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RECAPITULATIF" sheetId="19" r:id="rId1"/>
    <sheet name="BUREAU" sheetId="33" r:id="rId2"/>
    <sheet name="COMMERCE" sheetId="34" r:id="rId3"/>
    <sheet name="PLOMB" sheetId="10" r:id="rId4"/>
    <sheet name="AMIANTE" sheetId="27" r:id="rId5"/>
    <sheet name="DPE" sheetId="28" r:id="rId6"/>
    <sheet name="ELECTRICITE" sheetId="29" r:id="rId7"/>
    <sheet name="GAZ" sheetId="30" r:id="rId8"/>
    <sheet name="TERMITES-EP" sheetId="31" r:id="rId9"/>
    <sheet name="SURFACES" sheetId="32" r:id="rId10"/>
  </sheets>
  <definedNames>
    <definedName name="BURAB">BUREAU!$E$6</definedName>
    <definedName name="BURAC">BUREAU!$G$6</definedName>
    <definedName name="BURNA">BUREAU!$F$6</definedName>
    <definedName name="COMAB">COMMERCE!$E$6</definedName>
    <definedName name="COMAC">COMMERCE!$G$6</definedName>
    <definedName name="COMNA">COMMERCE!$F$6</definedName>
    <definedName name="DAAB">AMIANTE!$G$7</definedName>
    <definedName name="DAABORDE">AMIANTE!$G$7</definedName>
    <definedName name="DAAC">AMIANTE!$I$7</definedName>
    <definedName name="DAACQUIS">AMIANTE!$I$7</definedName>
    <definedName name="DANA">AMIANTE!$H$7</definedName>
    <definedName name="DANONACQUIS">AMIANTE!$H$7</definedName>
    <definedName name="DPAB">PLOMB!$G$5</definedName>
    <definedName name="DPAC">PLOMB!$I$5</definedName>
    <definedName name="DPEAB">DPE!$G$7</definedName>
    <definedName name="DPEAC">DPE!$I$7</definedName>
    <definedName name="DPENA">DPE!$H$7</definedName>
    <definedName name="DPNA">PLOMB!$H$5</definedName>
    <definedName name="ELAB">ELECTRICITE!$G$6</definedName>
    <definedName name="ELAC">ELECTRICITE!$I$6</definedName>
    <definedName name="ELNA">ELECTRICITE!$H$6</definedName>
    <definedName name="GAZAB">GAZ!$G$5</definedName>
    <definedName name="GAZAC">GAZ!$I$5</definedName>
    <definedName name="GAZNA">GAZ!$H$5</definedName>
    <definedName name="SURFABORDE">SURFACES!$G$5</definedName>
    <definedName name="SURFAC">SURFACES!$I$5</definedName>
    <definedName name="SURFNA">SURFACES!$H$5</definedName>
    <definedName name="TERMAB">'TERMITES-EP'!$G$6</definedName>
    <definedName name="TERMAC">'TERMITES-EP'!$I$6</definedName>
    <definedName name="TERMNA">'TERMITES-EP'!$H$6</definedName>
  </definedNames>
  <calcPr calcId="125725"/>
</workbook>
</file>

<file path=xl/calcChain.xml><?xml version="1.0" encoding="utf-8"?>
<calcChain xmlns="http://schemas.openxmlformats.org/spreadsheetml/2006/main">
  <c r="B14" i="32"/>
  <c r="B13"/>
  <c r="B12"/>
  <c r="B16" i="31"/>
  <c r="B15"/>
  <c r="B14"/>
  <c r="B13" i="30"/>
  <c r="B12"/>
  <c r="B11"/>
  <c r="B14" i="29"/>
  <c r="B13"/>
  <c r="B12"/>
  <c r="B16" i="28"/>
  <c r="B15"/>
  <c r="B14"/>
  <c r="B18" i="27"/>
  <c r="B17"/>
  <c r="B16"/>
  <c r="A11" i="33"/>
  <c r="B13" i="10"/>
  <c r="B12"/>
  <c r="B11"/>
  <c r="A16" i="34"/>
  <c r="A15"/>
  <c r="A14"/>
  <c r="A12" i="33"/>
  <c r="A10"/>
  <c r="E6"/>
  <c r="B9" i="19" s="1"/>
  <c r="G5" i="10"/>
  <c r="I5"/>
  <c r="D2" i="19" s="1"/>
  <c r="D7"/>
  <c r="C7"/>
  <c r="B7"/>
  <c r="D6"/>
  <c r="C6"/>
  <c r="B6"/>
  <c r="D5"/>
  <c r="C5"/>
  <c r="B5"/>
  <c r="D4"/>
  <c r="C4"/>
  <c r="B4"/>
  <c r="D3"/>
  <c r="C3"/>
  <c r="B3"/>
  <c r="C2"/>
  <c r="B2"/>
  <c r="G6" i="34"/>
  <c r="D10" i="19" s="1"/>
  <c r="E6" i="34"/>
  <c r="B10" i="19" s="1"/>
  <c r="F6" i="34"/>
  <c r="C10" i="19" s="1"/>
  <c r="G6" i="33"/>
  <c r="D9" i="19" s="1"/>
  <c r="F6" i="33"/>
  <c r="C9" i="19" s="1"/>
  <c r="H5" i="10"/>
  <c r="I5" i="32"/>
  <c r="D8" i="19" s="1"/>
  <c r="H5" i="32"/>
  <c r="C8" i="19" s="1"/>
  <c r="G5" i="32"/>
  <c r="B8" i="19" s="1"/>
  <c r="I6" i="31"/>
  <c r="H6"/>
  <c r="G6"/>
  <c r="I5" i="30"/>
  <c r="H5"/>
  <c r="G5"/>
  <c r="H6" i="29"/>
  <c r="G6"/>
  <c r="I6"/>
  <c r="I7" i="28"/>
  <c r="H7"/>
  <c r="G7"/>
  <c r="I7" i="27"/>
  <c r="H7"/>
  <c r="G7"/>
</calcChain>
</file>

<file path=xl/sharedStrings.xml><?xml version="1.0" encoding="utf-8"?>
<sst xmlns="http://schemas.openxmlformats.org/spreadsheetml/2006/main" count="173" uniqueCount="100">
  <si>
    <t>NIVEAU 1</t>
  </si>
  <si>
    <t>NIVEAU 2</t>
  </si>
  <si>
    <t>NIVEAU 3</t>
  </si>
  <si>
    <t>MAITRISE</t>
  </si>
  <si>
    <t>DATE DEBUT</t>
  </si>
  <si>
    <t>COMPETENCES</t>
  </si>
  <si>
    <t>OBSERVATIONS</t>
  </si>
  <si>
    <t>COMPETENCES ACQUISES :</t>
  </si>
  <si>
    <t>Connaissance des différents points de contrôles</t>
  </si>
  <si>
    <t>Savoir déchiffrer une facture ou un relevé de charges</t>
  </si>
  <si>
    <t>Connaissance des types de matériaux courants de la construction</t>
  </si>
  <si>
    <t>Maitrise du matériel</t>
  </si>
  <si>
    <t>Connaissance et identification des différents types de ventilations</t>
  </si>
  <si>
    <t>Connaissance et identification des systèmes de chauffage, de production d’ECS , de refroidissement et énergies renouvelables</t>
  </si>
  <si>
    <t>Savoir recommander des améliorations pertinentes</t>
  </si>
  <si>
    <t>Envoi ADEME, fusion et rédaction</t>
  </si>
  <si>
    <t>Maitrise de la saisie 3CL dans Imm’PACT</t>
  </si>
  <si>
    <t>Autonomie terrain</t>
  </si>
  <si>
    <t>PLOMB</t>
  </si>
  <si>
    <t>AMIANTE</t>
  </si>
  <si>
    <t>DPE</t>
  </si>
  <si>
    <t>ELEC</t>
  </si>
  <si>
    <t>GAZ</t>
  </si>
  <si>
    <t>TERMITES/EP</t>
  </si>
  <si>
    <t>SURFACES</t>
  </si>
  <si>
    <t>BUREAU</t>
  </si>
  <si>
    <t>COMMERCE</t>
  </si>
  <si>
    <t>Identification visuelle d’un termite/ cordonnets/ feuilletage du bois</t>
  </si>
  <si>
    <t>Rédaction du rapport (en particulier pour l'EP)</t>
  </si>
  <si>
    <t>ABORDE</t>
  </si>
  <si>
    <t>ACQUIS</t>
  </si>
  <si>
    <t>Maitrise du télémètre</t>
  </si>
  <si>
    <t>Maitrise du mesurage de pièces « simples »</t>
  </si>
  <si>
    <t>Réalisation de croquis à la main</t>
  </si>
  <si>
    <t>Prise de notes papier</t>
  </si>
  <si>
    <t>Montage de pièces complexes</t>
  </si>
  <si>
    <t>Formation autocad</t>
  </si>
  <si>
    <t>Maitrise d’autosketch</t>
  </si>
  <si>
    <t>Maitrise du mesurage de pièces « complexes » (arrondis notamment) / triangulation</t>
  </si>
  <si>
    <t>Maitrise des outils (testeur CO, chronomètre, télémètre..)</t>
  </si>
  <si>
    <t>Maitrise de la saisie tablette du diag gaz</t>
  </si>
  <si>
    <t>Maitrise du test d’étanchéité</t>
  </si>
  <si>
    <t>Maitrise du test de CO</t>
  </si>
  <si>
    <t>Maitrise du test de débit théorique</t>
  </si>
  <si>
    <t>Déchiffrer une plaque signalétique</t>
  </si>
  <si>
    <t>Connaissances réglementaires et maitrise terrain de l’ensemble des points de contrôles de la norme</t>
  </si>
  <si>
    <t>NON ACQUIS</t>
  </si>
  <si>
    <t>TOTAL</t>
  </si>
  <si>
    <t>Connaissance des outils : appareils / gants isolants / tournevis isolés / casque</t>
  </si>
  <si>
    <t>Connaissance de base d'un circuit électrique : compteur / AGCP / tableau / prises…</t>
  </si>
  <si>
    <t>Maitrise des tests de déclenchement + mesure de la résistance de terre</t>
  </si>
  <si>
    <t>Connaissance des procédures liées à la machine plomb (entrées/sorties, sécurité…)</t>
  </si>
  <si>
    <t>Saisie tablette + prise de mesures en simultané</t>
  </si>
  <si>
    <t>Maitrise du test de continuité</t>
  </si>
  <si>
    <t xml:space="preserve">Maitrise saisie sur tablette </t>
  </si>
  <si>
    <t>Maitrise de l’ensemble des points de contrôles</t>
  </si>
  <si>
    <t>Maitrise des différents points de contrôle / zones dans une pièce d'eau</t>
  </si>
  <si>
    <t>Maitrise rédaction rapport (ajout photos, observations)</t>
  </si>
  <si>
    <t>Maitrise des matériaux liste A et B</t>
  </si>
  <si>
    <t>Etalonnage / Prise des mesures</t>
  </si>
  <si>
    <t>Utilisation de la machine plomb (allumage, suppression de données, création d'unités…)</t>
  </si>
  <si>
    <t>Maitrise méthodologie et de la saisie des repérages DA/DAPP/DTA</t>
  </si>
  <si>
    <t>Maitrise de prélèvement de matériaux liste A-B (du prélèvement au conditionnement)</t>
  </si>
  <si>
    <t>Maitrise Autosketch DA/DAPP/DTA</t>
  </si>
  <si>
    <t>Maitrise de l'envoi d'analyse</t>
  </si>
  <si>
    <t>Maitrise de la saisie de résultat d'analyse, fusion, rédaction</t>
  </si>
  <si>
    <t>Maitrise des matériaux liste C</t>
  </si>
  <si>
    <t>Maitrise de la méthodologie et de la saisie du repérage DAAT</t>
  </si>
  <si>
    <t>Maitrise des EPI, des régles de sécurité individuelles et collectives, du suivi des déchets</t>
  </si>
  <si>
    <t>Maitrise de prélèvement DAAT (prélèvement-rebouchage-conditionnement)</t>
  </si>
  <si>
    <t>Maitrise de la saisie de résultat d'analyse, fusion, rédaction pour un DAAT</t>
  </si>
  <si>
    <t>Maitrise plan Autosketch DAAT</t>
  </si>
  <si>
    <t>Saisie tablette</t>
  </si>
  <si>
    <t>Connaissance et utilisation des outils : poinçon, loupe, lampe rasante…</t>
  </si>
  <si>
    <t>Maitrise du repérage visuel : ce qui doit être inspecté et comment</t>
  </si>
  <si>
    <t>Connaissance des différents types de termites</t>
  </si>
  <si>
    <t>Connaissance des différents types de champignons lignivores et de pourritures du bois</t>
  </si>
  <si>
    <t>Connaissance des insectes à larves xylophages</t>
  </si>
  <si>
    <t>Connaissance des techniques de traitement contre les termites : injections, barrières chimiques, etc…</t>
  </si>
  <si>
    <t>Identification visuelles des différentes traces et dégats effectués par les larves et insectes xylophages</t>
  </si>
  <si>
    <t>Identification de toutes les UD, des états de dégradation et des facteurs de dégradation du bâti</t>
  </si>
  <si>
    <t>Transfert des données sur tablette</t>
  </si>
  <si>
    <t>COMPETENCES ABORDEES :</t>
  </si>
  <si>
    <t>COMPETENCES NON ACQUISES :</t>
  </si>
  <si>
    <t>Utilisation de l'intranet</t>
  </si>
  <si>
    <t>Archivage et téléchargement des ODM</t>
  </si>
  <si>
    <t>Fusion et mise en page d'un rapport complet</t>
  </si>
  <si>
    <t>Envoi client mail/intranet</t>
  </si>
  <si>
    <t>Archivage des rapports sur la base technique</t>
  </si>
  <si>
    <t>Utilisation d'Outlook, Word et Excel</t>
  </si>
  <si>
    <t>Demande de complément d'information (cave, garage,date de construction, relevés de conso…)</t>
  </si>
  <si>
    <t>Contact prescripteurs</t>
  </si>
  <si>
    <t>Contact propriétaires/locataires</t>
  </si>
  <si>
    <t>Signature du Contrat de mission</t>
  </si>
  <si>
    <t>Récupération du règlement</t>
  </si>
  <si>
    <t>SAV</t>
  </si>
  <si>
    <t>Devoir de conseil</t>
  </si>
  <si>
    <t>Respect du logement</t>
  </si>
  <si>
    <t>Respect de l'uniforme</t>
  </si>
  <si>
    <t>Respect du matériel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</si>
</sst>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0943B7"/>
      <name val="Calibri"/>
      <family val="2"/>
      <scheme val="minor"/>
    </font>
    <font>
      <sz val="16"/>
      <color rgb="FF0943B7"/>
      <name val="Calibri"/>
      <family val="2"/>
      <scheme val="minor"/>
    </font>
    <font>
      <b/>
      <sz val="26"/>
      <color rgb="FF0943B7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943B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14" fontId="0" fillId="0" borderId="3" xfId="0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textRotation="90"/>
    </xf>
    <xf numFmtId="0" fontId="2" fillId="2" borderId="16" xfId="0" applyFont="1" applyFill="1" applyBorder="1" applyAlignment="1">
      <alignment horizontal="center" vertical="center" textRotation="90"/>
    </xf>
    <xf numFmtId="0" fontId="2" fillId="2" borderId="17" xfId="0" applyFont="1" applyFill="1" applyBorder="1" applyAlignment="1">
      <alignment horizontal="center" vertical="center" textRotation="90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3" borderId="15" xfId="0" applyFont="1" applyFill="1" applyBorder="1" applyAlignment="1">
      <alignment horizontal="center" vertical="center" textRotation="90"/>
    </xf>
    <xf numFmtId="0" fontId="2" fillId="3" borderId="17" xfId="0" applyFont="1" applyFill="1" applyBorder="1" applyAlignment="1">
      <alignment horizontal="center" vertical="center" textRotation="90"/>
    </xf>
    <xf numFmtId="0" fontId="2" fillId="3" borderId="16" xfId="0" applyFont="1" applyFill="1" applyBorder="1" applyAlignment="1">
      <alignment horizontal="center" vertical="center" textRotation="90"/>
    </xf>
    <xf numFmtId="0" fontId="2" fillId="0" borderId="15" xfId="0" applyFont="1" applyFill="1" applyBorder="1" applyAlignment="1">
      <alignment horizontal="center" vertical="center" textRotation="90"/>
    </xf>
    <xf numFmtId="0" fontId="2" fillId="0" borderId="15" xfId="0" applyFont="1" applyFill="1" applyBorder="1" applyAlignment="1">
      <alignment vertical="center" textRotation="90"/>
    </xf>
    <xf numFmtId="0" fontId="4" fillId="0" borderId="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3" fontId="5" fillId="0" borderId="25" xfId="0" applyNumberFormat="1" applyFont="1" applyBorder="1" applyAlignment="1">
      <alignment horizontal="center" vertical="center" wrapText="1"/>
    </xf>
    <xf numFmtId="13" fontId="6" fillId="0" borderId="25" xfId="0" applyNumberFormat="1" applyFont="1" applyBorder="1" applyAlignment="1">
      <alignment horizontal="center" vertical="center" wrapText="1"/>
    </xf>
    <xf numFmtId="13" fontId="7" fillId="0" borderId="25" xfId="0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9" fillId="0" borderId="0" xfId="0" applyFont="1"/>
    <xf numFmtId="0" fontId="9" fillId="0" borderId="32" xfId="0" applyFont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26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</cellXfs>
  <cellStyles count="1">
    <cellStyle name="Normal" xfId="0" builtinId="0"/>
  </cellStyles>
  <dxfs count="45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3300"/>
      <color rgb="FFFCF600"/>
      <color rgb="FF009E47"/>
      <color rgb="FF0943B7"/>
      <color rgb="FF663300"/>
      <color rgb="FF00C85A"/>
      <color rgb="FF000000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0000"/>
  </sheetPr>
  <dimension ref="A1:D12"/>
  <sheetViews>
    <sheetView tabSelected="1" workbookViewId="0">
      <selection activeCell="B12" sqref="B12"/>
    </sheetView>
  </sheetViews>
  <sheetFormatPr baseColWidth="10" defaultRowHeight="15"/>
  <cols>
    <col min="1" max="7" width="16.7109375" customWidth="1"/>
  </cols>
  <sheetData>
    <row r="1" spans="1:4" ht="15.75" thickBot="1">
      <c r="A1" s="50"/>
      <c r="B1" s="49" t="s">
        <v>29</v>
      </c>
      <c r="C1" s="49" t="s">
        <v>46</v>
      </c>
      <c r="D1" s="49" t="s">
        <v>30</v>
      </c>
    </row>
    <row r="2" spans="1:4" ht="19.5" thickBot="1">
      <c r="A2" s="49" t="s">
        <v>18</v>
      </c>
      <c r="B2" s="56" t="str">
        <f>DPAB</f>
        <v>0/7</v>
      </c>
      <c r="C2" s="57" t="str">
        <f>DPNA</f>
        <v>0/7</v>
      </c>
      <c r="D2" s="60" t="str">
        <f>DPAC</f>
        <v>0/7</v>
      </c>
    </row>
    <row r="3" spans="1:4" ht="19.5" thickBot="1">
      <c r="A3" s="49" t="s">
        <v>19</v>
      </c>
      <c r="B3" s="58" t="str">
        <f>DAAB</f>
        <v>0/12</v>
      </c>
      <c r="C3" s="59" t="str">
        <f>DANA</f>
        <v>0/12</v>
      </c>
      <c r="D3" s="61" t="str">
        <f>DAAC</f>
        <v>0/12</v>
      </c>
    </row>
    <row r="4" spans="1:4" ht="19.5" thickBot="1">
      <c r="A4" s="49" t="s">
        <v>20</v>
      </c>
      <c r="B4" s="58" t="str">
        <f>DPEAB</f>
        <v>0/10</v>
      </c>
      <c r="C4" s="59" t="str">
        <f>DPENA</f>
        <v>0/10</v>
      </c>
      <c r="D4" s="61" t="str">
        <f>DPEAC</f>
        <v>0/10</v>
      </c>
    </row>
    <row r="5" spans="1:4" ht="19.5" thickBot="1">
      <c r="A5" s="49" t="s">
        <v>21</v>
      </c>
      <c r="B5" s="58" t="str">
        <f>ELAB</f>
        <v>0/8</v>
      </c>
      <c r="C5" s="59" t="str">
        <f>ELNA</f>
        <v>0/8</v>
      </c>
      <c r="D5" s="61" t="str">
        <f>ELAC</f>
        <v>0/8</v>
      </c>
    </row>
    <row r="6" spans="1:4" ht="19.5" thickBot="1">
      <c r="A6" s="49" t="s">
        <v>22</v>
      </c>
      <c r="B6" s="58" t="str">
        <f>GAZAB</f>
        <v>0/8</v>
      </c>
      <c r="C6" s="59" t="str">
        <f>GAZNA</f>
        <v>0/8</v>
      </c>
      <c r="D6" s="61" t="str">
        <f>GAZAC</f>
        <v>0/8</v>
      </c>
    </row>
    <row r="7" spans="1:4" ht="19.5" thickBot="1">
      <c r="A7" s="49" t="s">
        <v>23</v>
      </c>
      <c r="B7" s="58" t="str">
        <f>TERMAB</f>
        <v>0/10</v>
      </c>
      <c r="C7" s="59" t="str">
        <f>TERMNA</f>
        <v>0/10</v>
      </c>
      <c r="D7" s="61" t="str">
        <f>TERMAC</f>
        <v>0/10</v>
      </c>
    </row>
    <row r="8" spans="1:4" ht="19.5" thickBot="1">
      <c r="A8" s="49" t="s">
        <v>24</v>
      </c>
      <c r="B8" s="58" t="str">
        <f>SURFABORDE</f>
        <v>0/9</v>
      </c>
      <c r="C8" s="59" t="str">
        <f>SURFNA</f>
        <v>0/9</v>
      </c>
      <c r="D8" s="61" t="str">
        <f>SURFAC</f>
        <v>0/9</v>
      </c>
    </row>
    <row r="9" spans="1:4" ht="19.5" thickBot="1">
      <c r="A9" s="49" t="s">
        <v>25</v>
      </c>
      <c r="B9" s="58" t="str">
        <f>BURAB</f>
        <v>0/6</v>
      </c>
      <c r="C9" s="59" t="str">
        <f>BURNA</f>
        <v>0/6</v>
      </c>
      <c r="D9" s="61" t="str">
        <f>BURAC</f>
        <v>0/6</v>
      </c>
    </row>
    <row r="10" spans="1:4" ht="19.5" thickBot="1">
      <c r="A10" s="49" t="s">
        <v>26</v>
      </c>
      <c r="B10" s="58" t="str">
        <f>COMAB</f>
        <v>0/10</v>
      </c>
      <c r="C10" s="59" t="str">
        <f>COMNA</f>
        <v>0/10</v>
      </c>
      <c r="D10" s="61" t="str">
        <f>COMAC</f>
        <v>0/10</v>
      </c>
    </row>
    <row r="11" spans="1:4" ht="15.75" thickBot="1">
      <c r="D11" s="62"/>
    </row>
    <row r="12" spans="1:4" ht="15.75" thickBot="1">
      <c r="A12" s="49" t="s">
        <v>47</v>
      </c>
      <c r="B12" s="58"/>
      <c r="C12" s="59"/>
      <c r="D12" s="6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O12"/>
  <sheetViews>
    <sheetView zoomScale="85" zoomScaleNormal="85" workbookViewId="0">
      <selection activeCell="A12" sqref="A12"/>
    </sheetView>
  </sheetViews>
  <sheetFormatPr baseColWidth="10" defaultRowHeight="15"/>
  <cols>
    <col min="2" max="2" width="37.7109375" style="43" customWidth="1"/>
    <col min="3" max="3" width="37.7109375" customWidth="1"/>
    <col min="5" max="7" width="17.7109375" customWidth="1"/>
    <col min="8" max="8" width="17.140625" customWidth="1"/>
    <col min="9" max="9" width="28.5703125" customWidth="1"/>
    <col min="14" max="14" width="17.140625" customWidth="1"/>
    <col min="15" max="15" width="28.5703125" customWidth="1"/>
  </cols>
  <sheetData>
    <row r="1" spans="1:15" s="2" customFormat="1" ht="30.75" customHeight="1" thickBot="1">
      <c r="A1" s="67" t="s">
        <v>3</v>
      </c>
      <c r="B1" s="68" t="s">
        <v>5</v>
      </c>
      <c r="C1" s="69" t="s">
        <v>6</v>
      </c>
      <c r="J1" s="3"/>
    </row>
    <row r="2" spans="1:15" s="2" customFormat="1" ht="65.099999999999994" customHeight="1">
      <c r="A2" s="27"/>
      <c r="B2" s="70" t="s">
        <v>84</v>
      </c>
      <c r="C2" s="70"/>
      <c r="J2" s="3"/>
    </row>
    <row r="3" spans="1:15" s="2" customFormat="1" ht="65.099999999999994" customHeight="1">
      <c r="A3" s="25"/>
      <c r="B3" s="20" t="s">
        <v>85</v>
      </c>
      <c r="C3" s="20"/>
      <c r="J3" s="3"/>
    </row>
    <row r="4" spans="1:15" s="2" customFormat="1" ht="65.099999999999994" customHeight="1" thickBot="1">
      <c r="A4" s="25"/>
      <c r="B4" s="20" t="s">
        <v>86</v>
      </c>
      <c r="C4" s="20"/>
      <c r="J4" s="3"/>
      <c r="K4" s="11"/>
      <c r="L4" s="7"/>
      <c r="M4" s="28"/>
      <c r="N4" s="28"/>
      <c r="O4" s="11"/>
    </row>
    <row r="5" spans="1:15" ht="65.099999999999994" customHeight="1" thickBot="1">
      <c r="A5" s="25"/>
      <c r="B5" s="20" t="s">
        <v>87</v>
      </c>
      <c r="C5" s="20"/>
      <c r="E5" s="13" t="s">
        <v>82</v>
      </c>
      <c r="F5" s="13" t="s">
        <v>83</v>
      </c>
      <c r="G5" s="13" t="s">
        <v>7</v>
      </c>
    </row>
    <row r="6" spans="1:15" ht="65.099999999999994" customHeight="1">
      <c r="A6" s="25"/>
      <c r="B6" s="20" t="s">
        <v>88</v>
      </c>
      <c r="C6" s="20"/>
      <c r="E6" s="54" t="str">
        <f>COUNTIF(A2:A7,"ABORDE")&amp;"/"&amp;ROWS(A2:A7)</f>
        <v>0/6</v>
      </c>
      <c r="F6" s="53" t="str">
        <f>COUNTIF(A2:A7,"NON ACQUIS")&amp;"/"&amp;ROWS(A2:A7)</f>
        <v>0/6</v>
      </c>
      <c r="G6" s="55" t="str">
        <f>COUNTIF(A2:A7,"ACQUIS")&amp;"/"&amp;ROWS(A2:A7)</f>
        <v>0/6</v>
      </c>
    </row>
    <row r="7" spans="1:15" ht="65.099999999999994" customHeight="1">
      <c r="A7" s="25"/>
      <c r="B7" s="20" t="s">
        <v>89</v>
      </c>
      <c r="C7" s="20"/>
    </row>
    <row r="10" spans="1:15">
      <c r="A10">
        <f>COUNTIF(A2:A7,"ABORDE")</f>
        <v>0</v>
      </c>
    </row>
    <row r="11" spans="1:15">
      <c r="A11">
        <f>COUNTIF(A2:A7,"ACQUIS")</f>
        <v>0</v>
      </c>
    </row>
    <row r="12" spans="1:15">
      <c r="A12">
        <f>COUNTIF(A2:A7,"NON ACQUIS")</f>
        <v>0</v>
      </c>
    </row>
  </sheetData>
  <dataConsolidate/>
  <mergeCells count="1">
    <mergeCell ref="M4:N4"/>
  </mergeCells>
  <conditionalFormatting sqref="K4 A2:A7">
    <cfRule type="containsText" dxfId="4" priority="2" operator="containsText" text="NON ACQUIS">
      <formula>NOT(ISERROR(SEARCH("NON ACQUIS",A2)))</formula>
    </cfRule>
    <cfRule type="containsText" dxfId="3" priority="3" operator="containsText" text="ACQUIS">
      <formula>NOT(ISERROR(SEARCH("ACQUIS",A2)))</formula>
    </cfRule>
    <cfRule type="expression" dxfId="2" priority="4">
      <formula>A2="! DEPASSE !"</formula>
    </cfRule>
    <cfRule type="expression" dxfId="1" priority="5">
      <formula>A2="! ATTENTION !"</formula>
    </cfRule>
  </conditionalFormatting>
  <conditionalFormatting sqref="A2:A7">
    <cfRule type="expression" dxfId="0" priority="10">
      <formula>IF(#REF!="","",IF(#REF!+7&lt;TODAY(),"! DEPASSE !",IF(#REF!+5&lt;TODAY(),"! ATTENTION !","")))</formula>
    </cfRule>
  </conditionalFormatting>
  <dataValidations count="2">
    <dataValidation allowBlank="1" showInputMessage="1" sqref="K4"/>
    <dataValidation type="list" allowBlank="1" showErrorMessage="1" sqref="A2:A7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-0.249977111117893"/>
  </sheetPr>
  <dimension ref="A1:O16"/>
  <sheetViews>
    <sheetView topLeftCell="A3" zoomScale="85" zoomScaleNormal="85" workbookViewId="0">
      <selection activeCell="A14" sqref="A14:A16"/>
    </sheetView>
  </sheetViews>
  <sheetFormatPr baseColWidth="10" defaultRowHeight="15"/>
  <cols>
    <col min="2" max="2" width="37.7109375" style="43" customWidth="1"/>
    <col min="3" max="3" width="37.7109375" customWidth="1"/>
    <col min="5" max="7" width="17.7109375" customWidth="1"/>
    <col min="8" max="8" width="17.140625" customWidth="1"/>
    <col min="9" max="9" width="28.5703125" customWidth="1"/>
    <col min="14" max="14" width="17.140625" customWidth="1"/>
    <col min="15" max="15" width="28.5703125" customWidth="1"/>
  </cols>
  <sheetData>
    <row r="1" spans="1:15" s="2" customFormat="1" ht="30.75" customHeight="1" thickBot="1">
      <c r="A1" s="64" t="s">
        <v>3</v>
      </c>
      <c r="B1" s="65" t="s">
        <v>5</v>
      </c>
      <c r="C1" s="66" t="s">
        <v>6</v>
      </c>
      <c r="J1" s="3"/>
    </row>
    <row r="2" spans="1:15" s="2" customFormat="1" ht="65.099999999999994" customHeight="1">
      <c r="A2" s="70"/>
      <c r="B2" s="70" t="s">
        <v>91</v>
      </c>
      <c r="C2" s="70"/>
      <c r="J2" s="3"/>
    </row>
    <row r="3" spans="1:15" s="2" customFormat="1" ht="65.099999999999994" customHeight="1">
      <c r="A3" s="20"/>
      <c r="B3" s="20" t="s">
        <v>90</v>
      </c>
      <c r="C3" s="20"/>
      <c r="J3" s="3"/>
    </row>
    <row r="4" spans="1:15" s="2" customFormat="1" ht="65.099999999999994" customHeight="1" thickBot="1">
      <c r="A4" s="20"/>
      <c r="B4" s="20" t="s">
        <v>92</v>
      </c>
      <c r="C4" s="20"/>
      <c r="J4" s="3"/>
      <c r="K4" s="11"/>
      <c r="L4" s="7"/>
      <c r="M4" s="28"/>
      <c r="N4" s="28"/>
      <c r="O4" s="11"/>
    </row>
    <row r="5" spans="1:15" ht="65.099999999999994" customHeight="1" thickBot="1">
      <c r="A5" s="20"/>
      <c r="B5" s="20" t="s">
        <v>93</v>
      </c>
      <c r="C5" s="20"/>
      <c r="E5" s="13" t="s">
        <v>82</v>
      </c>
      <c r="F5" s="13" t="s">
        <v>83</v>
      </c>
      <c r="G5" s="13" t="s">
        <v>7</v>
      </c>
    </row>
    <row r="6" spans="1:15" ht="65.099999999999994" customHeight="1">
      <c r="A6" s="20"/>
      <c r="B6" s="20" t="s">
        <v>94</v>
      </c>
      <c r="C6" s="20"/>
      <c r="E6" s="54" t="str">
        <f>COUNTIF(A2:A11,"ABORDE")&amp;"/"&amp;ROWS(A2:A11)</f>
        <v>0/10</v>
      </c>
      <c r="F6" s="53" t="str">
        <f>COUNTIF(A2:A11,"NON ACQUIS")&amp;"/"&amp;ROWS(A2:A11)</f>
        <v>0/10</v>
      </c>
      <c r="G6" s="55" t="str">
        <f>COUNTIF(A2:A11,"ACQUIS")&amp;"/"&amp;ROWS(A2:A11)</f>
        <v>0/10</v>
      </c>
    </row>
    <row r="7" spans="1:15" ht="65.099999999999994" customHeight="1">
      <c r="A7" s="20"/>
      <c r="B7" s="20" t="s">
        <v>95</v>
      </c>
      <c r="C7" s="20"/>
    </row>
    <row r="8" spans="1:15" ht="65.099999999999994" customHeight="1">
      <c r="A8" s="20"/>
      <c r="B8" s="20" t="s">
        <v>96</v>
      </c>
      <c r="C8" s="20"/>
    </row>
    <row r="9" spans="1:15" ht="65.099999999999994" customHeight="1">
      <c r="A9" s="20"/>
      <c r="B9" s="20" t="s">
        <v>97</v>
      </c>
      <c r="C9" s="20"/>
    </row>
    <row r="10" spans="1:15" ht="65.099999999999994" customHeight="1">
      <c r="A10" s="20"/>
      <c r="B10" s="20" t="s">
        <v>98</v>
      </c>
      <c r="C10" s="20"/>
    </row>
    <row r="11" spans="1:15" ht="65.099999999999994" customHeight="1">
      <c r="A11" s="20"/>
      <c r="B11" s="20" t="s">
        <v>99</v>
      </c>
      <c r="C11" s="20"/>
    </row>
    <row r="14" spans="1:15">
      <c r="A14">
        <f>COUNTIF(A2:A11,"ABORDE")</f>
        <v>0</v>
      </c>
    </row>
    <row r="15" spans="1:15">
      <c r="A15">
        <f>COUNTIF(A2:A11,"ACQUIS")</f>
        <v>0</v>
      </c>
    </row>
    <row r="16" spans="1:15">
      <c r="A16">
        <f>COUNTIF(A2:A11,"NON ACQUIS")</f>
        <v>0</v>
      </c>
    </row>
  </sheetData>
  <dataConsolidate/>
  <mergeCells count="1">
    <mergeCell ref="M4:N4"/>
  </mergeCells>
  <conditionalFormatting sqref="K4 A2:A11">
    <cfRule type="containsText" dxfId="9" priority="2" operator="containsText" text="NON ACQUIS">
      <formula>NOT(ISERROR(SEARCH("NON ACQUIS",A2)))</formula>
    </cfRule>
    <cfRule type="containsText" dxfId="8" priority="3" operator="containsText" text="ACQUIS">
      <formula>NOT(ISERROR(SEARCH("ACQUIS",A2)))</formula>
    </cfRule>
    <cfRule type="expression" dxfId="7" priority="4">
      <formula>A2="! DEPASSE !"</formula>
    </cfRule>
    <cfRule type="expression" dxfId="6" priority="5">
      <formula>A2="! ATTENTION !"</formula>
    </cfRule>
  </conditionalFormatting>
  <conditionalFormatting sqref="A2:A11">
    <cfRule type="expression" dxfId="5" priority="10">
      <formula>IF(#REF!="","",IF(#REF!+7&lt;TODAY(),"! DEPASSE !",IF(#REF!+5&lt;TODAY(),"! ATTENTION !","")))</formula>
    </cfRule>
  </conditionalFormatting>
  <dataValidations count="2">
    <dataValidation allowBlank="1" showInputMessage="1" sqref="K4"/>
    <dataValidation type="list" allowBlank="1" showErrorMessage="1" sqref="A2:A11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943B7"/>
  </sheetPr>
  <dimension ref="A1:P13"/>
  <sheetViews>
    <sheetView zoomScale="85" zoomScaleNormal="85" workbookViewId="0">
      <selection activeCell="B11" sqref="B11:B13"/>
    </sheetView>
  </sheetViews>
  <sheetFormatPr baseColWidth="10" defaultRowHeight="15"/>
  <cols>
    <col min="1" max="1" width="6.42578125" customWidth="1"/>
    <col min="4" max="4" width="37.7109375" style="43" customWidth="1"/>
    <col min="5" max="5" width="37.7109375" customWidth="1"/>
    <col min="7" max="9" width="17.7109375" customWidth="1"/>
    <col min="10" max="10" width="28.5703125" customWidth="1"/>
    <col min="15" max="15" width="17.140625" customWidth="1"/>
    <col min="16" max="16" width="28.5703125" customWidth="1"/>
  </cols>
  <sheetData>
    <row r="1" spans="1:16" s="2" customFormat="1" ht="30.75" customHeight="1" thickBot="1">
      <c r="A1" s="48"/>
      <c r="B1" s="14" t="s">
        <v>3</v>
      </c>
      <c r="C1" s="5" t="s">
        <v>4</v>
      </c>
      <c r="D1" s="40" t="s">
        <v>5</v>
      </c>
      <c r="E1" s="22" t="s">
        <v>6</v>
      </c>
      <c r="K1" s="3"/>
    </row>
    <row r="2" spans="1:16" s="2" customFormat="1" ht="65.099999999999994" customHeight="1">
      <c r="A2" s="44" t="s">
        <v>0</v>
      </c>
      <c r="B2" s="8"/>
      <c r="C2" s="4"/>
      <c r="D2" s="26" t="s">
        <v>59</v>
      </c>
      <c r="E2" s="23"/>
      <c r="K2" s="3"/>
    </row>
    <row r="3" spans="1:16" s="2" customFormat="1" ht="65.099999999999994" customHeight="1" thickBot="1">
      <c r="A3" s="46"/>
      <c r="B3" s="15"/>
      <c r="C3" s="9"/>
      <c r="D3" s="41" t="s">
        <v>60</v>
      </c>
      <c r="E3" s="21"/>
      <c r="K3" s="3"/>
      <c r="L3" s="6"/>
      <c r="M3" s="7"/>
      <c r="N3" s="28"/>
      <c r="O3" s="28"/>
      <c r="P3" s="6"/>
    </row>
    <row r="4" spans="1:16" ht="65.099999999999994" customHeight="1" thickTop="1" thickBot="1">
      <c r="A4" s="30" t="s">
        <v>1</v>
      </c>
      <c r="B4" s="16"/>
      <c r="C4" s="10"/>
      <c r="D4" s="42" t="s">
        <v>80</v>
      </c>
      <c r="E4" s="19"/>
      <c r="G4" s="13" t="s">
        <v>82</v>
      </c>
      <c r="H4" s="13" t="s">
        <v>83</v>
      </c>
      <c r="I4" s="13" t="s">
        <v>7</v>
      </c>
    </row>
    <row r="5" spans="1:16" ht="65.099999999999994" customHeight="1" thickBot="1">
      <c r="A5" s="30"/>
      <c r="B5" s="8"/>
      <c r="C5" s="1"/>
      <c r="D5" s="24" t="s">
        <v>81</v>
      </c>
      <c r="E5" s="20"/>
      <c r="G5" s="54" t="str">
        <f>COUNTIF(B2:B8,"ABORDE")&amp;"/"&amp;ROWS(B2:B8)</f>
        <v>0/7</v>
      </c>
      <c r="H5" s="53" t="str">
        <f>COUNTIF(B2:B8,"NON ACQUIS")&amp;"/"&amp;ROWS(B2:B8)</f>
        <v>0/7</v>
      </c>
      <c r="I5" s="55" t="str">
        <f>COUNTIF(B2:B8,"ACQUIS")&amp;"/"&amp;ROWS(B2:B8)</f>
        <v>0/7</v>
      </c>
    </row>
    <row r="6" spans="1:16" ht="65.099999999999994" customHeight="1" thickBot="1">
      <c r="A6" s="30"/>
      <c r="B6" s="8"/>
      <c r="C6" s="1"/>
      <c r="D6" s="24" t="s">
        <v>72</v>
      </c>
      <c r="E6" s="20"/>
    </row>
    <row r="7" spans="1:16" ht="65.099999999999994" customHeight="1" thickTop="1" thickBot="1">
      <c r="A7" s="29" t="s">
        <v>2</v>
      </c>
      <c r="B7" s="16"/>
      <c r="C7" s="10"/>
      <c r="D7" s="42" t="s">
        <v>51</v>
      </c>
      <c r="E7" s="19"/>
    </row>
    <row r="8" spans="1:16" ht="65.099999999999994" customHeight="1" thickBot="1">
      <c r="A8" s="29"/>
      <c r="B8" s="8"/>
      <c r="C8" s="1"/>
      <c r="D8" s="24" t="s">
        <v>52</v>
      </c>
      <c r="E8" s="20"/>
    </row>
    <row r="11" spans="1:16">
      <c r="B11">
        <f>COUNTIF(B2:B8,"ABORDE")</f>
        <v>0</v>
      </c>
    </row>
    <row r="12" spans="1:16">
      <c r="B12">
        <f>COUNTIF(B2:B8,"ACQUIS")</f>
        <v>0</v>
      </c>
    </row>
    <row r="13" spans="1:16">
      <c r="B13">
        <f>COUNTIF(B2:B8,"NON ACQUIS")</f>
        <v>0</v>
      </c>
    </row>
  </sheetData>
  <dataConsolidate/>
  <mergeCells count="4">
    <mergeCell ref="N3:O3"/>
    <mergeCell ref="A4:A6"/>
    <mergeCell ref="A7:A8"/>
    <mergeCell ref="A2:A3"/>
  </mergeCells>
  <conditionalFormatting sqref="L3 B2:B8">
    <cfRule type="containsText" dxfId="19" priority="2" operator="containsText" text="NON ACQUIS">
      <formula>NOT(ISERROR(SEARCH("NON ACQUIS",B2)))</formula>
    </cfRule>
    <cfRule type="containsText" dxfId="18" priority="3" operator="containsText" text="ACQUIS">
      <formula>NOT(ISERROR(SEARCH("ACQUIS",B2)))</formula>
    </cfRule>
    <cfRule type="expression" dxfId="17" priority="4">
      <formula>B2="! DEPASSE !"</formula>
    </cfRule>
    <cfRule type="expression" dxfId="16" priority="5">
      <formula>B2="! ATTENTION !"</formula>
    </cfRule>
  </conditionalFormatting>
  <conditionalFormatting sqref="B2:B8">
    <cfRule type="expression" dxfId="15" priority="1">
      <formula>IF($C$2="","",IF($C$2+7&lt;TODAY(),"! DEPASSE !",IF($C$2+5&lt;TODAY(),"! ATTENTION !","")))</formula>
    </cfRule>
  </conditionalFormatting>
  <dataValidations count="2">
    <dataValidation allowBlank="1" showInputMessage="1" sqref="L3"/>
    <dataValidation type="list" allowBlank="1" showErrorMessage="1" sqref="B2:B8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J18"/>
  <sheetViews>
    <sheetView topLeftCell="A8" zoomScale="85" zoomScaleNormal="85" workbookViewId="0">
      <selection activeCell="B16" sqref="B16:B18"/>
    </sheetView>
  </sheetViews>
  <sheetFormatPr baseColWidth="10" defaultRowHeight="15"/>
  <cols>
    <col min="1" max="1" width="6.42578125" customWidth="1"/>
    <col min="4" max="4" width="37.7109375" style="43" customWidth="1"/>
    <col min="5" max="5" width="37.7109375" customWidth="1"/>
    <col min="7" max="9" width="17.7109375" customWidth="1"/>
    <col min="14" max="14" width="17.140625" customWidth="1"/>
    <col min="15" max="15" width="28.5703125" customWidth="1"/>
  </cols>
  <sheetData>
    <row r="1" spans="1:10" s="2" customFormat="1" ht="30.75" customHeight="1" thickBot="1">
      <c r="A1" s="48"/>
      <c r="B1" s="14" t="s">
        <v>3</v>
      </c>
      <c r="C1" s="5" t="s">
        <v>4</v>
      </c>
      <c r="D1" s="40" t="s">
        <v>5</v>
      </c>
      <c r="E1" s="22" t="s">
        <v>6</v>
      </c>
      <c r="J1" s="3"/>
    </row>
    <row r="2" spans="1:10" s="2" customFormat="1" ht="65.099999999999994" customHeight="1">
      <c r="A2" s="44" t="s">
        <v>0</v>
      </c>
      <c r="B2" s="12"/>
      <c r="C2" s="4"/>
      <c r="D2" s="26" t="s">
        <v>58</v>
      </c>
      <c r="E2" s="23"/>
      <c r="J2" s="3"/>
    </row>
    <row r="3" spans="1:10" s="2" customFormat="1" ht="65.099999999999994" customHeight="1">
      <c r="A3" s="45"/>
      <c r="B3" s="25"/>
      <c r="C3" s="4"/>
      <c r="D3" s="51" t="s">
        <v>61</v>
      </c>
      <c r="E3" s="23"/>
      <c r="J3" s="3"/>
    </row>
    <row r="4" spans="1:10" s="2" customFormat="1" ht="65.099999999999994" customHeight="1">
      <c r="A4" s="45"/>
      <c r="B4" s="25"/>
      <c r="C4" s="4"/>
      <c r="D4" s="51" t="s">
        <v>62</v>
      </c>
      <c r="E4" s="23"/>
      <c r="J4" s="3"/>
    </row>
    <row r="5" spans="1:10" s="2" customFormat="1" ht="65.099999999999994" customHeight="1" thickBot="1">
      <c r="A5" s="45"/>
      <c r="B5" s="25"/>
      <c r="C5" s="4"/>
      <c r="D5" s="51" t="s">
        <v>63</v>
      </c>
      <c r="E5" s="23"/>
      <c r="J5" s="3"/>
    </row>
    <row r="6" spans="1:10" s="2" customFormat="1" ht="65.099999999999994" customHeight="1" thickBot="1">
      <c r="A6" s="45"/>
      <c r="B6" s="25"/>
      <c r="C6" s="4"/>
      <c r="D6" s="51" t="s">
        <v>64</v>
      </c>
      <c r="E6" s="23"/>
      <c r="G6" s="13" t="s">
        <v>82</v>
      </c>
      <c r="H6" s="13" t="s">
        <v>83</v>
      </c>
      <c r="I6" s="13" t="s">
        <v>7</v>
      </c>
      <c r="J6" s="3"/>
    </row>
    <row r="7" spans="1:10" s="2" customFormat="1" ht="65.099999999999994" customHeight="1" thickBot="1">
      <c r="A7" s="45"/>
      <c r="B7" s="37"/>
      <c r="C7" s="9"/>
      <c r="D7" s="41" t="s">
        <v>65</v>
      </c>
      <c r="E7" s="21"/>
      <c r="G7" s="54" t="str">
        <f>COUNTIF(B2:B13,"ABORDE")&amp;"/"&amp;ROWS(B2:B13)</f>
        <v>0/12</v>
      </c>
      <c r="H7" s="53" t="str">
        <f>COUNTIF(B2:B13,"NON ACQUIS")&amp;"/"&amp;ROWS(B2:B13)</f>
        <v>0/12</v>
      </c>
      <c r="I7" s="55" t="str">
        <f>COUNTIF(B2:B13,"ACQUIS")&amp;"/"&amp;ROWS(B2:B13)</f>
        <v>0/12</v>
      </c>
      <c r="J7" s="3"/>
    </row>
    <row r="8" spans="1:10" ht="65.099999999999994" customHeight="1" thickTop="1" thickBot="1">
      <c r="A8" s="30" t="s">
        <v>1</v>
      </c>
      <c r="B8" s="38"/>
      <c r="C8" s="10"/>
      <c r="D8" s="42" t="s">
        <v>66</v>
      </c>
      <c r="E8" s="19"/>
    </row>
    <row r="9" spans="1:10" ht="65.099999999999994" customHeight="1" thickBot="1">
      <c r="A9" s="30"/>
      <c r="B9" s="31"/>
      <c r="C9" s="4"/>
      <c r="D9" s="51" t="s">
        <v>67</v>
      </c>
      <c r="E9" s="23"/>
    </row>
    <row r="10" spans="1:10" ht="65.099999999999994" customHeight="1" thickBot="1">
      <c r="A10" s="30"/>
      <c r="B10" s="31"/>
      <c r="C10" s="4"/>
      <c r="D10" s="24" t="s">
        <v>68</v>
      </c>
      <c r="E10" s="23"/>
    </row>
    <row r="11" spans="1:10" ht="65.099999999999994" customHeight="1" thickBot="1">
      <c r="A11" s="30"/>
      <c r="B11" s="31"/>
      <c r="C11" s="4"/>
      <c r="D11" s="20" t="s">
        <v>69</v>
      </c>
      <c r="E11" s="23"/>
    </row>
    <row r="12" spans="1:10" ht="65.099999999999994" customHeight="1" thickTop="1" thickBot="1">
      <c r="A12" s="29" t="s">
        <v>2</v>
      </c>
      <c r="B12" s="16"/>
      <c r="C12" s="10"/>
      <c r="D12" s="51" t="s">
        <v>70</v>
      </c>
      <c r="E12" s="19"/>
    </row>
    <row r="13" spans="1:10" ht="65.099999999999994" customHeight="1" thickBot="1">
      <c r="A13" s="29"/>
      <c r="B13" s="25"/>
      <c r="C13" s="1"/>
      <c r="D13" s="24" t="s">
        <v>71</v>
      </c>
      <c r="E13" s="20"/>
    </row>
    <row r="16" spans="1:10">
      <c r="B16">
        <f>COUNTIF(B2:B13,"ABORDE")</f>
        <v>0</v>
      </c>
    </row>
    <row r="17" spans="2:2">
      <c r="B17">
        <f>COUNTIF(B2:B13,"ACQUIS")</f>
        <v>0</v>
      </c>
    </row>
    <row r="18" spans="2:2">
      <c r="B18">
        <f>COUNTIF(B2:B13,"NON ACQUIS")</f>
        <v>0</v>
      </c>
    </row>
  </sheetData>
  <dataConsolidate/>
  <mergeCells count="3">
    <mergeCell ref="A12:A13"/>
    <mergeCell ref="A8:A11"/>
    <mergeCell ref="A2:A7"/>
  </mergeCells>
  <conditionalFormatting sqref="B2:B13">
    <cfRule type="containsText" dxfId="14" priority="2" operator="containsText" text="NON ACQUIS">
      <formula>NOT(ISERROR(SEARCH("NON ACQUIS",B2)))</formula>
    </cfRule>
    <cfRule type="containsText" dxfId="13" priority="3" operator="containsText" text="ACQUIS">
      <formula>NOT(ISERROR(SEARCH("ACQUIS",B2)))</formula>
    </cfRule>
    <cfRule type="expression" dxfId="12" priority="4">
      <formula>B2="! DEPASSE !"</formula>
    </cfRule>
    <cfRule type="expression" dxfId="11" priority="5">
      <formula>B2="! ATTENTION !"</formula>
    </cfRule>
  </conditionalFormatting>
  <conditionalFormatting sqref="B2:B13">
    <cfRule type="expression" dxfId="10" priority="1">
      <formula>IF($C$2="","",IF($C$2+7&lt;TODAY(),"! DEPASSE !",IF($C$2+5&lt;TODAY(),"! ATTENTION !","")))</formula>
    </cfRule>
  </conditionalFormatting>
  <dataValidations count="1">
    <dataValidation type="list" allowBlank="1" showErrorMessage="1" sqref="B2:B13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9E47"/>
  </sheetPr>
  <dimension ref="A1:P16"/>
  <sheetViews>
    <sheetView topLeftCell="A3" zoomScale="85" zoomScaleNormal="85" workbookViewId="0">
      <selection activeCell="B14" sqref="B14:B16"/>
    </sheetView>
  </sheetViews>
  <sheetFormatPr baseColWidth="10" defaultRowHeight="15"/>
  <cols>
    <col min="1" max="1" width="6.42578125" customWidth="1"/>
    <col min="4" max="4" width="37.7109375" style="43" customWidth="1"/>
    <col min="5" max="5" width="37.7109375" customWidth="1"/>
    <col min="7" max="9" width="17.7109375" customWidth="1"/>
    <col min="10" max="10" width="28.5703125" customWidth="1"/>
    <col min="15" max="15" width="17.140625" customWidth="1"/>
    <col min="16" max="16" width="28.5703125" customWidth="1"/>
  </cols>
  <sheetData>
    <row r="1" spans="1:16" s="2" customFormat="1" ht="30.75" customHeight="1" thickBot="1">
      <c r="A1" s="48"/>
      <c r="B1" s="14" t="s">
        <v>3</v>
      </c>
      <c r="C1" s="5" t="s">
        <v>4</v>
      </c>
      <c r="D1" s="40" t="s">
        <v>5</v>
      </c>
      <c r="E1" s="22" t="s">
        <v>6</v>
      </c>
      <c r="K1" s="3"/>
    </row>
    <row r="2" spans="1:16" s="2" customFormat="1" ht="65.099999999999994" customHeight="1">
      <c r="A2" s="44" t="s">
        <v>0</v>
      </c>
      <c r="B2" s="12"/>
      <c r="C2" s="4"/>
      <c r="D2" s="26" t="s">
        <v>8</v>
      </c>
      <c r="E2" s="23"/>
      <c r="K2" s="3"/>
    </row>
    <row r="3" spans="1:16" s="2" customFormat="1" ht="65.099999999999994" customHeight="1">
      <c r="A3" s="45"/>
      <c r="B3" s="12"/>
      <c r="C3" s="1"/>
      <c r="D3" s="24" t="s">
        <v>9</v>
      </c>
      <c r="E3" s="20"/>
      <c r="K3" s="3"/>
    </row>
    <row r="4" spans="1:16" s="2" customFormat="1" ht="65.099999999999994" customHeight="1">
      <c r="A4" s="45"/>
      <c r="B4" s="12"/>
      <c r="C4" s="17"/>
      <c r="D4" s="24" t="s">
        <v>11</v>
      </c>
      <c r="E4" s="18"/>
      <c r="K4" s="3"/>
    </row>
    <row r="5" spans="1:16" s="2" customFormat="1" ht="65.099999999999994" customHeight="1" thickBot="1">
      <c r="A5" s="46"/>
      <c r="B5" s="25"/>
      <c r="C5" s="9"/>
      <c r="D5" s="41" t="s">
        <v>10</v>
      </c>
      <c r="E5" s="21"/>
      <c r="K5" s="3"/>
      <c r="L5" s="11"/>
      <c r="M5" s="7"/>
      <c r="N5" s="28"/>
      <c r="O5" s="28"/>
      <c r="P5" s="11"/>
    </row>
    <row r="6" spans="1:16" ht="65.099999999999994" customHeight="1" thickTop="1" thickBot="1">
      <c r="A6" s="30" t="s">
        <v>1</v>
      </c>
      <c r="B6" s="25"/>
      <c r="C6" s="10"/>
      <c r="D6" s="42" t="s">
        <v>12</v>
      </c>
      <c r="E6" s="19"/>
      <c r="G6" s="13" t="s">
        <v>82</v>
      </c>
      <c r="H6" s="13" t="s">
        <v>83</v>
      </c>
      <c r="I6" s="13" t="s">
        <v>7</v>
      </c>
    </row>
    <row r="7" spans="1:16" ht="65.099999999999994" customHeight="1" thickBot="1">
      <c r="A7" s="30"/>
      <c r="B7" s="25"/>
      <c r="C7" s="1"/>
      <c r="D7" s="24" t="s">
        <v>13</v>
      </c>
      <c r="E7" s="20"/>
      <c r="G7" s="54" t="str">
        <f>COUNTIF(B2:B11,"ABORDE")&amp;"/"&amp;ROWS(B2:B11)</f>
        <v>0/10</v>
      </c>
      <c r="H7" s="53" t="str">
        <f>COUNTIF(B2:B11,"NON ACQUIS")&amp;"/"&amp;ROWS(B2:B11)</f>
        <v>0/10</v>
      </c>
      <c r="I7" s="55" t="str">
        <f>COUNTIF(B2:B11,"ACQUIS")&amp;"/"&amp;ROWS(B2:B11)</f>
        <v>0/10</v>
      </c>
    </row>
    <row r="8" spans="1:16" ht="65.099999999999994" customHeight="1" thickBot="1">
      <c r="A8" s="30"/>
      <c r="B8" s="12"/>
      <c r="C8" s="1"/>
      <c r="D8" s="24" t="s">
        <v>14</v>
      </c>
      <c r="E8" s="20"/>
    </row>
    <row r="9" spans="1:16" ht="65.099999999999994" customHeight="1" thickBot="1">
      <c r="A9" s="30"/>
      <c r="B9" s="12"/>
      <c r="C9" s="9"/>
      <c r="D9" s="41" t="s">
        <v>15</v>
      </c>
      <c r="E9" s="21"/>
    </row>
    <row r="10" spans="1:16" ht="65.099999999999994" customHeight="1" thickTop="1" thickBot="1">
      <c r="A10" s="29" t="s">
        <v>2</v>
      </c>
      <c r="B10" s="12"/>
      <c r="C10" s="10"/>
      <c r="D10" s="42" t="s">
        <v>16</v>
      </c>
      <c r="E10" s="19"/>
    </row>
    <row r="11" spans="1:16" ht="65.099999999999994" customHeight="1" thickBot="1">
      <c r="A11" s="29"/>
      <c r="B11" s="12"/>
      <c r="C11" s="1"/>
      <c r="D11" s="24" t="s">
        <v>17</v>
      </c>
      <c r="E11" s="20"/>
    </row>
    <row r="14" spans="1:16">
      <c r="B14">
        <f>COUNTIF(B2:B11,"ABORDE")</f>
        <v>0</v>
      </c>
    </row>
    <row r="15" spans="1:16">
      <c r="B15">
        <f>COUNTIF(B2:B11,"ACQUIS")</f>
        <v>0</v>
      </c>
    </row>
    <row r="16" spans="1:16">
      <c r="B16">
        <f>COUNTIF(B2:B11,"NON ACQUIS")</f>
        <v>0</v>
      </c>
    </row>
  </sheetData>
  <dataConsolidate/>
  <mergeCells count="4">
    <mergeCell ref="N5:O5"/>
    <mergeCell ref="A10:A11"/>
    <mergeCell ref="A6:A9"/>
    <mergeCell ref="A2:A5"/>
  </mergeCells>
  <conditionalFormatting sqref="L5 B2:B11">
    <cfRule type="containsText" dxfId="39" priority="2" operator="containsText" text="NON ACQUIS">
      <formula>NOT(ISERROR(SEARCH("NON ACQUIS",B2)))</formula>
    </cfRule>
    <cfRule type="containsText" dxfId="38" priority="3" operator="containsText" text="ACQUIS">
      <formula>NOT(ISERROR(SEARCH("ACQUIS",B2)))</formula>
    </cfRule>
    <cfRule type="expression" dxfId="37" priority="4">
      <formula>B2="! DEPASSE !"</formula>
    </cfRule>
    <cfRule type="expression" dxfId="36" priority="5">
      <formula>B2="! ATTENTION !"</formula>
    </cfRule>
  </conditionalFormatting>
  <conditionalFormatting sqref="B2:B11">
    <cfRule type="expression" dxfId="35" priority="1">
      <formula>IF($C$2="","",IF($C$2+7&lt;TODAY(),"! DEPASSE !",IF($C$2+5&lt;TODAY(),"! ATTENTION !","")))</formula>
    </cfRule>
  </conditionalFormatting>
  <dataValidations count="2">
    <dataValidation allowBlank="1" showInputMessage="1" sqref="L5"/>
    <dataValidation type="list" allowBlank="1" showErrorMessage="1" sqref="B2:B11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K14"/>
  <sheetViews>
    <sheetView zoomScale="85" zoomScaleNormal="85" workbookViewId="0">
      <selection activeCell="B12" sqref="B12:B14"/>
    </sheetView>
  </sheetViews>
  <sheetFormatPr baseColWidth="10" defaultRowHeight="15"/>
  <cols>
    <col min="1" max="1" width="6.42578125" customWidth="1"/>
    <col min="4" max="4" width="37.7109375" style="43" customWidth="1"/>
    <col min="5" max="5" width="37.7109375" customWidth="1"/>
    <col min="7" max="9" width="17.7109375" customWidth="1"/>
    <col min="10" max="10" width="28.5703125" customWidth="1"/>
    <col min="15" max="15" width="17.140625" customWidth="1"/>
    <col min="16" max="16" width="28.5703125" customWidth="1"/>
  </cols>
  <sheetData>
    <row r="1" spans="1:11" s="2" customFormat="1" ht="30.75" customHeight="1" thickBot="1">
      <c r="A1" s="48"/>
      <c r="B1" s="14" t="s">
        <v>3</v>
      </c>
      <c r="C1" s="5" t="s">
        <v>4</v>
      </c>
      <c r="D1" s="40" t="s">
        <v>5</v>
      </c>
      <c r="E1" s="22" t="s">
        <v>6</v>
      </c>
      <c r="K1" s="3"/>
    </row>
    <row r="2" spans="1:11" s="2" customFormat="1" ht="65.099999999999994" customHeight="1">
      <c r="A2" s="44" t="s">
        <v>0</v>
      </c>
      <c r="B2" s="12"/>
      <c r="C2" s="4"/>
      <c r="D2" s="26" t="s">
        <v>48</v>
      </c>
      <c r="E2" s="23"/>
      <c r="K2" s="3"/>
    </row>
    <row r="3" spans="1:11" s="2" customFormat="1" ht="65.099999999999994" customHeight="1">
      <c r="A3" s="45"/>
      <c r="B3" s="25"/>
      <c r="C3" s="4"/>
      <c r="D3" s="51" t="s">
        <v>49</v>
      </c>
      <c r="E3" s="23"/>
      <c r="K3" s="3"/>
    </row>
    <row r="4" spans="1:11" s="2" customFormat="1" ht="65.099999999999994" customHeight="1" thickBot="1">
      <c r="A4" s="46"/>
      <c r="B4" s="12"/>
      <c r="C4" s="1"/>
      <c r="D4" s="24" t="s">
        <v>50</v>
      </c>
      <c r="E4" s="20"/>
      <c r="K4" s="3"/>
    </row>
    <row r="5" spans="1:11" ht="65.099999999999994" customHeight="1" thickTop="1" thickBot="1">
      <c r="A5" s="30" t="s">
        <v>1</v>
      </c>
      <c r="B5" s="16"/>
      <c r="C5" s="10"/>
      <c r="D5" s="42" t="s">
        <v>53</v>
      </c>
      <c r="E5" s="19"/>
      <c r="G5" s="13" t="s">
        <v>82</v>
      </c>
      <c r="H5" s="13" t="s">
        <v>83</v>
      </c>
      <c r="I5" s="13" t="s">
        <v>7</v>
      </c>
    </row>
    <row r="6" spans="1:11" ht="65.099999999999994" customHeight="1" thickBot="1">
      <c r="A6" s="30"/>
      <c r="B6" s="12"/>
      <c r="C6" s="1"/>
      <c r="D6" s="24" t="s">
        <v>56</v>
      </c>
      <c r="E6" s="20"/>
      <c r="G6" s="54" t="str">
        <f>COUNTIF(B2:B9,"ABORDE")&amp;"/"&amp;ROWS(B2:B9)</f>
        <v>0/8</v>
      </c>
      <c r="H6" s="53" t="str">
        <f>COUNTIF(B2:B9,"NON ACQUIS")&amp;"/"&amp;ROWS(B2:B9)</f>
        <v>0/8</v>
      </c>
      <c r="I6" s="55" t="str">
        <f>COUNTIF(B2:B9,"ACQUIS")&amp;"/"&amp;ROWS(B2:B9)</f>
        <v>0/8</v>
      </c>
    </row>
    <row r="7" spans="1:11" ht="65.099999999999994" customHeight="1" thickBot="1">
      <c r="A7" s="30"/>
      <c r="B7" s="12"/>
      <c r="C7" s="1"/>
      <c r="D7" s="24" t="s">
        <v>54</v>
      </c>
      <c r="E7" s="20"/>
    </row>
    <row r="8" spans="1:11" ht="65.099999999999994" customHeight="1" thickTop="1" thickBot="1">
      <c r="A8" s="29" t="s">
        <v>2</v>
      </c>
      <c r="B8" s="16"/>
      <c r="C8" s="10"/>
      <c r="D8" s="42" t="s">
        <v>55</v>
      </c>
      <c r="E8" s="19"/>
    </row>
    <row r="9" spans="1:11" ht="65.099999999999994" customHeight="1" thickBot="1">
      <c r="A9" s="29"/>
      <c r="B9" s="12"/>
      <c r="C9" s="1"/>
      <c r="D9" s="24" t="s">
        <v>57</v>
      </c>
      <c r="E9" s="20"/>
    </row>
    <row r="12" spans="1:11">
      <c r="B12">
        <f>COUNTIF(B2:B9,"ABORDE")</f>
        <v>0</v>
      </c>
    </row>
    <row r="13" spans="1:11">
      <c r="B13">
        <f>COUNTIF(B2:B9,"ACQUIS")</f>
        <v>0</v>
      </c>
    </row>
    <row r="14" spans="1:11">
      <c r="B14">
        <f>COUNTIF(B2:B9,"NON ACQUIS")</f>
        <v>0</v>
      </c>
    </row>
  </sheetData>
  <dataConsolidate/>
  <mergeCells count="3">
    <mergeCell ref="A8:A9"/>
    <mergeCell ref="A5:A7"/>
    <mergeCell ref="A2:A4"/>
  </mergeCells>
  <conditionalFormatting sqref="B2:B9">
    <cfRule type="containsText" dxfId="24" priority="2" operator="containsText" text="NON ACQUIS">
      <formula>NOT(ISERROR(SEARCH("NON ACQUIS",B2)))</formula>
    </cfRule>
    <cfRule type="containsText" dxfId="23" priority="3" operator="containsText" text="ACQUIS">
      <formula>NOT(ISERROR(SEARCH("ACQUIS",B2)))</formula>
    </cfRule>
    <cfRule type="expression" dxfId="22" priority="4">
      <formula>B2="! DEPASSE !"</formula>
    </cfRule>
    <cfRule type="expression" dxfId="21" priority="5">
      <formula>B2="! ATTENTION !"</formula>
    </cfRule>
  </conditionalFormatting>
  <conditionalFormatting sqref="B2:B9">
    <cfRule type="expression" dxfId="20" priority="1">
      <formula>IF($C$2="","",IF($C$2+7&lt;TODAY(),"! DEPASSE !",IF($C$2+5&lt;TODAY(),"! ATTENTION !","")))</formula>
    </cfRule>
  </conditionalFormatting>
  <dataValidations count="1">
    <dataValidation type="list" allowBlank="1" showErrorMessage="1" sqref="B2:B9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CF600"/>
  </sheetPr>
  <dimension ref="A1:K13"/>
  <sheetViews>
    <sheetView zoomScale="85" zoomScaleNormal="85" workbookViewId="0">
      <selection activeCell="B11" sqref="B11:B13"/>
    </sheetView>
  </sheetViews>
  <sheetFormatPr baseColWidth="10" defaultRowHeight="15"/>
  <cols>
    <col min="1" max="1" width="6.42578125" customWidth="1"/>
    <col min="4" max="4" width="37.7109375" style="43" customWidth="1"/>
    <col min="5" max="5" width="37.7109375" customWidth="1"/>
    <col min="7" max="9" width="17.7109375" customWidth="1"/>
    <col min="10" max="10" width="28.5703125" customWidth="1"/>
    <col min="15" max="15" width="17.140625" customWidth="1"/>
    <col min="16" max="16" width="28.5703125" customWidth="1"/>
  </cols>
  <sheetData>
    <row r="1" spans="1:11" s="2" customFormat="1" ht="30.75" customHeight="1" thickBot="1">
      <c r="A1" s="48"/>
      <c r="B1" s="14" t="s">
        <v>3</v>
      </c>
      <c r="C1" s="5" t="s">
        <v>4</v>
      </c>
      <c r="D1" s="40" t="s">
        <v>5</v>
      </c>
      <c r="E1" s="22" t="s">
        <v>6</v>
      </c>
      <c r="K1" s="3"/>
    </row>
    <row r="2" spans="1:11" s="2" customFormat="1" ht="65.099999999999994" customHeight="1">
      <c r="A2" s="44" t="s">
        <v>0</v>
      </c>
      <c r="B2" s="12"/>
      <c r="C2" s="4"/>
      <c r="D2" s="26" t="s">
        <v>39</v>
      </c>
      <c r="E2" s="23"/>
      <c r="K2" s="3"/>
    </row>
    <row r="3" spans="1:11" s="2" customFormat="1" ht="65.099999999999994" customHeight="1" thickBot="1">
      <c r="A3" s="45"/>
      <c r="B3" s="12"/>
      <c r="C3" s="1"/>
      <c r="D3" s="21" t="s">
        <v>40</v>
      </c>
      <c r="E3" s="20"/>
      <c r="K3" s="3"/>
    </row>
    <row r="4" spans="1:11" ht="65.099999999999994" customHeight="1" thickTop="1" thickBot="1">
      <c r="A4" s="30" t="s">
        <v>1</v>
      </c>
      <c r="B4" s="16"/>
      <c r="C4" s="10"/>
      <c r="D4" s="52" t="s">
        <v>41</v>
      </c>
      <c r="E4" s="19"/>
      <c r="G4" s="13" t="s">
        <v>82</v>
      </c>
      <c r="H4" s="13" t="s">
        <v>83</v>
      </c>
      <c r="I4" s="13" t="s">
        <v>7</v>
      </c>
    </row>
    <row r="5" spans="1:11" ht="65.099999999999994" customHeight="1" thickBot="1">
      <c r="A5" s="30"/>
      <c r="B5" s="25"/>
      <c r="C5" s="1"/>
      <c r="D5" s="24" t="s">
        <v>42</v>
      </c>
      <c r="E5" s="20"/>
      <c r="G5" s="54" t="str">
        <f>COUNTIF(B1:B8,"ABORDE")&amp;"/"&amp;ROWS(B1:B8)</f>
        <v>0/8</v>
      </c>
      <c r="H5" s="53" t="str">
        <f>COUNTIF(B1:B8,"NON ACQUIS")&amp;"/"&amp;ROWS(B1:B8)</f>
        <v>0/8</v>
      </c>
      <c r="I5" s="55" t="str">
        <f>COUNTIF(B1:B8,"ACQUIS")&amp;"/"&amp;ROWS(B1:B8)</f>
        <v>0/8</v>
      </c>
    </row>
    <row r="6" spans="1:11" ht="65.099999999999994" customHeight="1" thickBot="1">
      <c r="A6" s="30"/>
      <c r="B6" s="12"/>
      <c r="C6" s="1"/>
      <c r="D6" s="24" t="s">
        <v>43</v>
      </c>
      <c r="E6" s="20"/>
    </row>
    <row r="7" spans="1:11" ht="65.099999999999994" customHeight="1" thickTop="1" thickBot="1">
      <c r="A7" s="29" t="s">
        <v>2</v>
      </c>
      <c r="B7" s="16"/>
      <c r="C7" s="10"/>
      <c r="D7" s="42" t="s">
        <v>44</v>
      </c>
      <c r="E7" s="19"/>
    </row>
    <row r="8" spans="1:11" ht="65.099999999999994" customHeight="1" thickBot="1">
      <c r="A8" s="29"/>
      <c r="B8" s="12"/>
      <c r="C8" s="1"/>
      <c r="D8" s="24" t="s">
        <v>45</v>
      </c>
      <c r="E8" s="20"/>
    </row>
    <row r="11" spans="1:11">
      <c r="B11">
        <f>COUNTIF(B2:B8,"ABORDE")</f>
        <v>0</v>
      </c>
    </row>
    <row r="12" spans="1:11">
      <c r="B12">
        <f>COUNTIF(B2:B8,"ACQUIS")</f>
        <v>0</v>
      </c>
    </row>
    <row r="13" spans="1:11">
      <c r="B13">
        <f>COUNTIF(B2:B8,"NON ACQUIS")</f>
        <v>0</v>
      </c>
    </row>
  </sheetData>
  <dataConsolidate/>
  <mergeCells count="3">
    <mergeCell ref="A7:A8"/>
    <mergeCell ref="A4:A6"/>
    <mergeCell ref="A2:A3"/>
  </mergeCells>
  <conditionalFormatting sqref="B2:B8">
    <cfRule type="containsText" dxfId="29" priority="2" operator="containsText" text="NON ACQUIS">
      <formula>NOT(ISERROR(SEARCH("NON ACQUIS",B2)))</formula>
    </cfRule>
    <cfRule type="containsText" dxfId="28" priority="3" operator="containsText" text="ACQUIS">
      <formula>NOT(ISERROR(SEARCH("ACQUIS",B2)))</formula>
    </cfRule>
    <cfRule type="expression" dxfId="27" priority="4">
      <formula>B2="! DEPASSE !"</formula>
    </cfRule>
    <cfRule type="expression" dxfId="26" priority="5">
      <formula>B2="! ATTENTION !"</formula>
    </cfRule>
  </conditionalFormatting>
  <conditionalFormatting sqref="B2:B8">
    <cfRule type="expression" dxfId="25" priority="1">
      <formula>IF($C$2="","",IF($C$2+7&lt;TODAY(),"! DEPASSE !",IF($C$2+5&lt;TODAY(),"! ATTENTION !","")))</formula>
    </cfRule>
  </conditionalFormatting>
  <dataValidations count="1">
    <dataValidation type="list" allowBlank="1" showErrorMessage="1" sqref="B2:B8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93300"/>
  </sheetPr>
  <dimension ref="A1:P16"/>
  <sheetViews>
    <sheetView topLeftCell="A3" zoomScale="85" zoomScaleNormal="85" workbookViewId="0">
      <selection activeCell="B14" sqref="B14:B16"/>
    </sheetView>
  </sheetViews>
  <sheetFormatPr baseColWidth="10" defaultRowHeight="15"/>
  <cols>
    <col min="1" max="1" width="6.42578125" customWidth="1"/>
    <col min="4" max="4" width="37.7109375" style="43" customWidth="1"/>
    <col min="5" max="5" width="37.7109375" customWidth="1"/>
    <col min="7" max="9" width="17.7109375" customWidth="1"/>
    <col min="10" max="10" width="28.5703125" customWidth="1"/>
    <col min="15" max="15" width="17.140625" customWidth="1"/>
    <col min="16" max="16" width="28.5703125" customWidth="1"/>
  </cols>
  <sheetData>
    <row r="1" spans="1:16" s="2" customFormat="1" ht="30.75" customHeight="1" thickBot="1">
      <c r="A1" s="47"/>
      <c r="B1" s="14" t="s">
        <v>3</v>
      </c>
      <c r="C1" s="5" t="s">
        <v>4</v>
      </c>
      <c r="D1" s="40" t="s">
        <v>5</v>
      </c>
      <c r="E1" s="22" t="s">
        <v>6</v>
      </c>
      <c r="K1" s="3"/>
    </row>
    <row r="2" spans="1:16" s="2" customFormat="1" ht="65.099999999999994" customHeight="1">
      <c r="A2" s="44" t="s">
        <v>0</v>
      </c>
      <c r="B2" s="12"/>
      <c r="C2" s="4"/>
      <c r="D2" s="26" t="s">
        <v>72</v>
      </c>
      <c r="E2" s="23"/>
      <c r="K2" s="3"/>
    </row>
    <row r="3" spans="1:16" s="2" customFormat="1" ht="65.099999999999994" customHeight="1">
      <c r="A3" s="45"/>
      <c r="B3" s="12"/>
      <c r="C3" s="1"/>
      <c r="D3" s="24" t="s">
        <v>73</v>
      </c>
      <c r="E3" s="20"/>
      <c r="K3" s="3"/>
    </row>
    <row r="4" spans="1:16" s="2" customFormat="1" ht="65.099999999999994" customHeight="1" thickBot="1">
      <c r="A4" s="46"/>
      <c r="B4" s="15"/>
      <c r="C4" s="9"/>
      <c r="D4" s="41" t="s">
        <v>74</v>
      </c>
      <c r="E4" s="21"/>
      <c r="K4" s="3"/>
      <c r="L4" s="11"/>
      <c r="M4" s="7"/>
      <c r="N4" s="28"/>
      <c r="O4" s="28"/>
      <c r="P4" s="11"/>
    </row>
    <row r="5" spans="1:16" ht="65.099999999999994" customHeight="1" thickTop="1" thickBot="1">
      <c r="A5" s="30" t="s">
        <v>1</v>
      </c>
      <c r="B5" s="16"/>
      <c r="C5" s="10"/>
      <c r="D5" s="42" t="s">
        <v>75</v>
      </c>
      <c r="E5" s="19"/>
      <c r="G5" s="13" t="s">
        <v>82</v>
      </c>
      <c r="H5" s="13" t="s">
        <v>83</v>
      </c>
      <c r="I5" s="13" t="s">
        <v>7</v>
      </c>
    </row>
    <row r="6" spans="1:16" ht="65.099999999999994" customHeight="1" thickBot="1">
      <c r="A6" s="30"/>
      <c r="B6" s="12"/>
      <c r="C6" s="1"/>
      <c r="D6" s="24" t="s">
        <v>27</v>
      </c>
      <c r="E6" s="20"/>
      <c r="G6" s="54" t="str">
        <f>COUNTIF(B2:B11,"ABORDE")&amp;"/"&amp;ROWS(B2:B11)</f>
        <v>0/10</v>
      </c>
      <c r="H6" s="53" t="str">
        <f>COUNTIF(B2:B11,"NON ACQUIS")&amp;"/"&amp;ROWS(B2:B11)</f>
        <v>0/10</v>
      </c>
      <c r="I6" s="55" t="str">
        <f>COUNTIF(B2:B11,"ACQUIS")&amp;"/"&amp;ROWS(B2:B11)</f>
        <v>0/10</v>
      </c>
    </row>
    <row r="7" spans="1:16" ht="65.099999999999994" customHeight="1" thickBot="1">
      <c r="A7" s="30"/>
      <c r="B7" s="37"/>
      <c r="C7" s="9"/>
      <c r="D7" s="41" t="s">
        <v>76</v>
      </c>
      <c r="E7" s="21"/>
    </row>
    <row r="8" spans="1:16" ht="65.099999999999994" customHeight="1" thickTop="1">
      <c r="A8" s="32" t="s">
        <v>2</v>
      </c>
      <c r="B8" s="38"/>
      <c r="C8" s="10"/>
      <c r="D8" s="42" t="s">
        <v>77</v>
      </c>
      <c r="E8" s="19"/>
    </row>
    <row r="9" spans="1:16" ht="65.099999999999994" customHeight="1">
      <c r="A9" s="34"/>
      <c r="B9" s="39"/>
      <c r="C9" s="1"/>
      <c r="D9" s="24" t="s">
        <v>78</v>
      </c>
      <c r="E9" s="20"/>
    </row>
    <row r="10" spans="1:16" ht="65.099999999999994" customHeight="1">
      <c r="A10" s="34"/>
      <c r="B10" s="39"/>
      <c r="C10" s="1"/>
      <c r="D10" s="24" t="s">
        <v>79</v>
      </c>
      <c r="E10" s="20"/>
    </row>
    <row r="11" spans="1:16" ht="65.099999999999994" customHeight="1" thickBot="1">
      <c r="A11" s="33"/>
      <c r="B11" s="12"/>
      <c r="C11" s="1"/>
      <c r="D11" s="24" t="s">
        <v>28</v>
      </c>
      <c r="E11" s="20"/>
    </row>
    <row r="14" spans="1:16">
      <c r="B14">
        <f>COUNTIF(B2:B11,"ABORDE")</f>
        <v>0</v>
      </c>
    </row>
    <row r="15" spans="1:16">
      <c r="B15">
        <f>COUNTIF(B2:B11,"ACQUIS")</f>
        <v>0</v>
      </c>
    </row>
    <row r="16" spans="1:16">
      <c r="B16">
        <f>COUNTIF(B2:B11,"NON ACQUIS")</f>
        <v>0</v>
      </c>
    </row>
  </sheetData>
  <dataConsolidate/>
  <mergeCells count="4">
    <mergeCell ref="A2:A4"/>
    <mergeCell ref="N4:O4"/>
    <mergeCell ref="A5:A7"/>
    <mergeCell ref="A8:A11"/>
  </mergeCells>
  <conditionalFormatting sqref="L4 B2:B11">
    <cfRule type="containsText" dxfId="44" priority="2" operator="containsText" text="NON ACQUIS">
      <formula>NOT(ISERROR(SEARCH("NON ACQUIS",B2)))</formula>
    </cfRule>
    <cfRule type="containsText" dxfId="43" priority="3" operator="containsText" text="ACQUIS">
      <formula>NOT(ISERROR(SEARCH("ACQUIS",B2)))</formula>
    </cfRule>
    <cfRule type="expression" dxfId="42" priority="4">
      <formula>B2="! DEPASSE !"</formula>
    </cfRule>
    <cfRule type="expression" dxfId="41" priority="5">
      <formula>B2="! ATTENTION !"</formula>
    </cfRule>
  </conditionalFormatting>
  <conditionalFormatting sqref="B2:B11">
    <cfRule type="expression" dxfId="40" priority="1">
      <formula>IF($C$2="","",IF($C$2+7&lt;TODAY(),"! DEPASSE !",IF($C$2+5&lt;TODAY(),"! ATTENTION !","")))</formula>
    </cfRule>
  </conditionalFormatting>
  <dataValidations count="2">
    <dataValidation allowBlank="1" showInputMessage="1" sqref="L4"/>
    <dataValidation type="list" allowBlank="1" showErrorMessage="1" sqref="B2:B11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7030A0"/>
  </sheetPr>
  <dimension ref="A1:P14"/>
  <sheetViews>
    <sheetView zoomScale="85" zoomScaleNormal="85" workbookViewId="0">
      <selection activeCell="B8" sqref="B8"/>
    </sheetView>
  </sheetViews>
  <sheetFormatPr baseColWidth="10" defaultRowHeight="15"/>
  <cols>
    <col min="1" max="1" width="6.42578125" customWidth="1"/>
    <col min="4" max="4" width="37.7109375" style="43" customWidth="1"/>
    <col min="5" max="5" width="37.7109375" customWidth="1"/>
    <col min="7" max="9" width="17.7109375" customWidth="1"/>
    <col min="10" max="10" width="28.5703125" customWidth="1"/>
    <col min="15" max="15" width="17.140625" customWidth="1"/>
    <col min="16" max="16" width="28.5703125" customWidth="1"/>
  </cols>
  <sheetData>
    <row r="1" spans="1:16" s="2" customFormat="1" ht="30.75" customHeight="1" thickBot="1">
      <c r="A1" s="48"/>
      <c r="B1" s="14" t="s">
        <v>3</v>
      </c>
      <c r="C1" s="5" t="s">
        <v>4</v>
      </c>
      <c r="D1" s="40" t="s">
        <v>5</v>
      </c>
      <c r="E1" s="22" t="s">
        <v>6</v>
      </c>
      <c r="K1" s="3"/>
    </row>
    <row r="2" spans="1:16" s="2" customFormat="1" ht="65.099999999999994" customHeight="1">
      <c r="A2" s="44" t="s">
        <v>0</v>
      </c>
      <c r="B2" s="12"/>
      <c r="C2" s="4"/>
      <c r="D2" s="26" t="s">
        <v>31</v>
      </c>
      <c r="E2" s="23"/>
      <c r="K2" s="3"/>
    </row>
    <row r="3" spans="1:16" s="2" customFormat="1" ht="65.099999999999994" customHeight="1" thickBot="1">
      <c r="A3" s="45"/>
      <c r="B3" s="25"/>
      <c r="C3" s="1"/>
      <c r="D3" s="24" t="s">
        <v>32</v>
      </c>
      <c r="E3" s="20"/>
      <c r="K3" s="3"/>
    </row>
    <row r="4" spans="1:16" s="2" customFormat="1" ht="65.099999999999994" customHeight="1" thickBot="1">
      <c r="A4" s="45"/>
      <c r="B4" s="36"/>
      <c r="C4" s="17"/>
      <c r="D4" s="35" t="s">
        <v>33</v>
      </c>
      <c r="E4" s="18"/>
      <c r="G4" s="13" t="s">
        <v>82</v>
      </c>
      <c r="H4" s="13" t="s">
        <v>83</v>
      </c>
      <c r="I4" s="13" t="s">
        <v>7</v>
      </c>
      <c r="K4" s="3"/>
    </row>
    <row r="5" spans="1:16" s="2" customFormat="1" ht="65.099999999999994" customHeight="1" thickBot="1">
      <c r="A5" s="46"/>
      <c r="B5" s="15"/>
      <c r="C5" s="9"/>
      <c r="D5" s="41" t="s">
        <v>34</v>
      </c>
      <c r="E5" s="21"/>
      <c r="G5" s="54" t="str">
        <f>COUNTIF(B1:B9,"ABORDE")&amp;"/"&amp;ROWS(B1:B9)</f>
        <v>0/9</v>
      </c>
      <c r="H5" s="53" t="str">
        <f>COUNTIF(B1:B9,"NON ACQUIS")&amp;"/"&amp;ROWS(B1:B9)</f>
        <v>0/9</v>
      </c>
      <c r="I5" s="55" t="str">
        <f>COUNTIF(B1:B9,"ACQUIS")&amp;"/"&amp;ROWS(B1:B9)</f>
        <v>0/9</v>
      </c>
      <c r="K5" s="3"/>
      <c r="L5" s="11"/>
      <c r="M5" s="7"/>
      <c r="N5" s="28"/>
      <c r="O5" s="28"/>
      <c r="P5" s="11"/>
    </row>
    <row r="6" spans="1:16" ht="65.099999999999994" customHeight="1" thickTop="1" thickBot="1">
      <c r="A6" s="30" t="s">
        <v>1</v>
      </c>
      <c r="B6" s="16"/>
      <c r="C6" s="10"/>
      <c r="D6" s="42" t="s">
        <v>37</v>
      </c>
      <c r="E6" s="19"/>
    </row>
    <row r="7" spans="1:16" ht="65.099999999999994" customHeight="1" thickBot="1">
      <c r="A7" s="30"/>
      <c r="B7" s="12"/>
      <c r="C7" s="1"/>
      <c r="D7" s="24" t="s">
        <v>38</v>
      </c>
      <c r="E7" s="20"/>
    </row>
    <row r="8" spans="1:16" ht="65.099999999999994" customHeight="1" thickTop="1" thickBot="1">
      <c r="A8" s="29" t="s">
        <v>2</v>
      </c>
      <c r="B8" s="16"/>
      <c r="C8" s="10"/>
      <c r="D8" s="42" t="s">
        <v>35</v>
      </c>
      <c r="E8" s="19"/>
    </row>
    <row r="9" spans="1:16" ht="65.099999999999994" customHeight="1" thickBot="1">
      <c r="A9" s="29"/>
      <c r="B9" s="12"/>
      <c r="C9" s="1"/>
      <c r="D9" s="24" t="s">
        <v>36</v>
      </c>
      <c r="E9" s="20"/>
    </row>
    <row r="12" spans="1:16">
      <c r="B12">
        <f>COUNTIF(B2:B9,"ABORDE")</f>
        <v>0</v>
      </c>
    </row>
    <row r="13" spans="1:16">
      <c r="B13">
        <f>COUNTIF(B2:B9,"ACQUIS")</f>
        <v>0</v>
      </c>
    </row>
    <row r="14" spans="1:16">
      <c r="B14">
        <f>COUNTIF(B2:B9,"NON ACQUIS")</f>
        <v>0</v>
      </c>
    </row>
  </sheetData>
  <dataConsolidate/>
  <mergeCells count="4">
    <mergeCell ref="N5:O5"/>
    <mergeCell ref="A8:A9"/>
    <mergeCell ref="A6:A7"/>
    <mergeCell ref="A2:A5"/>
  </mergeCells>
  <conditionalFormatting sqref="L5 B2:B9">
    <cfRule type="containsText" dxfId="34" priority="2" operator="containsText" text="NON ACQUIS">
      <formula>NOT(ISERROR(SEARCH("NON ACQUIS",B2)))</formula>
    </cfRule>
    <cfRule type="containsText" dxfId="33" priority="3" operator="containsText" text="ACQUIS">
      <formula>NOT(ISERROR(SEARCH("ACQUIS",B2)))</formula>
    </cfRule>
    <cfRule type="expression" dxfId="32" priority="4">
      <formula>B2="! DEPASSE !"</formula>
    </cfRule>
    <cfRule type="expression" dxfId="31" priority="5">
      <formula>B2="! ATTENTION !"</formula>
    </cfRule>
  </conditionalFormatting>
  <conditionalFormatting sqref="B2:B9">
    <cfRule type="expression" dxfId="30" priority="1">
      <formula>IF($C$2="","",IF($C$2+7&lt;TODAY(),"! DEPASSE !",IF($C$2+5&lt;TODAY(),"! ATTENTION !","")))</formula>
    </cfRule>
  </conditionalFormatting>
  <dataValidations count="2">
    <dataValidation allowBlank="1" showInputMessage="1" sqref="L5"/>
    <dataValidation type="list" allowBlank="1" showErrorMessage="1" sqref="B2:B9">
      <formula1>"ABORDE,ACQUIS,NON ACQUIS"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30</vt:i4>
      </vt:variant>
    </vt:vector>
  </HeadingPairs>
  <TitlesOfParts>
    <vt:vector size="40" baseType="lpstr">
      <vt:lpstr>RECAPITULATIF</vt:lpstr>
      <vt:lpstr>BUREAU</vt:lpstr>
      <vt:lpstr>COMMERCE</vt:lpstr>
      <vt:lpstr>PLOMB</vt:lpstr>
      <vt:lpstr>AMIANTE</vt:lpstr>
      <vt:lpstr>DPE</vt:lpstr>
      <vt:lpstr>ELECTRICITE</vt:lpstr>
      <vt:lpstr>GAZ</vt:lpstr>
      <vt:lpstr>TERMITES-EP</vt:lpstr>
      <vt:lpstr>SURFACES</vt:lpstr>
      <vt:lpstr>BURAB</vt:lpstr>
      <vt:lpstr>BURAC</vt:lpstr>
      <vt:lpstr>BURNA</vt:lpstr>
      <vt:lpstr>COMAB</vt:lpstr>
      <vt:lpstr>COMAC</vt:lpstr>
      <vt:lpstr>COMNA</vt:lpstr>
      <vt:lpstr>DAAB</vt:lpstr>
      <vt:lpstr>DAABORDE</vt:lpstr>
      <vt:lpstr>DAAC</vt:lpstr>
      <vt:lpstr>DAACQUIS</vt:lpstr>
      <vt:lpstr>DANA</vt:lpstr>
      <vt:lpstr>DANONACQUIS</vt:lpstr>
      <vt:lpstr>DPAB</vt:lpstr>
      <vt:lpstr>DPAC</vt:lpstr>
      <vt:lpstr>DPEAB</vt:lpstr>
      <vt:lpstr>DPEAC</vt:lpstr>
      <vt:lpstr>DPENA</vt:lpstr>
      <vt:lpstr>DPNA</vt:lpstr>
      <vt:lpstr>ELAB</vt:lpstr>
      <vt:lpstr>ELAC</vt:lpstr>
      <vt:lpstr>ELNA</vt:lpstr>
      <vt:lpstr>GAZAB</vt:lpstr>
      <vt:lpstr>GAZAC</vt:lpstr>
      <vt:lpstr>GAZNA</vt:lpstr>
      <vt:lpstr>SURFABORDE</vt:lpstr>
      <vt:lpstr>SURFAC</vt:lpstr>
      <vt:lpstr>SURFNA</vt:lpstr>
      <vt:lpstr>TERMAB</vt:lpstr>
      <vt:lpstr>TERMAC</vt:lpstr>
      <vt:lpstr>TERMNA</vt:lpstr>
    </vt:vector>
  </TitlesOfParts>
  <Company>TEXA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daniel.kerrizore</cp:lastModifiedBy>
  <dcterms:created xsi:type="dcterms:W3CDTF">2015-06-16T20:10:03Z</dcterms:created>
  <dcterms:modified xsi:type="dcterms:W3CDTF">2015-06-19T09:07:52Z</dcterms:modified>
</cp:coreProperties>
</file>