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435" activeTab="3"/>
  </bookViews>
  <sheets>
    <sheet name="liste enfants" sheetId="1" r:id="rId1"/>
    <sheet name="Présences" sheetId="2" r:id="rId2"/>
    <sheet name="FEUILLE JOURNEE" sheetId="3" r:id="rId3"/>
    <sheet name="Jours de semaine" sheetId="4" r:id="rId4"/>
  </sheets>
  <definedNames>
    <definedName name="Jours">Tableau2[[#Headers],[16/02/2015]:[27/02/2015]]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D3" i="3"/>
  <c r="C3" i="3"/>
  <c r="B4" i="3"/>
  <c r="D4" i="3"/>
  <c r="C4" i="3"/>
  <c r="C5" i="3"/>
  <c r="D5" i="3"/>
  <c r="B5" i="3"/>
  <c r="D6" i="3"/>
  <c r="B8" i="3"/>
  <c r="C9" i="3"/>
  <c r="D10" i="3"/>
  <c r="B12" i="3"/>
  <c r="C13" i="3"/>
  <c r="D14" i="3"/>
  <c r="B16" i="3"/>
  <c r="C17" i="3"/>
  <c r="D18" i="3"/>
  <c r="B20" i="3"/>
  <c r="C21" i="3"/>
  <c r="D22" i="3"/>
  <c r="B24" i="3"/>
  <c r="C25" i="3"/>
  <c r="D26" i="3"/>
  <c r="B28" i="3"/>
  <c r="C29" i="3"/>
  <c r="D30" i="3"/>
  <c r="B32" i="3"/>
  <c r="C33" i="3"/>
  <c r="D34" i="3"/>
  <c r="B7" i="3"/>
  <c r="D9" i="3"/>
  <c r="C12" i="3"/>
  <c r="B15" i="3"/>
  <c r="D17" i="3"/>
  <c r="C20" i="3"/>
  <c r="B23" i="3"/>
  <c r="D25" i="3"/>
  <c r="C28" i="3"/>
  <c r="B31" i="3"/>
  <c r="D33" i="3"/>
  <c r="C36" i="3"/>
  <c r="D8" i="3"/>
  <c r="C11" i="3"/>
  <c r="C15" i="3"/>
  <c r="C19" i="3"/>
  <c r="C23" i="3"/>
  <c r="B26" i="3"/>
  <c r="B30" i="3"/>
  <c r="B34" i="3"/>
  <c r="C7" i="3"/>
  <c r="D12" i="3"/>
  <c r="D16" i="3"/>
  <c r="D20" i="3"/>
  <c r="D24" i="3"/>
  <c r="D28" i="3"/>
  <c r="D32" i="3"/>
  <c r="D36" i="3"/>
  <c r="C6" i="3"/>
  <c r="D7" i="3"/>
  <c r="B9" i="3"/>
  <c r="C10" i="3"/>
  <c r="D11" i="3"/>
  <c r="B13" i="3"/>
  <c r="C14" i="3"/>
  <c r="D15" i="3"/>
  <c r="B17" i="3"/>
  <c r="C18" i="3"/>
  <c r="D19" i="3"/>
  <c r="B21" i="3"/>
  <c r="C22" i="3"/>
  <c r="D23" i="3"/>
  <c r="B25" i="3"/>
  <c r="C26" i="3"/>
  <c r="D27" i="3"/>
  <c r="B29" i="3"/>
  <c r="C30" i="3"/>
  <c r="D31" i="3"/>
  <c r="B33" i="3"/>
  <c r="C34" i="3"/>
  <c r="D35" i="3"/>
  <c r="B36" i="3"/>
  <c r="C8" i="3"/>
  <c r="B11" i="3"/>
  <c r="D13" i="3"/>
  <c r="C16" i="3"/>
  <c r="B19" i="3"/>
  <c r="D21" i="3"/>
  <c r="C24" i="3"/>
  <c r="B27" i="3"/>
  <c r="D29" i="3"/>
  <c r="C32" i="3"/>
  <c r="B35" i="3"/>
  <c r="B6" i="3"/>
  <c r="B10" i="3"/>
  <c r="B14" i="3"/>
  <c r="B18" i="3"/>
  <c r="B22" i="3"/>
  <c r="C27" i="3"/>
  <c r="C31" i="3"/>
  <c r="C35" i="3"/>
  <c r="B9" i="2" l="1"/>
  <c r="M9" i="2"/>
  <c r="N9" i="2"/>
  <c r="P9" i="2"/>
  <c r="Q9" i="2"/>
  <c r="O9" i="2" l="1"/>
  <c r="B18" i="2"/>
  <c r="M18" i="2"/>
  <c r="N18" i="2"/>
  <c r="P18" i="2"/>
  <c r="Q18" i="2"/>
  <c r="B37" i="2"/>
  <c r="M37" i="2"/>
  <c r="N37" i="2"/>
  <c r="P37" i="2"/>
  <c r="Q37" i="2"/>
  <c r="O18" i="2" l="1"/>
  <c r="O37" i="2"/>
  <c r="B52" i="2"/>
  <c r="M52" i="2"/>
  <c r="N52" i="2"/>
  <c r="P52" i="2"/>
  <c r="Q52" i="2"/>
  <c r="B51" i="2"/>
  <c r="M51" i="2"/>
  <c r="N51" i="2"/>
  <c r="P51" i="2"/>
  <c r="Q51" i="2"/>
  <c r="O52" i="2" l="1"/>
  <c r="O51" i="2"/>
  <c r="B10" i="2"/>
  <c r="M10" i="2"/>
  <c r="N10" i="2"/>
  <c r="P10" i="2"/>
  <c r="Q10" i="2"/>
  <c r="O10" i="2" l="1"/>
  <c r="B7" i="2"/>
  <c r="M7" i="2"/>
  <c r="N7" i="2"/>
  <c r="P7" i="2"/>
  <c r="Q7" i="2"/>
  <c r="B6" i="2"/>
  <c r="M6" i="2"/>
  <c r="N6" i="2"/>
  <c r="P6" i="2"/>
  <c r="Q6" i="2"/>
  <c r="O6" i="2" l="1"/>
  <c r="O7" i="2"/>
  <c r="B43" i="2"/>
  <c r="M43" i="2"/>
  <c r="N43" i="2"/>
  <c r="P43" i="2"/>
  <c r="Q43" i="2"/>
  <c r="B42" i="2"/>
  <c r="M42" i="2"/>
  <c r="N42" i="2"/>
  <c r="P42" i="2"/>
  <c r="Q42" i="2"/>
  <c r="B21" i="2"/>
  <c r="M21" i="2"/>
  <c r="N21" i="2"/>
  <c r="P21" i="2"/>
  <c r="Q21" i="2"/>
  <c r="B55" i="2"/>
  <c r="M55" i="2"/>
  <c r="N55" i="2"/>
  <c r="P55" i="2"/>
  <c r="Q55" i="2"/>
  <c r="B15" i="2"/>
  <c r="M15" i="2"/>
  <c r="N15" i="2"/>
  <c r="P15" i="2"/>
  <c r="Q15" i="2"/>
  <c r="B8" i="2"/>
  <c r="M8" i="2"/>
  <c r="N8" i="2"/>
  <c r="P8" i="2"/>
  <c r="Q8" i="2"/>
  <c r="O43" i="2" l="1"/>
  <c r="O42" i="2"/>
  <c r="O21" i="2"/>
  <c r="O55" i="2"/>
  <c r="O15" i="2"/>
  <c r="O8" i="2"/>
  <c r="B19" i="2"/>
  <c r="M19" i="2"/>
  <c r="N19" i="2"/>
  <c r="P19" i="2"/>
  <c r="Q19" i="2"/>
  <c r="O19" i="2" l="1"/>
  <c r="B38" i="2"/>
  <c r="M38" i="2"/>
  <c r="N38" i="2"/>
  <c r="P38" i="2"/>
  <c r="Q38" i="2"/>
  <c r="O38" i="2" l="1"/>
  <c r="B13" i="2"/>
  <c r="M13" i="2"/>
  <c r="N13" i="2"/>
  <c r="P13" i="2"/>
  <c r="Q13" i="2"/>
  <c r="B12" i="2"/>
  <c r="M12" i="2"/>
  <c r="N12" i="2"/>
  <c r="P12" i="2"/>
  <c r="Q12" i="2"/>
  <c r="O13" i="2" l="1"/>
  <c r="O12" i="2"/>
  <c r="B14" i="2"/>
  <c r="M14" i="2"/>
  <c r="N14" i="2"/>
  <c r="P14" i="2"/>
  <c r="Q14" i="2"/>
  <c r="B44" i="2"/>
  <c r="M44" i="2"/>
  <c r="N44" i="2"/>
  <c r="P44" i="2"/>
  <c r="Q44" i="2"/>
  <c r="B11" i="2"/>
  <c r="M11" i="2"/>
  <c r="N11" i="2"/>
  <c r="P11" i="2"/>
  <c r="Q11" i="2"/>
  <c r="O14" i="2" l="1"/>
  <c r="O44" i="2"/>
  <c r="O11" i="2"/>
  <c r="B56" i="2"/>
  <c r="M56" i="2"/>
  <c r="N56" i="2"/>
  <c r="P56" i="2"/>
  <c r="Q56" i="2"/>
  <c r="B57" i="2"/>
  <c r="M57" i="2"/>
  <c r="N57" i="2"/>
  <c r="P57" i="2"/>
  <c r="Q57" i="2"/>
  <c r="O57" i="2" l="1"/>
  <c r="O56" i="2"/>
  <c r="B25" i="2"/>
  <c r="M25" i="2"/>
  <c r="N25" i="2"/>
  <c r="P25" i="2"/>
  <c r="Q25" i="2"/>
  <c r="O25" i="2" l="1"/>
  <c r="B5" i="2"/>
  <c r="M5" i="2"/>
  <c r="N5" i="2"/>
  <c r="P5" i="2"/>
  <c r="Q5" i="2"/>
  <c r="B4" i="2"/>
  <c r="M4" i="2"/>
  <c r="N4" i="2"/>
  <c r="P4" i="2"/>
  <c r="Q4" i="2"/>
  <c r="O5" i="2" l="1"/>
  <c r="O4" i="2"/>
  <c r="B24" i="2"/>
  <c r="M24" i="2"/>
  <c r="N24" i="2"/>
  <c r="P24" i="2"/>
  <c r="Q24" i="2"/>
  <c r="O24" i="2" l="1"/>
  <c r="B23" i="2"/>
  <c r="M23" i="2"/>
  <c r="N23" i="2"/>
  <c r="P23" i="2"/>
  <c r="Q23" i="2"/>
  <c r="B32" i="2"/>
  <c r="M32" i="2"/>
  <c r="N32" i="2"/>
  <c r="P32" i="2"/>
  <c r="Q32" i="2"/>
  <c r="B31" i="2"/>
  <c r="M31" i="2"/>
  <c r="N31" i="2"/>
  <c r="P31" i="2"/>
  <c r="Q31" i="2"/>
  <c r="B40" i="2"/>
  <c r="M40" i="2"/>
  <c r="N40" i="2"/>
  <c r="P40" i="2"/>
  <c r="Q40" i="2"/>
  <c r="B41" i="2"/>
  <c r="M41" i="2"/>
  <c r="N41" i="2"/>
  <c r="P41" i="2"/>
  <c r="Q41" i="2"/>
  <c r="B30" i="2"/>
  <c r="M30" i="2"/>
  <c r="N30" i="2"/>
  <c r="P30" i="2"/>
  <c r="Q30" i="2"/>
  <c r="B29" i="2"/>
  <c r="M29" i="2"/>
  <c r="N29" i="2"/>
  <c r="P29" i="2"/>
  <c r="Q29" i="2"/>
  <c r="O23" i="2" l="1"/>
  <c r="O31" i="2"/>
  <c r="O32" i="2"/>
  <c r="O40" i="2"/>
  <c r="O41" i="2"/>
  <c r="O30" i="2"/>
  <c r="O29" i="2"/>
  <c r="B48" i="2"/>
  <c r="M48" i="2"/>
  <c r="N48" i="2"/>
  <c r="P48" i="2"/>
  <c r="Q48" i="2"/>
  <c r="B47" i="2"/>
  <c r="M47" i="2"/>
  <c r="N47" i="2"/>
  <c r="P47" i="2"/>
  <c r="Q47" i="2"/>
  <c r="B22" i="2"/>
  <c r="M22" i="2"/>
  <c r="N22" i="2"/>
  <c r="P22" i="2"/>
  <c r="Q22" i="2"/>
  <c r="B20" i="2"/>
  <c r="M20" i="2"/>
  <c r="N20" i="2"/>
  <c r="P20" i="2"/>
  <c r="Q20" i="2"/>
  <c r="B49" i="2"/>
  <c r="M49" i="2"/>
  <c r="N49" i="2"/>
  <c r="P49" i="2"/>
  <c r="Q49" i="2"/>
  <c r="O48" i="2" l="1"/>
  <c r="O47" i="2"/>
  <c r="O22" i="2"/>
  <c r="O20" i="2"/>
  <c r="O49" i="2"/>
  <c r="B45" i="2"/>
  <c r="M45" i="2"/>
  <c r="N45" i="2"/>
  <c r="P45" i="2"/>
  <c r="Q45" i="2"/>
  <c r="B46" i="2"/>
  <c r="M46" i="2"/>
  <c r="N46" i="2"/>
  <c r="P46" i="2"/>
  <c r="Q46" i="2"/>
  <c r="O45" i="2" l="1"/>
  <c r="O46" i="2"/>
  <c r="B34" i="2"/>
  <c r="M34" i="2"/>
  <c r="N34" i="2"/>
  <c r="P34" i="2"/>
  <c r="Q34" i="2"/>
  <c r="B33" i="2"/>
  <c r="M33" i="2"/>
  <c r="N33" i="2"/>
  <c r="P33" i="2"/>
  <c r="Q33" i="2"/>
  <c r="B17" i="2"/>
  <c r="M17" i="2"/>
  <c r="N17" i="2"/>
  <c r="P17" i="2"/>
  <c r="Q17" i="2"/>
  <c r="B16" i="2"/>
  <c r="M16" i="2"/>
  <c r="N16" i="2"/>
  <c r="P16" i="2"/>
  <c r="Q16" i="2"/>
  <c r="O34" i="2" l="1"/>
  <c r="O33" i="2"/>
  <c r="O17" i="2"/>
  <c r="O16" i="2"/>
  <c r="B50" i="2"/>
  <c r="M50" i="2"/>
  <c r="N50" i="2"/>
  <c r="P50" i="2"/>
  <c r="Q50" i="2"/>
  <c r="O50" i="2" l="1"/>
  <c r="B26" i="2"/>
  <c r="M26" i="2"/>
  <c r="N26" i="2"/>
  <c r="P26" i="2"/>
  <c r="Q26" i="2"/>
  <c r="O26" i="2" l="1"/>
  <c r="B35" i="2"/>
  <c r="M35" i="2"/>
  <c r="N35" i="2"/>
  <c r="P35" i="2"/>
  <c r="Q35" i="2"/>
  <c r="B36" i="2"/>
  <c r="M36" i="2"/>
  <c r="N36" i="2"/>
  <c r="P36" i="2"/>
  <c r="Q36" i="2"/>
  <c r="O35" i="2" l="1"/>
  <c r="O36" i="2"/>
  <c r="B53" i="2"/>
  <c r="M53" i="2"/>
  <c r="N53" i="2"/>
  <c r="P53" i="2"/>
  <c r="Q53" i="2"/>
  <c r="B54" i="2"/>
  <c r="M54" i="2"/>
  <c r="N54" i="2"/>
  <c r="P54" i="2"/>
  <c r="Q54" i="2"/>
  <c r="O53" i="2" l="1"/>
  <c r="O54" i="2"/>
  <c r="B28" i="2"/>
  <c r="M28" i="2"/>
  <c r="N28" i="2"/>
  <c r="P28" i="2"/>
  <c r="Q28" i="2"/>
  <c r="B27" i="2"/>
  <c r="M27" i="2"/>
  <c r="N27" i="2"/>
  <c r="P27" i="2"/>
  <c r="Q27" i="2"/>
  <c r="B39" i="2"/>
  <c r="M39" i="2"/>
  <c r="N39" i="2"/>
  <c r="P39" i="2"/>
  <c r="Q39" i="2"/>
  <c r="O28" i="2" l="1"/>
  <c r="O27" i="2"/>
  <c r="O39" i="2"/>
  <c r="A1" i="4"/>
  <c r="A2" i="4"/>
  <c r="A3" i="4"/>
  <c r="A4" i="4"/>
  <c r="A5" i="4"/>
  <c r="A6" i="4"/>
  <c r="A7" i="4"/>
  <c r="E1" i="3"/>
  <c r="J2" i="2" l="1"/>
  <c r="G2" i="2" l="1"/>
  <c r="K2" i="2"/>
  <c r="D2" i="2"/>
  <c r="H2" i="2"/>
  <c r="L2" i="2"/>
  <c r="E2" i="2"/>
  <c r="I2" i="2"/>
  <c r="C2" i="2"/>
  <c r="F2" i="2"/>
  <c r="B58" i="2" l="1"/>
  <c r="M58" i="2"/>
  <c r="N58" i="2"/>
  <c r="P58" i="2"/>
  <c r="Q58" i="2"/>
  <c r="O58" i="2" l="1"/>
  <c r="D62" i="2" l="1"/>
  <c r="E62" i="2"/>
  <c r="F62" i="2"/>
  <c r="G62" i="2"/>
  <c r="H62" i="2"/>
  <c r="I62" i="2"/>
  <c r="J62" i="2"/>
  <c r="K62" i="2"/>
  <c r="L62" i="2"/>
  <c r="C62" i="2"/>
  <c r="C61" i="2"/>
  <c r="D61" i="2"/>
  <c r="E61" i="2"/>
  <c r="F61" i="2"/>
  <c r="G61" i="2"/>
  <c r="H61" i="2"/>
  <c r="I61" i="2"/>
  <c r="J61" i="2"/>
  <c r="K61" i="2"/>
  <c r="L61" i="2"/>
  <c r="D60" i="2"/>
  <c r="E60" i="2"/>
  <c r="F60" i="2"/>
  <c r="G60" i="2"/>
  <c r="H60" i="2"/>
  <c r="I60" i="2"/>
  <c r="J60" i="2"/>
  <c r="K60" i="2"/>
  <c r="L60" i="2"/>
  <c r="C60" i="2"/>
  <c r="D66" i="2" l="1"/>
  <c r="D65" i="2"/>
  <c r="M60" i="2"/>
  <c r="D37" i="3" l="1"/>
  <c r="C65" i="2"/>
  <c r="C66" i="2"/>
  <c r="G64" i="2" l="1"/>
</calcChain>
</file>

<file path=xl/sharedStrings.xml><?xml version="1.0" encoding="utf-8"?>
<sst xmlns="http://schemas.openxmlformats.org/spreadsheetml/2006/main" count="1858" uniqueCount="361">
  <si>
    <t>enfant</t>
  </si>
  <si>
    <t xml:space="preserve"> parent</t>
  </si>
  <si>
    <t>adresse</t>
  </si>
  <si>
    <t>code postal</t>
  </si>
  <si>
    <t>ville</t>
  </si>
  <si>
    <t>anniversaire</t>
  </si>
  <si>
    <t>AGE</t>
  </si>
  <si>
    <t>régime</t>
  </si>
  <si>
    <t>CAT</t>
  </si>
  <si>
    <t>SUP</t>
  </si>
  <si>
    <t>centre</t>
  </si>
  <si>
    <t>mercredi</t>
  </si>
  <si>
    <t>n° alloc</t>
  </si>
  <si>
    <t>doc fourni</t>
  </si>
  <si>
    <t>SEXE</t>
  </si>
  <si>
    <t>ADRESSE MAIL</t>
  </si>
  <si>
    <t>Colonne2</t>
  </si>
  <si>
    <t>Colonne3</t>
  </si>
  <si>
    <t>CAF</t>
  </si>
  <si>
    <t>MSA</t>
  </si>
  <si>
    <t>ENFANT</t>
  </si>
  <si>
    <t>Nb de jours</t>
  </si>
  <si>
    <t>Tarif</t>
  </si>
  <si>
    <t>FACTURE</t>
  </si>
  <si>
    <t>REPAS</t>
  </si>
  <si>
    <t>CAF/MSA</t>
  </si>
  <si>
    <t>MATIN</t>
  </si>
  <si>
    <t>APREM</t>
  </si>
  <si>
    <t>&lt; 6</t>
  </si>
  <si>
    <t>&gt; 6</t>
  </si>
  <si>
    <t>ARRIVEE</t>
  </si>
  <si>
    <t>DEPART</t>
  </si>
  <si>
    <t>SIGNATURE</t>
  </si>
  <si>
    <t>MOY.</t>
  </si>
  <si>
    <t>CIV</t>
  </si>
  <si>
    <t>lundi</t>
  </si>
  <si>
    <t>mardi</t>
  </si>
  <si>
    <t>jeudi</t>
  </si>
  <si>
    <t>vendredi</t>
  </si>
  <si>
    <t>samedi</t>
  </si>
  <si>
    <t>dimanche</t>
  </si>
  <si>
    <t>APPOURCHAUX LOONA</t>
  </si>
  <si>
    <t>0</t>
  </si>
  <si>
    <t>NON</t>
  </si>
  <si>
    <t>F</t>
  </si>
  <si>
    <t>ARMAND DUPLAA BENJAMIN</t>
  </si>
  <si>
    <t>G</t>
  </si>
  <si>
    <t>ARMAND DUPLAA NICOLAS</t>
  </si>
  <si>
    <t>AROZEGUI ANTHONY</t>
  </si>
  <si>
    <t>AROZTEGUI THOMAS</t>
  </si>
  <si>
    <t>AUBRY RACHEL</t>
  </si>
  <si>
    <t>AUBRY SYLVAIN</t>
  </si>
  <si>
    <t>AUGUSTIN KILIAN</t>
  </si>
  <si>
    <t>BAPTISTE NORAH</t>
  </si>
  <si>
    <t>BARBIER LIAM</t>
  </si>
  <si>
    <t>BARTH JOSEPH</t>
  </si>
  <si>
    <t>BATBEDAT AUBAIN</t>
  </si>
  <si>
    <t>BERGESE LOUNA</t>
  </si>
  <si>
    <t>BERMUDEZ HUGO</t>
  </si>
  <si>
    <t>BERNARD CIAN</t>
  </si>
  <si>
    <t>BERNARD NOAM</t>
  </si>
  <si>
    <t>BERNOS JULES</t>
  </si>
  <si>
    <t>BERTHELOT LOIC</t>
  </si>
  <si>
    <t>BERTHELOT TITOUAN</t>
  </si>
  <si>
    <t>BILLON LOU</t>
  </si>
  <si>
    <t>7</t>
  </si>
  <si>
    <t>BONNAN ANTOINE</t>
  </si>
  <si>
    <t>BORNI JADE</t>
  </si>
  <si>
    <t>OUI</t>
  </si>
  <si>
    <t>BOUCHEREZ DANNA</t>
  </si>
  <si>
    <t>BOUCHET LUNA</t>
  </si>
  <si>
    <t>BOUCHOUX MATHIAS</t>
  </si>
  <si>
    <t>BOURREAU CLEMENT</t>
  </si>
  <si>
    <t>BOVIER LAPIERRE GASTON</t>
  </si>
  <si>
    <t>BOYOUD LOUKA</t>
  </si>
  <si>
    <t>BRASSENX LISON</t>
  </si>
  <si>
    <t>BRUHAMMER ENZO</t>
  </si>
  <si>
    <t>CABALLERO FANNY</t>
  </si>
  <si>
    <t>CALES ADRYAN</t>
  </si>
  <si>
    <t>CALLEDE YOANN</t>
  </si>
  <si>
    <t>CALLEJA LAURA</t>
  </si>
  <si>
    <t>CAMIADE EVAN</t>
  </si>
  <si>
    <t>CAMIADE NATHAN</t>
  </si>
  <si>
    <t>CAPERA MANOA</t>
  </si>
  <si>
    <t>CASTRO_LEAL INAYA</t>
  </si>
  <si>
    <t>CASTRO_LEAL LOUKA</t>
  </si>
  <si>
    <t>CERQUELLA SARA</t>
  </si>
  <si>
    <t>CHAPOLARD ANGELINA</t>
  </si>
  <si>
    <t>CHARDONNERET JADE</t>
  </si>
  <si>
    <t>CHATON LUNA</t>
  </si>
  <si>
    <t>CHOLE KYLLIAN</t>
  </si>
  <si>
    <t>CITRAS ROBINSON</t>
  </si>
  <si>
    <t>CLABAUT NORAH</t>
  </si>
  <si>
    <t>CLEMENT CLARA</t>
  </si>
  <si>
    <t>COEVOET BERENICE</t>
  </si>
  <si>
    <t>COMTE JULIE</t>
  </si>
  <si>
    <t>CORTES JEANNE</t>
  </si>
  <si>
    <t>CORTES LUCIE</t>
  </si>
  <si>
    <t>COUDANNE ANAIS</t>
  </si>
  <si>
    <t>COUDANNE PAUL</t>
  </si>
  <si>
    <t>CRAYSSAC EMMA</t>
  </si>
  <si>
    <t>DA COSTA LENA</t>
  </si>
  <si>
    <t>DA SILVA ANDREA</t>
  </si>
  <si>
    <t>DA SILVA CLARA</t>
  </si>
  <si>
    <t>DA_COSTA FELIX RODRIGO</t>
  </si>
  <si>
    <t>DA-COSTA EMILIAN</t>
  </si>
  <si>
    <t>DAGES_ MARINA</t>
  </si>
  <si>
    <t>DARTIGUES SUSANA</t>
  </si>
  <si>
    <t>DASSE MAXIME</t>
  </si>
  <si>
    <t>DASSION CAMILLE</t>
  </si>
  <si>
    <t>DAUGA ARTHUR</t>
  </si>
  <si>
    <t>DAUGA LEONIE</t>
  </si>
  <si>
    <t>DAVID ECHEVARRIA ARTHUR</t>
  </si>
  <si>
    <t>DAVID ECHEVARRIA MAXIME</t>
  </si>
  <si>
    <t>DE SOUSA ANTHONY</t>
  </si>
  <si>
    <t>DECHENNE ARIEL</t>
  </si>
  <si>
    <t>DEDIEU ALBAN</t>
  </si>
  <si>
    <t>DEDIEU LOAN</t>
  </si>
  <si>
    <t>DEL_MORAL MATHYS</t>
  </si>
  <si>
    <t>DEL_MORAL TIPHAINE</t>
  </si>
  <si>
    <t>DELALANDRE NATHAN</t>
  </si>
  <si>
    <t>DELALANDRE QUENTIN</t>
  </si>
  <si>
    <t>DELAVAL MAELIS</t>
  </si>
  <si>
    <t>DELESALLE NOE</t>
  </si>
  <si>
    <t>DELVALLE KYLIAN</t>
  </si>
  <si>
    <t>DESERT CORENTIN</t>
  </si>
  <si>
    <t>DESERT THIBAUT</t>
  </si>
  <si>
    <t>DESPAX ISMAEL</t>
  </si>
  <si>
    <t>DIAZ TIMEO</t>
  </si>
  <si>
    <t>DINGREVILLE TOM</t>
  </si>
  <si>
    <t>DOERR KEVY</t>
  </si>
  <si>
    <t>DOLLIE TELMA</t>
  </si>
  <si>
    <t>DOUET CHARLIE</t>
  </si>
  <si>
    <t>DOUET HANAE</t>
  </si>
  <si>
    <t>DOURTHE MILO</t>
  </si>
  <si>
    <t>DUARTE CORALIE</t>
  </si>
  <si>
    <t>DUBOS SARAH</t>
  </si>
  <si>
    <t>DUFOSSE NOEMIE</t>
  </si>
  <si>
    <t>DULUC LANA</t>
  </si>
  <si>
    <t>DULUC LILOU</t>
  </si>
  <si>
    <t>DUMORA MERCIER OIHANA</t>
  </si>
  <si>
    <t>DUPORT MAXIMILIEN</t>
  </si>
  <si>
    <t>DUPRAT OPALINE</t>
  </si>
  <si>
    <t>DURAND LOANE</t>
  </si>
  <si>
    <t>DURAND SASHA</t>
  </si>
  <si>
    <t>ELOPHE MAXIME</t>
  </si>
  <si>
    <t>ESPANA LONJOU CELINE</t>
  </si>
  <si>
    <t>ESPANA LONJOU NATHAN</t>
  </si>
  <si>
    <t>ETCHECOPAR JON</t>
  </si>
  <si>
    <t>FERRARI ANTOINE</t>
  </si>
  <si>
    <t>FERRARI CLARA</t>
  </si>
  <si>
    <t>FINETTI LUCA</t>
  </si>
  <si>
    <t>FONQUERGNE ROMANE</t>
  </si>
  <si>
    <t>FONTAINE LILOU</t>
  </si>
  <si>
    <t>FOUGERAT ROMANE</t>
  </si>
  <si>
    <t>FRECHES MATEO</t>
  </si>
  <si>
    <t>FRETEL ANGE</t>
  </si>
  <si>
    <t>FROTTE MATHILDE</t>
  </si>
  <si>
    <t>FROTTE THOMAS</t>
  </si>
  <si>
    <t>GALLE LILOU</t>
  </si>
  <si>
    <t>GANGOUO KELYA</t>
  </si>
  <si>
    <t>GARCIA OCEANE</t>
  </si>
  <si>
    <t>GARCIA PEDRO</t>
  </si>
  <si>
    <t>GENEVOIS JEREMIE</t>
  </si>
  <si>
    <t>GENEVOIS RAPHAEL</t>
  </si>
  <si>
    <t>GIBOIN AURIANE</t>
  </si>
  <si>
    <t>GIBOIN ERWANN</t>
  </si>
  <si>
    <t>GIMENEZ AMELIE</t>
  </si>
  <si>
    <t>GIORGI HELOISE</t>
  </si>
  <si>
    <t>GIORGI LEANDRE</t>
  </si>
  <si>
    <t>GIRAUD EVA</t>
  </si>
  <si>
    <t>GONTHIER ROXANNE</t>
  </si>
  <si>
    <t>GRAUX ANOUK</t>
  </si>
  <si>
    <t>GRAUX YORINDE</t>
  </si>
  <si>
    <t>GUENEAU SASHA</t>
  </si>
  <si>
    <t>GUENEAU SYAN</t>
  </si>
  <si>
    <t>GUERIN MARIANA</t>
  </si>
  <si>
    <t>GUYOT LOLA</t>
  </si>
  <si>
    <t>GUYOT THEO</t>
  </si>
  <si>
    <t>HANNIER VIEVILLE ENZO</t>
  </si>
  <si>
    <t>HERNOT NOAM</t>
  </si>
  <si>
    <t>HERVE PAUL</t>
  </si>
  <si>
    <t>HERVE TOM</t>
  </si>
  <si>
    <t>HITON GABRIEL</t>
  </si>
  <si>
    <t>HITON JADE</t>
  </si>
  <si>
    <t>HUGUET GABIN</t>
  </si>
  <si>
    <t>HUGUET NINON</t>
  </si>
  <si>
    <t>HULEUX ENOLA</t>
  </si>
  <si>
    <t>ISSAD JORDANE</t>
  </si>
  <si>
    <t>ISSAD SAVANAH</t>
  </si>
  <si>
    <t>JUGEAU ALBANE</t>
  </si>
  <si>
    <t>JUGEAU MELVYN</t>
  </si>
  <si>
    <t>JUGEAU SAVANNAH</t>
  </si>
  <si>
    <t>JUSOT CHAUNY LENI</t>
  </si>
  <si>
    <t>JUSOT CHAUNY LISE</t>
  </si>
  <si>
    <t>KRIEFF MANON</t>
  </si>
  <si>
    <t>KRIEFF PIERRE</t>
  </si>
  <si>
    <t>KUNCKLER TOM</t>
  </si>
  <si>
    <t>LABADIE ELIOT</t>
  </si>
  <si>
    <t>LABADIE JULES</t>
  </si>
  <si>
    <t>LABADIE_MAEL</t>
  </si>
  <si>
    <t>LABARRIERE AXEL</t>
  </si>
  <si>
    <t>LABARRIERE LEA</t>
  </si>
  <si>
    <t>LABARRIERE PAUL</t>
  </si>
  <si>
    <t>LABEYRIE ASTRID</t>
  </si>
  <si>
    <t>LABOILLE EMILE</t>
  </si>
  <si>
    <t>LABOILLE RAPHAEL</t>
  </si>
  <si>
    <t>LACOSTE KILLIAN</t>
  </si>
  <si>
    <t>LACOSTE LUKAS</t>
  </si>
  <si>
    <t>LAFITTE JULIEN</t>
  </si>
  <si>
    <t>LAFITTE JUSTINE</t>
  </si>
  <si>
    <t>LAFORIE FLAVIEN</t>
  </si>
  <si>
    <t>LAGARDE LIZEA</t>
  </si>
  <si>
    <t>LAGARDE YSALINE</t>
  </si>
  <si>
    <t>LAGARDE_THEO</t>
  </si>
  <si>
    <t>LAGARDE_THOMAS</t>
  </si>
  <si>
    <t>LAGARDE_TIMEO</t>
  </si>
  <si>
    <t>LAGOUEYTE ENZO</t>
  </si>
  <si>
    <t>LAGOUILLADE LOU</t>
  </si>
  <si>
    <t>LALAUT JULIE</t>
  </si>
  <si>
    <t>LALAUT THOMAS</t>
  </si>
  <si>
    <t>LARONDE QUENTIN</t>
  </si>
  <si>
    <t>LARTIGUE WILLIAM</t>
  </si>
  <si>
    <t>LARTIGUE.P LUCAS</t>
  </si>
  <si>
    <t>LATAPIE LEO</t>
  </si>
  <si>
    <t>LATAPIE LOU</t>
  </si>
  <si>
    <t>LAUSSU EVA</t>
  </si>
  <si>
    <t>LAUSSU TOM</t>
  </si>
  <si>
    <t>LAVENDER CHLOE</t>
  </si>
  <si>
    <t>LE CREURER ZOE</t>
  </si>
  <si>
    <t>LE GLAS YAEL</t>
  </si>
  <si>
    <t>LEGLISE NOA</t>
  </si>
  <si>
    <t>LEMINCE NATHAN</t>
  </si>
  <si>
    <t>LEMINCE WILFRIED</t>
  </si>
  <si>
    <t>LEMYRE ETHAN</t>
  </si>
  <si>
    <t>LEMYRE LILOU</t>
  </si>
  <si>
    <t>LEMYRE_SOLENE</t>
  </si>
  <si>
    <t>LEROY LOAN</t>
  </si>
  <si>
    <t>LESBATS AGATHE</t>
  </si>
  <si>
    <t>LESPITAOU PRAT ANNA</t>
  </si>
  <si>
    <t>LESPITAOU PRAT CLARA</t>
  </si>
  <si>
    <t>LESTERLIN LISA</t>
  </si>
  <si>
    <t>LESTERLIN PACO</t>
  </si>
  <si>
    <t>LINARD LOUIS</t>
  </si>
  <si>
    <t>LINARD PAUL</t>
  </si>
  <si>
    <t>LISCOT RELL</t>
  </si>
  <si>
    <t>LOURTEAU BRICE</t>
  </si>
  <si>
    <t>LOURTEAU MATYS</t>
  </si>
  <si>
    <t>LOUVIER ALEXYA</t>
  </si>
  <si>
    <t>LOUVIER MATHYLDA</t>
  </si>
  <si>
    <t>LUCE JADE</t>
  </si>
  <si>
    <t>MARCHOU MARIE</t>
  </si>
  <si>
    <t>MAROT ZOE</t>
  </si>
  <si>
    <t>MARTINEZ</t>
  </si>
  <si>
    <t>MASSON BENJAMIN</t>
  </si>
  <si>
    <t>MASSON NICOLAS</t>
  </si>
  <si>
    <t>MAUBOURGUET CLEMENT</t>
  </si>
  <si>
    <t>MAUBOURGUET SIDONIE</t>
  </si>
  <si>
    <t>MEIRELES LIAM</t>
  </si>
  <si>
    <t>MELE GAUTIER</t>
  </si>
  <si>
    <t>MELE ORANE</t>
  </si>
  <si>
    <t>MIDI NORAH</t>
  </si>
  <si>
    <t>MINGINETTE VICTOIRE</t>
  </si>
  <si>
    <t>MINJOT JULES</t>
  </si>
  <si>
    <t>MOLIA NINE</t>
  </si>
  <si>
    <t>MONGARDE MARIUS</t>
  </si>
  <si>
    <t>MONGARDE SALOME</t>
  </si>
  <si>
    <t>MONNEL MARYLOU</t>
  </si>
  <si>
    <t>MONNEL NOLHAN</t>
  </si>
  <si>
    <t>MONNIER NOAH</t>
  </si>
  <si>
    <t>MONTUS LEO</t>
  </si>
  <si>
    <t>MORAIS PINTO DIEGO</t>
  </si>
  <si>
    <t>MORAIS PINTO LOUNA</t>
  </si>
  <si>
    <t>MOREAU ANGELA</t>
  </si>
  <si>
    <t>MOREAUD DYLAN</t>
  </si>
  <si>
    <t>MOREJUDO ELIAS</t>
  </si>
  <si>
    <t>MOURNETAS MAXENCE</t>
  </si>
  <si>
    <t>NAVARRO MONDIN ANDONI</t>
  </si>
  <si>
    <t>NEWMAN TEO</t>
  </si>
  <si>
    <t>PANTAK MATHEO</t>
  </si>
  <si>
    <t>PEDUCASSE ENZO</t>
  </si>
  <si>
    <t>PEDUCASSE MAELLE</t>
  </si>
  <si>
    <t>PERDIGAO NOAH</t>
  </si>
  <si>
    <t>PEREIRA LENNY</t>
  </si>
  <si>
    <t>PEREIRA PACO</t>
  </si>
  <si>
    <t>PEREIRA_CORGAS JOAQUIM</t>
  </si>
  <si>
    <t>PEREIRA-RACHEL</t>
  </si>
  <si>
    <t>PERNAUT GABIN</t>
  </si>
  <si>
    <t>PIGATTO LOELYN</t>
  </si>
  <si>
    <t>PINAUT GABRIEL</t>
  </si>
  <si>
    <t>PINAUT RAPHAEL</t>
  </si>
  <si>
    <t>PINSON KILLIAN</t>
  </si>
  <si>
    <t>PIQUET ALPHEN JADE</t>
  </si>
  <si>
    <t>POIRET VALENTINE</t>
  </si>
  <si>
    <t>PORTES CHLOE</t>
  </si>
  <si>
    <t>POULOU EULALIE</t>
  </si>
  <si>
    <t>POULOU MAIALEN</t>
  </si>
  <si>
    <t>PREVOST MATHIEU</t>
  </si>
  <si>
    <t>PROS GIULIO</t>
  </si>
  <si>
    <t>PROS PIETRO</t>
  </si>
  <si>
    <t>QUEMENER KAYLA</t>
  </si>
  <si>
    <t>RAMOS FERREIRA LOUNA</t>
  </si>
  <si>
    <t>REY AARON</t>
  </si>
  <si>
    <t>REZAC MATHEO</t>
  </si>
  <si>
    <t>RIPOLL ROMEO</t>
  </si>
  <si>
    <t>ROBIN LAYAN</t>
  </si>
  <si>
    <t>ROCHER TIPHAINE</t>
  </si>
  <si>
    <t>ROGER UGO</t>
  </si>
  <si>
    <t>ROUCH TITOUAN</t>
  </si>
  <si>
    <t>ROUSSET ANNA</t>
  </si>
  <si>
    <t>ROUSSET LILIA</t>
  </si>
  <si>
    <t>SAINT MARTY NINA</t>
  </si>
  <si>
    <t>SATORI MYRIAM</t>
  </si>
  <si>
    <t>SATORI STECY</t>
  </si>
  <si>
    <t>SAUBION MAEL</t>
  </si>
  <si>
    <t>SAUBION MAXIME</t>
  </si>
  <si>
    <t>SAUBION MYLENE</t>
  </si>
  <si>
    <t>SAUBION_ALICE</t>
  </si>
  <si>
    <t>SECKLER IMANOL</t>
  </si>
  <si>
    <t>SECKLER MANON</t>
  </si>
  <si>
    <t>SESCOUSSE LILIAN</t>
  </si>
  <si>
    <t>SESCOUSSE_BENJAMIN</t>
  </si>
  <si>
    <t>SESCOUSSE_THIBAUD</t>
  </si>
  <si>
    <t>SIBE AGATHE</t>
  </si>
  <si>
    <t>SIBE BRIEUC</t>
  </si>
  <si>
    <t>TASCON OWEN</t>
  </si>
  <si>
    <t>TASSIN CHLOE</t>
  </si>
  <si>
    <t>THOLON CARLA</t>
  </si>
  <si>
    <t>THOMAS DANIEL</t>
  </si>
  <si>
    <t>THOMAS MIGUEL</t>
  </si>
  <si>
    <t>TOMAS DANIEL</t>
  </si>
  <si>
    <t>TOMAS MIGUEL</t>
  </si>
  <si>
    <t>TROUSSEL KEEGAN</t>
  </si>
  <si>
    <t>VEDRINE YANIS</t>
  </si>
  <si>
    <t>VERBEKE ALEXIA</t>
  </si>
  <si>
    <t>VERBEKE LAURYN</t>
  </si>
  <si>
    <t>VERDIELL ANTONIN</t>
  </si>
  <si>
    <t>VERSINI LOU</t>
  </si>
  <si>
    <t>VIGNERES NATHAN</t>
  </si>
  <si>
    <t>VILLALARD NINA</t>
  </si>
  <si>
    <t>WEHRUNG JULIETTE</t>
  </si>
  <si>
    <t>16/02/2015</t>
  </si>
  <si>
    <t>17/02/2015</t>
  </si>
  <si>
    <t>18/02/2015</t>
  </si>
  <si>
    <t>19/02/2015</t>
  </si>
  <si>
    <t>20/02/2015</t>
  </si>
  <si>
    <t>23/02/2015</t>
  </si>
  <si>
    <t>24/02/2015</t>
  </si>
  <si>
    <t>25/02/2015</t>
  </si>
  <si>
    <t>26/02/2015</t>
  </si>
  <si>
    <t>27/02/2015</t>
  </si>
  <si>
    <t>J</t>
  </si>
  <si>
    <t>A</t>
  </si>
  <si>
    <t>M</t>
  </si>
  <si>
    <t>DURAND_MATEO</t>
  </si>
  <si>
    <t>TAVERNE BENOIT</t>
  </si>
  <si>
    <t>VERNHES MARGAUX</t>
  </si>
  <si>
    <t>VERNHES VALENTINE</t>
  </si>
  <si>
    <t>CHOLE SOHAN</t>
  </si>
  <si>
    <t>MOREAUD ANGELA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</si>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</sst>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/mm/yyyy;@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name val="Calibri"/>
      <family val="2"/>
      <scheme val="minor"/>
    </font>
    <font>
      <sz val="2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right"/>
    </xf>
    <xf numFmtId="0" fontId="4" fillId="0" borderId="2" xfId="0" applyFont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0" fillId="0" borderId="2" xfId="0" applyBorder="1"/>
    <xf numFmtId="0" fontId="7" fillId="2" borderId="2" xfId="0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2" xfId="0" applyFill="1" applyBorder="1"/>
    <xf numFmtId="0" fontId="1" fillId="0" borderId="2" xfId="0" applyFont="1" applyFill="1" applyBorder="1"/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quotePrefix="1" applyFont="1" applyAlignment="1">
      <alignment horizontal="center"/>
    </xf>
    <xf numFmtId="0" fontId="0" fillId="0" borderId="0" xfId="0" applyAlignment="1">
      <alignment horizontal="left"/>
    </xf>
    <xf numFmtId="165" fontId="8" fillId="0" borderId="0" xfId="0" applyNumberFormat="1" applyFont="1"/>
    <xf numFmtId="165" fontId="5" fillId="2" borderId="0" xfId="0" applyNumberFormat="1" applyFont="1" applyFill="1"/>
    <xf numFmtId="164" fontId="11" fillId="3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11" fillId="3" borderId="0" xfId="0" applyNumberFormat="1" applyFont="1" applyFill="1" applyBorder="1" applyAlignment="1">
      <alignment horizontal="center"/>
    </xf>
    <xf numFmtId="164" fontId="0" fillId="0" borderId="0" xfId="0" applyNumberForma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165" fontId="5" fillId="5" borderId="0" xfId="0" applyNumberFormat="1" applyFont="1" applyFill="1"/>
    <xf numFmtId="0" fontId="3" fillId="5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right"/>
    </xf>
    <xf numFmtId="164" fontId="14" fillId="0" borderId="0" xfId="0" applyNumberFormat="1" applyFont="1" applyAlignment="1">
      <alignment horizontal="centerContinuous"/>
    </xf>
    <xf numFmtId="164" fontId="15" fillId="0" borderId="0" xfId="0" applyNumberFormat="1" applyFont="1" applyAlignment="1">
      <alignment horizontal="centerContinuous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8A2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152400</xdr:rowOff>
    </xdr:from>
    <xdr:to>
      <xdr:col>0</xdr:col>
      <xdr:colOff>857250</xdr:colOff>
      <xdr:row>0</xdr:row>
      <xdr:rowOff>742950</xdr:rowOff>
    </xdr:to>
    <xdr:sp macro="[0]!Macro1" textlink="">
      <xdr:nvSpPr>
        <xdr:cNvPr id="3" name="Émoticône 2"/>
        <xdr:cNvSpPr/>
      </xdr:nvSpPr>
      <xdr:spPr>
        <a:xfrm>
          <a:off x="266700" y="152400"/>
          <a:ext cx="590550" cy="590550"/>
        </a:xfrm>
        <a:prstGeom prst="smileyFace">
          <a:avLst/>
        </a:prstGeom>
        <a:gradFill>
          <a:gsLst>
            <a:gs pos="0">
              <a:srgbClr val="F8A2E8"/>
            </a:gs>
            <a:gs pos="74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lin ang="5400000" scaled="0"/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1257300</xdr:colOff>
      <xdr:row>0</xdr:row>
      <xdr:rowOff>161925</xdr:rowOff>
    </xdr:from>
    <xdr:to>
      <xdr:col>1</xdr:col>
      <xdr:colOff>123825</xdr:colOff>
      <xdr:row>1</xdr:row>
      <xdr:rowOff>123825</xdr:rowOff>
    </xdr:to>
    <xdr:sp macro="[0]!TRI" textlink="">
      <xdr:nvSpPr>
        <xdr:cNvPr id="4" name="Flèche vers le bas 3"/>
        <xdr:cNvSpPr/>
      </xdr:nvSpPr>
      <xdr:spPr>
        <a:xfrm>
          <a:off x="1257300" y="161925"/>
          <a:ext cx="419100" cy="723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/>
            <a:t>A..Z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R334" totalsRowShown="0">
  <autoFilter ref="A2:R334"/>
  <tableColumns count="18">
    <tableColumn id="1" name="enfant"/>
    <tableColumn id="2" name=" parent"/>
    <tableColumn id="3" name="adresse"/>
    <tableColumn id="4" name="code postal"/>
    <tableColumn id="5" name="ville"/>
    <tableColumn id="6" name="anniversaire"/>
    <tableColumn id="7" name="AGE"/>
    <tableColumn id="8" name="régime"/>
    <tableColumn id="9" name="CAT"/>
    <tableColumn id="10" name="SUP"/>
    <tableColumn id="11" name="centre"/>
    <tableColumn id="12" name="mercredi"/>
    <tableColumn id="13" name="n° alloc"/>
    <tableColumn id="14" name="doc fourni"/>
    <tableColumn id="15" name="SEXE"/>
    <tableColumn id="16" name="ADRESSE MAIL"/>
    <tableColumn id="17" name="Colonne2"/>
    <tableColumn id="18" name="Colonne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Q58" totalsRowShown="0" dataDxfId="17">
  <autoFilter ref="A3:Q58"/>
  <sortState ref="A4:Q58">
    <sortCondition ref="A3:A58"/>
  </sortState>
  <tableColumns count="17">
    <tableColumn id="1" name="ENFANT" dataDxfId="16"/>
    <tableColumn id="2" name="AGE" dataDxfId="15">
      <calculatedColumnFormula>LOOKUP(Tableau2[[#This Row],[ENFANT]],Tableau1[enfant],Tableau1[AGE])</calculatedColumnFormula>
    </tableColumn>
    <tableColumn id="3" name="16/02/2015" dataDxfId="14"/>
    <tableColumn id="4" name="17/02/2015" dataDxfId="13"/>
    <tableColumn id="5" name="18/02/2015" dataDxfId="12"/>
    <tableColumn id="6" name="19/02/2015" dataDxfId="11"/>
    <tableColumn id="7" name="20/02/2015" dataDxfId="10"/>
    <tableColumn id="8" name="23/02/2015" dataDxfId="9"/>
    <tableColumn id="9" name="24/02/2015" dataDxfId="8"/>
    <tableColumn id="10" name="25/02/2015" dataDxfId="7"/>
    <tableColumn id="11" name="26/02/2015" dataDxfId="6"/>
    <tableColumn id="12" name="27/02/2015" dataDxfId="5"/>
    <tableColumn id="13" name="Nb de jours" dataDxfId="4">
      <calculatedColumnFormula>COUNTIF(Tableau2[[#This Row],[16/02/2015]:[27/02/2015]],"J")+COUNTIF(Tableau2[[#This Row],[16/02/2015]:[27/02/2015]],"M")/2+COUNTIF(Tableau2[[#This Row],[16/02/2015]:[27/02/2015]],"A")/2</calculatedColumnFormula>
    </tableColumn>
    <tableColumn id="14" name="Tarif" dataDxfId="3">
      <calculatedColumnFormula>LOOKUP(Tableau2[[#This Row],[ENFANT]],Tableau1[enfant],Tableau1[centre])</calculatedColumnFormula>
    </tableColumn>
    <tableColumn id="15" name="FACTURE" dataDxfId="2">
      <calculatedColumnFormula>Tableau2[Tarif]*Tableau2[Nb de jours]</calculatedColumnFormula>
    </tableColumn>
    <tableColumn id="16" name="CAF/MSA" dataDxfId="1">
      <calculatedColumnFormula>LOOKUP(Tableau2[[#This Row],[ENFANT]],Tableau1[enfant],Tableau1[régime])</calculatedColumnFormula>
    </tableColumn>
    <tableColumn id="17" name="CIV" dataDxfId="0">
      <calculatedColumnFormula>LOOKUP(Tableau2[[#This Row],[ENFANT]],Tableau1[enfant],Tableau1[doc fourni])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334"/>
  <sheetViews>
    <sheetView workbookViewId="0">
      <selection activeCell="P3" sqref="P3:P332"/>
    </sheetView>
  </sheetViews>
  <sheetFormatPr baseColWidth="10" defaultColWidth="11.42578125" defaultRowHeight="15" x14ac:dyDescent="0.25"/>
  <cols>
    <col min="4" max="4" width="13.28515625" customWidth="1"/>
    <col min="6" max="6" width="14.140625" customWidth="1"/>
    <col min="14" max="14" width="12.140625" customWidth="1"/>
    <col min="16" max="16" width="15.7109375" customWidth="1"/>
    <col min="17" max="18" width="11.5703125" customWidth="1"/>
  </cols>
  <sheetData>
    <row r="2" spans="1:1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 x14ac:dyDescent="0.25">
      <c r="A3" t="s">
        <v>41</v>
      </c>
      <c r="G3">
        <v>9</v>
      </c>
      <c r="H3" t="s">
        <v>18</v>
      </c>
      <c r="I3">
        <v>4</v>
      </c>
      <c r="J3" t="s">
        <v>42</v>
      </c>
      <c r="K3">
        <v>11</v>
      </c>
      <c r="L3">
        <v>8</v>
      </c>
      <c r="N3" t="s">
        <v>43</v>
      </c>
      <c r="O3" t="s">
        <v>44</v>
      </c>
      <c r="Q3">
        <v>2005</v>
      </c>
      <c r="R3" t="s">
        <v>41</v>
      </c>
    </row>
    <row r="4" spans="1:18" x14ac:dyDescent="0.25">
      <c r="A4" t="s">
        <v>45</v>
      </c>
      <c r="G4">
        <v>7</v>
      </c>
      <c r="H4" t="s">
        <v>18</v>
      </c>
      <c r="I4">
        <v>4</v>
      </c>
      <c r="J4" t="s">
        <v>42</v>
      </c>
      <c r="K4">
        <v>11</v>
      </c>
      <c r="L4">
        <v>8</v>
      </c>
      <c r="N4" t="s">
        <v>43</v>
      </c>
      <c r="O4" t="s">
        <v>46</v>
      </c>
      <c r="Q4">
        <v>2007</v>
      </c>
      <c r="R4" t="s">
        <v>45</v>
      </c>
    </row>
    <row r="5" spans="1:18" x14ac:dyDescent="0.25">
      <c r="A5" t="s">
        <v>47</v>
      </c>
      <c r="G5">
        <v>10</v>
      </c>
      <c r="H5" t="s">
        <v>18</v>
      </c>
      <c r="I5">
        <v>4</v>
      </c>
      <c r="J5" t="s">
        <v>42</v>
      </c>
      <c r="K5">
        <v>11</v>
      </c>
      <c r="L5">
        <v>8</v>
      </c>
      <c r="N5" t="s">
        <v>43</v>
      </c>
      <c r="O5" t="s">
        <v>46</v>
      </c>
      <c r="Q5">
        <v>2004</v>
      </c>
      <c r="R5" t="s">
        <v>47</v>
      </c>
    </row>
    <row r="6" spans="1:18" x14ac:dyDescent="0.25">
      <c r="A6" t="s">
        <v>48</v>
      </c>
      <c r="G6">
        <v>10</v>
      </c>
      <c r="H6" t="s">
        <v>18</v>
      </c>
      <c r="I6">
        <v>4</v>
      </c>
      <c r="J6" t="s">
        <v>42</v>
      </c>
      <c r="K6">
        <v>11</v>
      </c>
      <c r="L6">
        <v>8</v>
      </c>
      <c r="N6" t="s">
        <v>43</v>
      </c>
      <c r="O6" t="s">
        <v>46</v>
      </c>
      <c r="Q6">
        <v>2004</v>
      </c>
      <c r="R6" t="s">
        <v>48</v>
      </c>
    </row>
    <row r="7" spans="1:18" x14ac:dyDescent="0.25">
      <c r="A7" t="s">
        <v>49</v>
      </c>
      <c r="G7">
        <v>7</v>
      </c>
      <c r="H7" t="s">
        <v>18</v>
      </c>
      <c r="I7">
        <v>4</v>
      </c>
      <c r="J7" t="s">
        <v>42</v>
      </c>
      <c r="K7">
        <v>11</v>
      </c>
      <c r="L7">
        <v>8</v>
      </c>
      <c r="N7" t="s">
        <v>43</v>
      </c>
      <c r="O7" t="s">
        <v>46</v>
      </c>
      <c r="Q7">
        <v>2007</v>
      </c>
      <c r="R7" t="s">
        <v>49</v>
      </c>
    </row>
    <row r="8" spans="1:18" x14ac:dyDescent="0.25">
      <c r="A8" t="s">
        <v>50</v>
      </c>
      <c r="G8">
        <v>9</v>
      </c>
      <c r="H8" t="s">
        <v>18</v>
      </c>
      <c r="I8">
        <v>4</v>
      </c>
      <c r="J8" t="s">
        <v>42</v>
      </c>
      <c r="K8">
        <v>11</v>
      </c>
      <c r="L8">
        <v>8</v>
      </c>
      <c r="O8" t="s">
        <v>44</v>
      </c>
      <c r="Q8">
        <v>2005</v>
      </c>
      <c r="R8" t="s">
        <v>50</v>
      </c>
    </row>
    <row r="9" spans="1:18" x14ac:dyDescent="0.25">
      <c r="A9" t="s">
        <v>51</v>
      </c>
      <c r="G9">
        <v>6</v>
      </c>
      <c r="H9" t="s">
        <v>18</v>
      </c>
      <c r="I9">
        <v>4</v>
      </c>
      <c r="J9" t="s">
        <v>42</v>
      </c>
      <c r="K9">
        <v>11</v>
      </c>
      <c r="L9">
        <v>8</v>
      </c>
      <c r="O9" t="s">
        <v>46</v>
      </c>
      <c r="Q9">
        <v>2008</v>
      </c>
      <c r="R9" t="s">
        <v>51</v>
      </c>
    </row>
    <row r="10" spans="1:18" x14ac:dyDescent="0.25">
      <c r="A10" t="s">
        <v>52</v>
      </c>
      <c r="G10">
        <v>5</v>
      </c>
      <c r="H10" t="s">
        <v>18</v>
      </c>
      <c r="I10">
        <v>3</v>
      </c>
      <c r="J10" t="s">
        <v>42</v>
      </c>
      <c r="K10">
        <v>9</v>
      </c>
      <c r="L10">
        <v>7</v>
      </c>
      <c r="O10" t="s">
        <v>46</v>
      </c>
      <c r="Q10">
        <v>2009</v>
      </c>
      <c r="R10" t="s">
        <v>52</v>
      </c>
    </row>
    <row r="11" spans="1:18" x14ac:dyDescent="0.25">
      <c r="A11" t="s">
        <v>53</v>
      </c>
      <c r="G11">
        <v>6</v>
      </c>
      <c r="H11" t="s">
        <v>18</v>
      </c>
      <c r="I11">
        <v>4</v>
      </c>
      <c r="J11" t="s">
        <v>42</v>
      </c>
      <c r="K11">
        <v>11</v>
      </c>
      <c r="L11">
        <v>8</v>
      </c>
      <c r="O11" t="s">
        <v>46</v>
      </c>
      <c r="Q11">
        <v>2008</v>
      </c>
      <c r="R11" t="s">
        <v>53</v>
      </c>
    </row>
    <row r="12" spans="1:18" x14ac:dyDescent="0.25">
      <c r="A12" t="s">
        <v>54</v>
      </c>
      <c r="G12">
        <v>11</v>
      </c>
      <c r="H12" t="s">
        <v>18</v>
      </c>
      <c r="I12">
        <v>4</v>
      </c>
      <c r="J12" t="s">
        <v>42</v>
      </c>
      <c r="K12">
        <v>11</v>
      </c>
      <c r="L12">
        <v>8</v>
      </c>
      <c r="O12" t="s">
        <v>46</v>
      </c>
      <c r="Q12">
        <v>2004</v>
      </c>
      <c r="R12" t="s">
        <v>54</v>
      </c>
    </row>
    <row r="13" spans="1:18" x14ac:dyDescent="0.25">
      <c r="A13" t="s">
        <v>55</v>
      </c>
      <c r="G13">
        <v>7</v>
      </c>
      <c r="H13" t="s">
        <v>18</v>
      </c>
      <c r="I13">
        <v>4</v>
      </c>
      <c r="J13" t="s">
        <v>42</v>
      </c>
      <c r="K13">
        <v>11</v>
      </c>
      <c r="L13">
        <v>8</v>
      </c>
      <c r="O13" t="s">
        <v>46</v>
      </c>
      <c r="Q13">
        <v>2007</v>
      </c>
      <c r="R13" t="s">
        <v>55</v>
      </c>
    </row>
    <row r="14" spans="1:18" x14ac:dyDescent="0.25">
      <c r="A14" t="s">
        <v>56</v>
      </c>
      <c r="G14">
        <v>9</v>
      </c>
      <c r="H14" t="s">
        <v>18</v>
      </c>
      <c r="I14">
        <v>4</v>
      </c>
      <c r="J14" t="s">
        <v>42</v>
      </c>
      <c r="K14">
        <v>11</v>
      </c>
      <c r="L14">
        <v>8</v>
      </c>
      <c r="O14" t="s">
        <v>46</v>
      </c>
      <c r="Q14">
        <v>2005</v>
      </c>
      <c r="R14" t="s">
        <v>56</v>
      </c>
    </row>
    <row r="15" spans="1:18" x14ac:dyDescent="0.25">
      <c r="A15" t="s">
        <v>57</v>
      </c>
      <c r="G15">
        <v>6</v>
      </c>
      <c r="J15" t="s">
        <v>42</v>
      </c>
      <c r="K15">
        <v>0</v>
      </c>
      <c r="L15">
        <v>0</v>
      </c>
      <c r="Q15">
        <v>2009</v>
      </c>
      <c r="R15" t="s">
        <v>57</v>
      </c>
    </row>
    <row r="16" spans="1:18" x14ac:dyDescent="0.25">
      <c r="A16" t="s">
        <v>58</v>
      </c>
      <c r="G16">
        <v>8</v>
      </c>
      <c r="H16" t="s">
        <v>18</v>
      </c>
      <c r="I16">
        <v>4</v>
      </c>
      <c r="J16" t="s">
        <v>42</v>
      </c>
      <c r="K16">
        <v>11</v>
      </c>
      <c r="L16">
        <v>8</v>
      </c>
      <c r="O16" t="s">
        <v>46</v>
      </c>
      <c r="Q16">
        <v>2006</v>
      </c>
    </row>
    <row r="17" spans="1:18" x14ac:dyDescent="0.25">
      <c r="A17" t="s">
        <v>59</v>
      </c>
      <c r="G17">
        <v>6</v>
      </c>
      <c r="H17" t="s">
        <v>18</v>
      </c>
      <c r="I17">
        <v>3</v>
      </c>
      <c r="J17" t="s">
        <v>42</v>
      </c>
      <c r="K17">
        <v>9</v>
      </c>
      <c r="L17">
        <v>7</v>
      </c>
      <c r="N17" t="s">
        <v>43</v>
      </c>
      <c r="O17" t="s">
        <v>46</v>
      </c>
      <c r="Q17">
        <v>2008</v>
      </c>
      <c r="R17" t="s">
        <v>59</v>
      </c>
    </row>
    <row r="18" spans="1:18" x14ac:dyDescent="0.25">
      <c r="A18" t="s">
        <v>60</v>
      </c>
      <c r="G18">
        <v>7</v>
      </c>
      <c r="H18" t="s">
        <v>18</v>
      </c>
      <c r="I18">
        <v>3</v>
      </c>
      <c r="J18" t="s">
        <v>42</v>
      </c>
      <c r="K18">
        <v>9</v>
      </c>
      <c r="L18">
        <v>7</v>
      </c>
      <c r="N18" t="s">
        <v>43</v>
      </c>
      <c r="O18" t="s">
        <v>46</v>
      </c>
      <c r="Q18">
        <v>2007</v>
      </c>
      <c r="R18" t="s">
        <v>60</v>
      </c>
    </row>
    <row r="19" spans="1:18" x14ac:dyDescent="0.25">
      <c r="A19" t="s">
        <v>61</v>
      </c>
      <c r="G19">
        <v>6</v>
      </c>
      <c r="H19" t="s">
        <v>18</v>
      </c>
      <c r="I19">
        <v>4</v>
      </c>
      <c r="J19" t="s">
        <v>42</v>
      </c>
      <c r="K19">
        <v>11</v>
      </c>
      <c r="L19">
        <v>8</v>
      </c>
      <c r="Q19">
        <v>2008</v>
      </c>
      <c r="R19" t="s">
        <v>61</v>
      </c>
    </row>
    <row r="20" spans="1:18" x14ac:dyDescent="0.25">
      <c r="A20" t="s">
        <v>62</v>
      </c>
      <c r="G20">
        <v>6</v>
      </c>
      <c r="H20" t="s">
        <v>18</v>
      </c>
      <c r="I20">
        <v>4</v>
      </c>
      <c r="J20" t="s">
        <v>42</v>
      </c>
      <c r="K20">
        <v>11</v>
      </c>
      <c r="L20">
        <v>8</v>
      </c>
      <c r="O20" t="s">
        <v>46</v>
      </c>
      <c r="Q20">
        <v>2008</v>
      </c>
      <c r="R20" t="s">
        <v>62</v>
      </c>
    </row>
    <row r="21" spans="1:18" x14ac:dyDescent="0.25">
      <c r="A21" t="s">
        <v>63</v>
      </c>
      <c r="G21">
        <v>8</v>
      </c>
      <c r="H21" t="s">
        <v>18</v>
      </c>
      <c r="I21">
        <v>4</v>
      </c>
      <c r="J21" t="s">
        <v>42</v>
      </c>
      <c r="K21">
        <v>11</v>
      </c>
      <c r="L21">
        <v>8</v>
      </c>
      <c r="O21" t="s">
        <v>46</v>
      </c>
      <c r="Q21">
        <v>2006</v>
      </c>
      <c r="R21" t="s">
        <v>63</v>
      </c>
    </row>
    <row r="22" spans="1:18" x14ac:dyDescent="0.25">
      <c r="A22" t="s">
        <v>64</v>
      </c>
      <c r="G22">
        <v>7</v>
      </c>
      <c r="H22" t="s">
        <v>18</v>
      </c>
      <c r="I22">
        <v>2</v>
      </c>
      <c r="J22" t="s">
        <v>65</v>
      </c>
      <c r="K22">
        <v>13</v>
      </c>
      <c r="L22">
        <v>8.5</v>
      </c>
      <c r="N22" t="s">
        <v>68</v>
      </c>
      <c r="O22" t="s">
        <v>44</v>
      </c>
      <c r="Q22">
        <v>2007</v>
      </c>
      <c r="R22" t="s">
        <v>64</v>
      </c>
    </row>
    <row r="23" spans="1:18" x14ac:dyDescent="0.25">
      <c r="A23" t="s">
        <v>66</v>
      </c>
      <c r="G23">
        <v>9</v>
      </c>
      <c r="H23" t="s">
        <v>18</v>
      </c>
      <c r="I23">
        <v>2</v>
      </c>
      <c r="J23" t="s">
        <v>65</v>
      </c>
      <c r="K23">
        <v>13</v>
      </c>
      <c r="L23">
        <v>8.5</v>
      </c>
      <c r="N23" t="s">
        <v>68</v>
      </c>
      <c r="O23" t="s">
        <v>46</v>
      </c>
      <c r="Q23">
        <v>2005</v>
      </c>
      <c r="R23" t="s">
        <v>66</v>
      </c>
    </row>
    <row r="24" spans="1:18" x14ac:dyDescent="0.25">
      <c r="A24" t="s">
        <v>67</v>
      </c>
      <c r="G24">
        <v>10</v>
      </c>
      <c r="H24" t="s">
        <v>18</v>
      </c>
      <c r="I24">
        <v>2</v>
      </c>
      <c r="J24" t="s">
        <v>42</v>
      </c>
      <c r="K24">
        <v>6</v>
      </c>
      <c r="L24">
        <v>5</v>
      </c>
      <c r="N24" t="s">
        <v>43</v>
      </c>
      <c r="Q24">
        <v>2004</v>
      </c>
      <c r="R24" t="s">
        <v>67</v>
      </c>
    </row>
    <row r="25" spans="1:18" x14ac:dyDescent="0.25">
      <c r="A25" t="s">
        <v>69</v>
      </c>
      <c r="G25">
        <v>7</v>
      </c>
      <c r="H25" t="s">
        <v>18</v>
      </c>
      <c r="I25">
        <v>3</v>
      </c>
      <c r="J25" t="s">
        <v>42</v>
      </c>
      <c r="K25">
        <v>9</v>
      </c>
      <c r="L25">
        <v>7</v>
      </c>
      <c r="Q25">
        <v>2007</v>
      </c>
      <c r="R25" t="s">
        <v>69</v>
      </c>
    </row>
    <row r="26" spans="1:18" x14ac:dyDescent="0.25">
      <c r="A26" t="s">
        <v>70</v>
      </c>
      <c r="G26">
        <v>4</v>
      </c>
      <c r="H26" t="s">
        <v>18</v>
      </c>
      <c r="I26">
        <v>2</v>
      </c>
      <c r="J26" t="s">
        <v>42</v>
      </c>
      <c r="K26">
        <v>6</v>
      </c>
      <c r="L26">
        <v>5</v>
      </c>
      <c r="N26" t="s">
        <v>43</v>
      </c>
      <c r="Q26">
        <v>2011</v>
      </c>
      <c r="R26" t="s">
        <v>70</v>
      </c>
    </row>
    <row r="27" spans="1:18" x14ac:dyDescent="0.25">
      <c r="A27" t="s">
        <v>71</v>
      </c>
      <c r="G27">
        <v>7</v>
      </c>
      <c r="H27" t="s">
        <v>18</v>
      </c>
      <c r="I27">
        <v>4</v>
      </c>
      <c r="J27" t="s">
        <v>42</v>
      </c>
      <c r="K27">
        <v>11</v>
      </c>
      <c r="L27">
        <v>8</v>
      </c>
      <c r="Q27">
        <v>2007</v>
      </c>
      <c r="R27" t="s">
        <v>71</v>
      </c>
    </row>
    <row r="28" spans="1:18" x14ac:dyDescent="0.25">
      <c r="A28" t="s">
        <v>72</v>
      </c>
      <c r="G28">
        <v>3</v>
      </c>
      <c r="H28" t="s">
        <v>18</v>
      </c>
      <c r="I28">
        <v>4</v>
      </c>
      <c r="J28" t="s">
        <v>42</v>
      </c>
      <c r="K28">
        <v>11</v>
      </c>
      <c r="L28">
        <v>8</v>
      </c>
      <c r="Q28">
        <v>2011</v>
      </c>
      <c r="R28" t="s">
        <v>72</v>
      </c>
    </row>
    <row r="29" spans="1:18" x14ac:dyDescent="0.25">
      <c r="A29" t="s">
        <v>73</v>
      </c>
      <c r="G29">
        <v>4</v>
      </c>
      <c r="H29" t="s">
        <v>18</v>
      </c>
      <c r="I29">
        <v>3</v>
      </c>
      <c r="J29" t="s">
        <v>42</v>
      </c>
      <c r="K29">
        <v>9</v>
      </c>
      <c r="L29">
        <v>7</v>
      </c>
      <c r="O29" t="s">
        <v>46</v>
      </c>
      <c r="Q29">
        <v>2011</v>
      </c>
      <c r="R29" t="s">
        <v>73</v>
      </c>
    </row>
    <row r="30" spans="1:18" x14ac:dyDescent="0.25">
      <c r="A30" t="s">
        <v>74</v>
      </c>
      <c r="G30">
        <v>6</v>
      </c>
      <c r="H30" t="s">
        <v>18</v>
      </c>
      <c r="I30">
        <v>4</v>
      </c>
      <c r="J30" t="s">
        <v>42</v>
      </c>
      <c r="K30">
        <v>11</v>
      </c>
      <c r="L30">
        <v>8</v>
      </c>
      <c r="O30" t="s">
        <v>46</v>
      </c>
      <c r="Q30">
        <v>2008</v>
      </c>
      <c r="R30" t="s">
        <v>74</v>
      </c>
    </row>
    <row r="31" spans="1:18" x14ac:dyDescent="0.25">
      <c r="A31" t="s">
        <v>75</v>
      </c>
      <c r="G31">
        <v>8</v>
      </c>
      <c r="H31" t="s">
        <v>18</v>
      </c>
      <c r="I31">
        <v>4</v>
      </c>
      <c r="J31" t="s">
        <v>42</v>
      </c>
      <c r="K31">
        <v>11</v>
      </c>
      <c r="L31">
        <v>8</v>
      </c>
      <c r="O31" t="s">
        <v>44</v>
      </c>
      <c r="Q31">
        <v>2006</v>
      </c>
      <c r="R31" t="s">
        <v>75</v>
      </c>
    </row>
    <row r="32" spans="1:18" x14ac:dyDescent="0.25">
      <c r="A32" t="s">
        <v>76</v>
      </c>
      <c r="G32">
        <v>6</v>
      </c>
      <c r="H32" t="s">
        <v>18</v>
      </c>
      <c r="I32">
        <v>4</v>
      </c>
      <c r="J32" t="s">
        <v>42</v>
      </c>
      <c r="K32">
        <v>11</v>
      </c>
      <c r="L32">
        <v>8</v>
      </c>
      <c r="Q32">
        <v>2008</v>
      </c>
      <c r="R32" t="s">
        <v>76</v>
      </c>
    </row>
    <row r="33" spans="1:18" x14ac:dyDescent="0.25">
      <c r="A33" t="s">
        <v>77</v>
      </c>
      <c r="G33">
        <v>10</v>
      </c>
      <c r="H33" t="s">
        <v>18</v>
      </c>
      <c r="I33">
        <v>4</v>
      </c>
      <c r="J33" t="s">
        <v>42</v>
      </c>
      <c r="K33">
        <v>11</v>
      </c>
      <c r="L33">
        <v>8</v>
      </c>
      <c r="Q33">
        <v>2004</v>
      </c>
      <c r="R33" t="s">
        <v>77</v>
      </c>
    </row>
    <row r="34" spans="1:18" x14ac:dyDescent="0.25">
      <c r="A34" t="s">
        <v>78</v>
      </c>
      <c r="G34">
        <v>9</v>
      </c>
      <c r="H34" t="s">
        <v>18</v>
      </c>
      <c r="I34">
        <v>3</v>
      </c>
      <c r="J34" t="s">
        <v>42</v>
      </c>
      <c r="K34">
        <v>9</v>
      </c>
      <c r="L34">
        <v>7</v>
      </c>
      <c r="N34" t="s">
        <v>43</v>
      </c>
      <c r="O34" t="s">
        <v>46</v>
      </c>
      <c r="Q34">
        <v>2005</v>
      </c>
      <c r="R34" t="s">
        <v>78</v>
      </c>
    </row>
    <row r="35" spans="1:18" x14ac:dyDescent="0.25">
      <c r="A35" t="s">
        <v>79</v>
      </c>
      <c r="G35">
        <v>5</v>
      </c>
      <c r="H35" t="s">
        <v>18</v>
      </c>
      <c r="I35">
        <v>4</v>
      </c>
      <c r="J35" t="s">
        <v>42</v>
      </c>
      <c r="K35">
        <v>11</v>
      </c>
      <c r="L35">
        <v>8</v>
      </c>
      <c r="Q35">
        <v>2010</v>
      </c>
      <c r="R35" t="s">
        <v>79</v>
      </c>
    </row>
    <row r="36" spans="1:18" x14ac:dyDescent="0.25">
      <c r="A36" t="s">
        <v>80</v>
      </c>
      <c r="G36">
        <v>11</v>
      </c>
      <c r="H36" t="s">
        <v>18</v>
      </c>
      <c r="I36">
        <v>2</v>
      </c>
      <c r="J36" t="s">
        <v>42</v>
      </c>
      <c r="K36">
        <v>6</v>
      </c>
      <c r="L36">
        <v>5</v>
      </c>
      <c r="N36" t="s">
        <v>43</v>
      </c>
      <c r="Q36">
        <v>2003</v>
      </c>
      <c r="R36" t="s">
        <v>80</v>
      </c>
    </row>
    <row r="37" spans="1:18" x14ac:dyDescent="0.25">
      <c r="A37" t="s">
        <v>81</v>
      </c>
      <c r="G37">
        <v>5</v>
      </c>
      <c r="H37" t="s">
        <v>18</v>
      </c>
      <c r="I37">
        <v>4</v>
      </c>
      <c r="J37" t="s">
        <v>42</v>
      </c>
      <c r="K37">
        <v>11</v>
      </c>
      <c r="L37">
        <v>8</v>
      </c>
      <c r="N37" t="s">
        <v>43</v>
      </c>
      <c r="O37" t="s">
        <v>46</v>
      </c>
      <c r="Q37">
        <v>2009</v>
      </c>
      <c r="R37" t="s">
        <v>81</v>
      </c>
    </row>
    <row r="38" spans="1:18" x14ac:dyDescent="0.25">
      <c r="A38" t="s">
        <v>82</v>
      </c>
      <c r="G38">
        <v>3</v>
      </c>
      <c r="H38" t="s">
        <v>18</v>
      </c>
      <c r="I38">
        <v>4</v>
      </c>
      <c r="J38" t="s">
        <v>42</v>
      </c>
      <c r="K38">
        <v>11</v>
      </c>
      <c r="L38">
        <v>8</v>
      </c>
      <c r="N38" t="s">
        <v>43</v>
      </c>
      <c r="O38" t="s">
        <v>46</v>
      </c>
      <c r="Q38">
        <v>2011</v>
      </c>
    </row>
    <row r="39" spans="1:18" x14ac:dyDescent="0.25">
      <c r="A39" t="s">
        <v>83</v>
      </c>
      <c r="G39">
        <v>5</v>
      </c>
      <c r="H39" t="s">
        <v>18</v>
      </c>
      <c r="I39">
        <v>4</v>
      </c>
      <c r="J39" t="s">
        <v>42</v>
      </c>
      <c r="K39">
        <v>11</v>
      </c>
      <c r="L39">
        <v>8</v>
      </c>
      <c r="O39" t="s">
        <v>46</v>
      </c>
      <c r="Q39">
        <v>2009</v>
      </c>
      <c r="R39" t="s">
        <v>83</v>
      </c>
    </row>
    <row r="40" spans="1:18" x14ac:dyDescent="0.25">
      <c r="A40" t="s">
        <v>84</v>
      </c>
      <c r="G40">
        <v>3</v>
      </c>
      <c r="H40" t="s">
        <v>18</v>
      </c>
      <c r="I40">
        <v>3</v>
      </c>
      <c r="J40" t="s">
        <v>42</v>
      </c>
      <c r="K40">
        <v>9</v>
      </c>
      <c r="L40">
        <v>7</v>
      </c>
      <c r="Q40">
        <v>2011</v>
      </c>
    </row>
    <row r="41" spans="1:18" x14ac:dyDescent="0.25">
      <c r="A41" t="s">
        <v>85</v>
      </c>
      <c r="G41">
        <v>4</v>
      </c>
      <c r="H41" t="s">
        <v>18</v>
      </c>
      <c r="I41">
        <v>3</v>
      </c>
      <c r="J41" t="s">
        <v>42</v>
      </c>
      <c r="K41">
        <v>9</v>
      </c>
      <c r="L41">
        <v>7</v>
      </c>
      <c r="Q41">
        <v>2010</v>
      </c>
      <c r="R41" t="s">
        <v>85</v>
      </c>
    </row>
    <row r="42" spans="1:18" x14ac:dyDescent="0.25">
      <c r="A42" t="s">
        <v>86</v>
      </c>
      <c r="G42">
        <v>4</v>
      </c>
      <c r="H42" t="s">
        <v>18</v>
      </c>
      <c r="I42">
        <v>4</v>
      </c>
      <c r="J42" t="s">
        <v>42</v>
      </c>
      <c r="K42">
        <v>11</v>
      </c>
      <c r="L42">
        <v>8</v>
      </c>
      <c r="Q42">
        <v>2010</v>
      </c>
      <c r="R42" t="s">
        <v>86</v>
      </c>
    </row>
    <row r="43" spans="1:18" x14ac:dyDescent="0.25">
      <c r="A43" t="s">
        <v>87</v>
      </c>
      <c r="G43">
        <v>9</v>
      </c>
      <c r="H43" t="s">
        <v>18</v>
      </c>
      <c r="I43">
        <v>4</v>
      </c>
      <c r="J43" t="s">
        <v>42</v>
      </c>
      <c r="K43">
        <v>11</v>
      </c>
      <c r="L43">
        <v>8</v>
      </c>
      <c r="O43" t="s">
        <v>44</v>
      </c>
      <c r="Q43">
        <v>2005</v>
      </c>
      <c r="R43" t="s">
        <v>87</v>
      </c>
    </row>
    <row r="44" spans="1:18" x14ac:dyDescent="0.25">
      <c r="A44" t="s">
        <v>88</v>
      </c>
      <c r="G44">
        <v>5</v>
      </c>
      <c r="H44" t="s">
        <v>18</v>
      </c>
      <c r="I44">
        <v>4</v>
      </c>
      <c r="J44" t="s">
        <v>42</v>
      </c>
      <c r="K44">
        <v>11</v>
      </c>
      <c r="L44">
        <v>8</v>
      </c>
      <c r="Q44">
        <v>2009</v>
      </c>
    </row>
    <row r="45" spans="1:18" x14ac:dyDescent="0.25">
      <c r="A45" t="s">
        <v>89</v>
      </c>
      <c r="G45">
        <v>10</v>
      </c>
      <c r="H45" t="s">
        <v>18</v>
      </c>
      <c r="I45">
        <v>4</v>
      </c>
      <c r="J45" t="s">
        <v>42</v>
      </c>
      <c r="K45">
        <v>11</v>
      </c>
      <c r="L45">
        <v>8</v>
      </c>
      <c r="O45" t="s">
        <v>44</v>
      </c>
      <c r="Q45">
        <v>2004</v>
      </c>
      <c r="R45" t="s">
        <v>89</v>
      </c>
    </row>
    <row r="46" spans="1:18" x14ac:dyDescent="0.25">
      <c r="A46" t="s">
        <v>90</v>
      </c>
      <c r="G46">
        <v>8</v>
      </c>
      <c r="H46" t="s">
        <v>18</v>
      </c>
      <c r="I46">
        <v>4</v>
      </c>
      <c r="J46" t="s">
        <v>42</v>
      </c>
      <c r="K46">
        <v>11</v>
      </c>
      <c r="L46">
        <v>8</v>
      </c>
      <c r="O46" t="s">
        <v>46</v>
      </c>
      <c r="Q46">
        <v>2006</v>
      </c>
      <c r="R46" t="s">
        <v>90</v>
      </c>
    </row>
    <row r="47" spans="1:18" x14ac:dyDescent="0.25">
      <c r="A47" t="s">
        <v>358</v>
      </c>
      <c r="G47">
        <v>3</v>
      </c>
      <c r="H47" t="s">
        <v>18</v>
      </c>
      <c r="I47">
        <v>4</v>
      </c>
      <c r="J47" t="s">
        <v>42</v>
      </c>
      <c r="K47">
        <v>11</v>
      </c>
      <c r="L47">
        <v>8</v>
      </c>
      <c r="Q47">
        <v>2011</v>
      </c>
      <c r="R47" t="s">
        <v>358</v>
      </c>
    </row>
    <row r="48" spans="1:18" x14ac:dyDescent="0.25">
      <c r="A48" t="s">
        <v>91</v>
      </c>
      <c r="G48">
        <v>3</v>
      </c>
      <c r="H48" t="s">
        <v>18</v>
      </c>
      <c r="I48">
        <v>4</v>
      </c>
      <c r="J48" t="s">
        <v>42</v>
      </c>
      <c r="K48">
        <v>11</v>
      </c>
      <c r="L48">
        <v>8</v>
      </c>
      <c r="Q48">
        <v>2011</v>
      </c>
      <c r="R48" t="s">
        <v>91</v>
      </c>
    </row>
    <row r="49" spans="1:18" x14ac:dyDescent="0.25">
      <c r="A49" t="s">
        <v>92</v>
      </c>
      <c r="G49">
        <v>7</v>
      </c>
      <c r="H49" t="s">
        <v>18</v>
      </c>
      <c r="I49">
        <v>4</v>
      </c>
      <c r="J49" t="s">
        <v>42</v>
      </c>
      <c r="K49">
        <v>11</v>
      </c>
      <c r="L49">
        <v>8</v>
      </c>
      <c r="O49" t="s">
        <v>44</v>
      </c>
      <c r="Q49">
        <v>2007</v>
      </c>
      <c r="R49" t="s">
        <v>92</v>
      </c>
    </row>
    <row r="50" spans="1:18" x14ac:dyDescent="0.25">
      <c r="A50" t="s">
        <v>93</v>
      </c>
      <c r="G50">
        <v>9</v>
      </c>
      <c r="H50" t="s">
        <v>18</v>
      </c>
      <c r="I50">
        <v>2</v>
      </c>
      <c r="J50" t="s">
        <v>42</v>
      </c>
      <c r="K50">
        <v>6</v>
      </c>
      <c r="L50">
        <v>5</v>
      </c>
      <c r="N50" t="s">
        <v>43</v>
      </c>
      <c r="O50" t="s">
        <v>44</v>
      </c>
      <c r="Q50">
        <v>2005</v>
      </c>
      <c r="R50" t="s">
        <v>93</v>
      </c>
    </row>
    <row r="51" spans="1:18" x14ac:dyDescent="0.25">
      <c r="A51" t="s">
        <v>94</v>
      </c>
      <c r="G51">
        <v>4</v>
      </c>
      <c r="H51" t="s">
        <v>18</v>
      </c>
      <c r="I51">
        <v>4</v>
      </c>
      <c r="J51" t="s">
        <v>42</v>
      </c>
      <c r="K51">
        <v>11</v>
      </c>
      <c r="L51">
        <v>8</v>
      </c>
      <c r="O51" t="s">
        <v>44</v>
      </c>
      <c r="Q51">
        <v>2010</v>
      </c>
      <c r="R51" t="s">
        <v>94</v>
      </c>
    </row>
    <row r="52" spans="1:18" x14ac:dyDescent="0.25">
      <c r="A52" t="s">
        <v>95</v>
      </c>
      <c r="G52">
        <v>10</v>
      </c>
      <c r="H52" t="s">
        <v>18</v>
      </c>
      <c r="I52">
        <v>4</v>
      </c>
      <c r="J52" t="s">
        <v>42</v>
      </c>
      <c r="K52">
        <v>11</v>
      </c>
      <c r="L52">
        <v>8</v>
      </c>
      <c r="O52" t="s">
        <v>44</v>
      </c>
      <c r="Q52">
        <v>2004</v>
      </c>
      <c r="R52" t="s">
        <v>95</v>
      </c>
    </row>
    <row r="53" spans="1:18" x14ac:dyDescent="0.25">
      <c r="A53" t="s">
        <v>96</v>
      </c>
      <c r="G53">
        <v>8</v>
      </c>
      <c r="H53" t="s">
        <v>18</v>
      </c>
      <c r="I53">
        <v>7</v>
      </c>
      <c r="J53" t="s">
        <v>42</v>
      </c>
      <c r="K53">
        <v>34</v>
      </c>
      <c r="L53">
        <v>22</v>
      </c>
      <c r="O53" t="s">
        <v>44</v>
      </c>
      <c r="Q53">
        <v>2006</v>
      </c>
      <c r="R53" t="s">
        <v>96</v>
      </c>
    </row>
    <row r="54" spans="1:18" x14ac:dyDescent="0.25">
      <c r="A54" t="s">
        <v>97</v>
      </c>
      <c r="G54">
        <v>6</v>
      </c>
      <c r="H54" t="s">
        <v>18</v>
      </c>
      <c r="I54">
        <v>7</v>
      </c>
      <c r="J54" t="s">
        <v>42</v>
      </c>
      <c r="K54">
        <v>34</v>
      </c>
      <c r="L54">
        <v>22</v>
      </c>
      <c r="O54" t="s">
        <v>44</v>
      </c>
      <c r="Q54">
        <v>2008</v>
      </c>
      <c r="R54" t="s">
        <v>97</v>
      </c>
    </row>
    <row r="55" spans="1:18" x14ac:dyDescent="0.25">
      <c r="A55" t="s">
        <v>98</v>
      </c>
      <c r="G55">
        <v>8</v>
      </c>
      <c r="H55" t="s">
        <v>18</v>
      </c>
      <c r="I55">
        <v>4</v>
      </c>
      <c r="J55" t="s">
        <v>42</v>
      </c>
      <c r="K55">
        <v>11</v>
      </c>
      <c r="L55">
        <v>8</v>
      </c>
      <c r="O55" t="s">
        <v>44</v>
      </c>
      <c r="Q55">
        <v>2006</v>
      </c>
      <c r="R55" t="s">
        <v>98</v>
      </c>
    </row>
    <row r="56" spans="1:18" x14ac:dyDescent="0.25">
      <c r="A56" t="s">
        <v>99</v>
      </c>
      <c r="G56">
        <v>5</v>
      </c>
      <c r="H56" t="s">
        <v>18</v>
      </c>
      <c r="I56">
        <v>4</v>
      </c>
      <c r="J56" t="s">
        <v>42</v>
      </c>
      <c r="K56">
        <v>11</v>
      </c>
      <c r="L56">
        <v>8</v>
      </c>
      <c r="O56" t="s">
        <v>46</v>
      </c>
      <c r="Q56">
        <v>2009</v>
      </c>
      <c r="R56" t="s">
        <v>99</v>
      </c>
    </row>
    <row r="57" spans="1:18" x14ac:dyDescent="0.25">
      <c r="A57" t="s">
        <v>100</v>
      </c>
      <c r="G57">
        <v>5</v>
      </c>
      <c r="H57" t="s">
        <v>18</v>
      </c>
      <c r="I57">
        <v>4</v>
      </c>
      <c r="J57" t="s">
        <v>65</v>
      </c>
      <c r="K57">
        <v>18</v>
      </c>
      <c r="L57">
        <v>11.5</v>
      </c>
      <c r="O57" t="s">
        <v>44</v>
      </c>
      <c r="Q57">
        <v>2009</v>
      </c>
      <c r="R57" t="s">
        <v>100</v>
      </c>
    </row>
    <row r="58" spans="1:18" x14ac:dyDescent="0.25">
      <c r="A58" t="s">
        <v>101</v>
      </c>
      <c r="G58">
        <v>4</v>
      </c>
      <c r="H58" t="s">
        <v>18</v>
      </c>
      <c r="I58">
        <v>4</v>
      </c>
      <c r="J58" t="s">
        <v>42</v>
      </c>
      <c r="K58">
        <v>11</v>
      </c>
      <c r="L58">
        <v>8</v>
      </c>
      <c r="O58" t="s">
        <v>44</v>
      </c>
      <c r="Q58">
        <v>2010</v>
      </c>
      <c r="R58" t="s">
        <v>101</v>
      </c>
    </row>
    <row r="59" spans="1:18" x14ac:dyDescent="0.25">
      <c r="A59" t="s">
        <v>102</v>
      </c>
      <c r="G59">
        <v>8</v>
      </c>
      <c r="H59" t="s">
        <v>18</v>
      </c>
      <c r="I59">
        <v>4</v>
      </c>
      <c r="J59" t="s">
        <v>42</v>
      </c>
      <c r="K59">
        <v>11</v>
      </c>
      <c r="L59">
        <v>8</v>
      </c>
      <c r="N59" t="s">
        <v>43</v>
      </c>
      <c r="O59" t="s">
        <v>44</v>
      </c>
      <c r="Q59">
        <v>2006</v>
      </c>
      <c r="R59" t="s">
        <v>102</v>
      </c>
    </row>
    <row r="60" spans="1:18" x14ac:dyDescent="0.25">
      <c r="A60" t="s">
        <v>103</v>
      </c>
      <c r="G60">
        <v>6</v>
      </c>
      <c r="H60" t="s">
        <v>18</v>
      </c>
      <c r="I60">
        <v>4</v>
      </c>
      <c r="J60" t="s">
        <v>42</v>
      </c>
      <c r="K60">
        <v>11</v>
      </c>
      <c r="L60">
        <v>8</v>
      </c>
      <c r="N60" t="s">
        <v>43</v>
      </c>
      <c r="O60" t="s">
        <v>44</v>
      </c>
      <c r="Q60">
        <v>2008</v>
      </c>
      <c r="R60" t="s">
        <v>103</v>
      </c>
    </row>
    <row r="61" spans="1:18" x14ac:dyDescent="0.25">
      <c r="A61" t="s">
        <v>104</v>
      </c>
      <c r="G61">
        <v>9</v>
      </c>
      <c r="H61" t="s">
        <v>18</v>
      </c>
      <c r="I61">
        <v>4</v>
      </c>
      <c r="J61" t="s">
        <v>42</v>
      </c>
      <c r="K61">
        <v>11</v>
      </c>
      <c r="L61">
        <v>8</v>
      </c>
      <c r="N61" t="s">
        <v>43</v>
      </c>
      <c r="O61" t="s">
        <v>46</v>
      </c>
      <c r="Q61">
        <v>2005</v>
      </c>
      <c r="R61" t="s">
        <v>104</v>
      </c>
    </row>
    <row r="62" spans="1:18" x14ac:dyDescent="0.25">
      <c r="A62" t="s">
        <v>105</v>
      </c>
      <c r="G62">
        <v>10</v>
      </c>
      <c r="H62" t="s">
        <v>18</v>
      </c>
      <c r="I62">
        <v>4</v>
      </c>
      <c r="J62" t="s">
        <v>42</v>
      </c>
      <c r="K62">
        <v>11</v>
      </c>
      <c r="L62">
        <v>8</v>
      </c>
      <c r="O62" t="s">
        <v>46</v>
      </c>
      <c r="Q62">
        <v>2005</v>
      </c>
      <c r="R62" t="s">
        <v>105</v>
      </c>
    </row>
    <row r="63" spans="1:18" x14ac:dyDescent="0.25">
      <c r="A63" t="s">
        <v>106</v>
      </c>
      <c r="G63">
        <v>8</v>
      </c>
      <c r="H63" t="s">
        <v>18</v>
      </c>
      <c r="I63">
        <v>4</v>
      </c>
      <c r="J63" t="s">
        <v>65</v>
      </c>
      <c r="K63">
        <v>18</v>
      </c>
      <c r="L63">
        <v>11.5</v>
      </c>
      <c r="O63" t="s">
        <v>44</v>
      </c>
      <c r="Q63">
        <v>2006</v>
      </c>
      <c r="R63" t="s">
        <v>106</v>
      </c>
    </row>
    <row r="64" spans="1:18" x14ac:dyDescent="0.25">
      <c r="A64" t="s">
        <v>107</v>
      </c>
      <c r="G64">
        <v>7</v>
      </c>
      <c r="H64" t="s">
        <v>19</v>
      </c>
      <c r="I64">
        <v>5</v>
      </c>
      <c r="J64" t="s">
        <v>42</v>
      </c>
      <c r="K64">
        <v>6</v>
      </c>
      <c r="L64">
        <v>5</v>
      </c>
      <c r="O64" t="s">
        <v>44</v>
      </c>
      <c r="Q64">
        <v>2007</v>
      </c>
      <c r="R64" t="s">
        <v>107</v>
      </c>
    </row>
    <row r="65" spans="1:18" x14ac:dyDescent="0.25">
      <c r="A65" t="s">
        <v>108</v>
      </c>
      <c r="G65">
        <v>9</v>
      </c>
      <c r="H65" t="s">
        <v>18</v>
      </c>
      <c r="I65">
        <v>4</v>
      </c>
      <c r="J65" t="s">
        <v>42</v>
      </c>
      <c r="K65">
        <v>11</v>
      </c>
      <c r="L65">
        <v>8</v>
      </c>
      <c r="O65" t="s">
        <v>46</v>
      </c>
      <c r="Q65">
        <v>2005</v>
      </c>
      <c r="R65" t="s">
        <v>108</v>
      </c>
    </row>
    <row r="66" spans="1:18" x14ac:dyDescent="0.25">
      <c r="A66" t="s">
        <v>109</v>
      </c>
      <c r="G66">
        <v>10</v>
      </c>
      <c r="H66" t="s">
        <v>18</v>
      </c>
      <c r="I66">
        <v>4</v>
      </c>
      <c r="J66" t="s">
        <v>42</v>
      </c>
      <c r="K66">
        <v>11</v>
      </c>
      <c r="L66">
        <v>8</v>
      </c>
      <c r="O66" t="s">
        <v>44</v>
      </c>
      <c r="Q66">
        <v>2005</v>
      </c>
      <c r="R66" t="s">
        <v>109</v>
      </c>
    </row>
    <row r="67" spans="1:18" x14ac:dyDescent="0.25">
      <c r="A67" t="s">
        <v>110</v>
      </c>
      <c r="G67">
        <v>10</v>
      </c>
      <c r="H67" t="s">
        <v>18</v>
      </c>
      <c r="I67">
        <v>4</v>
      </c>
      <c r="J67" t="s">
        <v>42</v>
      </c>
      <c r="K67">
        <v>11</v>
      </c>
      <c r="L67">
        <v>8</v>
      </c>
      <c r="O67" t="s">
        <v>46</v>
      </c>
      <c r="Q67">
        <v>2004</v>
      </c>
    </row>
    <row r="68" spans="1:18" x14ac:dyDescent="0.25">
      <c r="A68" t="s">
        <v>111</v>
      </c>
      <c r="G68">
        <v>3</v>
      </c>
      <c r="H68" t="s">
        <v>18</v>
      </c>
      <c r="I68">
        <v>4</v>
      </c>
      <c r="J68" t="s">
        <v>42</v>
      </c>
      <c r="K68">
        <v>11</v>
      </c>
      <c r="L68">
        <v>8</v>
      </c>
      <c r="Q68">
        <v>2011</v>
      </c>
      <c r="R68" t="s">
        <v>111</v>
      </c>
    </row>
    <row r="69" spans="1:18" x14ac:dyDescent="0.25">
      <c r="A69" t="s">
        <v>112</v>
      </c>
      <c r="G69">
        <v>8</v>
      </c>
      <c r="H69" t="s">
        <v>18</v>
      </c>
      <c r="I69">
        <v>3</v>
      </c>
      <c r="J69" t="s">
        <v>42</v>
      </c>
      <c r="K69">
        <v>9</v>
      </c>
      <c r="L69">
        <v>7</v>
      </c>
      <c r="O69" t="s">
        <v>46</v>
      </c>
      <c r="Q69">
        <v>2007</v>
      </c>
      <c r="R69" t="s">
        <v>112</v>
      </c>
    </row>
    <row r="70" spans="1:18" x14ac:dyDescent="0.25">
      <c r="A70" t="s">
        <v>113</v>
      </c>
      <c r="G70">
        <v>9</v>
      </c>
      <c r="H70" t="s">
        <v>18</v>
      </c>
      <c r="I70">
        <v>3</v>
      </c>
      <c r="J70" t="s">
        <v>42</v>
      </c>
      <c r="K70">
        <v>9</v>
      </c>
      <c r="L70">
        <v>7</v>
      </c>
      <c r="O70" t="s">
        <v>46</v>
      </c>
      <c r="Q70">
        <v>2006</v>
      </c>
    </row>
    <row r="71" spans="1:18" x14ac:dyDescent="0.25">
      <c r="A71" t="s">
        <v>114</v>
      </c>
      <c r="G71">
        <v>9</v>
      </c>
      <c r="H71" t="s">
        <v>18</v>
      </c>
      <c r="I71">
        <v>4</v>
      </c>
      <c r="J71" t="s">
        <v>65</v>
      </c>
      <c r="K71">
        <v>18</v>
      </c>
      <c r="L71">
        <v>11.5</v>
      </c>
      <c r="N71" t="s">
        <v>43</v>
      </c>
      <c r="O71" t="s">
        <v>46</v>
      </c>
      <c r="Q71">
        <v>2005</v>
      </c>
      <c r="R71" t="s">
        <v>114</v>
      </c>
    </row>
    <row r="72" spans="1:18" x14ac:dyDescent="0.25">
      <c r="A72" t="s">
        <v>115</v>
      </c>
      <c r="G72">
        <v>4</v>
      </c>
      <c r="H72" t="s">
        <v>18</v>
      </c>
      <c r="I72">
        <v>4</v>
      </c>
      <c r="J72" t="s">
        <v>42</v>
      </c>
      <c r="K72">
        <v>11</v>
      </c>
      <c r="L72">
        <v>8</v>
      </c>
      <c r="O72" t="s">
        <v>46</v>
      </c>
      <c r="Q72">
        <v>2010</v>
      </c>
      <c r="R72" t="s">
        <v>115</v>
      </c>
    </row>
    <row r="73" spans="1:18" x14ac:dyDescent="0.25">
      <c r="A73" t="s">
        <v>116</v>
      </c>
      <c r="G73">
        <v>3</v>
      </c>
      <c r="H73" t="s">
        <v>18</v>
      </c>
      <c r="I73">
        <v>4</v>
      </c>
      <c r="J73" t="s">
        <v>42</v>
      </c>
      <c r="K73">
        <v>11</v>
      </c>
      <c r="L73">
        <v>8</v>
      </c>
      <c r="Q73">
        <v>2012</v>
      </c>
      <c r="R73" t="s">
        <v>116</v>
      </c>
    </row>
    <row r="74" spans="1:18" x14ac:dyDescent="0.25">
      <c r="A74" t="s">
        <v>117</v>
      </c>
      <c r="G74">
        <v>5</v>
      </c>
      <c r="H74" t="s">
        <v>18</v>
      </c>
      <c r="I74">
        <v>4</v>
      </c>
      <c r="J74" t="s">
        <v>42</v>
      </c>
      <c r="K74">
        <v>11</v>
      </c>
      <c r="L74">
        <v>8</v>
      </c>
      <c r="Q74">
        <v>2009</v>
      </c>
      <c r="R74" t="s">
        <v>117</v>
      </c>
    </row>
    <row r="75" spans="1:18" x14ac:dyDescent="0.25">
      <c r="A75" t="s">
        <v>118</v>
      </c>
      <c r="G75">
        <v>10</v>
      </c>
      <c r="H75" t="s">
        <v>18</v>
      </c>
      <c r="I75">
        <v>1</v>
      </c>
      <c r="J75" t="s">
        <v>42</v>
      </c>
      <c r="K75">
        <v>5</v>
      </c>
      <c r="L75">
        <v>4</v>
      </c>
      <c r="N75" t="s">
        <v>68</v>
      </c>
      <c r="Q75">
        <v>2004</v>
      </c>
      <c r="R75" t="s">
        <v>118</v>
      </c>
    </row>
    <row r="76" spans="1:18" x14ac:dyDescent="0.25">
      <c r="A76" t="s">
        <v>119</v>
      </c>
      <c r="G76">
        <v>6</v>
      </c>
      <c r="H76" t="s">
        <v>18</v>
      </c>
      <c r="I76">
        <v>1</v>
      </c>
      <c r="J76" t="s">
        <v>42</v>
      </c>
      <c r="K76">
        <v>5</v>
      </c>
      <c r="L76">
        <v>4</v>
      </c>
      <c r="N76" t="s">
        <v>68</v>
      </c>
      <c r="Q76">
        <v>2008</v>
      </c>
      <c r="R76" t="s">
        <v>119</v>
      </c>
    </row>
    <row r="77" spans="1:18" x14ac:dyDescent="0.25">
      <c r="A77" t="s">
        <v>120</v>
      </c>
      <c r="G77">
        <v>9</v>
      </c>
      <c r="H77" t="s">
        <v>18</v>
      </c>
      <c r="I77">
        <v>2</v>
      </c>
      <c r="J77" t="s">
        <v>42</v>
      </c>
      <c r="K77">
        <v>6</v>
      </c>
      <c r="L77">
        <v>5</v>
      </c>
      <c r="N77" t="s">
        <v>68</v>
      </c>
      <c r="O77" t="s">
        <v>46</v>
      </c>
      <c r="Q77">
        <v>2005</v>
      </c>
    </row>
    <row r="78" spans="1:18" x14ac:dyDescent="0.25">
      <c r="A78" t="s">
        <v>121</v>
      </c>
      <c r="G78">
        <v>7</v>
      </c>
      <c r="H78" t="s">
        <v>18</v>
      </c>
      <c r="I78">
        <v>2</v>
      </c>
      <c r="J78" t="s">
        <v>42</v>
      </c>
      <c r="K78">
        <v>6</v>
      </c>
      <c r="L78">
        <v>5</v>
      </c>
      <c r="N78" t="s">
        <v>68</v>
      </c>
      <c r="O78" t="s">
        <v>46</v>
      </c>
      <c r="Q78">
        <v>2007</v>
      </c>
      <c r="R78" t="s">
        <v>121</v>
      </c>
    </row>
    <row r="79" spans="1:18" x14ac:dyDescent="0.25">
      <c r="A79" t="s">
        <v>122</v>
      </c>
      <c r="G79">
        <v>5</v>
      </c>
      <c r="H79" t="s">
        <v>18</v>
      </c>
      <c r="I79">
        <v>1</v>
      </c>
      <c r="J79" t="s">
        <v>42</v>
      </c>
      <c r="K79">
        <v>5</v>
      </c>
      <c r="L79">
        <v>4</v>
      </c>
      <c r="N79" t="s">
        <v>43</v>
      </c>
      <c r="O79" t="s">
        <v>44</v>
      </c>
      <c r="Q79">
        <v>2009</v>
      </c>
      <c r="R79" t="s">
        <v>122</v>
      </c>
    </row>
    <row r="80" spans="1:18" x14ac:dyDescent="0.25">
      <c r="A80" t="s">
        <v>123</v>
      </c>
      <c r="G80">
        <v>9</v>
      </c>
      <c r="H80" t="s">
        <v>18</v>
      </c>
      <c r="I80">
        <v>2</v>
      </c>
      <c r="J80" t="s">
        <v>42</v>
      </c>
      <c r="K80">
        <v>6</v>
      </c>
      <c r="L80">
        <v>5</v>
      </c>
      <c r="N80" t="s">
        <v>43</v>
      </c>
      <c r="O80" t="s">
        <v>46</v>
      </c>
      <c r="Q80">
        <v>2005</v>
      </c>
      <c r="R80" t="s">
        <v>123</v>
      </c>
    </row>
    <row r="81" spans="1:18" x14ac:dyDescent="0.25">
      <c r="A81" t="s">
        <v>124</v>
      </c>
      <c r="G81">
        <v>6</v>
      </c>
      <c r="H81" t="s">
        <v>18</v>
      </c>
      <c r="I81">
        <v>2</v>
      </c>
      <c r="J81" t="s">
        <v>42</v>
      </c>
      <c r="K81">
        <v>6</v>
      </c>
      <c r="L81">
        <v>5</v>
      </c>
      <c r="N81" t="s">
        <v>43</v>
      </c>
      <c r="O81" t="s">
        <v>46</v>
      </c>
      <c r="Q81">
        <v>2008</v>
      </c>
      <c r="R81" t="s">
        <v>124</v>
      </c>
    </row>
    <row r="82" spans="1:18" x14ac:dyDescent="0.25">
      <c r="A82" t="s">
        <v>125</v>
      </c>
      <c r="G82">
        <v>6</v>
      </c>
      <c r="H82" t="s">
        <v>18</v>
      </c>
      <c r="I82">
        <v>1</v>
      </c>
      <c r="J82" t="s">
        <v>65</v>
      </c>
      <c r="K82">
        <v>12</v>
      </c>
      <c r="L82">
        <v>7.5</v>
      </c>
      <c r="N82" t="s">
        <v>43</v>
      </c>
      <c r="Q82">
        <v>2008</v>
      </c>
      <c r="R82" t="s">
        <v>125</v>
      </c>
    </row>
    <row r="83" spans="1:18" x14ac:dyDescent="0.25">
      <c r="A83" t="s">
        <v>126</v>
      </c>
      <c r="G83">
        <v>8</v>
      </c>
      <c r="H83" t="s">
        <v>18</v>
      </c>
      <c r="I83">
        <v>1</v>
      </c>
      <c r="J83" t="s">
        <v>65</v>
      </c>
      <c r="K83">
        <v>12</v>
      </c>
      <c r="L83">
        <v>7.5</v>
      </c>
      <c r="N83" t="s">
        <v>43</v>
      </c>
      <c r="Q83">
        <v>2006</v>
      </c>
      <c r="R83" t="s">
        <v>126</v>
      </c>
    </row>
    <row r="84" spans="1:18" x14ac:dyDescent="0.25">
      <c r="A84" t="s">
        <v>127</v>
      </c>
      <c r="G84">
        <v>5</v>
      </c>
      <c r="H84" t="s">
        <v>18</v>
      </c>
      <c r="I84">
        <v>3</v>
      </c>
      <c r="J84" t="s">
        <v>65</v>
      </c>
      <c r="K84">
        <v>16</v>
      </c>
      <c r="L84">
        <v>10.5</v>
      </c>
      <c r="O84" t="s">
        <v>46</v>
      </c>
      <c r="Q84">
        <v>2009</v>
      </c>
      <c r="R84" t="s">
        <v>127</v>
      </c>
    </row>
    <row r="85" spans="1:18" x14ac:dyDescent="0.25">
      <c r="A85" t="s">
        <v>128</v>
      </c>
      <c r="G85">
        <v>4</v>
      </c>
      <c r="H85" t="s">
        <v>18</v>
      </c>
      <c r="I85">
        <v>4</v>
      </c>
      <c r="J85" t="s">
        <v>42</v>
      </c>
      <c r="K85">
        <v>11</v>
      </c>
      <c r="L85">
        <v>8</v>
      </c>
      <c r="O85" t="s">
        <v>46</v>
      </c>
      <c r="Q85">
        <v>2010</v>
      </c>
      <c r="R85" t="s">
        <v>128</v>
      </c>
    </row>
    <row r="86" spans="1:18" x14ac:dyDescent="0.25">
      <c r="A86" t="s">
        <v>129</v>
      </c>
      <c r="G86">
        <v>7</v>
      </c>
      <c r="H86" t="s">
        <v>18</v>
      </c>
      <c r="I86">
        <v>3</v>
      </c>
      <c r="J86" t="s">
        <v>42</v>
      </c>
      <c r="K86">
        <v>9</v>
      </c>
      <c r="L86">
        <v>7</v>
      </c>
      <c r="O86" t="s">
        <v>46</v>
      </c>
      <c r="Q86">
        <v>2007</v>
      </c>
      <c r="R86" t="s">
        <v>129</v>
      </c>
    </row>
    <row r="87" spans="1:18" x14ac:dyDescent="0.25">
      <c r="A87" t="s">
        <v>130</v>
      </c>
      <c r="G87">
        <v>6</v>
      </c>
      <c r="H87" t="s">
        <v>18</v>
      </c>
      <c r="I87">
        <v>1</v>
      </c>
      <c r="J87" t="s">
        <v>42</v>
      </c>
      <c r="K87">
        <v>5</v>
      </c>
      <c r="L87">
        <v>4</v>
      </c>
      <c r="N87" t="s">
        <v>43</v>
      </c>
      <c r="Q87">
        <v>2008</v>
      </c>
      <c r="R87" t="s">
        <v>130</v>
      </c>
    </row>
    <row r="88" spans="1:18" x14ac:dyDescent="0.25">
      <c r="A88" t="s">
        <v>131</v>
      </c>
      <c r="G88">
        <v>6</v>
      </c>
      <c r="H88" t="s">
        <v>18</v>
      </c>
      <c r="I88">
        <v>2</v>
      </c>
      <c r="J88" t="s">
        <v>42</v>
      </c>
      <c r="K88">
        <v>6</v>
      </c>
      <c r="L88">
        <v>5</v>
      </c>
      <c r="N88" t="s">
        <v>43</v>
      </c>
      <c r="O88" t="s">
        <v>44</v>
      </c>
      <c r="Q88">
        <v>2008</v>
      </c>
      <c r="R88" t="s">
        <v>131</v>
      </c>
    </row>
    <row r="89" spans="1:18" x14ac:dyDescent="0.25">
      <c r="A89" t="s">
        <v>132</v>
      </c>
      <c r="G89">
        <v>7</v>
      </c>
      <c r="H89" t="s">
        <v>18</v>
      </c>
      <c r="I89">
        <v>4</v>
      </c>
      <c r="J89" t="s">
        <v>42</v>
      </c>
      <c r="K89">
        <v>11</v>
      </c>
      <c r="L89">
        <v>8</v>
      </c>
      <c r="O89" t="s">
        <v>46</v>
      </c>
      <c r="Q89">
        <v>2007</v>
      </c>
      <c r="R89" t="s">
        <v>132</v>
      </c>
    </row>
    <row r="90" spans="1:18" x14ac:dyDescent="0.25">
      <c r="A90" t="s">
        <v>133</v>
      </c>
      <c r="G90">
        <v>5</v>
      </c>
      <c r="H90" t="s">
        <v>18</v>
      </c>
      <c r="I90">
        <v>4</v>
      </c>
      <c r="J90" t="s">
        <v>42</v>
      </c>
      <c r="K90">
        <v>11</v>
      </c>
      <c r="L90">
        <v>8</v>
      </c>
      <c r="Q90">
        <v>2009</v>
      </c>
      <c r="R90" t="s">
        <v>133</v>
      </c>
    </row>
    <row r="91" spans="1:18" x14ac:dyDescent="0.25">
      <c r="A91" t="s">
        <v>134</v>
      </c>
      <c r="G91">
        <v>9</v>
      </c>
      <c r="H91" t="s">
        <v>18</v>
      </c>
      <c r="I91">
        <v>4</v>
      </c>
      <c r="J91" t="s">
        <v>42</v>
      </c>
      <c r="K91">
        <v>11</v>
      </c>
      <c r="L91">
        <v>8</v>
      </c>
      <c r="O91" t="s">
        <v>46</v>
      </c>
      <c r="Q91">
        <v>2005</v>
      </c>
      <c r="R91" t="s">
        <v>134</v>
      </c>
    </row>
    <row r="92" spans="1:18" x14ac:dyDescent="0.25">
      <c r="A92" t="s">
        <v>135</v>
      </c>
      <c r="G92">
        <v>9</v>
      </c>
      <c r="H92" t="s">
        <v>18</v>
      </c>
      <c r="I92">
        <v>2</v>
      </c>
      <c r="J92" t="s">
        <v>42</v>
      </c>
      <c r="K92">
        <v>6</v>
      </c>
      <c r="L92">
        <v>5</v>
      </c>
      <c r="N92" t="s">
        <v>43</v>
      </c>
      <c r="O92" t="s">
        <v>44</v>
      </c>
      <c r="Q92">
        <v>2006</v>
      </c>
      <c r="R92" t="s">
        <v>135</v>
      </c>
    </row>
    <row r="93" spans="1:18" x14ac:dyDescent="0.25">
      <c r="A93" t="s">
        <v>136</v>
      </c>
      <c r="G93">
        <v>9</v>
      </c>
      <c r="H93" t="s">
        <v>18</v>
      </c>
      <c r="I93">
        <v>4</v>
      </c>
      <c r="J93" t="s">
        <v>42</v>
      </c>
      <c r="K93">
        <v>11</v>
      </c>
      <c r="L93">
        <v>8</v>
      </c>
      <c r="O93" t="s">
        <v>44</v>
      </c>
      <c r="Q93">
        <v>2006</v>
      </c>
      <c r="R93" t="s">
        <v>136</v>
      </c>
    </row>
    <row r="94" spans="1:18" x14ac:dyDescent="0.25">
      <c r="A94" t="s">
        <v>137</v>
      </c>
      <c r="G94">
        <v>4</v>
      </c>
      <c r="H94" t="s">
        <v>18</v>
      </c>
      <c r="I94">
        <v>2</v>
      </c>
      <c r="J94" t="s">
        <v>42</v>
      </c>
      <c r="K94">
        <v>6</v>
      </c>
      <c r="L94">
        <v>5</v>
      </c>
      <c r="N94" t="s">
        <v>43</v>
      </c>
      <c r="Q94">
        <v>2010</v>
      </c>
      <c r="R94" t="s">
        <v>137</v>
      </c>
    </row>
    <row r="95" spans="1:18" x14ac:dyDescent="0.25">
      <c r="A95" t="s">
        <v>138</v>
      </c>
      <c r="G95">
        <v>8</v>
      </c>
      <c r="H95" t="s">
        <v>18</v>
      </c>
      <c r="I95">
        <v>3</v>
      </c>
      <c r="J95" t="s">
        <v>42</v>
      </c>
      <c r="K95">
        <v>9</v>
      </c>
      <c r="L95">
        <v>7</v>
      </c>
      <c r="O95" t="s">
        <v>44</v>
      </c>
      <c r="Q95">
        <v>2006</v>
      </c>
      <c r="R95" t="s">
        <v>138</v>
      </c>
    </row>
    <row r="96" spans="1:18" x14ac:dyDescent="0.25">
      <c r="A96" t="s">
        <v>139</v>
      </c>
      <c r="G96">
        <v>5</v>
      </c>
      <c r="H96" t="s">
        <v>18</v>
      </c>
      <c r="I96">
        <v>3</v>
      </c>
      <c r="J96" t="s">
        <v>42</v>
      </c>
      <c r="K96">
        <v>9</v>
      </c>
      <c r="L96">
        <v>7</v>
      </c>
      <c r="O96" t="s">
        <v>44</v>
      </c>
      <c r="Q96">
        <v>2010</v>
      </c>
      <c r="R96" t="s">
        <v>139</v>
      </c>
    </row>
    <row r="97" spans="1:18" x14ac:dyDescent="0.25">
      <c r="A97" t="s">
        <v>140</v>
      </c>
      <c r="G97">
        <v>4</v>
      </c>
      <c r="H97" t="s">
        <v>18</v>
      </c>
      <c r="I97">
        <v>4</v>
      </c>
      <c r="J97" t="s">
        <v>42</v>
      </c>
      <c r="K97">
        <v>11</v>
      </c>
      <c r="L97">
        <v>8</v>
      </c>
      <c r="N97" t="s">
        <v>43</v>
      </c>
      <c r="O97" t="s">
        <v>44</v>
      </c>
      <c r="Q97">
        <v>2010</v>
      </c>
      <c r="R97" t="s">
        <v>140</v>
      </c>
    </row>
    <row r="98" spans="1:18" x14ac:dyDescent="0.25">
      <c r="A98" t="s">
        <v>141</v>
      </c>
      <c r="G98">
        <v>9</v>
      </c>
      <c r="H98" t="s">
        <v>18</v>
      </c>
      <c r="I98">
        <v>4</v>
      </c>
      <c r="J98" t="s">
        <v>42</v>
      </c>
      <c r="K98">
        <v>11</v>
      </c>
      <c r="L98">
        <v>8</v>
      </c>
      <c r="O98" t="s">
        <v>46</v>
      </c>
      <c r="Q98">
        <v>2005</v>
      </c>
      <c r="R98" t="s">
        <v>141</v>
      </c>
    </row>
    <row r="99" spans="1:18" x14ac:dyDescent="0.25">
      <c r="A99" t="s">
        <v>142</v>
      </c>
      <c r="G99">
        <v>6</v>
      </c>
      <c r="H99" t="s">
        <v>18</v>
      </c>
      <c r="I99">
        <v>4</v>
      </c>
      <c r="J99" t="s">
        <v>42</v>
      </c>
      <c r="K99">
        <v>11</v>
      </c>
      <c r="L99">
        <v>8</v>
      </c>
      <c r="O99" t="s">
        <v>44</v>
      </c>
      <c r="Q99">
        <v>2008</v>
      </c>
      <c r="R99" t="s">
        <v>142</v>
      </c>
    </row>
    <row r="100" spans="1:18" x14ac:dyDescent="0.25">
      <c r="A100" t="s">
        <v>143</v>
      </c>
      <c r="G100">
        <v>5</v>
      </c>
      <c r="H100" t="s">
        <v>18</v>
      </c>
      <c r="I100">
        <v>2</v>
      </c>
      <c r="J100" t="s">
        <v>42</v>
      </c>
      <c r="K100">
        <v>6</v>
      </c>
      <c r="L100">
        <v>5</v>
      </c>
      <c r="N100" t="s">
        <v>68</v>
      </c>
      <c r="O100" t="s">
        <v>44</v>
      </c>
      <c r="Q100">
        <v>2010</v>
      </c>
      <c r="R100" t="s">
        <v>143</v>
      </c>
    </row>
    <row r="101" spans="1:18" x14ac:dyDescent="0.25">
      <c r="A101" t="s">
        <v>144</v>
      </c>
      <c r="G101">
        <v>7</v>
      </c>
      <c r="H101" t="s">
        <v>18</v>
      </c>
      <c r="I101">
        <v>2</v>
      </c>
      <c r="J101" t="s">
        <v>42</v>
      </c>
      <c r="K101">
        <v>6</v>
      </c>
      <c r="L101">
        <v>5</v>
      </c>
      <c r="N101" t="s">
        <v>68</v>
      </c>
      <c r="O101" t="s">
        <v>46</v>
      </c>
      <c r="Q101">
        <v>2007</v>
      </c>
      <c r="R101" t="s">
        <v>144</v>
      </c>
    </row>
    <row r="102" spans="1:18" x14ac:dyDescent="0.25">
      <c r="A102" t="s">
        <v>354</v>
      </c>
      <c r="G102">
        <v>10</v>
      </c>
      <c r="H102" t="s">
        <v>18</v>
      </c>
      <c r="I102">
        <v>4</v>
      </c>
      <c r="J102" t="s">
        <v>42</v>
      </c>
      <c r="K102">
        <v>11</v>
      </c>
      <c r="L102">
        <v>8</v>
      </c>
      <c r="Q102">
        <v>2005</v>
      </c>
      <c r="R102" t="s">
        <v>354</v>
      </c>
    </row>
    <row r="103" spans="1:18" x14ac:dyDescent="0.25">
      <c r="A103" t="s">
        <v>145</v>
      </c>
      <c r="G103">
        <v>8</v>
      </c>
      <c r="H103" t="s">
        <v>18</v>
      </c>
      <c r="I103">
        <v>4</v>
      </c>
      <c r="J103" t="s">
        <v>42</v>
      </c>
      <c r="K103">
        <v>11</v>
      </c>
      <c r="L103">
        <v>8</v>
      </c>
      <c r="Q103">
        <v>2006</v>
      </c>
      <c r="R103" t="s">
        <v>145</v>
      </c>
    </row>
    <row r="104" spans="1:18" x14ac:dyDescent="0.25">
      <c r="A104" t="s">
        <v>146</v>
      </c>
      <c r="G104">
        <v>9</v>
      </c>
      <c r="H104" t="s">
        <v>18</v>
      </c>
      <c r="I104">
        <v>4</v>
      </c>
      <c r="J104" t="s">
        <v>42</v>
      </c>
      <c r="K104">
        <v>11</v>
      </c>
      <c r="L104">
        <v>8</v>
      </c>
      <c r="O104" t="s">
        <v>44</v>
      </c>
      <c r="Q104">
        <v>2005</v>
      </c>
      <c r="R104" t="s">
        <v>146</v>
      </c>
    </row>
    <row r="105" spans="1:18" x14ac:dyDescent="0.25">
      <c r="A105" t="s">
        <v>147</v>
      </c>
      <c r="G105">
        <v>6</v>
      </c>
      <c r="H105" t="s">
        <v>18</v>
      </c>
      <c r="I105">
        <v>4</v>
      </c>
      <c r="J105" t="s">
        <v>42</v>
      </c>
      <c r="K105">
        <v>11</v>
      </c>
      <c r="L105">
        <v>8</v>
      </c>
      <c r="Q105">
        <v>2008</v>
      </c>
    </row>
    <row r="106" spans="1:18" x14ac:dyDescent="0.25">
      <c r="A106" t="s">
        <v>148</v>
      </c>
      <c r="G106">
        <v>5</v>
      </c>
      <c r="H106" t="s">
        <v>18</v>
      </c>
      <c r="I106">
        <v>4</v>
      </c>
      <c r="J106" t="s">
        <v>42</v>
      </c>
      <c r="K106">
        <v>11</v>
      </c>
      <c r="L106">
        <v>8</v>
      </c>
      <c r="O106" t="s">
        <v>46</v>
      </c>
      <c r="Q106">
        <v>2009</v>
      </c>
      <c r="R106" t="s">
        <v>148</v>
      </c>
    </row>
    <row r="107" spans="1:18" x14ac:dyDescent="0.25">
      <c r="A107" t="s">
        <v>149</v>
      </c>
      <c r="G107">
        <v>6</v>
      </c>
      <c r="H107" t="s">
        <v>18</v>
      </c>
      <c r="I107">
        <v>4</v>
      </c>
      <c r="J107" t="s">
        <v>42</v>
      </c>
      <c r="K107">
        <v>11</v>
      </c>
      <c r="L107">
        <v>8</v>
      </c>
      <c r="Q107">
        <v>2008</v>
      </c>
      <c r="R107" t="s">
        <v>149</v>
      </c>
    </row>
    <row r="108" spans="1:18" x14ac:dyDescent="0.25">
      <c r="A108" t="s">
        <v>150</v>
      </c>
      <c r="G108">
        <v>3</v>
      </c>
      <c r="H108" t="s">
        <v>18</v>
      </c>
      <c r="I108">
        <v>4</v>
      </c>
      <c r="J108" t="s">
        <v>42</v>
      </c>
      <c r="K108">
        <v>11</v>
      </c>
      <c r="L108">
        <v>8</v>
      </c>
      <c r="Q108">
        <v>2011</v>
      </c>
      <c r="R108" t="s">
        <v>150</v>
      </c>
    </row>
    <row r="109" spans="1:18" x14ac:dyDescent="0.25">
      <c r="A109" t="s">
        <v>151</v>
      </c>
      <c r="G109">
        <v>6</v>
      </c>
      <c r="H109" t="s">
        <v>18</v>
      </c>
      <c r="I109">
        <v>2</v>
      </c>
      <c r="J109" t="s">
        <v>42</v>
      </c>
      <c r="K109">
        <v>6</v>
      </c>
      <c r="L109">
        <v>5</v>
      </c>
      <c r="N109" t="s">
        <v>68</v>
      </c>
      <c r="O109" t="s">
        <v>46</v>
      </c>
      <c r="Q109">
        <v>2008</v>
      </c>
      <c r="R109" t="s">
        <v>151</v>
      </c>
    </row>
    <row r="110" spans="1:18" x14ac:dyDescent="0.25">
      <c r="A110" t="s">
        <v>152</v>
      </c>
      <c r="G110">
        <v>7</v>
      </c>
      <c r="H110" t="s">
        <v>18</v>
      </c>
      <c r="I110">
        <v>4</v>
      </c>
      <c r="J110" t="s">
        <v>42</v>
      </c>
      <c r="K110">
        <v>11</v>
      </c>
      <c r="L110">
        <v>8</v>
      </c>
      <c r="N110" t="s">
        <v>43</v>
      </c>
      <c r="O110" t="s">
        <v>44</v>
      </c>
      <c r="Q110">
        <v>2008</v>
      </c>
      <c r="R110" t="s">
        <v>152</v>
      </c>
    </row>
    <row r="111" spans="1:18" x14ac:dyDescent="0.25">
      <c r="A111" t="s">
        <v>153</v>
      </c>
      <c r="G111">
        <v>7</v>
      </c>
      <c r="H111" t="s">
        <v>18</v>
      </c>
      <c r="I111">
        <v>4</v>
      </c>
      <c r="J111" t="s">
        <v>42</v>
      </c>
      <c r="K111">
        <v>11</v>
      </c>
      <c r="L111">
        <v>8</v>
      </c>
      <c r="O111" t="s">
        <v>44</v>
      </c>
      <c r="Q111">
        <v>2007</v>
      </c>
      <c r="R111" t="s">
        <v>153</v>
      </c>
    </row>
    <row r="112" spans="1:18" x14ac:dyDescent="0.25">
      <c r="A112" t="s">
        <v>154</v>
      </c>
      <c r="G112">
        <v>10</v>
      </c>
      <c r="H112" t="s">
        <v>18</v>
      </c>
      <c r="I112">
        <v>4</v>
      </c>
      <c r="J112" t="s">
        <v>42</v>
      </c>
      <c r="K112">
        <v>11</v>
      </c>
      <c r="L112">
        <v>8</v>
      </c>
      <c r="O112" t="s">
        <v>44</v>
      </c>
      <c r="Q112">
        <v>2004</v>
      </c>
      <c r="R112" t="s">
        <v>154</v>
      </c>
    </row>
    <row r="113" spans="1:18" x14ac:dyDescent="0.25">
      <c r="A113" t="s">
        <v>155</v>
      </c>
      <c r="G113">
        <v>10</v>
      </c>
      <c r="H113" t="s">
        <v>18</v>
      </c>
      <c r="I113">
        <v>4</v>
      </c>
      <c r="J113" t="s">
        <v>42</v>
      </c>
      <c r="K113">
        <v>11</v>
      </c>
      <c r="L113">
        <v>8</v>
      </c>
      <c r="O113" t="s">
        <v>46</v>
      </c>
      <c r="Q113">
        <v>2004</v>
      </c>
      <c r="R113" t="s">
        <v>155</v>
      </c>
    </row>
    <row r="114" spans="1:18" x14ac:dyDescent="0.25">
      <c r="A114" t="s">
        <v>156</v>
      </c>
      <c r="G114">
        <v>10</v>
      </c>
      <c r="H114" t="s">
        <v>18</v>
      </c>
      <c r="I114">
        <v>4</v>
      </c>
      <c r="J114" t="s">
        <v>42</v>
      </c>
      <c r="K114">
        <v>11</v>
      </c>
      <c r="L114">
        <v>8</v>
      </c>
      <c r="O114" t="s">
        <v>46</v>
      </c>
      <c r="Q114">
        <v>2004</v>
      </c>
      <c r="R114" t="s">
        <v>156</v>
      </c>
    </row>
    <row r="115" spans="1:18" x14ac:dyDescent="0.25">
      <c r="A115" t="s">
        <v>157</v>
      </c>
      <c r="G115">
        <v>10</v>
      </c>
      <c r="H115" t="s">
        <v>18</v>
      </c>
      <c r="I115">
        <v>4</v>
      </c>
      <c r="J115" t="s">
        <v>42</v>
      </c>
      <c r="K115">
        <v>11</v>
      </c>
      <c r="L115">
        <v>8</v>
      </c>
      <c r="Q115">
        <v>2004</v>
      </c>
      <c r="R115" t="s">
        <v>157</v>
      </c>
    </row>
    <row r="116" spans="1:18" x14ac:dyDescent="0.25">
      <c r="A116" t="s">
        <v>158</v>
      </c>
      <c r="G116">
        <v>9</v>
      </c>
      <c r="H116" t="s">
        <v>18</v>
      </c>
      <c r="I116">
        <v>4</v>
      </c>
      <c r="J116" t="s">
        <v>42</v>
      </c>
      <c r="K116">
        <v>11</v>
      </c>
      <c r="L116">
        <v>8</v>
      </c>
      <c r="Q116">
        <v>2005</v>
      </c>
      <c r="R116" t="s">
        <v>158</v>
      </c>
    </row>
    <row r="117" spans="1:18" x14ac:dyDescent="0.25">
      <c r="A117" t="s">
        <v>159</v>
      </c>
      <c r="G117">
        <v>10</v>
      </c>
      <c r="H117" t="s">
        <v>18</v>
      </c>
      <c r="I117">
        <v>4</v>
      </c>
      <c r="J117" t="s">
        <v>42</v>
      </c>
      <c r="K117">
        <v>11</v>
      </c>
      <c r="L117">
        <v>8</v>
      </c>
      <c r="O117" t="s">
        <v>44</v>
      </c>
      <c r="Q117">
        <v>2004</v>
      </c>
      <c r="R117" t="s">
        <v>159</v>
      </c>
    </row>
    <row r="118" spans="1:18" x14ac:dyDescent="0.25">
      <c r="A118" t="s">
        <v>160</v>
      </c>
      <c r="G118">
        <v>9</v>
      </c>
      <c r="H118" t="s">
        <v>18</v>
      </c>
      <c r="I118">
        <v>4</v>
      </c>
      <c r="J118" t="s">
        <v>42</v>
      </c>
      <c r="K118">
        <v>11</v>
      </c>
      <c r="L118">
        <v>8</v>
      </c>
      <c r="N118" t="s">
        <v>43</v>
      </c>
      <c r="O118" t="s">
        <v>44</v>
      </c>
      <c r="Q118">
        <v>2005</v>
      </c>
      <c r="R118" t="s">
        <v>160</v>
      </c>
    </row>
    <row r="119" spans="1:18" x14ac:dyDescent="0.25">
      <c r="A119" t="s">
        <v>161</v>
      </c>
      <c r="G119">
        <v>10</v>
      </c>
      <c r="H119" t="s">
        <v>18</v>
      </c>
      <c r="I119">
        <v>4</v>
      </c>
      <c r="J119" t="s">
        <v>42</v>
      </c>
      <c r="K119">
        <v>11</v>
      </c>
      <c r="L119">
        <v>8</v>
      </c>
      <c r="N119" t="s">
        <v>43</v>
      </c>
      <c r="O119" t="s">
        <v>44</v>
      </c>
      <c r="Q119">
        <v>2004</v>
      </c>
      <c r="R119" t="s">
        <v>161</v>
      </c>
    </row>
    <row r="120" spans="1:18" x14ac:dyDescent="0.25">
      <c r="A120" t="s">
        <v>162</v>
      </c>
      <c r="G120">
        <v>8</v>
      </c>
      <c r="H120" t="s">
        <v>18</v>
      </c>
      <c r="I120">
        <v>4</v>
      </c>
      <c r="J120" t="s">
        <v>42</v>
      </c>
      <c r="K120">
        <v>11</v>
      </c>
      <c r="L120">
        <v>8</v>
      </c>
      <c r="N120" t="s">
        <v>43</v>
      </c>
      <c r="O120" t="s">
        <v>46</v>
      </c>
      <c r="Q120">
        <v>2006</v>
      </c>
      <c r="R120" t="s">
        <v>162</v>
      </c>
    </row>
    <row r="121" spans="1:18" x14ac:dyDescent="0.25">
      <c r="A121" t="s">
        <v>163</v>
      </c>
      <c r="G121">
        <v>6</v>
      </c>
      <c r="H121" t="s">
        <v>18</v>
      </c>
      <c r="I121">
        <v>3</v>
      </c>
      <c r="J121" t="s">
        <v>42</v>
      </c>
      <c r="K121">
        <v>9</v>
      </c>
      <c r="L121">
        <v>7</v>
      </c>
      <c r="O121" t="s">
        <v>46</v>
      </c>
      <c r="Q121">
        <v>2008</v>
      </c>
      <c r="R121" t="s">
        <v>163</v>
      </c>
    </row>
    <row r="122" spans="1:18" x14ac:dyDescent="0.25">
      <c r="A122" t="s">
        <v>164</v>
      </c>
      <c r="G122">
        <v>9</v>
      </c>
      <c r="H122" t="s">
        <v>18</v>
      </c>
      <c r="I122">
        <v>3</v>
      </c>
      <c r="J122" t="s">
        <v>42</v>
      </c>
      <c r="K122">
        <v>9</v>
      </c>
      <c r="L122">
        <v>7</v>
      </c>
      <c r="O122" t="s">
        <v>46</v>
      </c>
      <c r="Q122">
        <v>2005</v>
      </c>
      <c r="R122" t="s">
        <v>164</v>
      </c>
    </row>
    <row r="123" spans="1:18" x14ac:dyDescent="0.25">
      <c r="A123" t="s">
        <v>165</v>
      </c>
      <c r="G123">
        <v>11</v>
      </c>
      <c r="H123" t="s">
        <v>18</v>
      </c>
      <c r="I123">
        <v>4</v>
      </c>
      <c r="J123" t="s">
        <v>65</v>
      </c>
      <c r="K123">
        <v>18</v>
      </c>
      <c r="L123">
        <v>11.5</v>
      </c>
      <c r="O123" t="s">
        <v>44</v>
      </c>
      <c r="Q123">
        <v>2004</v>
      </c>
      <c r="R123" t="s">
        <v>165</v>
      </c>
    </row>
    <row r="124" spans="1:18" x14ac:dyDescent="0.25">
      <c r="A124" t="s">
        <v>166</v>
      </c>
      <c r="G124">
        <v>7</v>
      </c>
      <c r="H124" t="s">
        <v>18</v>
      </c>
      <c r="I124">
        <v>4</v>
      </c>
      <c r="J124" t="s">
        <v>65</v>
      </c>
      <c r="K124">
        <v>18</v>
      </c>
      <c r="L124">
        <v>11.5</v>
      </c>
      <c r="O124" t="s">
        <v>46</v>
      </c>
      <c r="Q124">
        <v>2007</v>
      </c>
      <c r="R124" t="s">
        <v>166</v>
      </c>
    </row>
    <row r="125" spans="1:18" x14ac:dyDescent="0.25">
      <c r="A125" t="s">
        <v>167</v>
      </c>
      <c r="G125">
        <v>10</v>
      </c>
      <c r="H125" t="s">
        <v>18</v>
      </c>
      <c r="I125">
        <v>4</v>
      </c>
      <c r="J125" t="s">
        <v>42</v>
      </c>
      <c r="K125">
        <v>11</v>
      </c>
      <c r="L125">
        <v>8</v>
      </c>
      <c r="Q125">
        <v>2004</v>
      </c>
      <c r="R125" t="s">
        <v>167</v>
      </c>
    </row>
    <row r="126" spans="1:18" x14ac:dyDescent="0.25">
      <c r="A126" t="s">
        <v>168</v>
      </c>
      <c r="G126">
        <v>8</v>
      </c>
      <c r="H126" t="s">
        <v>18</v>
      </c>
      <c r="I126">
        <v>1</v>
      </c>
      <c r="J126" t="s">
        <v>42</v>
      </c>
      <c r="K126">
        <v>5</v>
      </c>
      <c r="L126">
        <v>4</v>
      </c>
      <c r="N126" t="s">
        <v>43</v>
      </c>
      <c r="O126" t="s">
        <v>44</v>
      </c>
      <c r="Q126">
        <v>2006</v>
      </c>
      <c r="R126" t="s">
        <v>168</v>
      </c>
    </row>
    <row r="127" spans="1:18" x14ac:dyDescent="0.25">
      <c r="A127" t="s">
        <v>169</v>
      </c>
      <c r="G127">
        <v>6</v>
      </c>
      <c r="H127" t="s">
        <v>18</v>
      </c>
      <c r="I127">
        <v>1</v>
      </c>
      <c r="J127" t="s">
        <v>42</v>
      </c>
      <c r="K127">
        <v>5</v>
      </c>
      <c r="L127">
        <v>4</v>
      </c>
      <c r="N127" t="s">
        <v>43</v>
      </c>
      <c r="O127" t="s">
        <v>46</v>
      </c>
      <c r="Q127">
        <v>2008</v>
      </c>
      <c r="R127" t="s">
        <v>169</v>
      </c>
    </row>
    <row r="128" spans="1:18" x14ac:dyDescent="0.25">
      <c r="A128" t="s">
        <v>170</v>
      </c>
      <c r="G128">
        <v>6</v>
      </c>
      <c r="H128" t="s">
        <v>18</v>
      </c>
      <c r="I128">
        <v>4</v>
      </c>
      <c r="J128" t="s">
        <v>42</v>
      </c>
      <c r="K128">
        <v>11</v>
      </c>
      <c r="L128">
        <v>8</v>
      </c>
      <c r="O128" t="s">
        <v>44</v>
      </c>
      <c r="Q128">
        <v>2008</v>
      </c>
      <c r="R128" t="s">
        <v>170</v>
      </c>
    </row>
    <row r="129" spans="1:18" x14ac:dyDescent="0.25">
      <c r="A129" t="s">
        <v>171</v>
      </c>
      <c r="G129">
        <v>7</v>
      </c>
      <c r="H129" t="s">
        <v>18</v>
      </c>
      <c r="I129">
        <v>4</v>
      </c>
      <c r="J129" t="s">
        <v>42</v>
      </c>
      <c r="K129">
        <v>11</v>
      </c>
      <c r="L129">
        <v>8</v>
      </c>
      <c r="O129" t="s">
        <v>44</v>
      </c>
      <c r="Q129">
        <v>2007</v>
      </c>
      <c r="R129" t="s">
        <v>171</v>
      </c>
    </row>
    <row r="130" spans="1:18" x14ac:dyDescent="0.25">
      <c r="A130" t="s">
        <v>172</v>
      </c>
      <c r="G130">
        <v>8</v>
      </c>
      <c r="H130" t="s">
        <v>18</v>
      </c>
      <c r="I130">
        <v>4</v>
      </c>
      <c r="J130" t="s">
        <v>42</v>
      </c>
      <c r="K130">
        <v>11</v>
      </c>
      <c r="L130">
        <v>8</v>
      </c>
      <c r="Q130">
        <v>2006</v>
      </c>
      <c r="R130" t="s">
        <v>172</v>
      </c>
    </row>
    <row r="131" spans="1:18" x14ac:dyDescent="0.25">
      <c r="A131" t="s">
        <v>173</v>
      </c>
      <c r="G131">
        <v>6</v>
      </c>
      <c r="H131" t="s">
        <v>18</v>
      </c>
      <c r="I131">
        <v>4</v>
      </c>
      <c r="J131" t="s">
        <v>42</v>
      </c>
      <c r="K131">
        <v>11</v>
      </c>
      <c r="L131">
        <v>8</v>
      </c>
      <c r="Q131">
        <v>2008</v>
      </c>
      <c r="R131" t="s">
        <v>173</v>
      </c>
    </row>
    <row r="132" spans="1:18" x14ac:dyDescent="0.25">
      <c r="A132" t="s">
        <v>174</v>
      </c>
      <c r="G132">
        <v>7</v>
      </c>
      <c r="H132" t="s">
        <v>18</v>
      </c>
      <c r="I132">
        <v>1</v>
      </c>
      <c r="J132" t="s">
        <v>42</v>
      </c>
      <c r="K132">
        <v>5</v>
      </c>
      <c r="L132">
        <v>4</v>
      </c>
      <c r="N132" t="s">
        <v>43</v>
      </c>
      <c r="O132" t="s">
        <v>44</v>
      </c>
      <c r="Q132">
        <v>2008</v>
      </c>
      <c r="R132" t="s">
        <v>174</v>
      </c>
    </row>
    <row r="133" spans="1:18" x14ac:dyDescent="0.25">
      <c r="A133" t="s">
        <v>175</v>
      </c>
      <c r="G133">
        <v>4</v>
      </c>
      <c r="H133" t="s">
        <v>18</v>
      </c>
      <c r="I133">
        <v>1</v>
      </c>
      <c r="J133" t="s">
        <v>42</v>
      </c>
      <c r="K133">
        <v>5</v>
      </c>
      <c r="L133">
        <v>4</v>
      </c>
      <c r="N133" t="s">
        <v>43</v>
      </c>
      <c r="Q133">
        <v>2010</v>
      </c>
      <c r="R133" t="s">
        <v>175</v>
      </c>
    </row>
    <row r="134" spans="1:18" x14ac:dyDescent="0.25">
      <c r="A134" t="s">
        <v>176</v>
      </c>
      <c r="G134">
        <v>8</v>
      </c>
      <c r="H134" t="s">
        <v>18</v>
      </c>
      <c r="I134">
        <v>2</v>
      </c>
      <c r="J134" t="s">
        <v>42</v>
      </c>
      <c r="K134">
        <v>6</v>
      </c>
      <c r="L134">
        <v>5</v>
      </c>
      <c r="N134" t="s">
        <v>68</v>
      </c>
      <c r="O134" t="s">
        <v>44</v>
      </c>
      <c r="Q134">
        <v>2006</v>
      </c>
      <c r="R134" t="s">
        <v>176</v>
      </c>
    </row>
    <row r="135" spans="1:18" x14ac:dyDescent="0.25">
      <c r="A135" t="s">
        <v>177</v>
      </c>
      <c r="G135">
        <v>7</v>
      </c>
      <c r="H135" t="s">
        <v>18</v>
      </c>
      <c r="I135">
        <v>4</v>
      </c>
      <c r="J135" t="s">
        <v>42</v>
      </c>
      <c r="K135">
        <v>11</v>
      </c>
      <c r="L135">
        <v>8</v>
      </c>
      <c r="O135" t="s">
        <v>44</v>
      </c>
      <c r="Q135">
        <v>2007</v>
      </c>
      <c r="R135" t="s">
        <v>177</v>
      </c>
    </row>
    <row r="136" spans="1:18" x14ac:dyDescent="0.25">
      <c r="A136" t="s">
        <v>178</v>
      </c>
      <c r="G136">
        <v>5</v>
      </c>
      <c r="H136" t="s">
        <v>18</v>
      </c>
      <c r="I136">
        <v>4</v>
      </c>
      <c r="J136" t="s">
        <v>42</v>
      </c>
      <c r="K136">
        <v>11</v>
      </c>
      <c r="L136">
        <v>8</v>
      </c>
      <c r="Q136">
        <v>2009</v>
      </c>
      <c r="R136" t="s">
        <v>178</v>
      </c>
    </row>
    <row r="137" spans="1:18" x14ac:dyDescent="0.25">
      <c r="A137" t="s">
        <v>179</v>
      </c>
      <c r="G137">
        <v>10</v>
      </c>
      <c r="H137" t="s">
        <v>18</v>
      </c>
      <c r="I137">
        <v>4</v>
      </c>
      <c r="J137" t="s">
        <v>42</v>
      </c>
      <c r="K137">
        <v>11</v>
      </c>
      <c r="L137">
        <v>8</v>
      </c>
      <c r="N137" t="s">
        <v>43</v>
      </c>
      <c r="O137" t="s">
        <v>46</v>
      </c>
      <c r="Q137">
        <v>2005</v>
      </c>
      <c r="R137" t="s">
        <v>179</v>
      </c>
    </row>
    <row r="138" spans="1:18" x14ac:dyDescent="0.25">
      <c r="A138" t="s">
        <v>180</v>
      </c>
      <c r="G138">
        <v>5</v>
      </c>
      <c r="H138" t="s">
        <v>18</v>
      </c>
      <c r="I138">
        <v>4</v>
      </c>
      <c r="J138" t="s">
        <v>42</v>
      </c>
      <c r="K138">
        <v>11</v>
      </c>
      <c r="L138">
        <v>8</v>
      </c>
      <c r="O138" t="s">
        <v>46</v>
      </c>
      <c r="Q138">
        <v>2009</v>
      </c>
    </row>
    <row r="139" spans="1:18" x14ac:dyDescent="0.25">
      <c r="A139" t="s">
        <v>181</v>
      </c>
      <c r="G139">
        <v>6</v>
      </c>
      <c r="H139" t="s">
        <v>18</v>
      </c>
      <c r="I139">
        <v>1</v>
      </c>
      <c r="J139" t="s">
        <v>42</v>
      </c>
      <c r="K139">
        <v>5</v>
      </c>
      <c r="L139">
        <v>4</v>
      </c>
      <c r="N139" t="s">
        <v>43</v>
      </c>
      <c r="O139" t="s">
        <v>46</v>
      </c>
      <c r="Q139">
        <v>2008</v>
      </c>
      <c r="R139" t="s">
        <v>181</v>
      </c>
    </row>
    <row r="140" spans="1:18" x14ac:dyDescent="0.25">
      <c r="A140" t="s">
        <v>182</v>
      </c>
      <c r="G140">
        <v>5</v>
      </c>
      <c r="H140" t="s">
        <v>18</v>
      </c>
      <c r="I140">
        <v>1</v>
      </c>
      <c r="J140" t="s">
        <v>42</v>
      </c>
      <c r="K140">
        <v>5</v>
      </c>
      <c r="L140">
        <v>4</v>
      </c>
      <c r="N140" t="s">
        <v>43</v>
      </c>
      <c r="O140" t="s">
        <v>46</v>
      </c>
      <c r="Q140">
        <v>2009</v>
      </c>
      <c r="R140" t="s">
        <v>182</v>
      </c>
    </row>
    <row r="141" spans="1:18" x14ac:dyDescent="0.25">
      <c r="A141" t="s">
        <v>183</v>
      </c>
      <c r="G141">
        <v>4</v>
      </c>
      <c r="H141" t="s">
        <v>18</v>
      </c>
      <c r="I141">
        <v>4</v>
      </c>
      <c r="J141" t="s">
        <v>42</v>
      </c>
      <c r="K141">
        <v>11</v>
      </c>
      <c r="L141">
        <v>8</v>
      </c>
      <c r="Q141">
        <v>2011</v>
      </c>
      <c r="R141" t="s">
        <v>183</v>
      </c>
    </row>
    <row r="142" spans="1:18" x14ac:dyDescent="0.25">
      <c r="A142" t="s">
        <v>184</v>
      </c>
      <c r="G142">
        <v>6</v>
      </c>
      <c r="H142" t="s">
        <v>18</v>
      </c>
      <c r="I142">
        <v>4</v>
      </c>
      <c r="J142" t="s">
        <v>42</v>
      </c>
      <c r="K142">
        <v>11</v>
      </c>
      <c r="L142">
        <v>8</v>
      </c>
      <c r="O142" t="s">
        <v>44</v>
      </c>
      <c r="Q142">
        <v>2008</v>
      </c>
      <c r="R142" t="s">
        <v>184</v>
      </c>
    </row>
    <row r="143" spans="1:18" x14ac:dyDescent="0.25">
      <c r="A143" t="s">
        <v>185</v>
      </c>
      <c r="G143">
        <v>7</v>
      </c>
      <c r="H143" t="s">
        <v>18</v>
      </c>
      <c r="I143">
        <v>4</v>
      </c>
      <c r="J143" t="s">
        <v>42</v>
      </c>
      <c r="K143">
        <v>11</v>
      </c>
      <c r="L143">
        <v>8</v>
      </c>
      <c r="O143" t="s">
        <v>46</v>
      </c>
      <c r="Q143">
        <v>2007</v>
      </c>
      <c r="R143" t="s">
        <v>185</v>
      </c>
    </row>
    <row r="144" spans="1:18" x14ac:dyDescent="0.25">
      <c r="A144" t="s">
        <v>186</v>
      </c>
      <c r="G144">
        <v>4</v>
      </c>
      <c r="H144" t="s">
        <v>18</v>
      </c>
      <c r="I144">
        <v>4</v>
      </c>
      <c r="J144" t="s">
        <v>42</v>
      </c>
      <c r="K144">
        <v>11</v>
      </c>
      <c r="L144">
        <v>8</v>
      </c>
      <c r="Q144">
        <v>2011</v>
      </c>
      <c r="R144" t="s">
        <v>186</v>
      </c>
    </row>
    <row r="145" spans="1:18" x14ac:dyDescent="0.25">
      <c r="A145" t="s">
        <v>187</v>
      </c>
      <c r="G145">
        <v>6</v>
      </c>
      <c r="H145" t="s">
        <v>18</v>
      </c>
      <c r="I145">
        <v>2</v>
      </c>
      <c r="J145" t="s">
        <v>65</v>
      </c>
      <c r="K145">
        <v>13</v>
      </c>
      <c r="L145">
        <v>8.5</v>
      </c>
      <c r="N145" t="s">
        <v>43</v>
      </c>
      <c r="O145" t="s">
        <v>44</v>
      </c>
      <c r="Q145">
        <v>2008</v>
      </c>
      <c r="R145" t="s">
        <v>187</v>
      </c>
    </row>
    <row r="146" spans="1:18" x14ac:dyDescent="0.25">
      <c r="A146" t="s">
        <v>188</v>
      </c>
      <c r="G146">
        <v>7</v>
      </c>
      <c r="H146" t="s">
        <v>18</v>
      </c>
      <c r="I146">
        <v>3</v>
      </c>
      <c r="J146" t="s">
        <v>42</v>
      </c>
      <c r="K146">
        <v>9</v>
      </c>
      <c r="L146">
        <v>7</v>
      </c>
      <c r="Q146">
        <v>2007</v>
      </c>
      <c r="R146" t="s">
        <v>188</v>
      </c>
    </row>
    <row r="147" spans="1:18" x14ac:dyDescent="0.25">
      <c r="A147" t="s">
        <v>189</v>
      </c>
      <c r="G147">
        <v>5</v>
      </c>
      <c r="H147" t="s">
        <v>18</v>
      </c>
      <c r="I147">
        <v>3</v>
      </c>
      <c r="J147" t="s">
        <v>42</v>
      </c>
      <c r="K147">
        <v>9</v>
      </c>
      <c r="L147">
        <v>7</v>
      </c>
      <c r="Q147">
        <v>2009</v>
      </c>
      <c r="R147" t="s">
        <v>189</v>
      </c>
    </row>
    <row r="148" spans="1:18" x14ac:dyDescent="0.25">
      <c r="A148" t="s">
        <v>190</v>
      </c>
      <c r="G148">
        <v>8</v>
      </c>
      <c r="H148" t="s">
        <v>18</v>
      </c>
      <c r="I148">
        <v>2</v>
      </c>
      <c r="J148" t="s">
        <v>42</v>
      </c>
      <c r="K148">
        <v>6</v>
      </c>
      <c r="L148">
        <v>5</v>
      </c>
      <c r="N148" t="s">
        <v>68</v>
      </c>
      <c r="O148" t="s">
        <v>44</v>
      </c>
      <c r="Q148">
        <v>2006</v>
      </c>
      <c r="R148" t="s">
        <v>190</v>
      </c>
    </row>
    <row r="149" spans="1:18" x14ac:dyDescent="0.25">
      <c r="A149" t="s">
        <v>191</v>
      </c>
      <c r="G149">
        <v>4</v>
      </c>
      <c r="H149" t="s">
        <v>18</v>
      </c>
      <c r="I149">
        <v>2</v>
      </c>
      <c r="J149" t="s">
        <v>42</v>
      </c>
      <c r="K149">
        <v>6</v>
      </c>
      <c r="L149">
        <v>5</v>
      </c>
      <c r="N149" t="s">
        <v>68</v>
      </c>
      <c r="O149" t="s">
        <v>46</v>
      </c>
      <c r="Q149">
        <v>2011</v>
      </c>
      <c r="R149" t="s">
        <v>191</v>
      </c>
    </row>
    <row r="150" spans="1:18" x14ac:dyDescent="0.25">
      <c r="A150" t="s">
        <v>192</v>
      </c>
      <c r="G150">
        <v>7</v>
      </c>
      <c r="H150" t="s">
        <v>18</v>
      </c>
      <c r="I150">
        <v>2</v>
      </c>
      <c r="J150" t="s">
        <v>42</v>
      </c>
      <c r="K150">
        <v>6</v>
      </c>
      <c r="L150">
        <v>5</v>
      </c>
      <c r="N150" t="s">
        <v>68</v>
      </c>
      <c r="O150" t="s">
        <v>44</v>
      </c>
      <c r="Q150">
        <v>2007</v>
      </c>
      <c r="R150" t="s">
        <v>192</v>
      </c>
    </row>
    <row r="151" spans="1:18" x14ac:dyDescent="0.25">
      <c r="A151" t="s">
        <v>193</v>
      </c>
      <c r="G151">
        <v>5</v>
      </c>
      <c r="H151" t="s">
        <v>18</v>
      </c>
      <c r="I151">
        <v>2</v>
      </c>
      <c r="J151" t="s">
        <v>42</v>
      </c>
      <c r="K151">
        <v>6</v>
      </c>
      <c r="L151">
        <v>5</v>
      </c>
      <c r="N151" t="s">
        <v>68</v>
      </c>
      <c r="Q151">
        <v>2009</v>
      </c>
      <c r="R151" t="s">
        <v>193</v>
      </c>
    </row>
    <row r="152" spans="1:18" x14ac:dyDescent="0.25">
      <c r="A152" t="s">
        <v>194</v>
      </c>
      <c r="G152">
        <v>3</v>
      </c>
      <c r="H152" t="s">
        <v>18</v>
      </c>
      <c r="I152">
        <v>2</v>
      </c>
      <c r="J152" t="s">
        <v>42</v>
      </c>
      <c r="K152">
        <v>6</v>
      </c>
      <c r="L152">
        <v>5</v>
      </c>
      <c r="N152" t="s">
        <v>68</v>
      </c>
      <c r="Q152">
        <v>2011</v>
      </c>
      <c r="R152" t="s">
        <v>194</v>
      </c>
    </row>
    <row r="153" spans="1:18" x14ac:dyDescent="0.25">
      <c r="A153" t="s">
        <v>195</v>
      </c>
      <c r="G153">
        <v>5</v>
      </c>
      <c r="H153" t="s">
        <v>18</v>
      </c>
      <c r="I153">
        <v>4</v>
      </c>
      <c r="J153" t="s">
        <v>42</v>
      </c>
      <c r="K153">
        <v>11</v>
      </c>
      <c r="L153">
        <v>8</v>
      </c>
      <c r="Q153">
        <v>2009</v>
      </c>
      <c r="R153" t="s">
        <v>195</v>
      </c>
    </row>
    <row r="154" spans="1:18" x14ac:dyDescent="0.25">
      <c r="A154" t="s">
        <v>196</v>
      </c>
      <c r="G154">
        <v>8</v>
      </c>
      <c r="H154" t="s">
        <v>18</v>
      </c>
      <c r="I154">
        <v>4</v>
      </c>
      <c r="J154" t="s">
        <v>42</v>
      </c>
      <c r="K154">
        <v>11</v>
      </c>
      <c r="L154">
        <v>8</v>
      </c>
      <c r="Q154">
        <v>2006</v>
      </c>
      <c r="R154" t="s">
        <v>196</v>
      </c>
    </row>
    <row r="155" spans="1:18" x14ac:dyDescent="0.25">
      <c r="A155" t="s">
        <v>197</v>
      </c>
      <c r="G155">
        <v>10</v>
      </c>
      <c r="H155" t="s">
        <v>18</v>
      </c>
      <c r="I155">
        <v>4</v>
      </c>
      <c r="J155" t="s">
        <v>42</v>
      </c>
      <c r="K155">
        <v>11</v>
      </c>
      <c r="L155">
        <v>8</v>
      </c>
      <c r="N155" t="s">
        <v>43</v>
      </c>
      <c r="O155" t="s">
        <v>46</v>
      </c>
      <c r="Q155">
        <v>2004</v>
      </c>
      <c r="R155" t="s">
        <v>197</v>
      </c>
    </row>
    <row r="156" spans="1:18" x14ac:dyDescent="0.25">
      <c r="A156" t="s">
        <v>198</v>
      </c>
      <c r="G156">
        <v>6</v>
      </c>
      <c r="H156" t="s">
        <v>18</v>
      </c>
      <c r="I156">
        <v>3</v>
      </c>
      <c r="J156" t="s">
        <v>42</v>
      </c>
      <c r="K156">
        <v>9</v>
      </c>
      <c r="L156">
        <v>7</v>
      </c>
      <c r="O156" t="s">
        <v>46</v>
      </c>
      <c r="Q156">
        <v>2008</v>
      </c>
      <c r="R156" t="s">
        <v>198</v>
      </c>
    </row>
    <row r="157" spans="1:18" x14ac:dyDescent="0.25">
      <c r="A157" t="s">
        <v>199</v>
      </c>
      <c r="G157">
        <v>8</v>
      </c>
      <c r="H157" t="s">
        <v>18</v>
      </c>
      <c r="I157">
        <v>3</v>
      </c>
      <c r="J157" t="s">
        <v>42</v>
      </c>
      <c r="K157">
        <v>9</v>
      </c>
      <c r="L157">
        <v>7</v>
      </c>
      <c r="O157" t="s">
        <v>46</v>
      </c>
      <c r="Q157">
        <v>2006</v>
      </c>
      <c r="R157" t="s">
        <v>199</v>
      </c>
    </row>
    <row r="158" spans="1:18" x14ac:dyDescent="0.25">
      <c r="A158" t="s">
        <v>200</v>
      </c>
      <c r="G158">
        <v>5</v>
      </c>
      <c r="H158" t="s">
        <v>18</v>
      </c>
      <c r="I158">
        <v>4</v>
      </c>
      <c r="J158" t="s">
        <v>42</v>
      </c>
      <c r="K158">
        <v>11</v>
      </c>
      <c r="L158">
        <v>8</v>
      </c>
      <c r="Q158">
        <v>2009</v>
      </c>
      <c r="R158" t="s">
        <v>200</v>
      </c>
    </row>
    <row r="159" spans="1:18" x14ac:dyDescent="0.25">
      <c r="A159" t="s">
        <v>201</v>
      </c>
      <c r="G159">
        <v>3</v>
      </c>
      <c r="H159" t="s">
        <v>18</v>
      </c>
      <c r="I159">
        <v>4</v>
      </c>
      <c r="J159" t="s">
        <v>42</v>
      </c>
      <c r="K159">
        <v>11</v>
      </c>
      <c r="L159">
        <v>8</v>
      </c>
      <c r="N159" t="s">
        <v>43</v>
      </c>
      <c r="Q159">
        <v>2011</v>
      </c>
      <c r="R159" t="s">
        <v>201</v>
      </c>
    </row>
    <row r="160" spans="1:18" x14ac:dyDescent="0.25">
      <c r="A160" t="s">
        <v>202</v>
      </c>
      <c r="G160">
        <v>10</v>
      </c>
      <c r="H160" t="s">
        <v>18</v>
      </c>
      <c r="I160">
        <v>4</v>
      </c>
      <c r="J160" t="s">
        <v>42</v>
      </c>
      <c r="K160">
        <v>11</v>
      </c>
      <c r="L160">
        <v>8</v>
      </c>
      <c r="N160" t="s">
        <v>43</v>
      </c>
      <c r="O160" t="s">
        <v>44</v>
      </c>
      <c r="Q160">
        <v>2004</v>
      </c>
      <c r="R160" t="s">
        <v>202</v>
      </c>
    </row>
    <row r="161" spans="1:18" x14ac:dyDescent="0.25">
      <c r="A161" t="s">
        <v>203</v>
      </c>
      <c r="G161">
        <v>6</v>
      </c>
      <c r="H161" t="s">
        <v>18</v>
      </c>
      <c r="I161">
        <v>4</v>
      </c>
      <c r="J161" t="s">
        <v>42</v>
      </c>
      <c r="K161">
        <v>11</v>
      </c>
      <c r="L161">
        <v>8</v>
      </c>
      <c r="N161" t="s">
        <v>43</v>
      </c>
      <c r="O161" t="s">
        <v>46</v>
      </c>
      <c r="Q161">
        <v>2008</v>
      </c>
      <c r="R161" t="s">
        <v>203</v>
      </c>
    </row>
    <row r="162" spans="1:18" x14ac:dyDescent="0.25">
      <c r="A162" t="s">
        <v>204</v>
      </c>
      <c r="G162">
        <v>10</v>
      </c>
      <c r="H162" t="s">
        <v>18</v>
      </c>
      <c r="I162">
        <v>4</v>
      </c>
      <c r="J162" t="s">
        <v>42</v>
      </c>
      <c r="K162">
        <v>11</v>
      </c>
      <c r="L162">
        <v>8</v>
      </c>
      <c r="O162" t="s">
        <v>44</v>
      </c>
      <c r="Q162">
        <v>2004</v>
      </c>
      <c r="R162" t="s">
        <v>204</v>
      </c>
    </row>
    <row r="163" spans="1:18" x14ac:dyDescent="0.25">
      <c r="A163" t="s">
        <v>205</v>
      </c>
      <c r="G163">
        <v>7</v>
      </c>
      <c r="H163" t="s">
        <v>18</v>
      </c>
      <c r="I163">
        <v>1</v>
      </c>
      <c r="J163" t="s">
        <v>42</v>
      </c>
      <c r="K163">
        <v>5</v>
      </c>
      <c r="L163">
        <v>4</v>
      </c>
      <c r="N163" t="s">
        <v>43</v>
      </c>
      <c r="O163" t="s">
        <v>46</v>
      </c>
      <c r="Q163">
        <v>2007</v>
      </c>
      <c r="R163" t="s">
        <v>205</v>
      </c>
    </row>
    <row r="164" spans="1:18" x14ac:dyDescent="0.25">
      <c r="A164" t="s">
        <v>206</v>
      </c>
      <c r="G164">
        <v>10</v>
      </c>
      <c r="H164" t="s">
        <v>18</v>
      </c>
      <c r="I164">
        <v>1</v>
      </c>
      <c r="J164" t="s">
        <v>42</v>
      </c>
      <c r="K164">
        <v>5</v>
      </c>
      <c r="L164">
        <v>4</v>
      </c>
      <c r="N164" t="s">
        <v>43</v>
      </c>
      <c r="O164" t="s">
        <v>46</v>
      </c>
      <c r="Q164">
        <v>2004</v>
      </c>
      <c r="R164" t="s">
        <v>206</v>
      </c>
    </row>
    <row r="165" spans="1:18" x14ac:dyDescent="0.25">
      <c r="A165" t="s">
        <v>207</v>
      </c>
      <c r="G165">
        <v>5</v>
      </c>
      <c r="H165" t="s">
        <v>18</v>
      </c>
      <c r="I165">
        <v>4</v>
      </c>
      <c r="J165" t="s">
        <v>42</v>
      </c>
      <c r="K165">
        <v>11</v>
      </c>
      <c r="L165">
        <v>8</v>
      </c>
      <c r="O165" t="s">
        <v>46</v>
      </c>
      <c r="Q165">
        <v>2009</v>
      </c>
      <c r="R165" t="s">
        <v>207</v>
      </c>
    </row>
    <row r="166" spans="1:18" x14ac:dyDescent="0.25">
      <c r="A166" t="s">
        <v>208</v>
      </c>
      <c r="G166">
        <v>10</v>
      </c>
      <c r="H166" t="s">
        <v>18</v>
      </c>
      <c r="I166">
        <v>4</v>
      </c>
      <c r="J166" t="s">
        <v>42</v>
      </c>
      <c r="K166">
        <v>11</v>
      </c>
      <c r="L166">
        <v>8</v>
      </c>
      <c r="O166" t="s">
        <v>46</v>
      </c>
      <c r="Q166">
        <v>2004</v>
      </c>
      <c r="R166" t="s">
        <v>208</v>
      </c>
    </row>
    <row r="167" spans="1:18" x14ac:dyDescent="0.25">
      <c r="A167" t="s">
        <v>209</v>
      </c>
      <c r="G167">
        <v>3</v>
      </c>
      <c r="H167" t="s">
        <v>18</v>
      </c>
      <c r="I167">
        <v>4</v>
      </c>
      <c r="J167" t="s">
        <v>42</v>
      </c>
      <c r="K167">
        <v>11</v>
      </c>
      <c r="L167">
        <v>8</v>
      </c>
      <c r="Q167">
        <v>2011</v>
      </c>
      <c r="R167" t="s">
        <v>209</v>
      </c>
    </row>
    <row r="168" spans="1:18" x14ac:dyDescent="0.25">
      <c r="A168" t="s">
        <v>210</v>
      </c>
      <c r="G168">
        <v>11</v>
      </c>
      <c r="H168" t="s">
        <v>18</v>
      </c>
      <c r="I168">
        <v>4</v>
      </c>
      <c r="J168" t="s">
        <v>42</v>
      </c>
      <c r="K168">
        <v>11</v>
      </c>
      <c r="L168">
        <v>8</v>
      </c>
      <c r="O168" t="s">
        <v>44</v>
      </c>
      <c r="Q168">
        <v>2004</v>
      </c>
      <c r="R168" t="s">
        <v>210</v>
      </c>
    </row>
    <row r="169" spans="1:18" x14ac:dyDescent="0.25">
      <c r="A169" t="s">
        <v>211</v>
      </c>
      <c r="G169">
        <v>10</v>
      </c>
      <c r="H169" t="s">
        <v>18</v>
      </c>
      <c r="I169">
        <v>4</v>
      </c>
      <c r="J169" t="s">
        <v>42</v>
      </c>
      <c r="K169">
        <v>11</v>
      </c>
      <c r="L169">
        <v>8</v>
      </c>
      <c r="O169" t="s">
        <v>46</v>
      </c>
      <c r="Q169">
        <v>2004</v>
      </c>
      <c r="R169" t="s">
        <v>211</v>
      </c>
    </row>
    <row r="170" spans="1:18" x14ac:dyDescent="0.25">
      <c r="A170" t="s">
        <v>212</v>
      </c>
      <c r="G170">
        <v>6</v>
      </c>
      <c r="H170" t="s">
        <v>18</v>
      </c>
      <c r="I170">
        <v>2</v>
      </c>
      <c r="J170" t="s">
        <v>42</v>
      </c>
      <c r="K170">
        <v>6</v>
      </c>
      <c r="L170">
        <v>5</v>
      </c>
      <c r="N170" t="s">
        <v>43</v>
      </c>
      <c r="O170" t="s">
        <v>44</v>
      </c>
      <c r="Q170">
        <v>2008</v>
      </c>
      <c r="R170" t="s">
        <v>212</v>
      </c>
    </row>
    <row r="171" spans="1:18" x14ac:dyDescent="0.25">
      <c r="A171" t="s">
        <v>213</v>
      </c>
      <c r="G171">
        <v>9</v>
      </c>
      <c r="H171" t="s">
        <v>18</v>
      </c>
      <c r="I171">
        <v>2</v>
      </c>
      <c r="J171" t="s">
        <v>42</v>
      </c>
      <c r="K171">
        <v>6</v>
      </c>
      <c r="L171">
        <v>5</v>
      </c>
      <c r="N171" t="s">
        <v>43</v>
      </c>
      <c r="O171" t="s">
        <v>44</v>
      </c>
      <c r="Q171">
        <v>2005</v>
      </c>
    </row>
    <row r="172" spans="1:18" x14ac:dyDescent="0.25">
      <c r="A172" t="s">
        <v>214</v>
      </c>
      <c r="G172">
        <v>6</v>
      </c>
      <c r="H172" t="s">
        <v>18</v>
      </c>
      <c r="I172">
        <v>1</v>
      </c>
      <c r="J172" t="s">
        <v>42</v>
      </c>
      <c r="K172">
        <v>5</v>
      </c>
      <c r="L172">
        <v>4</v>
      </c>
      <c r="N172" t="s">
        <v>43</v>
      </c>
      <c r="O172" t="s">
        <v>46</v>
      </c>
      <c r="Q172">
        <v>2008</v>
      </c>
      <c r="R172" t="s">
        <v>214</v>
      </c>
    </row>
    <row r="173" spans="1:18" x14ac:dyDescent="0.25">
      <c r="A173" t="s">
        <v>215</v>
      </c>
      <c r="G173">
        <v>10</v>
      </c>
      <c r="H173" t="s">
        <v>18</v>
      </c>
      <c r="I173">
        <v>1</v>
      </c>
      <c r="J173" t="s">
        <v>42</v>
      </c>
      <c r="K173">
        <v>5</v>
      </c>
      <c r="L173">
        <v>4</v>
      </c>
      <c r="N173" t="s">
        <v>43</v>
      </c>
      <c r="O173" t="s">
        <v>46</v>
      </c>
      <c r="Q173">
        <v>2004</v>
      </c>
    </row>
    <row r="174" spans="1:18" x14ac:dyDescent="0.25">
      <c r="A174" t="s">
        <v>216</v>
      </c>
      <c r="G174">
        <v>4</v>
      </c>
      <c r="H174" t="s">
        <v>18</v>
      </c>
      <c r="I174">
        <v>1</v>
      </c>
      <c r="J174" t="s">
        <v>42</v>
      </c>
      <c r="K174">
        <v>5</v>
      </c>
      <c r="L174">
        <v>4</v>
      </c>
      <c r="N174" t="s">
        <v>43</v>
      </c>
      <c r="Q174">
        <v>2010</v>
      </c>
      <c r="R174" t="s">
        <v>216</v>
      </c>
    </row>
    <row r="175" spans="1:18" x14ac:dyDescent="0.25">
      <c r="A175" t="s">
        <v>217</v>
      </c>
      <c r="G175">
        <v>7</v>
      </c>
      <c r="H175" t="s">
        <v>18</v>
      </c>
      <c r="I175">
        <v>4</v>
      </c>
      <c r="J175" t="s">
        <v>42</v>
      </c>
      <c r="K175">
        <v>11</v>
      </c>
      <c r="L175">
        <v>8</v>
      </c>
      <c r="N175" t="s">
        <v>43</v>
      </c>
      <c r="O175" t="s">
        <v>46</v>
      </c>
      <c r="Q175">
        <v>2007</v>
      </c>
      <c r="R175" t="s">
        <v>217</v>
      </c>
    </row>
    <row r="176" spans="1:18" x14ac:dyDescent="0.25">
      <c r="A176" t="s">
        <v>218</v>
      </c>
      <c r="G176">
        <v>8</v>
      </c>
      <c r="H176" t="s">
        <v>18</v>
      </c>
      <c r="I176">
        <v>4</v>
      </c>
      <c r="J176" t="s">
        <v>42</v>
      </c>
      <c r="K176">
        <v>11</v>
      </c>
      <c r="L176">
        <v>8</v>
      </c>
      <c r="O176" t="s">
        <v>44</v>
      </c>
      <c r="Q176">
        <v>2007</v>
      </c>
      <c r="R176" t="s">
        <v>218</v>
      </c>
    </row>
    <row r="177" spans="1:18" x14ac:dyDescent="0.25">
      <c r="A177" t="s">
        <v>219</v>
      </c>
      <c r="G177">
        <v>8</v>
      </c>
      <c r="H177" t="s">
        <v>18</v>
      </c>
      <c r="I177">
        <v>4</v>
      </c>
      <c r="J177" t="s">
        <v>42</v>
      </c>
      <c r="K177">
        <v>11</v>
      </c>
      <c r="L177">
        <v>8</v>
      </c>
      <c r="O177" t="s">
        <v>44</v>
      </c>
      <c r="Q177">
        <v>2006</v>
      </c>
      <c r="R177" t="s">
        <v>219</v>
      </c>
    </row>
    <row r="178" spans="1:18" x14ac:dyDescent="0.25">
      <c r="A178" t="s">
        <v>220</v>
      </c>
      <c r="G178">
        <v>5</v>
      </c>
      <c r="H178" t="s">
        <v>18</v>
      </c>
      <c r="I178">
        <v>4</v>
      </c>
      <c r="J178" t="s">
        <v>42</v>
      </c>
      <c r="K178">
        <v>11</v>
      </c>
      <c r="L178">
        <v>8</v>
      </c>
      <c r="O178" t="s">
        <v>46</v>
      </c>
      <c r="Q178">
        <v>2009</v>
      </c>
      <c r="R178" t="s">
        <v>220</v>
      </c>
    </row>
    <row r="179" spans="1:18" x14ac:dyDescent="0.25">
      <c r="A179" t="s">
        <v>221</v>
      </c>
      <c r="G179">
        <v>9</v>
      </c>
      <c r="H179" t="s">
        <v>18</v>
      </c>
      <c r="I179">
        <v>4</v>
      </c>
      <c r="J179" t="s">
        <v>65</v>
      </c>
      <c r="K179">
        <v>18</v>
      </c>
      <c r="L179">
        <v>11.5</v>
      </c>
      <c r="N179" t="s">
        <v>43</v>
      </c>
      <c r="O179" t="s">
        <v>46</v>
      </c>
      <c r="Q179">
        <v>2005</v>
      </c>
      <c r="R179" t="s">
        <v>221</v>
      </c>
    </row>
    <row r="180" spans="1:18" x14ac:dyDescent="0.25">
      <c r="A180" t="s">
        <v>222</v>
      </c>
      <c r="G180">
        <v>5</v>
      </c>
      <c r="H180" t="s">
        <v>18</v>
      </c>
      <c r="I180">
        <v>4</v>
      </c>
      <c r="J180" t="s">
        <v>42</v>
      </c>
      <c r="K180">
        <v>11</v>
      </c>
      <c r="L180">
        <v>8</v>
      </c>
      <c r="O180" t="s">
        <v>46</v>
      </c>
      <c r="Q180">
        <v>2009</v>
      </c>
      <c r="R180" t="s">
        <v>222</v>
      </c>
    </row>
    <row r="181" spans="1:18" x14ac:dyDescent="0.25">
      <c r="A181" t="s">
        <v>223</v>
      </c>
      <c r="G181">
        <v>9</v>
      </c>
      <c r="H181" t="s">
        <v>18</v>
      </c>
      <c r="I181">
        <v>4</v>
      </c>
      <c r="J181" t="s">
        <v>42</v>
      </c>
      <c r="K181">
        <v>11</v>
      </c>
      <c r="L181">
        <v>8</v>
      </c>
      <c r="O181" t="s">
        <v>46</v>
      </c>
      <c r="Q181">
        <v>2005</v>
      </c>
      <c r="R181" t="s">
        <v>223</v>
      </c>
    </row>
    <row r="182" spans="1:18" x14ac:dyDescent="0.25">
      <c r="A182" t="s">
        <v>224</v>
      </c>
      <c r="G182">
        <v>9</v>
      </c>
      <c r="H182" t="s">
        <v>18</v>
      </c>
      <c r="I182">
        <v>4</v>
      </c>
      <c r="J182" t="s">
        <v>42</v>
      </c>
      <c r="K182">
        <v>11</v>
      </c>
      <c r="L182">
        <v>8</v>
      </c>
      <c r="O182" t="s">
        <v>46</v>
      </c>
      <c r="Q182">
        <v>2005</v>
      </c>
      <c r="R182" t="s">
        <v>224</v>
      </c>
    </row>
    <row r="183" spans="1:18" x14ac:dyDescent="0.25">
      <c r="A183" t="s">
        <v>225</v>
      </c>
      <c r="G183">
        <v>7</v>
      </c>
      <c r="H183" t="s">
        <v>18</v>
      </c>
      <c r="I183">
        <v>4</v>
      </c>
      <c r="J183" t="s">
        <v>42</v>
      </c>
      <c r="K183">
        <v>11</v>
      </c>
      <c r="L183">
        <v>8</v>
      </c>
      <c r="O183" t="s">
        <v>44</v>
      </c>
      <c r="Q183">
        <v>2007</v>
      </c>
      <c r="R183" t="s">
        <v>225</v>
      </c>
    </row>
    <row r="184" spans="1:18" x14ac:dyDescent="0.25">
      <c r="A184" t="s">
        <v>226</v>
      </c>
      <c r="G184">
        <v>7</v>
      </c>
      <c r="H184" t="s">
        <v>18</v>
      </c>
      <c r="I184">
        <v>4</v>
      </c>
      <c r="J184" t="s">
        <v>42</v>
      </c>
      <c r="K184">
        <v>11</v>
      </c>
      <c r="L184">
        <v>8</v>
      </c>
      <c r="O184" t="s">
        <v>44</v>
      </c>
      <c r="Q184">
        <v>2007</v>
      </c>
    </row>
    <row r="185" spans="1:18" x14ac:dyDescent="0.25">
      <c r="A185" t="s">
        <v>227</v>
      </c>
      <c r="G185">
        <v>6</v>
      </c>
      <c r="H185" t="s">
        <v>18</v>
      </c>
      <c r="I185">
        <v>4</v>
      </c>
      <c r="J185" t="s">
        <v>42</v>
      </c>
      <c r="K185">
        <v>11</v>
      </c>
      <c r="L185">
        <v>8</v>
      </c>
      <c r="O185" t="s">
        <v>46</v>
      </c>
      <c r="Q185">
        <v>2009</v>
      </c>
      <c r="R185" t="s">
        <v>227</v>
      </c>
    </row>
    <row r="186" spans="1:18" x14ac:dyDescent="0.25">
      <c r="A186" t="s">
        <v>228</v>
      </c>
      <c r="G186">
        <v>6</v>
      </c>
      <c r="H186" t="s">
        <v>18</v>
      </c>
      <c r="I186">
        <v>4</v>
      </c>
      <c r="J186" t="s">
        <v>42</v>
      </c>
      <c r="K186">
        <v>11</v>
      </c>
      <c r="L186">
        <v>8</v>
      </c>
      <c r="O186" t="s">
        <v>44</v>
      </c>
      <c r="Q186">
        <v>2008</v>
      </c>
      <c r="R186" t="s">
        <v>228</v>
      </c>
    </row>
    <row r="187" spans="1:18" x14ac:dyDescent="0.25">
      <c r="A187" t="s">
        <v>229</v>
      </c>
      <c r="G187">
        <v>8</v>
      </c>
      <c r="H187" t="s">
        <v>18</v>
      </c>
      <c r="I187">
        <v>4</v>
      </c>
      <c r="J187" t="s">
        <v>42</v>
      </c>
      <c r="K187">
        <v>11</v>
      </c>
      <c r="L187">
        <v>8</v>
      </c>
      <c r="O187" t="s">
        <v>44</v>
      </c>
      <c r="Q187">
        <v>2006</v>
      </c>
      <c r="R187" t="s">
        <v>229</v>
      </c>
    </row>
    <row r="188" spans="1:18" x14ac:dyDescent="0.25">
      <c r="A188" t="s">
        <v>230</v>
      </c>
      <c r="G188">
        <v>5</v>
      </c>
      <c r="H188" t="s">
        <v>18</v>
      </c>
      <c r="I188">
        <v>4</v>
      </c>
      <c r="J188" t="s">
        <v>42</v>
      </c>
      <c r="K188">
        <v>11</v>
      </c>
      <c r="L188">
        <v>8</v>
      </c>
      <c r="O188" t="s">
        <v>44</v>
      </c>
      <c r="Q188">
        <v>2009</v>
      </c>
    </row>
    <row r="189" spans="1:18" x14ac:dyDescent="0.25">
      <c r="A189" t="s">
        <v>231</v>
      </c>
      <c r="G189">
        <v>9</v>
      </c>
      <c r="H189" t="s">
        <v>18</v>
      </c>
      <c r="I189">
        <v>4</v>
      </c>
      <c r="J189" t="s">
        <v>42</v>
      </c>
      <c r="K189">
        <v>11</v>
      </c>
      <c r="L189">
        <v>8</v>
      </c>
      <c r="O189" t="s">
        <v>46</v>
      </c>
      <c r="Q189">
        <v>2005</v>
      </c>
      <c r="R189" t="s">
        <v>231</v>
      </c>
    </row>
    <row r="190" spans="1:18" x14ac:dyDescent="0.25">
      <c r="A190" t="s">
        <v>232</v>
      </c>
      <c r="G190">
        <v>5</v>
      </c>
      <c r="H190" t="s">
        <v>18</v>
      </c>
      <c r="I190">
        <v>4</v>
      </c>
      <c r="J190" t="s">
        <v>42</v>
      </c>
      <c r="K190">
        <v>11</v>
      </c>
      <c r="L190">
        <v>8</v>
      </c>
      <c r="N190" t="s">
        <v>43</v>
      </c>
      <c r="O190" t="s">
        <v>46</v>
      </c>
      <c r="Q190">
        <v>2009</v>
      </c>
      <c r="R190" t="s">
        <v>232</v>
      </c>
    </row>
    <row r="191" spans="1:18" x14ac:dyDescent="0.25">
      <c r="A191" t="s">
        <v>233</v>
      </c>
      <c r="G191">
        <v>5</v>
      </c>
      <c r="H191" t="s">
        <v>18</v>
      </c>
      <c r="I191">
        <v>4</v>
      </c>
      <c r="J191" t="s">
        <v>42</v>
      </c>
      <c r="K191">
        <v>11</v>
      </c>
      <c r="L191">
        <v>8</v>
      </c>
      <c r="N191" t="s">
        <v>43</v>
      </c>
      <c r="O191" t="s">
        <v>46</v>
      </c>
      <c r="Q191">
        <v>2009</v>
      </c>
      <c r="R191" t="s">
        <v>233</v>
      </c>
    </row>
    <row r="192" spans="1:18" x14ac:dyDescent="0.25">
      <c r="A192" t="s">
        <v>234</v>
      </c>
      <c r="G192">
        <v>3</v>
      </c>
      <c r="H192" t="s">
        <v>18</v>
      </c>
      <c r="I192">
        <v>4</v>
      </c>
      <c r="J192" t="s">
        <v>42</v>
      </c>
      <c r="K192">
        <v>11</v>
      </c>
      <c r="L192">
        <v>8</v>
      </c>
      <c r="O192" t="s">
        <v>44</v>
      </c>
      <c r="Q192">
        <v>2011</v>
      </c>
      <c r="R192" t="s">
        <v>234</v>
      </c>
    </row>
    <row r="193" spans="1:18" x14ac:dyDescent="0.25">
      <c r="A193" t="s">
        <v>235</v>
      </c>
      <c r="G193">
        <v>6</v>
      </c>
      <c r="H193" t="s">
        <v>18</v>
      </c>
      <c r="I193">
        <v>4</v>
      </c>
      <c r="J193" t="s">
        <v>42</v>
      </c>
      <c r="K193">
        <v>11</v>
      </c>
      <c r="L193">
        <v>8</v>
      </c>
      <c r="Q193">
        <v>2008</v>
      </c>
      <c r="R193" t="s">
        <v>235</v>
      </c>
    </row>
    <row r="194" spans="1:18" x14ac:dyDescent="0.25">
      <c r="A194" t="s">
        <v>236</v>
      </c>
      <c r="G194">
        <v>6</v>
      </c>
      <c r="H194" t="s">
        <v>18</v>
      </c>
      <c r="I194">
        <v>4</v>
      </c>
      <c r="J194" t="s">
        <v>42</v>
      </c>
      <c r="K194">
        <v>11</v>
      </c>
      <c r="L194">
        <v>8</v>
      </c>
      <c r="O194" t="s">
        <v>44</v>
      </c>
      <c r="Q194">
        <v>2008</v>
      </c>
      <c r="R194" t="s">
        <v>236</v>
      </c>
    </row>
    <row r="195" spans="1:18" x14ac:dyDescent="0.25">
      <c r="A195" t="s">
        <v>237</v>
      </c>
      <c r="G195">
        <v>3</v>
      </c>
      <c r="H195" t="s">
        <v>18</v>
      </c>
      <c r="I195">
        <v>1</v>
      </c>
      <c r="J195" t="s">
        <v>42</v>
      </c>
      <c r="K195">
        <v>5</v>
      </c>
      <c r="L195">
        <v>4</v>
      </c>
      <c r="N195" t="s">
        <v>68</v>
      </c>
      <c r="O195" t="s">
        <v>46</v>
      </c>
      <c r="Q195">
        <v>2011</v>
      </c>
      <c r="R195" t="s">
        <v>237</v>
      </c>
    </row>
    <row r="196" spans="1:18" x14ac:dyDescent="0.25">
      <c r="A196" t="s">
        <v>238</v>
      </c>
      <c r="G196">
        <v>10</v>
      </c>
      <c r="H196" t="s">
        <v>18</v>
      </c>
      <c r="I196">
        <v>4</v>
      </c>
      <c r="J196" t="s">
        <v>42</v>
      </c>
      <c r="K196">
        <v>11</v>
      </c>
      <c r="L196">
        <v>8</v>
      </c>
      <c r="O196" t="s">
        <v>44</v>
      </c>
      <c r="Q196">
        <v>2004</v>
      </c>
      <c r="R196" t="s">
        <v>238</v>
      </c>
    </row>
    <row r="197" spans="1:18" x14ac:dyDescent="0.25">
      <c r="A197" t="s">
        <v>239</v>
      </c>
      <c r="G197">
        <v>6</v>
      </c>
      <c r="H197" t="s">
        <v>18</v>
      </c>
      <c r="I197">
        <v>4</v>
      </c>
      <c r="J197" t="s">
        <v>42</v>
      </c>
      <c r="K197">
        <v>11</v>
      </c>
      <c r="L197">
        <v>8</v>
      </c>
      <c r="N197" t="s">
        <v>43</v>
      </c>
      <c r="O197" t="s">
        <v>44</v>
      </c>
      <c r="Q197">
        <v>2008</v>
      </c>
      <c r="R197" t="s">
        <v>239</v>
      </c>
    </row>
    <row r="198" spans="1:18" x14ac:dyDescent="0.25">
      <c r="A198" t="s">
        <v>240</v>
      </c>
      <c r="G198">
        <v>8</v>
      </c>
      <c r="H198" t="s">
        <v>18</v>
      </c>
      <c r="I198">
        <v>4</v>
      </c>
      <c r="J198" t="s">
        <v>42</v>
      </c>
      <c r="K198">
        <v>11</v>
      </c>
      <c r="L198">
        <v>8</v>
      </c>
      <c r="N198" t="s">
        <v>43</v>
      </c>
      <c r="O198" t="s">
        <v>44</v>
      </c>
      <c r="Q198">
        <v>2006</v>
      </c>
      <c r="R198" t="s">
        <v>240</v>
      </c>
    </row>
    <row r="199" spans="1:18" x14ac:dyDescent="0.25">
      <c r="A199" t="s">
        <v>241</v>
      </c>
      <c r="G199">
        <v>10</v>
      </c>
      <c r="H199" t="s">
        <v>18</v>
      </c>
      <c r="I199">
        <v>4</v>
      </c>
      <c r="J199" t="s">
        <v>42</v>
      </c>
      <c r="K199">
        <v>11</v>
      </c>
      <c r="L199">
        <v>8</v>
      </c>
      <c r="O199" t="s">
        <v>44</v>
      </c>
      <c r="Q199">
        <v>2004</v>
      </c>
      <c r="R199" t="s">
        <v>241</v>
      </c>
    </row>
    <row r="200" spans="1:18" x14ac:dyDescent="0.25">
      <c r="A200" t="s">
        <v>242</v>
      </c>
      <c r="G200">
        <v>10</v>
      </c>
      <c r="H200" t="s">
        <v>18</v>
      </c>
      <c r="I200">
        <v>4</v>
      </c>
      <c r="J200" t="s">
        <v>42</v>
      </c>
      <c r="K200">
        <v>11</v>
      </c>
      <c r="L200">
        <v>8</v>
      </c>
      <c r="O200" t="s">
        <v>46</v>
      </c>
      <c r="Q200">
        <v>2004</v>
      </c>
      <c r="R200" t="s">
        <v>242</v>
      </c>
    </row>
    <row r="201" spans="1:18" x14ac:dyDescent="0.25">
      <c r="A201" t="s">
        <v>243</v>
      </c>
      <c r="G201">
        <v>10</v>
      </c>
      <c r="H201" t="s">
        <v>18</v>
      </c>
      <c r="I201">
        <v>3</v>
      </c>
      <c r="J201" t="s">
        <v>42</v>
      </c>
      <c r="K201">
        <v>9</v>
      </c>
      <c r="L201">
        <v>7</v>
      </c>
      <c r="N201" t="s">
        <v>43</v>
      </c>
      <c r="O201" t="s">
        <v>46</v>
      </c>
      <c r="Q201">
        <v>2004</v>
      </c>
    </row>
    <row r="202" spans="1:18" x14ac:dyDescent="0.25">
      <c r="A202" t="s">
        <v>244</v>
      </c>
      <c r="G202">
        <v>8</v>
      </c>
      <c r="H202" t="s">
        <v>18</v>
      </c>
      <c r="I202">
        <v>3</v>
      </c>
      <c r="J202" t="s">
        <v>42</v>
      </c>
      <c r="K202">
        <v>9</v>
      </c>
      <c r="L202">
        <v>7</v>
      </c>
      <c r="N202" t="s">
        <v>43</v>
      </c>
      <c r="O202" t="s">
        <v>46</v>
      </c>
      <c r="Q202">
        <v>2006</v>
      </c>
      <c r="R202" t="s">
        <v>244</v>
      </c>
    </row>
    <row r="203" spans="1:18" x14ac:dyDescent="0.25">
      <c r="A203" t="s">
        <v>245</v>
      </c>
      <c r="G203">
        <v>7</v>
      </c>
      <c r="H203" t="s">
        <v>18</v>
      </c>
      <c r="I203">
        <v>4</v>
      </c>
      <c r="J203" t="s">
        <v>42</v>
      </c>
      <c r="K203">
        <v>11</v>
      </c>
      <c r="L203">
        <v>8</v>
      </c>
      <c r="O203" t="s">
        <v>44</v>
      </c>
      <c r="Q203">
        <v>2008</v>
      </c>
      <c r="R203" t="s">
        <v>245</v>
      </c>
    </row>
    <row r="204" spans="1:18" x14ac:dyDescent="0.25">
      <c r="A204" t="s">
        <v>246</v>
      </c>
      <c r="G204">
        <v>9</v>
      </c>
      <c r="H204" t="s">
        <v>18</v>
      </c>
      <c r="I204">
        <v>1</v>
      </c>
      <c r="J204" t="s">
        <v>42</v>
      </c>
      <c r="K204">
        <v>5</v>
      </c>
      <c r="L204">
        <v>4</v>
      </c>
      <c r="Q204">
        <v>2005</v>
      </c>
      <c r="R204" t="s">
        <v>246</v>
      </c>
    </row>
    <row r="205" spans="1:18" x14ac:dyDescent="0.25">
      <c r="A205" t="s">
        <v>247</v>
      </c>
      <c r="G205">
        <v>4</v>
      </c>
      <c r="H205" t="s">
        <v>18</v>
      </c>
      <c r="I205">
        <v>1</v>
      </c>
      <c r="J205" t="s">
        <v>42</v>
      </c>
      <c r="K205">
        <v>5</v>
      </c>
      <c r="L205">
        <v>4</v>
      </c>
      <c r="Q205">
        <v>2010</v>
      </c>
      <c r="R205" t="s">
        <v>247</v>
      </c>
    </row>
    <row r="206" spans="1:18" x14ac:dyDescent="0.25">
      <c r="A206" t="s">
        <v>248</v>
      </c>
      <c r="G206">
        <v>9</v>
      </c>
      <c r="H206" t="s">
        <v>18</v>
      </c>
      <c r="I206">
        <v>3</v>
      </c>
      <c r="J206" t="s">
        <v>42</v>
      </c>
      <c r="K206">
        <v>9</v>
      </c>
      <c r="L206">
        <v>7</v>
      </c>
      <c r="Q206">
        <v>2005</v>
      </c>
      <c r="R206" t="s">
        <v>248</v>
      </c>
    </row>
    <row r="207" spans="1:18" x14ac:dyDescent="0.25">
      <c r="A207" t="s">
        <v>249</v>
      </c>
      <c r="G207">
        <v>4</v>
      </c>
      <c r="H207" t="s">
        <v>18</v>
      </c>
      <c r="I207">
        <v>3</v>
      </c>
      <c r="J207" t="s">
        <v>42</v>
      </c>
      <c r="K207">
        <v>9</v>
      </c>
      <c r="L207">
        <v>7</v>
      </c>
      <c r="Q207">
        <v>2010</v>
      </c>
      <c r="R207" t="s">
        <v>249</v>
      </c>
    </row>
    <row r="208" spans="1:18" x14ac:dyDescent="0.25">
      <c r="A208" t="s">
        <v>250</v>
      </c>
      <c r="G208">
        <v>3</v>
      </c>
      <c r="H208" t="s">
        <v>18</v>
      </c>
      <c r="I208">
        <v>2</v>
      </c>
      <c r="J208" t="s">
        <v>42</v>
      </c>
      <c r="K208">
        <v>6</v>
      </c>
      <c r="L208">
        <v>5</v>
      </c>
      <c r="N208" t="s">
        <v>43</v>
      </c>
      <c r="Q208">
        <v>2011</v>
      </c>
      <c r="R208" t="s">
        <v>250</v>
      </c>
    </row>
    <row r="209" spans="1:18" x14ac:dyDescent="0.25">
      <c r="A209" t="s">
        <v>251</v>
      </c>
      <c r="G209">
        <v>7</v>
      </c>
      <c r="H209" t="s">
        <v>18</v>
      </c>
      <c r="I209">
        <v>4</v>
      </c>
      <c r="J209" t="s">
        <v>42</v>
      </c>
      <c r="K209">
        <v>11</v>
      </c>
      <c r="L209">
        <v>8</v>
      </c>
      <c r="O209" t="s">
        <v>44</v>
      </c>
      <c r="Q209">
        <v>2007</v>
      </c>
      <c r="R209" t="s">
        <v>251</v>
      </c>
    </row>
    <row r="210" spans="1:18" x14ac:dyDescent="0.25">
      <c r="A210" t="s">
        <v>252</v>
      </c>
      <c r="G210">
        <v>7</v>
      </c>
      <c r="H210" t="s">
        <v>18</v>
      </c>
      <c r="I210">
        <v>1</v>
      </c>
      <c r="J210" t="s">
        <v>42</v>
      </c>
      <c r="K210">
        <v>5</v>
      </c>
      <c r="L210">
        <v>4</v>
      </c>
      <c r="N210" t="s">
        <v>43</v>
      </c>
      <c r="O210" t="s">
        <v>44</v>
      </c>
      <c r="Q210">
        <v>2007</v>
      </c>
      <c r="R210" t="s">
        <v>252</v>
      </c>
    </row>
    <row r="211" spans="1:18" x14ac:dyDescent="0.25">
      <c r="A211" t="s">
        <v>253</v>
      </c>
      <c r="G211">
        <v>5</v>
      </c>
      <c r="H211" t="s">
        <v>18</v>
      </c>
      <c r="I211">
        <v>4</v>
      </c>
      <c r="J211" t="s">
        <v>42</v>
      </c>
      <c r="K211">
        <v>11</v>
      </c>
      <c r="L211">
        <v>8</v>
      </c>
      <c r="Q211">
        <v>2009</v>
      </c>
      <c r="R211" t="s">
        <v>253</v>
      </c>
    </row>
    <row r="212" spans="1:18" x14ac:dyDescent="0.25">
      <c r="A212" t="s">
        <v>254</v>
      </c>
      <c r="G212">
        <v>6</v>
      </c>
      <c r="H212" t="s">
        <v>18</v>
      </c>
      <c r="I212">
        <v>4</v>
      </c>
      <c r="J212" t="s">
        <v>65</v>
      </c>
      <c r="K212">
        <v>18</v>
      </c>
      <c r="L212">
        <v>11.5</v>
      </c>
      <c r="N212" t="s">
        <v>43</v>
      </c>
      <c r="Q212">
        <v>2008</v>
      </c>
      <c r="R212" t="s">
        <v>254</v>
      </c>
    </row>
    <row r="213" spans="1:18" x14ac:dyDescent="0.25">
      <c r="A213" t="s">
        <v>255</v>
      </c>
      <c r="G213">
        <v>8</v>
      </c>
      <c r="H213" t="s">
        <v>18</v>
      </c>
      <c r="I213">
        <v>4</v>
      </c>
      <c r="J213" t="s">
        <v>65</v>
      </c>
      <c r="K213">
        <v>18</v>
      </c>
      <c r="L213">
        <v>11.5</v>
      </c>
      <c r="N213" t="s">
        <v>43</v>
      </c>
      <c r="Q213">
        <v>2006</v>
      </c>
      <c r="R213" t="s">
        <v>255</v>
      </c>
    </row>
    <row r="214" spans="1:18" x14ac:dyDescent="0.25">
      <c r="A214" t="s">
        <v>256</v>
      </c>
      <c r="G214">
        <v>9</v>
      </c>
      <c r="H214" t="s">
        <v>18</v>
      </c>
      <c r="I214">
        <v>4</v>
      </c>
      <c r="J214" t="s">
        <v>42</v>
      </c>
      <c r="K214">
        <v>11</v>
      </c>
      <c r="L214">
        <v>8</v>
      </c>
      <c r="O214" t="s">
        <v>46</v>
      </c>
      <c r="Q214">
        <v>2005</v>
      </c>
      <c r="R214" t="s">
        <v>256</v>
      </c>
    </row>
    <row r="215" spans="1:18" x14ac:dyDescent="0.25">
      <c r="A215" t="s">
        <v>257</v>
      </c>
      <c r="G215">
        <v>5</v>
      </c>
      <c r="H215" t="s">
        <v>18</v>
      </c>
      <c r="I215">
        <v>4</v>
      </c>
      <c r="J215" t="s">
        <v>42</v>
      </c>
      <c r="K215">
        <v>11</v>
      </c>
      <c r="L215">
        <v>8</v>
      </c>
      <c r="O215" t="s">
        <v>44</v>
      </c>
      <c r="Q215">
        <v>2009</v>
      </c>
      <c r="R215" t="s">
        <v>257</v>
      </c>
    </row>
    <row r="216" spans="1:18" x14ac:dyDescent="0.25">
      <c r="A216" t="s">
        <v>258</v>
      </c>
      <c r="G216">
        <v>8</v>
      </c>
      <c r="H216" t="s">
        <v>18</v>
      </c>
      <c r="I216">
        <v>4</v>
      </c>
      <c r="J216" t="s">
        <v>42</v>
      </c>
      <c r="K216">
        <v>11</v>
      </c>
      <c r="L216">
        <v>8</v>
      </c>
      <c r="O216" t="s">
        <v>46</v>
      </c>
      <c r="Q216">
        <v>2006</v>
      </c>
      <c r="R216" t="s">
        <v>258</v>
      </c>
    </row>
    <row r="217" spans="1:18" x14ac:dyDescent="0.25">
      <c r="A217" t="s">
        <v>259</v>
      </c>
      <c r="G217">
        <v>7</v>
      </c>
      <c r="H217" t="s">
        <v>18</v>
      </c>
      <c r="I217">
        <v>4</v>
      </c>
      <c r="J217" t="s">
        <v>42</v>
      </c>
      <c r="K217">
        <v>11</v>
      </c>
      <c r="L217">
        <v>8</v>
      </c>
      <c r="Q217">
        <v>2007</v>
      </c>
      <c r="R217" t="s">
        <v>259</v>
      </c>
    </row>
    <row r="218" spans="1:18" x14ac:dyDescent="0.25">
      <c r="A218" t="s">
        <v>260</v>
      </c>
      <c r="G218">
        <v>5</v>
      </c>
      <c r="H218" t="s">
        <v>18</v>
      </c>
      <c r="I218">
        <v>4</v>
      </c>
      <c r="J218" t="s">
        <v>42</v>
      </c>
      <c r="K218">
        <v>11</v>
      </c>
      <c r="L218">
        <v>8</v>
      </c>
      <c r="O218" t="s">
        <v>44</v>
      </c>
      <c r="Q218">
        <v>2009</v>
      </c>
      <c r="R218" t="s">
        <v>260</v>
      </c>
    </row>
    <row r="219" spans="1:18" x14ac:dyDescent="0.25">
      <c r="A219" t="s">
        <v>261</v>
      </c>
      <c r="G219">
        <v>7</v>
      </c>
      <c r="H219" t="s">
        <v>18</v>
      </c>
      <c r="I219">
        <v>1</v>
      </c>
      <c r="J219" t="s">
        <v>42</v>
      </c>
      <c r="K219">
        <v>5</v>
      </c>
      <c r="L219">
        <v>4</v>
      </c>
      <c r="N219" t="s">
        <v>43</v>
      </c>
      <c r="O219" t="s">
        <v>44</v>
      </c>
      <c r="Q219">
        <v>2007</v>
      </c>
      <c r="R219" t="s">
        <v>261</v>
      </c>
    </row>
    <row r="220" spans="1:18" x14ac:dyDescent="0.25">
      <c r="A220" t="s">
        <v>262</v>
      </c>
      <c r="G220">
        <v>3</v>
      </c>
      <c r="H220" t="s">
        <v>18</v>
      </c>
      <c r="I220">
        <v>4</v>
      </c>
      <c r="J220" t="s">
        <v>42</v>
      </c>
      <c r="K220">
        <v>11</v>
      </c>
      <c r="L220">
        <v>8</v>
      </c>
      <c r="O220" t="s">
        <v>44</v>
      </c>
      <c r="Q220">
        <v>2011</v>
      </c>
      <c r="R220" t="s">
        <v>262</v>
      </c>
    </row>
    <row r="221" spans="1:18" x14ac:dyDescent="0.25">
      <c r="A221" t="s">
        <v>263</v>
      </c>
      <c r="G221">
        <v>6</v>
      </c>
      <c r="H221" t="s">
        <v>18</v>
      </c>
      <c r="I221">
        <v>4</v>
      </c>
      <c r="J221" t="s">
        <v>42</v>
      </c>
      <c r="K221">
        <v>11</v>
      </c>
      <c r="L221">
        <v>8</v>
      </c>
      <c r="O221" t="s">
        <v>46</v>
      </c>
      <c r="Q221">
        <v>2008</v>
      </c>
      <c r="R221" t="s">
        <v>263</v>
      </c>
    </row>
    <row r="222" spans="1:18" x14ac:dyDescent="0.25">
      <c r="A222" t="s">
        <v>264</v>
      </c>
      <c r="G222">
        <v>5</v>
      </c>
      <c r="H222" t="s">
        <v>18</v>
      </c>
      <c r="I222">
        <v>4</v>
      </c>
      <c r="J222" t="s">
        <v>42</v>
      </c>
      <c r="K222">
        <v>11</v>
      </c>
      <c r="L222">
        <v>8</v>
      </c>
      <c r="O222" t="s">
        <v>44</v>
      </c>
      <c r="Q222">
        <v>2010</v>
      </c>
      <c r="R222" t="s">
        <v>264</v>
      </c>
    </row>
    <row r="223" spans="1:18" x14ac:dyDescent="0.25">
      <c r="A223" t="s">
        <v>265</v>
      </c>
      <c r="G223">
        <v>7</v>
      </c>
      <c r="H223" t="s">
        <v>18</v>
      </c>
      <c r="I223">
        <v>4</v>
      </c>
      <c r="J223" t="s">
        <v>42</v>
      </c>
      <c r="K223">
        <v>11</v>
      </c>
      <c r="L223">
        <v>8</v>
      </c>
      <c r="O223" t="s">
        <v>46</v>
      </c>
      <c r="Q223">
        <v>2007</v>
      </c>
      <c r="R223" t="s">
        <v>265</v>
      </c>
    </row>
    <row r="224" spans="1:18" x14ac:dyDescent="0.25">
      <c r="A224" t="s">
        <v>266</v>
      </c>
      <c r="G224">
        <v>9</v>
      </c>
      <c r="H224" t="s">
        <v>18</v>
      </c>
      <c r="I224">
        <v>4</v>
      </c>
      <c r="J224" t="s">
        <v>42</v>
      </c>
      <c r="K224">
        <v>11</v>
      </c>
      <c r="L224">
        <v>8</v>
      </c>
      <c r="O224" t="s">
        <v>44</v>
      </c>
      <c r="Q224">
        <v>2005</v>
      </c>
      <c r="R224" t="s">
        <v>266</v>
      </c>
    </row>
    <row r="225" spans="1:18" x14ac:dyDescent="0.25">
      <c r="A225" t="s">
        <v>267</v>
      </c>
      <c r="G225">
        <v>5</v>
      </c>
      <c r="H225" t="s">
        <v>18</v>
      </c>
      <c r="I225">
        <v>4</v>
      </c>
      <c r="J225" t="s">
        <v>42</v>
      </c>
      <c r="K225">
        <v>11</v>
      </c>
      <c r="L225">
        <v>8</v>
      </c>
      <c r="O225" t="s">
        <v>44</v>
      </c>
      <c r="Q225">
        <v>2009</v>
      </c>
      <c r="R225" t="s">
        <v>267</v>
      </c>
    </row>
    <row r="226" spans="1:18" x14ac:dyDescent="0.25">
      <c r="A226" t="s">
        <v>268</v>
      </c>
      <c r="G226">
        <v>8</v>
      </c>
      <c r="H226" t="s">
        <v>18</v>
      </c>
      <c r="I226">
        <v>4</v>
      </c>
      <c r="J226" t="s">
        <v>42</v>
      </c>
      <c r="K226">
        <v>11</v>
      </c>
      <c r="L226">
        <v>8</v>
      </c>
      <c r="O226" t="s">
        <v>46</v>
      </c>
      <c r="Q226">
        <v>2007</v>
      </c>
      <c r="R226" t="s">
        <v>268</v>
      </c>
    </row>
    <row r="227" spans="1:18" x14ac:dyDescent="0.25">
      <c r="A227" t="s">
        <v>269</v>
      </c>
      <c r="G227">
        <v>8</v>
      </c>
      <c r="H227" t="s">
        <v>18</v>
      </c>
      <c r="I227">
        <v>2</v>
      </c>
      <c r="J227" t="s">
        <v>42</v>
      </c>
      <c r="K227">
        <v>6</v>
      </c>
      <c r="L227">
        <v>5</v>
      </c>
      <c r="N227" t="s">
        <v>43</v>
      </c>
      <c r="O227" t="s">
        <v>46</v>
      </c>
      <c r="Q227">
        <v>2007</v>
      </c>
      <c r="R227" t="s">
        <v>269</v>
      </c>
    </row>
    <row r="228" spans="1:18" x14ac:dyDescent="0.25">
      <c r="A228" t="s">
        <v>270</v>
      </c>
      <c r="G228">
        <v>9</v>
      </c>
      <c r="H228" t="s">
        <v>18</v>
      </c>
      <c r="I228">
        <v>4</v>
      </c>
      <c r="J228" t="s">
        <v>42</v>
      </c>
      <c r="K228">
        <v>11</v>
      </c>
      <c r="L228">
        <v>8</v>
      </c>
      <c r="Q228">
        <v>2005</v>
      </c>
      <c r="R228" t="s">
        <v>270</v>
      </c>
    </row>
    <row r="229" spans="1:18" x14ac:dyDescent="0.25">
      <c r="A229" t="s">
        <v>271</v>
      </c>
      <c r="G229">
        <v>7</v>
      </c>
      <c r="H229" t="s">
        <v>18</v>
      </c>
      <c r="I229">
        <v>3</v>
      </c>
      <c r="J229" t="s">
        <v>42</v>
      </c>
      <c r="K229">
        <v>9</v>
      </c>
      <c r="L229">
        <v>7</v>
      </c>
      <c r="O229" t="s">
        <v>46</v>
      </c>
      <c r="Q229">
        <v>2008</v>
      </c>
      <c r="R229" t="s">
        <v>271</v>
      </c>
    </row>
    <row r="230" spans="1:18" x14ac:dyDescent="0.25">
      <c r="A230" t="s">
        <v>272</v>
      </c>
      <c r="G230">
        <v>9</v>
      </c>
      <c r="H230" t="s">
        <v>18</v>
      </c>
      <c r="I230">
        <v>3</v>
      </c>
      <c r="J230" t="s">
        <v>42</v>
      </c>
      <c r="K230">
        <v>9</v>
      </c>
      <c r="L230">
        <v>7</v>
      </c>
      <c r="O230" t="s">
        <v>44</v>
      </c>
      <c r="Q230">
        <v>2005</v>
      </c>
      <c r="R230" t="s">
        <v>272</v>
      </c>
    </row>
    <row r="231" spans="1:18" x14ac:dyDescent="0.25">
      <c r="A231" t="s">
        <v>273</v>
      </c>
      <c r="G231">
        <v>4</v>
      </c>
      <c r="H231" t="s">
        <v>18</v>
      </c>
      <c r="I231">
        <v>3</v>
      </c>
      <c r="J231" t="s">
        <v>42</v>
      </c>
      <c r="K231">
        <v>9</v>
      </c>
      <c r="L231">
        <v>7</v>
      </c>
      <c r="Q231">
        <v>2011</v>
      </c>
    </row>
    <row r="232" spans="1:18" x14ac:dyDescent="0.25">
      <c r="A232" t="s">
        <v>274</v>
      </c>
      <c r="G232">
        <v>10</v>
      </c>
      <c r="H232" t="s">
        <v>18</v>
      </c>
      <c r="I232">
        <v>3</v>
      </c>
      <c r="J232" t="s">
        <v>42</v>
      </c>
      <c r="K232">
        <v>9</v>
      </c>
      <c r="L232">
        <v>7</v>
      </c>
      <c r="O232" t="s">
        <v>46</v>
      </c>
      <c r="Q232">
        <v>2004</v>
      </c>
      <c r="R232" t="s">
        <v>274</v>
      </c>
    </row>
    <row r="233" spans="1:18" x14ac:dyDescent="0.25">
      <c r="A233" t="s">
        <v>275</v>
      </c>
      <c r="G233">
        <v>8</v>
      </c>
      <c r="H233" t="s">
        <v>18</v>
      </c>
      <c r="I233">
        <v>4</v>
      </c>
      <c r="J233" t="s">
        <v>42</v>
      </c>
      <c r="K233">
        <v>11</v>
      </c>
      <c r="L233">
        <v>8</v>
      </c>
      <c r="O233" t="s">
        <v>46</v>
      </c>
      <c r="Q233">
        <v>2006</v>
      </c>
      <c r="R233" t="s">
        <v>275</v>
      </c>
    </row>
    <row r="234" spans="1:18" x14ac:dyDescent="0.25">
      <c r="A234" t="s">
        <v>276</v>
      </c>
      <c r="G234">
        <v>3</v>
      </c>
      <c r="H234" t="s">
        <v>18</v>
      </c>
      <c r="I234">
        <v>4</v>
      </c>
      <c r="J234" t="s">
        <v>42</v>
      </c>
      <c r="K234">
        <v>11</v>
      </c>
      <c r="L234">
        <v>8</v>
      </c>
      <c r="Q234">
        <v>2011</v>
      </c>
      <c r="R234" t="s">
        <v>276</v>
      </c>
    </row>
    <row r="235" spans="1:18" x14ac:dyDescent="0.25">
      <c r="A235" t="s">
        <v>277</v>
      </c>
      <c r="G235">
        <v>7</v>
      </c>
      <c r="H235" t="s">
        <v>18</v>
      </c>
      <c r="I235">
        <v>4</v>
      </c>
      <c r="J235" t="s">
        <v>65</v>
      </c>
      <c r="K235">
        <v>18</v>
      </c>
      <c r="L235">
        <v>11.5</v>
      </c>
      <c r="O235" t="s">
        <v>46</v>
      </c>
      <c r="Q235">
        <v>2007</v>
      </c>
      <c r="R235" t="s">
        <v>277</v>
      </c>
    </row>
    <row r="236" spans="1:18" x14ac:dyDescent="0.25">
      <c r="A236" t="s">
        <v>278</v>
      </c>
      <c r="G236">
        <v>8</v>
      </c>
      <c r="H236" t="s">
        <v>18</v>
      </c>
      <c r="I236">
        <v>4</v>
      </c>
      <c r="J236" t="s">
        <v>42</v>
      </c>
      <c r="K236">
        <v>11</v>
      </c>
      <c r="L236">
        <v>8</v>
      </c>
      <c r="O236" t="s">
        <v>46</v>
      </c>
      <c r="Q236">
        <v>2007</v>
      </c>
      <c r="R236" t="s">
        <v>278</v>
      </c>
    </row>
    <row r="237" spans="1:18" x14ac:dyDescent="0.25">
      <c r="A237" t="s">
        <v>279</v>
      </c>
      <c r="G237">
        <v>8</v>
      </c>
      <c r="H237" t="s">
        <v>18</v>
      </c>
      <c r="I237">
        <v>4</v>
      </c>
      <c r="J237" t="s">
        <v>42</v>
      </c>
      <c r="K237">
        <v>11</v>
      </c>
      <c r="L237">
        <v>8</v>
      </c>
      <c r="O237" t="s">
        <v>46</v>
      </c>
      <c r="Q237">
        <v>2007</v>
      </c>
      <c r="R237" t="s">
        <v>279</v>
      </c>
    </row>
    <row r="238" spans="1:18" x14ac:dyDescent="0.25">
      <c r="A238" t="s">
        <v>280</v>
      </c>
      <c r="G238">
        <v>7</v>
      </c>
      <c r="H238" t="s">
        <v>18</v>
      </c>
      <c r="I238">
        <v>4</v>
      </c>
      <c r="J238" t="s">
        <v>42</v>
      </c>
      <c r="K238">
        <v>11</v>
      </c>
      <c r="L238">
        <v>8</v>
      </c>
      <c r="O238" t="s">
        <v>46</v>
      </c>
      <c r="Q238">
        <v>2007</v>
      </c>
      <c r="R238" t="s">
        <v>280</v>
      </c>
    </row>
    <row r="239" spans="1:18" x14ac:dyDescent="0.25">
      <c r="A239" t="s">
        <v>281</v>
      </c>
      <c r="G239">
        <v>9</v>
      </c>
      <c r="H239" t="s">
        <v>18</v>
      </c>
      <c r="I239">
        <v>4</v>
      </c>
      <c r="J239" t="s">
        <v>42</v>
      </c>
      <c r="K239">
        <v>11</v>
      </c>
      <c r="L239">
        <v>8</v>
      </c>
      <c r="O239" t="s">
        <v>44</v>
      </c>
      <c r="Q239">
        <v>2005</v>
      </c>
      <c r="R239" t="s">
        <v>281</v>
      </c>
    </row>
    <row r="240" spans="1:18" x14ac:dyDescent="0.25">
      <c r="A240" t="s">
        <v>282</v>
      </c>
      <c r="G240">
        <v>9</v>
      </c>
      <c r="H240" t="s">
        <v>18</v>
      </c>
      <c r="I240">
        <v>4</v>
      </c>
      <c r="J240" t="s">
        <v>42</v>
      </c>
      <c r="K240">
        <v>11</v>
      </c>
      <c r="L240">
        <v>8</v>
      </c>
      <c r="O240" t="s">
        <v>46</v>
      </c>
      <c r="Q240">
        <v>2005</v>
      </c>
      <c r="R240" t="s">
        <v>282</v>
      </c>
    </row>
    <row r="241" spans="1:18" x14ac:dyDescent="0.25">
      <c r="A241" t="s">
        <v>283</v>
      </c>
      <c r="G241">
        <v>4</v>
      </c>
      <c r="H241" t="s">
        <v>18</v>
      </c>
      <c r="I241">
        <v>4</v>
      </c>
      <c r="J241" t="s">
        <v>42</v>
      </c>
      <c r="K241">
        <v>11</v>
      </c>
      <c r="L241">
        <v>8</v>
      </c>
      <c r="O241" t="s">
        <v>46</v>
      </c>
      <c r="Q241">
        <v>2010</v>
      </c>
      <c r="R241" t="s">
        <v>283</v>
      </c>
    </row>
    <row r="242" spans="1:18" x14ac:dyDescent="0.25">
      <c r="A242" t="s">
        <v>284</v>
      </c>
      <c r="G242">
        <v>9</v>
      </c>
      <c r="H242" t="s">
        <v>18</v>
      </c>
      <c r="I242">
        <v>4</v>
      </c>
      <c r="J242" t="s">
        <v>42</v>
      </c>
      <c r="K242">
        <v>11</v>
      </c>
      <c r="L242">
        <v>8</v>
      </c>
      <c r="O242" t="s">
        <v>46</v>
      </c>
      <c r="Q242">
        <v>2005</v>
      </c>
      <c r="R242" t="s">
        <v>284</v>
      </c>
    </row>
    <row r="243" spans="1:18" x14ac:dyDescent="0.25">
      <c r="A243" t="s">
        <v>285</v>
      </c>
      <c r="G243">
        <v>4</v>
      </c>
      <c r="H243" t="s">
        <v>18</v>
      </c>
      <c r="I243">
        <v>2</v>
      </c>
      <c r="J243" t="s">
        <v>42</v>
      </c>
      <c r="K243">
        <v>6</v>
      </c>
      <c r="L243">
        <v>5</v>
      </c>
      <c r="O243" t="s">
        <v>44</v>
      </c>
      <c r="Q243">
        <v>2010</v>
      </c>
      <c r="R243" t="s">
        <v>285</v>
      </c>
    </row>
    <row r="244" spans="1:18" x14ac:dyDescent="0.25">
      <c r="A244" t="s">
        <v>286</v>
      </c>
      <c r="G244">
        <v>3</v>
      </c>
      <c r="H244" t="s">
        <v>18</v>
      </c>
      <c r="I244">
        <v>4</v>
      </c>
      <c r="J244" t="s">
        <v>65</v>
      </c>
      <c r="K244">
        <v>18</v>
      </c>
      <c r="L244">
        <v>11.5</v>
      </c>
      <c r="Q244">
        <v>2011</v>
      </c>
      <c r="R244" t="s">
        <v>286</v>
      </c>
    </row>
    <row r="245" spans="1:18" x14ac:dyDescent="0.25">
      <c r="A245" t="s">
        <v>287</v>
      </c>
      <c r="G245">
        <v>6</v>
      </c>
      <c r="H245" t="s">
        <v>18</v>
      </c>
      <c r="I245">
        <v>4</v>
      </c>
      <c r="J245" t="s">
        <v>42</v>
      </c>
      <c r="K245">
        <v>11</v>
      </c>
      <c r="L245">
        <v>8</v>
      </c>
      <c r="Q245">
        <v>2008</v>
      </c>
      <c r="R245" t="s">
        <v>287</v>
      </c>
    </row>
    <row r="246" spans="1:18" x14ac:dyDescent="0.25">
      <c r="A246" t="s">
        <v>288</v>
      </c>
      <c r="G246">
        <v>3</v>
      </c>
      <c r="H246" t="s">
        <v>18</v>
      </c>
      <c r="I246">
        <v>3</v>
      </c>
      <c r="J246" t="s">
        <v>42</v>
      </c>
      <c r="K246">
        <v>9</v>
      </c>
      <c r="L246">
        <v>7</v>
      </c>
      <c r="Q246">
        <v>2011</v>
      </c>
      <c r="R246" t="s">
        <v>288</v>
      </c>
    </row>
    <row r="247" spans="1:18" x14ac:dyDescent="0.25">
      <c r="A247" t="s">
        <v>289</v>
      </c>
      <c r="G247">
        <v>7</v>
      </c>
      <c r="H247" t="s">
        <v>18</v>
      </c>
      <c r="I247">
        <v>4</v>
      </c>
      <c r="J247" t="s">
        <v>42</v>
      </c>
      <c r="K247">
        <v>11</v>
      </c>
      <c r="L247">
        <v>8</v>
      </c>
      <c r="O247" t="s">
        <v>46</v>
      </c>
      <c r="Q247">
        <v>2007</v>
      </c>
      <c r="R247" t="s">
        <v>289</v>
      </c>
    </row>
    <row r="248" spans="1:18" x14ac:dyDescent="0.25">
      <c r="A248" t="s">
        <v>290</v>
      </c>
      <c r="G248">
        <v>5</v>
      </c>
      <c r="H248" t="s">
        <v>18</v>
      </c>
      <c r="I248">
        <v>4</v>
      </c>
      <c r="J248" t="s">
        <v>42</v>
      </c>
      <c r="K248">
        <v>11</v>
      </c>
      <c r="L248">
        <v>8</v>
      </c>
      <c r="O248" t="s">
        <v>46</v>
      </c>
      <c r="Q248">
        <v>2009</v>
      </c>
      <c r="R248" t="s">
        <v>290</v>
      </c>
    </row>
    <row r="249" spans="1:18" x14ac:dyDescent="0.25">
      <c r="A249" t="s">
        <v>291</v>
      </c>
      <c r="G249">
        <v>5</v>
      </c>
      <c r="H249" t="s">
        <v>18</v>
      </c>
      <c r="I249">
        <v>1</v>
      </c>
      <c r="J249" t="s">
        <v>65</v>
      </c>
      <c r="K249">
        <v>12</v>
      </c>
      <c r="L249">
        <v>7.5</v>
      </c>
      <c r="N249" t="s">
        <v>43</v>
      </c>
      <c r="O249" t="s">
        <v>46</v>
      </c>
      <c r="Q249">
        <v>2009</v>
      </c>
      <c r="R249" t="s">
        <v>291</v>
      </c>
    </row>
    <row r="250" spans="1:18" x14ac:dyDescent="0.25">
      <c r="A250" t="s">
        <v>292</v>
      </c>
      <c r="G250">
        <v>10</v>
      </c>
      <c r="H250" t="s">
        <v>18</v>
      </c>
      <c r="I250">
        <v>7</v>
      </c>
      <c r="J250" t="s">
        <v>42</v>
      </c>
      <c r="K250">
        <v>34</v>
      </c>
      <c r="L250">
        <v>22</v>
      </c>
      <c r="O250" t="s">
        <v>44</v>
      </c>
      <c r="Q250">
        <v>2004</v>
      </c>
      <c r="R250" t="s">
        <v>292</v>
      </c>
    </row>
    <row r="251" spans="1:18" x14ac:dyDescent="0.25">
      <c r="A251" t="s">
        <v>293</v>
      </c>
      <c r="G251">
        <v>9</v>
      </c>
      <c r="H251" t="s">
        <v>18</v>
      </c>
      <c r="I251">
        <v>4</v>
      </c>
      <c r="J251" t="s">
        <v>42</v>
      </c>
      <c r="K251">
        <v>11</v>
      </c>
      <c r="L251">
        <v>8</v>
      </c>
      <c r="O251" t="s">
        <v>44</v>
      </c>
      <c r="Q251">
        <v>2005</v>
      </c>
      <c r="R251" t="s">
        <v>293</v>
      </c>
    </row>
    <row r="252" spans="1:18" x14ac:dyDescent="0.25">
      <c r="A252" t="s">
        <v>294</v>
      </c>
      <c r="G252">
        <v>5</v>
      </c>
      <c r="H252" t="s">
        <v>18</v>
      </c>
      <c r="I252">
        <v>2</v>
      </c>
      <c r="J252" t="s">
        <v>42</v>
      </c>
      <c r="K252">
        <v>6</v>
      </c>
      <c r="L252">
        <v>5</v>
      </c>
      <c r="N252" t="s">
        <v>43</v>
      </c>
      <c r="Q252">
        <v>2009</v>
      </c>
      <c r="R252" t="s">
        <v>294</v>
      </c>
    </row>
    <row r="253" spans="1:18" x14ac:dyDescent="0.25">
      <c r="A253" t="s">
        <v>295</v>
      </c>
      <c r="G253">
        <v>8</v>
      </c>
      <c r="H253" t="s">
        <v>18</v>
      </c>
      <c r="I253">
        <v>4</v>
      </c>
      <c r="J253" t="s">
        <v>42</v>
      </c>
      <c r="K253">
        <v>11</v>
      </c>
      <c r="L253">
        <v>8</v>
      </c>
      <c r="O253" t="s">
        <v>44</v>
      </c>
      <c r="Q253">
        <v>2007</v>
      </c>
      <c r="R253" t="s">
        <v>295</v>
      </c>
    </row>
    <row r="254" spans="1:18" x14ac:dyDescent="0.25">
      <c r="A254" t="s">
        <v>296</v>
      </c>
      <c r="G254">
        <v>10</v>
      </c>
      <c r="H254" t="s">
        <v>18</v>
      </c>
      <c r="I254">
        <v>4</v>
      </c>
      <c r="J254" t="s">
        <v>42</v>
      </c>
      <c r="K254">
        <v>11</v>
      </c>
      <c r="L254">
        <v>8</v>
      </c>
      <c r="O254" t="s">
        <v>44</v>
      </c>
      <c r="Q254">
        <v>2004</v>
      </c>
      <c r="R254" t="s">
        <v>296</v>
      </c>
    </row>
    <row r="255" spans="1:18" x14ac:dyDescent="0.25">
      <c r="A255" t="s">
        <v>297</v>
      </c>
      <c r="G255">
        <v>10</v>
      </c>
      <c r="H255" t="s">
        <v>18</v>
      </c>
      <c r="I255">
        <v>4</v>
      </c>
      <c r="J255" t="s">
        <v>42</v>
      </c>
      <c r="K255">
        <v>11</v>
      </c>
      <c r="L255">
        <v>8</v>
      </c>
      <c r="O255" t="s">
        <v>46</v>
      </c>
      <c r="Q255">
        <v>2004</v>
      </c>
      <c r="R255" t="s">
        <v>297</v>
      </c>
    </row>
    <row r="256" spans="1:18" x14ac:dyDescent="0.25">
      <c r="A256" t="s">
        <v>298</v>
      </c>
      <c r="G256">
        <v>5</v>
      </c>
      <c r="H256" t="s">
        <v>18</v>
      </c>
      <c r="I256">
        <v>4</v>
      </c>
      <c r="J256" t="s">
        <v>42</v>
      </c>
      <c r="K256">
        <v>11</v>
      </c>
      <c r="L256">
        <v>8</v>
      </c>
      <c r="Q256">
        <v>2009</v>
      </c>
      <c r="R256" t="s">
        <v>298</v>
      </c>
    </row>
    <row r="257" spans="1:18" x14ac:dyDescent="0.25">
      <c r="A257" t="s">
        <v>299</v>
      </c>
      <c r="G257">
        <v>8</v>
      </c>
      <c r="H257" t="s">
        <v>18</v>
      </c>
      <c r="I257">
        <v>4</v>
      </c>
      <c r="J257" t="s">
        <v>42</v>
      </c>
      <c r="K257">
        <v>11</v>
      </c>
      <c r="L257">
        <v>8</v>
      </c>
      <c r="Q257">
        <v>2006</v>
      </c>
      <c r="R257" t="s">
        <v>299</v>
      </c>
    </row>
    <row r="258" spans="1:18" x14ac:dyDescent="0.25">
      <c r="A258" t="s">
        <v>300</v>
      </c>
      <c r="G258">
        <v>4</v>
      </c>
      <c r="H258" t="s">
        <v>18</v>
      </c>
      <c r="I258">
        <v>3</v>
      </c>
      <c r="J258" t="s">
        <v>42</v>
      </c>
      <c r="K258">
        <v>9</v>
      </c>
      <c r="L258">
        <v>7</v>
      </c>
      <c r="Q258">
        <v>2010</v>
      </c>
      <c r="R258" t="s">
        <v>300</v>
      </c>
    </row>
    <row r="259" spans="1:18" x14ac:dyDescent="0.25">
      <c r="A259" t="s">
        <v>301</v>
      </c>
      <c r="G259">
        <v>3</v>
      </c>
      <c r="H259" t="s">
        <v>18</v>
      </c>
      <c r="I259">
        <v>4</v>
      </c>
      <c r="J259" t="s">
        <v>42</v>
      </c>
      <c r="K259">
        <v>11</v>
      </c>
      <c r="L259">
        <v>8</v>
      </c>
      <c r="Q259">
        <v>2011</v>
      </c>
      <c r="R259" t="s">
        <v>301</v>
      </c>
    </row>
    <row r="260" spans="1:18" x14ac:dyDescent="0.25">
      <c r="A260" t="s">
        <v>302</v>
      </c>
      <c r="G260">
        <v>6</v>
      </c>
      <c r="H260" t="s">
        <v>18</v>
      </c>
      <c r="I260">
        <v>4</v>
      </c>
      <c r="J260" t="s">
        <v>42</v>
      </c>
      <c r="K260">
        <v>11</v>
      </c>
      <c r="L260">
        <v>8</v>
      </c>
      <c r="O260" t="s">
        <v>46</v>
      </c>
      <c r="Q260">
        <v>2008</v>
      </c>
      <c r="R260" t="s">
        <v>302</v>
      </c>
    </row>
    <row r="261" spans="1:18" x14ac:dyDescent="0.25">
      <c r="A261" t="s">
        <v>303</v>
      </c>
      <c r="G261">
        <v>9</v>
      </c>
      <c r="H261" t="s">
        <v>18</v>
      </c>
      <c r="I261">
        <v>4</v>
      </c>
      <c r="J261" t="s">
        <v>42</v>
      </c>
      <c r="K261">
        <v>11</v>
      </c>
      <c r="L261">
        <v>8</v>
      </c>
      <c r="O261" t="s">
        <v>46</v>
      </c>
      <c r="Q261">
        <v>2005</v>
      </c>
      <c r="R261" t="s">
        <v>303</v>
      </c>
    </row>
    <row r="262" spans="1:18" x14ac:dyDescent="0.25">
      <c r="A262" t="s">
        <v>304</v>
      </c>
      <c r="G262">
        <v>4</v>
      </c>
      <c r="H262" t="s">
        <v>18</v>
      </c>
      <c r="I262">
        <v>4</v>
      </c>
      <c r="J262" t="s">
        <v>42</v>
      </c>
      <c r="K262">
        <v>11</v>
      </c>
      <c r="L262">
        <v>8</v>
      </c>
      <c r="Q262">
        <v>2010</v>
      </c>
      <c r="R262" t="s">
        <v>304</v>
      </c>
    </row>
    <row r="263" spans="1:18" x14ac:dyDescent="0.25">
      <c r="A263" t="s">
        <v>305</v>
      </c>
      <c r="G263">
        <v>6</v>
      </c>
      <c r="H263" t="s">
        <v>18</v>
      </c>
      <c r="I263">
        <v>4</v>
      </c>
      <c r="J263" t="s">
        <v>42</v>
      </c>
      <c r="K263">
        <v>11</v>
      </c>
      <c r="L263">
        <v>8</v>
      </c>
      <c r="O263" t="s">
        <v>46</v>
      </c>
      <c r="Q263">
        <v>2008</v>
      </c>
      <c r="R263" t="s">
        <v>305</v>
      </c>
    </row>
    <row r="264" spans="1:18" x14ac:dyDescent="0.25">
      <c r="A264" t="s">
        <v>306</v>
      </c>
      <c r="G264">
        <v>10</v>
      </c>
      <c r="H264" t="s">
        <v>18</v>
      </c>
      <c r="I264">
        <v>4</v>
      </c>
      <c r="J264" t="s">
        <v>42</v>
      </c>
      <c r="K264">
        <v>11</v>
      </c>
      <c r="L264">
        <v>8</v>
      </c>
      <c r="Q264">
        <v>2004</v>
      </c>
      <c r="R264" t="s">
        <v>306</v>
      </c>
    </row>
    <row r="265" spans="1:18" x14ac:dyDescent="0.25">
      <c r="A265" t="s">
        <v>307</v>
      </c>
      <c r="G265">
        <v>10</v>
      </c>
      <c r="H265" t="s">
        <v>18</v>
      </c>
      <c r="I265">
        <v>4</v>
      </c>
      <c r="J265" t="s">
        <v>42</v>
      </c>
      <c r="K265">
        <v>11</v>
      </c>
      <c r="L265">
        <v>8</v>
      </c>
      <c r="O265" t="s">
        <v>46</v>
      </c>
      <c r="Q265">
        <v>2004</v>
      </c>
      <c r="R265" t="s">
        <v>307</v>
      </c>
    </row>
    <row r="266" spans="1:18" x14ac:dyDescent="0.25">
      <c r="A266" t="s">
        <v>308</v>
      </c>
      <c r="G266">
        <v>10</v>
      </c>
      <c r="H266" t="s">
        <v>18</v>
      </c>
      <c r="I266">
        <v>4</v>
      </c>
      <c r="J266" t="s">
        <v>42</v>
      </c>
      <c r="K266">
        <v>11</v>
      </c>
      <c r="L266">
        <v>8</v>
      </c>
      <c r="O266" t="s">
        <v>46</v>
      </c>
      <c r="Q266">
        <v>2004</v>
      </c>
      <c r="R266" t="s">
        <v>308</v>
      </c>
    </row>
    <row r="267" spans="1:18" x14ac:dyDescent="0.25">
      <c r="A267" t="s">
        <v>309</v>
      </c>
      <c r="G267">
        <v>9</v>
      </c>
      <c r="H267" t="s">
        <v>18</v>
      </c>
      <c r="I267">
        <v>4</v>
      </c>
      <c r="J267" t="s">
        <v>42</v>
      </c>
      <c r="K267">
        <v>11</v>
      </c>
      <c r="L267">
        <v>8</v>
      </c>
      <c r="O267" t="s">
        <v>44</v>
      </c>
      <c r="Q267">
        <v>2005</v>
      </c>
      <c r="R267" t="s">
        <v>309</v>
      </c>
    </row>
    <row r="268" spans="1:18" x14ac:dyDescent="0.25">
      <c r="A268" t="s">
        <v>310</v>
      </c>
      <c r="G268">
        <v>5</v>
      </c>
      <c r="H268" t="s">
        <v>18</v>
      </c>
      <c r="I268">
        <v>4</v>
      </c>
      <c r="J268" t="s">
        <v>42</v>
      </c>
      <c r="K268">
        <v>11</v>
      </c>
      <c r="L268">
        <v>8</v>
      </c>
      <c r="O268" t="s">
        <v>44</v>
      </c>
      <c r="Q268">
        <v>2009</v>
      </c>
      <c r="R268" t="s">
        <v>310</v>
      </c>
    </row>
    <row r="269" spans="1:18" x14ac:dyDescent="0.25">
      <c r="A269" t="s">
        <v>311</v>
      </c>
      <c r="G269">
        <v>9</v>
      </c>
      <c r="H269" t="s">
        <v>18</v>
      </c>
      <c r="I269">
        <v>4</v>
      </c>
      <c r="J269" t="s">
        <v>42</v>
      </c>
      <c r="K269">
        <v>11</v>
      </c>
      <c r="L269">
        <v>8</v>
      </c>
      <c r="O269" t="s">
        <v>44</v>
      </c>
      <c r="Q269">
        <v>2005</v>
      </c>
      <c r="R269" t="s">
        <v>311</v>
      </c>
    </row>
    <row r="270" spans="1:18" x14ac:dyDescent="0.25">
      <c r="A270" t="s">
        <v>312</v>
      </c>
      <c r="G270">
        <v>7</v>
      </c>
      <c r="H270" t="s">
        <v>18</v>
      </c>
      <c r="I270">
        <v>2</v>
      </c>
      <c r="J270" t="s">
        <v>42</v>
      </c>
      <c r="K270">
        <v>6</v>
      </c>
      <c r="L270">
        <v>5</v>
      </c>
      <c r="N270" t="s">
        <v>68</v>
      </c>
      <c r="O270" t="s">
        <v>44</v>
      </c>
      <c r="Q270">
        <v>2007</v>
      </c>
      <c r="R270" t="s">
        <v>312</v>
      </c>
    </row>
    <row r="271" spans="1:18" x14ac:dyDescent="0.25">
      <c r="A271" t="s">
        <v>313</v>
      </c>
      <c r="G271">
        <v>3</v>
      </c>
      <c r="H271" t="s">
        <v>18</v>
      </c>
      <c r="I271">
        <v>2</v>
      </c>
      <c r="J271" t="s">
        <v>42</v>
      </c>
      <c r="K271">
        <v>6</v>
      </c>
      <c r="L271">
        <v>5</v>
      </c>
      <c r="N271" t="s">
        <v>68</v>
      </c>
      <c r="Q271">
        <v>2011</v>
      </c>
      <c r="R271" t="s">
        <v>313</v>
      </c>
    </row>
    <row r="272" spans="1:18" x14ac:dyDescent="0.25">
      <c r="A272" t="s">
        <v>314</v>
      </c>
      <c r="G272">
        <v>5</v>
      </c>
      <c r="H272" t="s">
        <v>18</v>
      </c>
      <c r="I272">
        <v>2</v>
      </c>
      <c r="J272" t="s">
        <v>42</v>
      </c>
      <c r="K272">
        <v>6</v>
      </c>
      <c r="L272">
        <v>5</v>
      </c>
      <c r="N272" t="s">
        <v>43</v>
      </c>
      <c r="O272" t="s">
        <v>46</v>
      </c>
      <c r="Q272">
        <v>2009</v>
      </c>
      <c r="R272" t="s">
        <v>314</v>
      </c>
    </row>
    <row r="273" spans="1:18" x14ac:dyDescent="0.25">
      <c r="A273" t="s">
        <v>315</v>
      </c>
      <c r="G273">
        <v>5</v>
      </c>
      <c r="H273" t="s">
        <v>18</v>
      </c>
      <c r="I273">
        <v>2</v>
      </c>
      <c r="J273" t="s">
        <v>42</v>
      </c>
      <c r="K273">
        <v>6</v>
      </c>
      <c r="L273">
        <v>5</v>
      </c>
      <c r="N273" t="s">
        <v>43</v>
      </c>
      <c r="O273" t="s">
        <v>46</v>
      </c>
      <c r="Q273">
        <v>2009</v>
      </c>
    </row>
    <row r="274" spans="1:18" x14ac:dyDescent="0.25">
      <c r="A274" t="s">
        <v>316</v>
      </c>
      <c r="G274">
        <v>10</v>
      </c>
      <c r="H274" t="s">
        <v>18</v>
      </c>
      <c r="I274">
        <v>2</v>
      </c>
      <c r="J274" t="s">
        <v>42</v>
      </c>
      <c r="K274">
        <v>6</v>
      </c>
      <c r="L274">
        <v>5</v>
      </c>
      <c r="N274" t="s">
        <v>43</v>
      </c>
      <c r="O274" t="s">
        <v>44</v>
      </c>
      <c r="Q274">
        <v>2004</v>
      </c>
      <c r="R274" t="s">
        <v>316</v>
      </c>
    </row>
    <row r="275" spans="1:18" x14ac:dyDescent="0.25">
      <c r="A275" t="s">
        <v>317</v>
      </c>
      <c r="G275">
        <v>10</v>
      </c>
      <c r="H275" t="s">
        <v>18</v>
      </c>
      <c r="I275">
        <v>4</v>
      </c>
      <c r="J275" t="s">
        <v>42</v>
      </c>
      <c r="K275">
        <v>11</v>
      </c>
      <c r="L275">
        <v>8</v>
      </c>
      <c r="N275" t="s">
        <v>43</v>
      </c>
      <c r="O275" t="s">
        <v>44</v>
      </c>
      <c r="Q275">
        <v>2004</v>
      </c>
      <c r="R275" t="s">
        <v>317</v>
      </c>
    </row>
    <row r="276" spans="1:18" x14ac:dyDescent="0.25">
      <c r="A276" t="s">
        <v>318</v>
      </c>
      <c r="G276">
        <v>10</v>
      </c>
      <c r="H276" t="s">
        <v>18</v>
      </c>
      <c r="I276">
        <v>4</v>
      </c>
      <c r="J276" t="s">
        <v>42</v>
      </c>
      <c r="K276">
        <v>11</v>
      </c>
      <c r="L276">
        <v>8</v>
      </c>
      <c r="O276" t="s">
        <v>46</v>
      </c>
      <c r="Q276">
        <v>2004</v>
      </c>
      <c r="R276" t="s">
        <v>318</v>
      </c>
    </row>
    <row r="277" spans="1:18" x14ac:dyDescent="0.25">
      <c r="A277" t="s">
        <v>319</v>
      </c>
      <c r="G277">
        <v>5</v>
      </c>
      <c r="H277" t="s">
        <v>18</v>
      </c>
      <c r="I277">
        <v>4</v>
      </c>
      <c r="J277" t="s">
        <v>42</v>
      </c>
      <c r="K277">
        <v>11</v>
      </c>
      <c r="L277">
        <v>8</v>
      </c>
      <c r="O277" t="s">
        <v>44</v>
      </c>
      <c r="Q277">
        <v>2010</v>
      </c>
      <c r="R277" t="s">
        <v>319</v>
      </c>
    </row>
    <row r="278" spans="1:18" x14ac:dyDescent="0.25">
      <c r="A278" t="s">
        <v>320</v>
      </c>
      <c r="G278">
        <v>9</v>
      </c>
      <c r="H278" t="s">
        <v>18</v>
      </c>
      <c r="I278">
        <v>4</v>
      </c>
      <c r="J278" t="s">
        <v>42</v>
      </c>
      <c r="K278">
        <v>11</v>
      </c>
      <c r="L278">
        <v>8</v>
      </c>
      <c r="O278" t="s">
        <v>46</v>
      </c>
      <c r="Q278">
        <v>2006</v>
      </c>
      <c r="R278" t="s">
        <v>320</v>
      </c>
    </row>
    <row r="279" spans="1:18" x14ac:dyDescent="0.25">
      <c r="A279" t="s">
        <v>321</v>
      </c>
      <c r="G279">
        <v>7</v>
      </c>
      <c r="H279" t="s">
        <v>18</v>
      </c>
      <c r="I279">
        <v>4</v>
      </c>
      <c r="J279" t="s">
        <v>42</v>
      </c>
      <c r="K279">
        <v>11</v>
      </c>
      <c r="L279">
        <v>8</v>
      </c>
      <c r="O279" t="s">
        <v>46</v>
      </c>
      <c r="Q279">
        <v>2007</v>
      </c>
      <c r="R279" t="s">
        <v>321</v>
      </c>
    </row>
    <row r="280" spans="1:18" x14ac:dyDescent="0.25">
      <c r="A280" t="s">
        <v>322</v>
      </c>
      <c r="G280">
        <v>10</v>
      </c>
      <c r="H280" t="s">
        <v>18</v>
      </c>
      <c r="I280">
        <v>4</v>
      </c>
      <c r="J280" t="s">
        <v>42</v>
      </c>
      <c r="K280">
        <v>11</v>
      </c>
      <c r="L280">
        <v>8</v>
      </c>
      <c r="O280" t="s">
        <v>46</v>
      </c>
      <c r="Q280">
        <v>2004</v>
      </c>
      <c r="R280" t="s">
        <v>322</v>
      </c>
    </row>
    <row r="281" spans="1:18" x14ac:dyDescent="0.25">
      <c r="A281" t="s">
        <v>323</v>
      </c>
      <c r="G281">
        <v>9</v>
      </c>
      <c r="H281" t="s">
        <v>18</v>
      </c>
      <c r="I281">
        <v>4</v>
      </c>
      <c r="J281" t="s">
        <v>65</v>
      </c>
      <c r="K281">
        <v>18</v>
      </c>
      <c r="L281">
        <v>11.5</v>
      </c>
      <c r="O281" t="s">
        <v>44</v>
      </c>
      <c r="Q281">
        <v>2006</v>
      </c>
      <c r="R281" t="s">
        <v>323</v>
      </c>
    </row>
    <row r="282" spans="1:18" x14ac:dyDescent="0.25">
      <c r="A282" t="s">
        <v>324</v>
      </c>
      <c r="G282">
        <v>6</v>
      </c>
      <c r="H282" t="s">
        <v>18</v>
      </c>
      <c r="I282">
        <v>4</v>
      </c>
      <c r="J282" t="s">
        <v>65</v>
      </c>
      <c r="K282">
        <v>18</v>
      </c>
      <c r="L282">
        <v>11.5</v>
      </c>
      <c r="O282" t="s">
        <v>46</v>
      </c>
      <c r="Q282">
        <v>2008</v>
      </c>
      <c r="R282" t="s">
        <v>324</v>
      </c>
    </row>
    <row r="283" spans="1:18" x14ac:dyDescent="0.25">
      <c r="A283" t="s">
        <v>325</v>
      </c>
      <c r="G283">
        <v>5</v>
      </c>
      <c r="H283" t="s">
        <v>18</v>
      </c>
      <c r="I283">
        <v>4</v>
      </c>
      <c r="J283" t="s">
        <v>42</v>
      </c>
      <c r="K283">
        <v>11</v>
      </c>
      <c r="L283">
        <v>8</v>
      </c>
      <c r="N283" t="s">
        <v>43</v>
      </c>
      <c r="O283" t="s">
        <v>46</v>
      </c>
      <c r="Q283">
        <v>2009</v>
      </c>
      <c r="R283" t="s">
        <v>325</v>
      </c>
    </row>
    <row r="284" spans="1:18" x14ac:dyDescent="0.25">
      <c r="A284" t="s">
        <v>326</v>
      </c>
      <c r="G284">
        <v>6</v>
      </c>
      <c r="H284" t="s">
        <v>18</v>
      </c>
      <c r="I284">
        <v>4</v>
      </c>
      <c r="J284" t="s">
        <v>42</v>
      </c>
      <c r="K284">
        <v>11</v>
      </c>
      <c r="L284">
        <v>8</v>
      </c>
      <c r="N284" t="s">
        <v>43</v>
      </c>
      <c r="O284" t="s">
        <v>44</v>
      </c>
      <c r="Q284">
        <v>2008</v>
      </c>
      <c r="R284" t="s">
        <v>326</v>
      </c>
    </row>
    <row r="285" spans="1:18" x14ac:dyDescent="0.25">
      <c r="A285" t="s">
        <v>355</v>
      </c>
      <c r="G285">
        <v>5</v>
      </c>
      <c r="H285" t="s">
        <v>18</v>
      </c>
      <c r="I285">
        <v>4</v>
      </c>
      <c r="J285" t="s">
        <v>42</v>
      </c>
      <c r="K285">
        <v>11</v>
      </c>
      <c r="L285">
        <v>8</v>
      </c>
      <c r="O285" t="s">
        <v>46</v>
      </c>
      <c r="Q285">
        <v>2009</v>
      </c>
      <c r="R285" t="s">
        <v>355</v>
      </c>
    </row>
    <row r="286" spans="1:18" x14ac:dyDescent="0.25">
      <c r="A286" t="s">
        <v>327</v>
      </c>
      <c r="G286">
        <v>10</v>
      </c>
      <c r="H286" t="s">
        <v>18</v>
      </c>
      <c r="I286">
        <v>4</v>
      </c>
      <c r="J286" t="s">
        <v>42</v>
      </c>
      <c r="K286">
        <v>11</v>
      </c>
      <c r="L286">
        <v>8</v>
      </c>
      <c r="O286" t="s">
        <v>44</v>
      </c>
      <c r="Q286">
        <v>2004</v>
      </c>
      <c r="R286" t="s">
        <v>327</v>
      </c>
    </row>
    <row r="287" spans="1:18" x14ac:dyDescent="0.25">
      <c r="A287" t="s">
        <v>328</v>
      </c>
      <c r="G287">
        <v>4</v>
      </c>
      <c r="H287" t="s">
        <v>18</v>
      </c>
      <c r="I287">
        <v>4</v>
      </c>
      <c r="J287" t="s">
        <v>42</v>
      </c>
      <c r="K287">
        <v>11</v>
      </c>
      <c r="L287">
        <v>8</v>
      </c>
      <c r="Q287">
        <v>2011</v>
      </c>
      <c r="R287" t="s">
        <v>328</v>
      </c>
    </row>
    <row r="288" spans="1:18" x14ac:dyDescent="0.25">
      <c r="A288" t="s">
        <v>329</v>
      </c>
      <c r="G288">
        <v>7</v>
      </c>
      <c r="H288" t="s">
        <v>18</v>
      </c>
      <c r="I288">
        <v>4</v>
      </c>
      <c r="J288" t="s">
        <v>42</v>
      </c>
      <c r="K288">
        <v>11</v>
      </c>
      <c r="L288">
        <v>8</v>
      </c>
      <c r="Q288">
        <v>2007</v>
      </c>
      <c r="R288" t="s">
        <v>329</v>
      </c>
    </row>
    <row r="289" spans="1:18" x14ac:dyDescent="0.25">
      <c r="A289" t="s">
        <v>330</v>
      </c>
      <c r="G289">
        <v>4</v>
      </c>
      <c r="H289" t="s">
        <v>18</v>
      </c>
      <c r="I289">
        <v>4</v>
      </c>
      <c r="J289" t="s">
        <v>42</v>
      </c>
      <c r="K289">
        <v>11</v>
      </c>
      <c r="L289">
        <v>8</v>
      </c>
      <c r="Q289">
        <v>2011</v>
      </c>
      <c r="R289" t="s">
        <v>330</v>
      </c>
    </row>
    <row r="290" spans="1:18" x14ac:dyDescent="0.25">
      <c r="A290" t="s">
        <v>331</v>
      </c>
      <c r="G290">
        <v>7</v>
      </c>
      <c r="H290" t="s">
        <v>18</v>
      </c>
      <c r="I290">
        <v>4</v>
      </c>
      <c r="J290" t="s">
        <v>42</v>
      </c>
      <c r="K290">
        <v>11</v>
      </c>
      <c r="L290">
        <v>8</v>
      </c>
      <c r="Q290">
        <v>2007</v>
      </c>
      <c r="R290" t="s">
        <v>331</v>
      </c>
    </row>
    <row r="291" spans="1:18" x14ac:dyDescent="0.25">
      <c r="A291" t="s">
        <v>332</v>
      </c>
      <c r="G291">
        <v>6</v>
      </c>
      <c r="H291" t="s">
        <v>18</v>
      </c>
      <c r="I291">
        <v>4</v>
      </c>
      <c r="J291" t="s">
        <v>42</v>
      </c>
      <c r="K291">
        <v>11</v>
      </c>
      <c r="L291">
        <v>8</v>
      </c>
      <c r="O291" t="s">
        <v>46</v>
      </c>
      <c r="Q291">
        <v>2008</v>
      </c>
      <c r="R291" t="s">
        <v>332</v>
      </c>
    </row>
    <row r="292" spans="1:18" x14ac:dyDescent="0.25">
      <c r="A292" t="s">
        <v>333</v>
      </c>
      <c r="G292">
        <v>3</v>
      </c>
      <c r="H292" t="s">
        <v>18</v>
      </c>
      <c r="I292">
        <v>4</v>
      </c>
      <c r="J292" t="s">
        <v>42</v>
      </c>
      <c r="K292">
        <v>11</v>
      </c>
      <c r="L292">
        <v>8</v>
      </c>
      <c r="Q292">
        <v>2008</v>
      </c>
      <c r="R292" t="s">
        <v>333</v>
      </c>
    </row>
    <row r="293" spans="1:18" x14ac:dyDescent="0.25">
      <c r="A293" t="s">
        <v>334</v>
      </c>
      <c r="G293">
        <v>7</v>
      </c>
      <c r="H293" t="s">
        <v>18</v>
      </c>
      <c r="I293">
        <v>2</v>
      </c>
      <c r="J293" t="s">
        <v>65</v>
      </c>
      <c r="K293">
        <v>13</v>
      </c>
      <c r="L293">
        <v>8.5</v>
      </c>
      <c r="N293" t="s">
        <v>43</v>
      </c>
      <c r="O293" t="s">
        <v>44</v>
      </c>
      <c r="Q293">
        <v>2007</v>
      </c>
      <c r="R293" t="s">
        <v>334</v>
      </c>
    </row>
    <row r="294" spans="1:18" x14ac:dyDescent="0.25">
      <c r="A294" t="s">
        <v>335</v>
      </c>
      <c r="G294">
        <v>9</v>
      </c>
      <c r="H294" t="s">
        <v>18</v>
      </c>
      <c r="I294">
        <v>2</v>
      </c>
      <c r="J294" t="s">
        <v>65</v>
      </c>
      <c r="K294">
        <v>13</v>
      </c>
      <c r="L294">
        <v>8.5</v>
      </c>
      <c r="N294" t="s">
        <v>43</v>
      </c>
      <c r="O294" t="s">
        <v>44</v>
      </c>
      <c r="Q294">
        <v>2005</v>
      </c>
      <c r="R294" t="s">
        <v>335</v>
      </c>
    </row>
    <row r="295" spans="1:18" x14ac:dyDescent="0.25">
      <c r="A295" t="s">
        <v>336</v>
      </c>
      <c r="G295">
        <v>6</v>
      </c>
      <c r="H295" t="s">
        <v>18</v>
      </c>
      <c r="I295">
        <v>3</v>
      </c>
      <c r="J295" t="s">
        <v>42</v>
      </c>
      <c r="K295">
        <v>9</v>
      </c>
      <c r="L295">
        <v>7</v>
      </c>
      <c r="O295" t="s">
        <v>46</v>
      </c>
      <c r="Q295">
        <v>2008</v>
      </c>
      <c r="R295" t="s">
        <v>336</v>
      </c>
    </row>
    <row r="296" spans="1:18" x14ac:dyDescent="0.25">
      <c r="A296" t="s">
        <v>356</v>
      </c>
      <c r="G296">
        <v>3</v>
      </c>
      <c r="H296" t="s">
        <v>18</v>
      </c>
      <c r="I296">
        <v>4</v>
      </c>
      <c r="J296" t="s">
        <v>42</v>
      </c>
      <c r="K296">
        <v>11</v>
      </c>
      <c r="L296">
        <v>8</v>
      </c>
      <c r="O296" t="s">
        <v>44</v>
      </c>
      <c r="Q296">
        <v>2011</v>
      </c>
      <c r="R296" t="s">
        <v>356</v>
      </c>
    </row>
    <row r="297" spans="1:18" x14ac:dyDescent="0.25">
      <c r="A297" t="s">
        <v>357</v>
      </c>
      <c r="G297">
        <v>7</v>
      </c>
      <c r="H297" t="s">
        <v>18</v>
      </c>
      <c r="I297">
        <v>4</v>
      </c>
      <c r="J297" t="s">
        <v>42</v>
      </c>
      <c r="K297">
        <v>11</v>
      </c>
      <c r="L297">
        <v>8</v>
      </c>
      <c r="O297" t="s">
        <v>44</v>
      </c>
      <c r="Q297">
        <v>2008</v>
      </c>
      <c r="R297" t="s">
        <v>357</v>
      </c>
    </row>
    <row r="298" spans="1:18" x14ac:dyDescent="0.25">
      <c r="A298" t="s">
        <v>337</v>
      </c>
      <c r="G298">
        <v>5</v>
      </c>
      <c r="H298" t="s">
        <v>18</v>
      </c>
      <c r="I298">
        <v>4</v>
      </c>
      <c r="J298" t="s">
        <v>42</v>
      </c>
      <c r="K298">
        <v>11</v>
      </c>
      <c r="L298">
        <v>8</v>
      </c>
      <c r="N298" t="s">
        <v>43</v>
      </c>
      <c r="O298" t="s">
        <v>44</v>
      </c>
      <c r="Q298">
        <v>2009</v>
      </c>
      <c r="R298" t="s">
        <v>337</v>
      </c>
    </row>
    <row r="299" spans="1:18" x14ac:dyDescent="0.25">
      <c r="A299" t="s">
        <v>338</v>
      </c>
      <c r="G299">
        <v>8</v>
      </c>
      <c r="H299" t="s">
        <v>18</v>
      </c>
      <c r="I299">
        <v>4</v>
      </c>
      <c r="J299" t="s">
        <v>42</v>
      </c>
      <c r="K299">
        <v>11</v>
      </c>
      <c r="L299">
        <v>8</v>
      </c>
      <c r="O299" t="s">
        <v>46</v>
      </c>
      <c r="Q299">
        <v>2006</v>
      </c>
      <c r="R299" t="s">
        <v>338</v>
      </c>
    </row>
    <row r="300" spans="1:18" x14ac:dyDescent="0.25">
      <c r="A300" t="s">
        <v>339</v>
      </c>
      <c r="G300">
        <v>5</v>
      </c>
      <c r="H300" t="s">
        <v>18</v>
      </c>
      <c r="I300">
        <v>3</v>
      </c>
      <c r="J300" t="s">
        <v>42</v>
      </c>
      <c r="K300">
        <v>9</v>
      </c>
      <c r="L300">
        <v>7</v>
      </c>
      <c r="O300" t="s">
        <v>44</v>
      </c>
      <c r="Q300">
        <v>2009</v>
      </c>
      <c r="R300" t="s">
        <v>339</v>
      </c>
    </row>
    <row r="301" spans="1:18" x14ac:dyDescent="0.25">
      <c r="A301" t="s">
        <v>340</v>
      </c>
      <c r="G301">
        <v>5</v>
      </c>
      <c r="H301" t="s">
        <v>18</v>
      </c>
      <c r="I301">
        <v>4</v>
      </c>
      <c r="J301" t="s">
        <v>42</v>
      </c>
      <c r="K301">
        <v>11</v>
      </c>
      <c r="L301">
        <v>8</v>
      </c>
      <c r="O301" t="s">
        <v>44</v>
      </c>
      <c r="Q301">
        <v>2009</v>
      </c>
      <c r="R301" t="s">
        <v>340</v>
      </c>
    </row>
    <row r="302" spans="1:18" x14ac:dyDescent="0.25">
      <c r="G302">
        <v>114</v>
      </c>
      <c r="J302" t="s">
        <v>42</v>
      </c>
      <c r="K302">
        <v>0</v>
      </c>
      <c r="L302">
        <v>0</v>
      </c>
      <c r="Q302">
        <v>1900</v>
      </c>
      <c r="R302">
        <v>0</v>
      </c>
    </row>
    <row r="303" spans="1:18" x14ac:dyDescent="0.25">
      <c r="G303">
        <v>114</v>
      </c>
      <c r="J303" t="s">
        <v>42</v>
      </c>
      <c r="K303">
        <v>0</v>
      </c>
      <c r="L303">
        <v>0</v>
      </c>
      <c r="Q303">
        <v>1900</v>
      </c>
      <c r="R303">
        <v>0</v>
      </c>
    </row>
    <row r="304" spans="1:18" x14ac:dyDescent="0.25">
      <c r="G304">
        <v>114</v>
      </c>
      <c r="J304" t="s">
        <v>42</v>
      </c>
      <c r="K304">
        <v>0</v>
      </c>
      <c r="L304">
        <v>0</v>
      </c>
      <c r="Q304">
        <v>1900</v>
      </c>
      <c r="R304">
        <v>0</v>
      </c>
    </row>
    <row r="305" spans="7:18" x14ac:dyDescent="0.25">
      <c r="G305">
        <v>114</v>
      </c>
      <c r="J305" t="s">
        <v>42</v>
      </c>
      <c r="K305">
        <v>0</v>
      </c>
      <c r="L305">
        <v>0</v>
      </c>
      <c r="Q305">
        <v>1900</v>
      </c>
      <c r="R305">
        <v>0</v>
      </c>
    </row>
    <row r="306" spans="7:18" x14ac:dyDescent="0.25">
      <c r="G306">
        <v>114</v>
      </c>
      <c r="J306" t="s">
        <v>42</v>
      </c>
      <c r="K306">
        <v>0</v>
      </c>
      <c r="L306">
        <v>0</v>
      </c>
      <c r="Q306">
        <v>1900</v>
      </c>
      <c r="R306">
        <v>0</v>
      </c>
    </row>
    <row r="307" spans="7:18" x14ac:dyDescent="0.25">
      <c r="G307">
        <v>114</v>
      </c>
      <c r="J307" t="s">
        <v>42</v>
      </c>
      <c r="K307">
        <v>0</v>
      </c>
      <c r="L307">
        <v>0</v>
      </c>
      <c r="Q307">
        <v>1900</v>
      </c>
      <c r="R307">
        <v>0</v>
      </c>
    </row>
    <row r="308" spans="7:18" x14ac:dyDescent="0.25">
      <c r="G308">
        <v>114</v>
      </c>
      <c r="J308" t="s">
        <v>42</v>
      </c>
      <c r="K308">
        <v>0</v>
      </c>
      <c r="L308">
        <v>0</v>
      </c>
      <c r="Q308">
        <v>1900</v>
      </c>
      <c r="R308">
        <v>0</v>
      </c>
    </row>
    <row r="309" spans="7:18" x14ac:dyDescent="0.25">
      <c r="G309">
        <v>114</v>
      </c>
      <c r="J309" t="s">
        <v>42</v>
      </c>
      <c r="K309">
        <v>0</v>
      </c>
      <c r="L309">
        <v>0</v>
      </c>
      <c r="Q309">
        <v>1900</v>
      </c>
      <c r="R309">
        <v>0</v>
      </c>
    </row>
    <row r="310" spans="7:18" x14ac:dyDescent="0.25">
      <c r="G310">
        <v>114</v>
      </c>
      <c r="J310" t="s">
        <v>42</v>
      </c>
      <c r="K310">
        <v>0</v>
      </c>
      <c r="L310">
        <v>0</v>
      </c>
      <c r="Q310">
        <v>1900</v>
      </c>
      <c r="R310">
        <v>0</v>
      </c>
    </row>
    <row r="311" spans="7:18" x14ac:dyDescent="0.25">
      <c r="G311">
        <v>114</v>
      </c>
      <c r="J311" t="s">
        <v>42</v>
      </c>
      <c r="K311">
        <v>0</v>
      </c>
      <c r="L311">
        <v>0</v>
      </c>
      <c r="Q311">
        <v>1900</v>
      </c>
      <c r="R311">
        <v>0</v>
      </c>
    </row>
    <row r="312" spans="7:18" x14ac:dyDescent="0.25">
      <c r="G312">
        <v>114</v>
      </c>
      <c r="J312" t="s">
        <v>42</v>
      </c>
      <c r="K312">
        <v>0</v>
      </c>
      <c r="L312">
        <v>0</v>
      </c>
      <c r="Q312">
        <v>1900</v>
      </c>
      <c r="R312">
        <v>0</v>
      </c>
    </row>
    <row r="313" spans="7:18" x14ac:dyDescent="0.25">
      <c r="G313">
        <v>114</v>
      </c>
      <c r="J313" t="s">
        <v>42</v>
      </c>
      <c r="K313">
        <v>0</v>
      </c>
      <c r="L313">
        <v>0</v>
      </c>
      <c r="Q313">
        <v>1900</v>
      </c>
      <c r="R313">
        <v>0</v>
      </c>
    </row>
    <row r="314" spans="7:18" x14ac:dyDescent="0.25">
      <c r="G314">
        <v>114</v>
      </c>
      <c r="J314" t="s">
        <v>42</v>
      </c>
      <c r="K314">
        <v>0</v>
      </c>
      <c r="L314">
        <v>0</v>
      </c>
      <c r="Q314">
        <v>1900</v>
      </c>
      <c r="R314">
        <v>0</v>
      </c>
    </row>
    <row r="315" spans="7:18" x14ac:dyDescent="0.25">
      <c r="G315">
        <v>114</v>
      </c>
      <c r="J315" t="s">
        <v>42</v>
      </c>
      <c r="K315">
        <v>0</v>
      </c>
      <c r="L315">
        <v>0</v>
      </c>
      <c r="Q315">
        <v>1900</v>
      </c>
      <c r="R315">
        <v>0</v>
      </c>
    </row>
    <row r="316" spans="7:18" x14ac:dyDescent="0.25">
      <c r="G316">
        <v>114</v>
      </c>
      <c r="J316" t="s">
        <v>42</v>
      </c>
      <c r="K316">
        <v>0</v>
      </c>
      <c r="L316">
        <v>0</v>
      </c>
      <c r="Q316">
        <v>1900</v>
      </c>
      <c r="R316">
        <v>0</v>
      </c>
    </row>
    <row r="317" spans="7:18" x14ac:dyDescent="0.25">
      <c r="G317">
        <v>114</v>
      </c>
      <c r="J317" t="s">
        <v>42</v>
      </c>
      <c r="K317">
        <v>0</v>
      </c>
      <c r="L317">
        <v>0</v>
      </c>
      <c r="Q317">
        <v>1900</v>
      </c>
      <c r="R317">
        <v>0</v>
      </c>
    </row>
    <row r="318" spans="7:18" x14ac:dyDescent="0.25">
      <c r="G318">
        <v>114</v>
      </c>
      <c r="J318" t="s">
        <v>42</v>
      </c>
      <c r="K318">
        <v>0</v>
      </c>
      <c r="L318">
        <v>0</v>
      </c>
      <c r="Q318">
        <v>1900</v>
      </c>
      <c r="R318">
        <v>0</v>
      </c>
    </row>
    <row r="319" spans="7:18" x14ac:dyDescent="0.25">
      <c r="G319">
        <v>114</v>
      </c>
      <c r="J319" t="s">
        <v>42</v>
      </c>
      <c r="K319">
        <v>0</v>
      </c>
      <c r="L319">
        <v>0</v>
      </c>
      <c r="Q319">
        <v>1900</v>
      </c>
      <c r="R319">
        <v>0</v>
      </c>
    </row>
    <row r="320" spans="7:18" x14ac:dyDescent="0.25">
      <c r="G320">
        <v>114</v>
      </c>
      <c r="J320" t="s">
        <v>42</v>
      </c>
      <c r="K320">
        <v>0</v>
      </c>
      <c r="L320">
        <v>0</v>
      </c>
      <c r="Q320">
        <v>1900</v>
      </c>
      <c r="R320">
        <v>0</v>
      </c>
    </row>
    <row r="321" spans="7:18" x14ac:dyDescent="0.25">
      <c r="G321">
        <v>114</v>
      </c>
      <c r="J321" t="s">
        <v>42</v>
      </c>
      <c r="K321">
        <v>0</v>
      </c>
      <c r="L321">
        <v>0</v>
      </c>
      <c r="Q321">
        <v>1900</v>
      </c>
      <c r="R321">
        <v>0</v>
      </c>
    </row>
    <row r="322" spans="7:18" x14ac:dyDescent="0.25">
      <c r="G322">
        <v>114</v>
      </c>
      <c r="J322" t="s">
        <v>42</v>
      </c>
      <c r="K322">
        <v>0</v>
      </c>
      <c r="L322">
        <v>0</v>
      </c>
      <c r="Q322">
        <v>1900</v>
      </c>
      <c r="R322">
        <v>0</v>
      </c>
    </row>
    <row r="323" spans="7:18" x14ac:dyDescent="0.25">
      <c r="G323">
        <v>114</v>
      </c>
      <c r="J323" t="s">
        <v>42</v>
      </c>
      <c r="K323">
        <v>0</v>
      </c>
      <c r="L323">
        <v>0</v>
      </c>
      <c r="Q323">
        <v>1900</v>
      </c>
      <c r="R323">
        <v>0</v>
      </c>
    </row>
    <row r="324" spans="7:18" x14ac:dyDescent="0.25">
      <c r="G324">
        <v>114</v>
      </c>
      <c r="J324" t="s">
        <v>42</v>
      </c>
      <c r="K324">
        <v>0</v>
      </c>
      <c r="L324">
        <v>0</v>
      </c>
      <c r="Q324">
        <v>1900</v>
      </c>
      <c r="R324">
        <v>0</v>
      </c>
    </row>
    <row r="325" spans="7:18" x14ac:dyDescent="0.25">
      <c r="G325">
        <v>114</v>
      </c>
      <c r="J325" t="s">
        <v>42</v>
      </c>
      <c r="K325">
        <v>0</v>
      </c>
      <c r="L325">
        <v>0</v>
      </c>
      <c r="Q325">
        <v>1900</v>
      </c>
      <c r="R325">
        <v>0</v>
      </c>
    </row>
    <row r="326" spans="7:18" x14ac:dyDescent="0.25">
      <c r="G326">
        <v>114</v>
      </c>
      <c r="J326" t="s">
        <v>42</v>
      </c>
      <c r="K326">
        <v>0</v>
      </c>
      <c r="L326">
        <v>0</v>
      </c>
      <c r="Q326">
        <v>1900</v>
      </c>
      <c r="R326">
        <v>0</v>
      </c>
    </row>
    <row r="327" spans="7:18" x14ac:dyDescent="0.25">
      <c r="G327">
        <v>114</v>
      </c>
      <c r="J327" t="s">
        <v>42</v>
      </c>
      <c r="K327">
        <v>0</v>
      </c>
      <c r="L327">
        <v>0</v>
      </c>
      <c r="Q327">
        <v>1900</v>
      </c>
      <c r="R327">
        <v>0</v>
      </c>
    </row>
    <row r="328" spans="7:18" x14ac:dyDescent="0.25">
      <c r="G328">
        <v>114</v>
      </c>
      <c r="J328" t="s">
        <v>42</v>
      </c>
      <c r="K328">
        <v>0</v>
      </c>
      <c r="L328">
        <v>0</v>
      </c>
      <c r="Q328">
        <v>1900</v>
      </c>
      <c r="R328">
        <v>0</v>
      </c>
    </row>
    <row r="329" spans="7:18" x14ac:dyDescent="0.25">
      <c r="G329">
        <v>114</v>
      </c>
      <c r="J329" t="s">
        <v>42</v>
      </c>
      <c r="K329">
        <v>0</v>
      </c>
      <c r="L329">
        <v>0</v>
      </c>
      <c r="Q329">
        <v>1900</v>
      </c>
      <c r="R329">
        <v>0</v>
      </c>
    </row>
    <row r="330" spans="7:18" x14ac:dyDescent="0.25">
      <c r="G330">
        <v>114</v>
      </c>
      <c r="J330" t="s">
        <v>42</v>
      </c>
      <c r="K330">
        <v>0</v>
      </c>
      <c r="L330">
        <v>0</v>
      </c>
      <c r="Q330">
        <v>1900</v>
      </c>
      <c r="R330">
        <v>0</v>
      </c>
    </row>
    <row r="331" spans="7:18" x14ac:dyDescent="0.25">
      <c r="G331">
        <v>114</v>
      </c>
      <c r="J331" t="s">
        <v>42</v>
      </c>
      <c r="K331">
        <v>0</v>
      </c>
      <c r="L331">
        <v>0</v>
      </c>
      <c r="Q331">
        <v>1900</v>
      </c>
      <c r="R331">
        <v>0</v>
      </c>
    </row>
    <row r="332" spans="7:18" x14ac:dyDescent="0.25">
      <c r="G332">
        <v>114</v>
      </c>
      <c r="J332" t="s">
        <v>42</v>
      </c>
      <c r="K332">
        <v>0</v>
      </c>
      <c r="L332">
        <v>0</v>
      </c>
      <c r="Q332">
        <v>1900</v>
      </c>
      <c r="R332">
        <v>0</v>
      </c>
    </row>
    <row r="333" spans="7:18" x14ac:dyDescent="0.25">
      <c r="G333">
        <v>114</v>
      </c>
      <c r="J333" t="s">
        <v>42</v>
      </c>
      <c r="K333">
        <v>0</v>
      </c>
      <c r="L333">
        <v>0</v>
      </c>
      <c r="Q333">
        <v>1900</v>
      </c>
      <c r="R333">
        <v>0</v>
      </c>
    </row>
    <row r="334" spans="7:18" x14ac:dyDescent="0.25">
      <c r="G334">
        <v>114</v>
      </c>
      <c r="J334" t="s">
        <v>42</v>
      </c>
      <c r="K334">
        <v>0</v>
      </c>
      <c r="L334">
        <v>0</v>
      </c>
      <c r="Q334">
        <v>1900</v>
      </c>
      <c r="R33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6"/>
  <sheetViews>
    <sheetView workbookViewId="0">
      <pane ySplit="3" topLeftCell="A4" activePane="bottomLeft" state="frozen"/>
      <selection pane="bottomLeft" activeCell="D27" sqref="D27"/>
    </sheetView>
  </sheetViews>
  <sheetFormatPr baseColWidth="10" defaultColWidth="11.42578125" defaultRowHeight="15" x14ac:dyDescent="0.25"/>
  <cols>
    <col min="1" max="1" width="23.28515625" customWidth="1"/>
    <col min="2" max="2" width="7" bestFit="1" customWidth="1"/>
    <col min="3" max="12" width="8.7109375" style="1" customWidth="1"/>
    <col min="13" max="13" width="8.42578125" customWidth="1"/>
    <col min="14" max="14" width="9.5703125" style="24" bestFit="1" customWidth="1"/>
    <col min="15" max="15" width="11.28515625" style="24" bestFit="1" customWidth="1"/>
    <col min="16" max="16" width="11.7109375" bestFit="1" customWidth="1"/>
    <col min="17" max="17" width="8.5703125" bestFit="1" customWidth="1"/>
    <col min="18" max="18" width="16.7109375" customWidth="1"/>
  </cols>
  <sheetData>
    <row r="1" spans="1:17" ht="60" customHeight="1" thickBot="1" x14ac:dyDescent="0.3">
      <c r="A1" s="1"/>
      <c r="B1" s="1"/>
      <c r="C1" s="22"/>
      <c r="D1" s="21"/>
      <c r="E1" s="21"/>
      <c r="F1" s="21"/>
      <c r="G1" s="21"/>
      <c r="H1" s="21"/>
      <c r="I1" s="21"/>
      <c r="J1" s="21"/>
      <c r="K1" s="21"/>
      <c r="L1" s="21"/>
    </row>
    <row r="2" spans="1:17" ht="15.75" thickBot="1" x14ac:dyDescent="0.3">
      <c r="A2" s="1"/>
      <c r="B2" s="1"/>
      <c r="C2" s="20" t="str">
        <f>INDEX('Jours de semaine'!$B$1:$B$7,MATCH(WEEKDAY(C3,2),'Jours de semaine'!$A$1:$A$7,0))</f>
        <v>lundi</v>
      </c>
      <c r="D2" s="20" t="str">
        <f>INDEX('Jours de semaine'!$B$1:$B$7,MATCH(WEEKDAY(D3,2),'Jours de semaine'!$A$1:$A$7,0))</f>
        <v>mardi</v>
      </c>
      <c r="E2" s="20" t="str">
        <f>INDEX('Jours de semaine'!$B$1:$B$7,MATCH(WEEKDAY(E3,2),'Jours de semaine'!$A$1:$A$7,0))</f>
        <v>mercredi</v>
      </c>
      <c r="F2" s="20" t="str">
        <f>INDEX('Jours de semaine'!$B$1:$B$7,MATCH(WEEKDAY(F3,2),'Jours de semaine'!$A$1:$A$7,0))</f>
        <v>jeudi</v>
      </c>
      <c r="G2" s="20" t="str">
        <f>INDEX('Jours de semaine'!$B$1:$B$7,MATCH(WEEKDAY(G3,2),'Jours de semaine'!$A$1:$A$7,0))</f>
        <v>vendredi</v>
      </c>
      <c r="H2" s="20" t="str">
        <f>INDEX('Jours de semaine'!$B$1:$B$7,MATCH(WEEKDAY(H3,2),'Jours de semaine'!$A$1:$A$7,0))</f>
        <v>lundi</v>
      </c>
      <c r="I2" s="20" t="str">
        <f>INDEX('Jours de semaine'!$B$1:$B$7,MATCH(WEEKDAY(I3,2),'Jours de semaine'!$A$1:$A$7,0))</f>
        <v>mardi</v>
      </c>
      <c r="J2" s="20" t="str">
        <f>INDEX('Jours de semaine'!$B$1:$B$7,MATCH(WEEKDAY(J3,2),'Jours de semaine'!$A$1:$A$7,0))</f>
        <v>mercredi</v>
      </c>
      <c r="K2" s="20" t="str">
        <f>INDEX('Jours de semaine'!$B$1:$B$7,MATCH(WEEKDAY(K3,2),'Jours de semaine'!$A$1:$A$7,0))</f>
        <v>jeudi</v>
      </c>
      <c r="L2" s="20" t="str">
        <f>INDEX('Jours de semaine'!$B$1:$B$7,MATCH(WEEKDAY(L3,2),'Jours de semaine'!$A$1:$A$7,0))</f>
        <v>vendredi</v>
      </c>
    </row>
    <row r="3" spans="1:17" x14ac:dyDescent="0.25">
      <c r="A3" s="2" t="s">
        <v>20</v>
      </c>
      <c r="B3" t="s">
        <v>6</v>
      </c>
      <c r="C3" s="19" t="s">
        <v>341</v>
      </c>
      <c r="D3" s="19" t="s">
        <v>342</v>
      </c>
      <c r="E3" s="19" t="s">
        <v>343</v>
      </c>
      <c r="F3" s="19" t="s">
        <v>344</v>
      </c>
      <c r="G3" s="19" t="s">
        <v>345</v>
      </c>
      <c r="H3" s="27" t="s">
        <v>346</v>
      </c>
      <c r="I3" s="27" t="s">
        <v>347</v>
      </c>
      <c r="J3" s="27" t="s">
        <v>348</v>
      </c>
      <c r="K3" s="27" t="s">
        <v>349</v>
      </c>
      <c r="L3" s="27" t="s">
        <v>350</v>
      </c>
      <c r="M3" t="s">
        <v>21</v>
      </c>
      <c r="N3" s="25" t="s">
        <v>22</v>
      </c>
      <c r="O3" s="24" t="s">
        <v>23</v>
      </c>
      <c r="P3" t="s">
        <v>25</v>
      </c>
      <c r="Q3" s="2" t="s">
        <v>34</v>
      </c>
    </row>
    <row r="4" spans="1:17" ht="15.75" x14ac:dyDescent="0.25">
      <c r="A4" s="2" t="s">
        <v>59</v>
      </c>
      <c r="B4" s="2">
        <f>LOOKUP(Tableau2[[#This Row],[ENFANT]],Tableau1[enfant],Tableau1[AGE])</f>
        <v>6</v>
      </c>
      <c r="C4" s="26"/>
      <c r="D4" s="26"/>
      <c r="E4" s="26"/>
      <c r="F4" s="26"/>
      <c r="G4" s="26"/>
      <c r="H4" s="28" t="s">
        <v>351</v>
      </c>
      <c r="I4" s="28" t="s">
        <v>351</v>
      </c>
      <c r="J4" s="28" t="s">
        <v>351</v>
      </c>
      <c r="K4" s="28" t="s">
        <v>351</v>
      </c>
      <c r="L4" s="28" t="s">
        <v>351</v>
      </c>
      <c r="M4" s="29">
        <f>COUNTIF(Tableau2[[#This Row],[16/02/2015]:[27/02/2015]],"J")+COUNTIF(Tableau2[[#This Row],[16/02/2015]:[27/02/2015]],"M")/2+COUNTIF(Tableau2[[#This Row],[16/02/2015]:[27/02/2015]],"A")/2</f>
        <v>5</v>
      </c>
      <c r="N4" s="25">
        <f>LOOKUP(Tableau2[[#This Row],[ENFANT]],Tableau1[enfant],Tableau1[centre])</f>
        <v>9</v>
      </c>
      <c r="O4" s="25">
        <f>Tableau2[Tarif]*Tableau2[Nb de jours]</f>
        <v>45</v>
      </c>
      <c r="P4" s="2" t="str">
        <f>LOOKUP(Tableau2[[#This Row],[ENFANT]],Tableau1[enfant],Tableau1[régime])</f>
        <v>CAF</v>
      </c>
      <c r="Q4" s="2" t="str">
        <f>LOOKUP(Tableau2[[#This Row],[ENFANT]],Tableau1[enfant],Tableau1[doc fourni])</f>
        <v>NON</v>
      </c>
    </row>
    <row r="5" spans="1:17" ht="15.75" x14ac:dyDescent="0.25">
      <c r="A5" s="2" t="s">
        <v>60</v>
      </c>
      <c r="B5" s="2">
        <f>LOOKUP(Tableau2[[#This Row],[ENFANT]],Tableau1[enfant],Tableau1[AGE])</f>
        <v>7</v>
      </c>
      <c r="C5" s="26"/>
      <c r="D5" s="26"/>
      <c r="E5" s="26"/>
      <c r="F5" s="26"/>
      <c r="G5" s="26"/>
      <c r="H5" s="28" t="s">
        <v>351</v>
      </c>
      <c r="I5" s="28" t="s">
        <v>351</v>
      </c>
      <c r="J5" s="28" t="s">
        <v>351</v>
      </c>
      <c r="K5" s="28" t="s">
        <v>351</v>
      </c>
      <c r="L5" s="28" t="s">
        <v>351</v>
      </c>
      <c r="M5" s="29">
        <f>COUNTIF(Tableau2[[#This Row],[16/02/2015]:[27/02/2015]],"J")+COUNTIF(Tableau2[[#This Row],[16/02/2015]:[27/02/2015]],"M")/2+COUNTIF(Tableau2[[#This Row],[16/02/2015]:[27/02/2015]],"A")/2</f>
        <v>5</v>
      </c>
      <c r="N5" s="25">
        <f>LOOKUP(Tableau2[[#This Row],[ENFANT]],Tableau1[enfant],Tableau1[centre])</f>
        <v>9</v>
      </c>
      <c r="O5" s="25">
        <f>Tableau2[Tarif]*Tableau2[Nb de jours]</f>
        <v>45</v>
      </c>
      <c r="P5" s="2" t="str">
        <f>LOOKUP(Tableau2[[#This Row],[ENFANT]],Tableau1[enfant],Tableau1[régime])</f>
        <v>CAF</v>
      </c>
      <c r="Q5" s="2" t="str">
        <f>LOOKUP(Tableau2[[#This Row],[ENFANT]],Tableau1[enfant],Tableau1[doc fourni])</f>
        <v>NON</v>
      </c>
    </row>
    <row r="6" spans="1:17" ht="15.75" x14ac:dyDescent="0.25">
      <c r="A6" s="2" t="s">
        <v>62</v>
      </c>
      <c r="B6" s="2">
        <f>LOOKUP(Tableau2[[#This Row],[ENFANT]],Tableau1[enfant],Tableau1[AGE])</f>
        <v>6</v>
      </c>
      <c r="C6" s="26"/>
      <c r="D6" s="26"/>
      <c r="E6" s="26"/>
      <c r="F6" s="26"/>
      <c r="G6" s="26"/>
      <c r="H6" s="28"/>
      <c r="I6" s="28"/>
      <c r="J6" s="28" t="s">
        <v>351</v>
      </c>
      <c r="K6" s="28" t="s">
        <v>351</v>
      </c>
      <c r="L6" s="28"/>
      <c r="M6" s="29">
        <f>COUNTIF(Tableau2[[#This Row],[16/02/2015]:[27/02/2015]],"J")+COUNTIF(Tableau2[[#This Row],[16/02/2015]:[27/02/2015]],"M")/2+COUNTIF(Tableau2[[#This Row],[16/02/2015]:[27/02/2015]],"A")/2</f>
        <v>2</v>
      </c>
      <c r="N6" s="25">
        <f>LOOKUP(Tableau2[[#This Row],[ENFANT]],Tableau1[enfant],Tableau1[centre])</f>
        <v>11</v>
      </c>
      <c r="O6" s="25">
        <f>Tableau2[Tarif]*Tableau2[Nb de jours]</f>
        <v>22</v>
      </c>
      <c r="P6" s="2" t="str">
        <f>LOOKUP(Tableau2[[#This Row],[ENFANT]],Tableau1[enfant],Tableau1[régime])</f>
        <v>CAF</v>
      </c>
      <c r="Q6" s="2">
        <f>LOOKUP(Tableau2[[#This Row],[ENFANT]],Tableau1[enfant],Tableau1[doc fourni])</f>
        <v>0</v>
      </c>
    </row>
    <row r="7" spans="1:17" ht="15.75" x14ac:dyDescent="0.25">
      <c r="A7" s="2" t="s">
        <v>63</v>
      </c>
      <c r="B7" s="2">
        <f>LOOKUP(Tableau2[[#This Row],[ENFANT]],Tableau1[enfant],Tableau1[AGE])</f>
        <v>8</v>
      </c>
      <c r="C7" s="26"/>
      <c r="D7" s="26"/>
      <c r="E7" s="26"/>
      <c r="F7" s="26"/>
      <c r="G7" s="26"/>
      <c r="H7" s="28"/>
      <c r="I7" s="28"/>
      <c r="J7" s="28"/>
      <c r="K7" s="28" t="s">
        <v>351</v>
      </c>
      <c r="L7" s="28"/>
      <c r="M7" s="29">
        <f>COUNTIF(Tableau2[[#This Row],[16/02/2015]:[27/02/2015]],"J")+COUNTIF(Tableau2[[#This Row],[16/02/2015]:[27/02/2015]],"M")/2+COUNTIF(Tableau2[[#This Row],[16/02/2015]:[27/02/2015]],"A")/2</f>
        <v>1</v>
      </c>
      <c r="N7" s="25">
        <f>LOOKUP(Tableau2[[#This Row],[ENFANT]],Tableau1[enfant],Tableau1[centre])</f>
        <v>11</v>
      </c>
      <c r="O7" s="25">
        <f>Tableau2[Tarif]*Tableau2[Nb de jours]</f>
        <v>11</v>
      </c>
      <c r="P7" s="2" t="str">
        <f>LOOKUP(Tableau2[[#This Row],[ENFANT]],Tableau1[enfant],Tableau1[régime])</f>
        <v>CAF</v>
      </c>
      <c r="Q7" s="2">
        <f>LOOKUP(Tableau2[[#This Row],[ENFANT]],Tableau1[enfant],Tableau1[doc fourni])</f>
        <v>0</v>
      </c>
    </row>
    <row r="8" spans="1:17" ht="15.75" x14ac:dyDescent="0.25">
      <c r="A8" s="2" t="s">
        <v>71</v>
      </c>
      <c r="B8" s="2">
        <f>LOOKUP(Tableau2[[#This Row],[ENFANT]],Tableau1[enfant],Tableau1[AGE])</f>
        <v>7</v>
      </c>
      <c r="C8" s="26" t="s">
        <v>351</v>
      </c>
      <c r="D8" s="26" t="s">
        <v>351</v>
      </c>
      <c r="E8" s="26" t="s">
        <v>351</v>
      </c>
      <c r="F8" s="26" t="s">
        <v>351</v>
      </c>
      <c r="G8" s="26" t="s">
        <v>351</v>
      </c>
      <c r="H8" s="28"/>
      <c r="I8" s="28"/>
      <c r="J8" s="28"/>
      <c r="K8" s="28" t="s">
        <v>351</v>
      </c>
      <c r="L8" s="28"/>
      <c r="M8" s="29">
        <f>COUNTIF(Tableau2[[#This Row],[16/02/2015]:[27/02/2015]],"J")+COUNTIF(Tableau2[[#This Row],[16/02/2015]:[27/02/2015]],"M")/2+COUNTIF(Tableau2[[#This Row],[16/02/2015]:[27/02/2015]],"A")/2</f>
        <v>6</v>
      </c>
      <c r="N8" s="25">
        <f>LOOKUP(Tableau2[[#This Row],[ENFANT]],Tableau1[enfant],Tableau1[centre])</f>
        <v>11</v>
      </c>
      <c r="O8" s="25">
        <f>Tableau2[Tarif]*Tableau2[Nb de jours]</f>
        <v>66</v>
      </c>
      <c r="P8" s="2" t="str">
        <f>LOOKUP(Tableau2[[#This Row],[ENFANT]],Tableau1[enfant],Tableau1[régime])</f>
        <v>CAF</v>
      </c>
      <c r="Q8" s="2">
        <f>LOOKUP(Tableau2[[#This Row],[ENFANT]],Tableau1[enfant],Tableau1[doc fourni])</f>
        <v>0</v>
      </c>
    </row>
    <row r="9" spans="1:17" ht="15.75" x14ac:dyDescent="0.25">
      <c r="A9" s="2" t="s">
        <v>73</v>
      </c>
      <c r="B9" s="2">
        <f>LOOKUP(Tableau2[[#This Row],[ENFANT]],Tableau1[enfant],Tableau1[AGE])</f>
        <v>4</v>
      </c>
      <c r="C9" s="26"/>
      <c r="D9" s="26" t="s">
        <v>351</v>
      </c>
      <c r="E9" s="26" t="s">
        <v>351</v>
      </c>
      <c r="F9" s="26"/>
      <c r="G9" s="26"/>
      <c r="H9" s="28"/>
      <c r="I9" s="28"/>
      <c r="J9" s="28"/>
      <c r="K9" s="28"/>
      <c r="L9" s="28"/>
      <c r="M9" s="29">
        <f>COUNTIF(Tableau2[[#This Row],[16/02/2015]:[27/02/2015]],"J")+COUNTIF(Tableau2[[#This Row],[16/02/2015]:[27/02/2015]],"M")/2+COUNTIF(Tableau2[[#This Row],[16/02/2015]:[27/02/2015]],"A")/2</f>
        <v>2</v>
      </c>
      <c r="N9" s="25">
        <f>LOOKUP(Tableau2[[#This Row],[ENFANT]],Tableau1[enfant],Tableau1[centre])</f>
        <v>9</v>
      </c>
      <c r="O9" s="25">
        <f>Tableau2[Tarif]*Tableau2[Nb de jours]</f>
        <v>18</v>
      </c>
      <c r="P9" s="2" t="str">
        <f>LOOKUP(Tableau2[[#This Row],[ENFANT]],Tableau1[enfant],Tableau1[régime])</f>
        <v>CAF</v>
      </c>
      <c r="Q9" s="2">
        <f>LOOKUP(Tableau2[[#This Row],[ENFANT]],Tableau1[enfant],Tableau1[doc fourni])</f>
        <v>0</v>
      </c>
    </row>
    <row r="10" spans="1:17" ht="15.75" x14ac:dyDescent="0.25">
      <c r="A10" s="2" t="s">
        <v>79</v>
      </c>
      <c r="B10" s="2">
        <f>LOOKUP(Tableau2[[#This Row],[ENFANT]],Tableau1[enfant],Tableau1[AGE])</f>
        <v>5</v>
      </c>
      <c r="C10" s="26" t="s">
        <v>351</v>
      </c>
      <c r="D10" s="26" t="s">
        <v>351</v>
      </c>
      <c r="E10" s="26"/>
      <c r="F10" s="26" t="s">
        <v>351</v>
      </c>
      <c r="G10" s="26" t="s">
        <v>351</v>
      </c>
      <c r="H10" s="28"/>
      <c r="I10" s="28"/>
      <c r="J10" s="28"/>
      <c r="K10" s="28"/>
      <c r="L10" s="28"/>
      <c r="M10" s="29">
        <f>COUNTIF(Tableau2[[#This Row],[16/02/2015]:[27/02/2015]],"J")+COUNTIF(Tableau2[[#This Row],[16/02/2015]:[27/02/2015]],"M")/2+COUNTIF(Tableau2[[#This Row],[16/02/2015]:[27/02/2015]],"A")/2</f>
        <v>4</v>
      </c>
      <c r="N10" s="25">
        <f>LOOKUP(Tableau2[[#This Row],[ENFANT]],Tableau1[enfant],Tableau1[centre])</f>
        <v>11</v>
      </c>
      <c r="O10" s="25">
        <f>Tableau2[Tarif]*Tableau2[Nb de jours]</f>
        <v>44</v>
      </c>
      <c r="P10" s="2" t="str">
        <f>LOOKUP(Tableau2[[#This Row],[ENFANT]],Tableau1[enfant],Tableau1[régime])</f>
        <v>CAF</v>
      </c>
      <c r="Q10" s="2">
        <f>LOOKUP(Tableau2[[#This Row],[ENFANT]],Tableau1[enfant],Tableau1[doc fourni])</f>
        <v>0</v>
      </c>
    </row>
    <row r="11" spans="1:17" ht="15.75" x14ac:dyDescent="0.25">
      <c r="A11" s="2" t="s">
        <v>89</v>
      </c>
      <c r="B11" s="2">
        <f>LOOKUP(Tableau2[[#This Row],[ENFANT]],Tableau1[enfant],Tableau1[AGE])</f>
        <v>10</v>
      </c>
      <c r="C11" s="26"/>
      <c r="D11" s="26"/>
      <c r="E11" s="26"/>
      <c r="F11" s="26"/>
      <c r="G11" s="26"/>
      <c r="H11" s="28"/>
      <c r="I11" s="28" t="s">
        <v>351</v>
      </c>
      <c r="J11" s="28"/>
      <c r="K11" s="28" t="s">
        <v>351</v>
      </c>
      <c r="L11" s="28"/>
      <c r="M11" s="29">
        <f>COUNTIF(Tableau2[[#This Row],[16/02/2015]:[27/02/2015]],"J")+COUNTIF(Tableau2[[#This Row],[16/02/2015]:[27/02/2015]],"M")/2+COUNTIF(Tableau2[[#This Row],[16/02/2015]:[27/02/2015]],"A")/2</f>
        <v>2</v>
      </c>
      <c r="N11" s="25">
        <f>LOOKUP(Tableau2[[#This Row],[ENFANT]],Tableau1[enfant],Tableau1[centre])</f>
        <v>11</v>
      </c>
      <c r="O11" s="25">
        <f>Tableau2[Tarif]*Tableau2[Nb de jours]</f>
        <v>22</v>
      </c>
      <c r="P11" s="2" t="str">
        <f>LOOKUP(Tableau2[[#This Row],[ENFANT]],Tableau1[enfant],Tableau1[régime])</f>
        <v>CAF</v>
      </c>
      <c r="Q11" s="2">
        <f>LOOKUP(Tableau2[[#This Row],[ENFANT]],Tableau1[enfant],Tableau1[doc fourni])</f>
        <v>0</v>
      </c>
    </row>
    <row r="12" spans="1:17" ht="15.75" x14ac:dyDescent="0.25">
      <c r="A12" s="2" t="s">
        <v>90</v>
      </c>
      <c r="B12" s="2">
        <f>LOOKUP(Tableau2[[#This Row],[ENFANT]],Tableau1[enfant],Tableau1[AGE])</f>
        <v>8</v>
      </c>
      <c r="C12" s="26"/>
      <c r="D12" s="26"/>
      <c r="E12" s="26"/>
      <c r="F12" s="26" t="s">
        <v>351</v>
      </c>
      <c r="G12" s="26" t="s">
        <v>351</v>
      </c>
      <c r="H12" s="28"/>
      <c r="I12" s="28"/>
      <c r="J12" s="28"/>
      <c r="K12" s="28" t="s">
        <v>351</v>
      </c>
      <c r="L12" s="28"/>
      <c r="M12" s="29">
        <f>COUNTIF(Tableau2[[#This Row],[16/02/2015]:[27/02/2015]],"J")+COUNTIF(Tableau2[[#This Row],[16/02/2015]:[27/02/2015]],"M")/2+COUNTIF(Tableau2[[#This Row],[16/02/2015]:[27/02/2015]],"A")/2</f>
        <v>3</v>
      </c>
      <c r="N12" s="25">
        <f>LOOKUP(Tableau2[[#This Row],[ENFANT]],Tableau1[enfant],Tableau1[centre])</f>
        <v>11</v>
      </c>
      <c r="O12" s="25">
        <f>Tableau2[Tarif]*Tableau2[Nb de jours]</f>
        <v>33</v>
      </c>
      <c r="P12" s="2" t="str">
        <f>LOOKUP(Tableau2[[#This Row],[ENFANT]],Tableau1[enfant],Tableau1[régime])</f>
        <v>CAF</v>
      </c>
      <c r="Q12" s="2">
        <f>LOOKUP(Tableau2[[#This Row],[ENFANT]],Tableau1[enfant],Tableau1[doc fourni])</f>
        <v>0</v>
      </c>
    </row>
    <row r="13" spans="1:17" ht="15.75" x14ac:dyDescent="0.25">
      <c r="A13" s="2" t="s">
        <v>358</v>
      </c>
      <c r="B13" s="2">
        <f>LOOKUP(Tableau2[[#This Row],[ENFANT]],Tableau1[enfant],Tableau1[AGE])</f>
        <v>3</v>
      </c>
      <c r="C13" s="26"/>
      <c r="D13" s="26"/>
      <c r="E13" s="26"/>
      <c r="F13" s="26" t="s">
        <v>351</v>
      </c>
      <c r="G13" s="26" t="s">
        <v>351</v>
      </c>
      <c r="H13" s="28"/>
      <c r="I13" s="28"/>
      <c r="J13" s="28"/>
      <c r="K13" s="28" t="s">
        <v>351</v>
      </c>
      <c r="L13" s="28"/>
      <c r="M13" s="29">
        <f>COUNTIF(Tableau2[[#This Row],[16/02/2015]:[27/02/2015]],"J")+COUNTIF(Tableau2[[#This Row],[16/02/2015]:[27/02/2015]],"M")/2+COUNTIF(Tableau2[[#This Row],[16/02/2015]:[27/02/2015]],"A")/2</f>
        <v>3</v>
      </c>
      <c r="N13" s="25">
        <f>LOOKUP(Tableau2[[#This Row],[ENFANT]],Tableau1[enfant],Tableau1[centre])</f>
        <v>11</v>
      </c>
      <c r="O13" s="25">
        <f>Tableau2[Tarif]*Tableau2[Nb de jours]</f>
        <v>33</v>
      </c>
      <c r="P13" s="2" t="str">
        <f>LOOKUP(Tableau2[[#This Row],[ENFANT]],Tableau1[enfant],Tableau1[régime])</f>
        <v>CAF</v>
      </c>
      <c r="Q13" s="2">
        <f>LOOKUP(Tableau2[[#This Row],[ENFANT]],Tableau1[enfant],Tableau1[doc fourni])</f>
        <v>0</v>
      </c>
    </row>
    <row r="14" spans="1:17" ht="15.75" x14ac:dyDescent="0.25">
      <c r="A14" s="2" t="s">
        <v>91</v>
      </c>
      <c r="B14" s="2">
        <f>LOOKUP(Tableau2[[#This Row],[ENFANT]],Tableau1[enfant],Tableau1[AGE])</f>
        <v>3</v>
      </c>
      <c r="C14" s="26"/>
      <c r="D14" s="26"/>
      <c r="E14" s="26"/>
      <c r="F14" s="26"/>
      <c r="G14" s="26"/>
      <c r="H14" s="28"/>
      <c r="I14" s="28" t="s">
        <v>351</v>
      </c>
      <c r="J14" s="28" t="s">
        <v>351</v>
      </c>
      <c r="K14" s="28" t="s">
        <v>351</v>
      </c>
      <c r="L14" s="28" t="s">
        <v>351</v>
      </c>
      <c r="M14" s="29">
        <f>COUNTIF(Tableau2[[#This Row],[16/02/2015]:[27/02/2015]],"J")+COUNTIF(Tableau2[[#This Row],[16/02/2015]:[27/02/2015]],"M")/2+COUNTIF(Tableau2[[#This Row],[16/02/2015]:[27/02/2015]],"A")/2</f>
        <v>4</v>
      </c>
      <c r="N14" s="25">
        <f>LOOKUP(Tableau2[[#This Row],[ENFANT]],Tableau1[enfant],Tableau1[centre])</f>
        <v>11</v>
      </c>
      <c r="O14" s="25">
        <f>Tableau2[Tarif]*Tableau2[Nb de jours]</f>
        <v>44</v>
      </c>
      <c r="P14" s="2" t="str">
        <f>LOOKUP(Tableau2[[#This Row],[ENFANT]],Tableau1[enfant],Tableau1[régime])</f>
        <v>CAF</v>
      </c>
      <c r="Q14" s="2">
        <f>LOOKUP(Tableau2[[#This Row],[ENFANT]],Tableau1[enfant],Tableau1[doc fourni])</f>
        <v>0</v>
      </c>
    </row>
    <row r="15" spans="1:17" ht="15.75" x14ac:dyDescent="0.25">
      <c r="A15" s="2" t="s">
        <v>94</v>
      </c>
      <c r="B15" s="2">
        <f>LOOKUP(Tableau2[[#This Row],[ENFANT]],Tableau1[enfant],Tableau1[AGE])</f>
        <v>4</v>
      </c>
      <c r="C15" s="26"/>
      <c r="D15" s="26" t="s">
        <v>351</v>
      </c>
      <c r="E15" s="26"/>
      <c r="F15" s="26"/>
      <c r="G15" s="26" t="s">
        <v>351</v>
      </c>
      <c r="H15" s="28"/>
      <c r="I15" s="28"/>
      <c r="J15" s="28"/>
      <c r="K15" s="28"/>
      <c r="L15" s="28"/>
      <c r="M15" s="29">
        <f>COUNTIF(Tableau2[[#This Row],[16/02/2015]:[27/02/2015]],"J")+COUNTIF(Tableau2[[#This Row],[16/02/2015]:[27/02/2015]],"M")/2+COUNTIF(Tableau2[[#This Row],[16/02/2015]:[27/02/2015]],"A")/2</f>
        <v>2</v>
      </c>
      <c r="N15" s="25">
        <f>LOOKUP(Tableau2[[#This Row],[ENFANT]],Tableau1[enfant],Tableau1[centre])</f>
        <v>11</v>
      </c>
      <c r="O15" s="25">
        <f>Tableau2[Tarif]*Tableau2[Nb de jours]</f>
        <v>22</v>
      </c>
      <c r="P15" s="2" t="str">
        <f>LOOKUP(Tableau2[[#This Row],[ENFANT]],Tableau1[enfant],Tableau1[régime])</f>
        <v>CAF</v>
      </c>
      <c r="Q15" s="2">
        <f>LOOKUP(Tableau2[[#This Row],[ENFANT]],Tableau1[enfant],Tableau1[doc fourni])</f>
        <v>0</v>
      </c>
    </row>
    <row r="16" spans="1:17" ht="15.75" x14ac:dyDescent="0.25">
      <c r="A16" s="2" t="s">
        <v>98</v>
      </c>
      <c r="B16" s="2">
        <f>LOOKUP(Tableau2[[#This Row],[ENFANT]],Tableau1[enfant],Tableau1[AGE])</f>
        <v>8</v>
      </c>
      <c r="C16" s="26"/>
      <c r="D16" s="26" t="s">
        <v>351</v>
      </c>
      <c r="E16" s="26" t="s">
        <v>351</v>
      </c>
      <c r="F16" s="26" t="s">
        <v>351</v>
      </c>
      <c r="G16" s="26" t="s">
        <v>351</v>
      </c>
      <c r="H16" s="28"/>
      <c r="I16" s="28"/>
      <c r="J16" s="28"/>
      <c r="K16" s="28"/>
      <c r="L16" s="28"/>
      <c r="M16" s="29">
        <f>COUNTIF(Tableau2[[#This Row],[16/02/2015]:[27/02/2015]],"J")+COUNTIF(Tableau2[[#This Row],[16/02/2015]:[27/02/2015]],"M")/2+COUNTIF(Tableau2[[#This Row],[16/02/2015]:[27/02/2015]],"A")/2</f>
        <v>4</v>
      </c>
      <c r="N16" s="25">
        <f>LOOKUP(Tableau2[[#This Row],[ENFANT]],Tableau1[enfant],Tableau1[centre])</f>
        <v>11</v>
      </c>
      <c r="O16" s="25">
        <f>Tableau2[Tarif]*Tableau2[Nb de jours]</f>
        <v>44</v>
      </c>
      <c r="P16" s="2" t="str">
        <f>LOOKUP(Tableau2[[#This Row],[ENFANT]],Tableau1[enfant],Tableau1[régime])</f>
        <v>CAF</v>
      </c>
      <c r="Q16" s="2">
        <f>LOOKUP(Tableau2[[#This Row],[ENFANT]],Tableau1[enfant],Tableau1[doc fourni])</f>
        <v>0</v>
      </c>
    </row>
    <row r="17" spans="1:17" ht="15.75" x14ac:dyDescent="0.25">
      <c r="A17" s="2" t="s">
        <v>99</v>
      </c>
      <c r="B17" s="2">
        <f>LOOKUP(Tableau2[[#This Row],[ENFANT]],Tableau1[enfant],Tableau1[AGE])</f>
        <v>5</v>
      </c>
      <c r="C17" s="26"/>
      <c r="D17" s="26" t="s">
        <v>351</v>
      </c>
      <c r="E17" s="26" t="s">
        <v>351</v>
      </c>
      <c r="F17" s="26" t="s">
        <v>351</v>
      </c>
      <c r="G17" s="26" t="s">
        <v>351</v>
      </c>
      <c r="H17" s="28"/>
      <c r="I17" s="28"/>
      <c r="J17" s="28"/>
      <c r="K17" s="28"/>
      <c r="L17" s="28"/>
      <c r="M17" s="29">
        <f>COUNTIF(Tableau2[[#This Row],[16/02/2015]:[27/02/2015]],"J")+COUNTIF(Tableau2[[#This Row],[16/02/2015]:[27/02/2015]],"M")/2+COUNTIF(Tableau2[[#This Row],[16/02/2015]:[27/02/2015]],"A")/2</f>
        <v>4</v>
      </c>
      <c r="N17" s="25">
        <f>LOOKUP(Tableau2[[#This Row],[ENFANT]],Tableau1[enfant],Tableau1[centre])</f>
        <v>11</v>
      </c>
      <c r="O17" s="25">
        <f>Tableau2[Tarif]*Tableau2[Nb de jours]</f>
        <v>44</v>
      </c>
      <c r="P17" s="2" t="str">
        <f>LOOKUP(Tableau2[[#This Row],[ENFANT]],Tableau1[enfant],Tableau1[régime])</f>
        <v>CAF</v>
      </c>
      <c r="Q17" s="2">
        <f>LOOKUP(Tableau2[[#This Row],[ENFANT]],Tableau1[enfant],Tableau1[doc fourni])</f>
        <v>0</v>
      </c>
    </row>
    <row r="18" spans="1:17" ht="15.75" x14ac:dyDescent="0.25">
      <c r="A18" s="2" t="s">
        <v>100</v>
      </c>
      <c r="B18" s="2">
        <f>LOOKUP(Tableau2[[#This Row],[ENFANT]],Tableau1[enfant],Tableau1[AGE])</f>
        <v>5</v>
      </c>
      <c r="C18" s="26" t="s">
        <v>351</v>
      </c>
      <c r="D18" s="26"/>
      <c r="E18" s="26"/>
      <c r="F18" s="26"/>
      <c r="G18" s="26"/>
      <c r="H18" s="28"/>
      <c r="I18" s="28"/>
      <c r="J18" s="28"/>
      <c r="K18" s="28"/>
      <c r="L18" s="28"/>
      <c r="M18" s="29">
        <f>COUNTIF(Tableau2[[#This Row],[16/02/2015]:[27/02/2015]],"J")+COUNTIF(Tableau2[[#This Row],[16/02/2015]:[27/02/2015]],"M")/2+COUNTIF(Tableau2[[#This Row],[16/02/2015]:[27/02/2015]],"A")/2</f>
        <v>1</v>
      </c>
      <c r="N18" s="25">
        <f>LOOKUP(Tableau2[[#This Row],[ENFANT]],Tableau1[enfant],Tableau1[centre])</f>
        <v>18</v>
      </c>
      <c r="O18" s="25">
        <f>Tableau2[Tarif]*Tableau2[Nb de jours]</f>
        <v>18</v>
      </c>
      <c r="P18" s="2" t="str">
        <f>LOOKUP(Tableau2[[#This Row],[ENFANT]],Tableau1[enfant],Tableau1[régime])</f>
        <v>CAF</v>
      </c>
      <c r="Q18" s="2">
        <f>LOOKUP(Tableau2[[#This Row],[ENFANT]],Tableau1[enfant],Tableau1[doc fourni])</f>
        <v>0</v>
      </c>
    </row>
    <row r="19" spans="1:17" ht="15.75" x14ac:dyDescent="0.25">
      <c r="A19" s="2" t="s">
        <v>122</v>
      </c>
      <c r="B19" s="2">
        <f>LOOKUP(Tableau2[[#This Row],[ENFANT]],Tableau1[enfant],Tableau1[AGE])</f>
        <v>5</v>
      </c>
      <c r="C19" s="26" t="s">
        <v>351</v>
      </c>
      <c r="D19" s="26" t="s">
        <v>351</v>
      </c>
      <c r="E19" s="26"/>
      <c r="F19" s="26" t="s">
        <v>351</v>
      </c>
      <c r="G19" s="26" t="s">
        <v>351</v>
      </c>
      <c r="H19" s="28"/>
      <c r="I19" s="28"/>
      <c r="J19" s="28"/>
      <c r="K19" s="28"/>
      <c r="L19" s="28"/>
      <c r="M19" s="29">
        <f>COUNTIF(Tableau2[[#This Row],[16/02/2015]:[27/02/2015]],"J")+COUNTIF(Tableau2[[#This Row],[16/02/2015]:[27/02/2015]],"M")/2+COUNTIF(Tableau2[[#This Row],[16/02/2015]:[27/02/2015]],"A")/2</f>
        <v>4</v>
      </c>
      <c r="N19" s="25">
        <f>LOOKUP(Tableau2[[#This Row],[ENFANT]],Tableau1[enfant],Tableau1[centre])</f>
        <v>5</v>
      </c>
      <c r="O19" s="25">
        <f>Tableau2[Tarif]*Tableau2[Nb de jours]</f>
        <v>20</v>
      </c>
      <c r="P19" s="2" t="str">
        <f>LOOKUP(Tableau2[[#This Row],[ENFANT]],Tableau1[enfant],Tableau1[régime])</f>
        <v>CAF</v>
      </c>
      <c r="Q19" s="2" t="str">
        <f>LOOKUP(Tableau2[[#This Row],[ENFANT]],Tableau1[enfant],Tableau1[doc fourni])</f>
        <v>NON</v>
      </c>
    </row>
    <row r="20" spans="1:17" ht="15.75" x14ac:dyDescent="0.25">
      <c r="A20" s="2" t="s">
        <v>128</v>
      </c>
      <c r="B20" s="2">
        <f>LOOKUP(Tableau2[[#This Row],[ENFANT]],Tableau1[enfant],Tableau1[AGE])</f>
        <v>4</v>
      </c>
      <c r="C20" s="26"/>
      <c r="D20" s="26"/>
      <c r="E20" s="26" t="s">
        <v>351</v>
      </c>
      <c r="F20" s="26"/>
      <c r="G20" s="26" t="s">
        <v>351</v>
      </c>
      <c r="H20" s="28"/>
      <c r="I20" s="28"/>
      <c r="J20" s="28"/>
      <c r="K20" s="28"/>
      <c r="L20" s="28"/>
      <c r="M20" s="29">
        <f>COUNTIF(Tableau2[[#This Row],[16/02/2015]:[27/02/2015]],"J")+COUNTIF(Tableau2[[#This Row],[16/02/2015]:[27/02/2015]],"M")/2+COUNTIF(Tableau2[[#This Row],[16/02/2015]:[27/02/2015]],"A")/2</f>
        <v>2</v>
      </c>
      <c r="N20" s="25">
        <f>LOOKUP(Tableau2[[#This Row],[ENFANT]],Tableau1[enfant],Tableau1[centre])</f>
        <v>11</v>
      </c>
      <c r="O20" s="25">
        <f>Tableau2[Tarif]*Tableau2[Nb de jours]</f>
        <v>22</v>
      </c>
      <c r="P20" s="2" t="str">
        <f>LOOKUP(Tableau2[[#This Row],[ENFANT]],Tableau1[enfant],Tableau1[régime])</f>
        <v>CAF</v>
      </c>
      <c r="Q20" s="2">
        <f>LOOKUP(Tableau2[[#This Row],[ENFANT]],Tableau1[enfant],Tableau1[doc fourni])</f>
        <v>0</v>
      </c>
    </row>
    <row r="21" spans="1:17" ht="15.75" x14ac:dyDescent="0.25">
      <c r="A21" s="2" t="s">
        <v>136</v>
      </c>
      <c r="B21" s="2">
        <f>LOOKUP(Tableau2[[#This Row],[ENFANT]],Tableau1[enfant],Tableau1[AGE])</f>
        <v>9</v>
      </c>
      <c r="C21" s="26" t="s">
        <v>351</v>
      </c>
      <c r="D21" s="26"/>
      <c r="E21" s="26" t="s">
        <v>351</v>
      </c>
      <c r="F21" s="26" t="s">
        <v>352</v>
      </c>
      <c r="G21" s="26" t="s">
        <v>351</v>
      </c>
      <c r="H21" s="28"/>
      <c r="I21" s="28"/>
      <c r="J21" s="28"/>
      <c r="K21" s="28"/>
      <c r="L21" s="28"/>
      <c r="M21" s="29">
        <f>COUNTIF(Tableau2[[#This Row],[16/02/2015]:[27/02/2015]],"J")+COUNTIF(Tableau2[[#This Row],[16/02/2015]:[27/02/2015]],"M")/2+COUNTIF(Tableau2[[#This Row],[16/02/2015]:[27/02/2015]],"A")/2</f>
        <v>3.5</v>
      </c>
      <c r="N21" s="25">
        <f>LOOKUP(Tableau2[[#This Row],[ENFANT]],Tableau1[enfant],Tableau1[centre])</f>
        <v>11</v>
      </c>
      <c r="O21" s="25">
        <f>Tableau2[Tarif]*Tableau2[Nb de jours]</f>
        <v>38.5</v>
      </c>
      <c r="P21" s="2" t="str">
        <f>LOOKUP(Tableau2[[#This Row],[ENFANT]],Tableau1[enfant],Tableau1[régime])</f>
        <v>CAF</v>
      </c>
      <c r="Q21" s="2">
        <f>LOOKUP(Tableau2[[#This Row],[ENFANT]],Tableau1[enfant],Tableau1[doc fourni])</f>
        <v>0</v>
      </c>
    </row>
    <row r="22" spans="1:17" ht="15.75" x14ac:dyDescent="0.25">
      <c r="A22" s="2" t="s">
        <v>137</v>
      </c>
      <c r="B22" s="2">
        <f>LOOKUP(Tableau2[[#This Row],[ENFANT]],Tableau1[enfant],Tableau1[AGE])</f>
        <v>4</v>
      </c>
      <c r="C22" s="26"/>
      <c r="D22" s="26" t="s">
        <v>351</v>
      </c>
      <c r="E22" s="26" t="s">
        <v>351</v>
      </c>
      <c r="F22" s="26"/>
      <c r="G22" s="26"/>
      <c r="H22" s="28"/>
      <c r="I22" s="28"/>
      <c r="J22" s="28" t="s">
        <v>351</v>
      </c>
      <c r="K22" s="28" t="s">
        <v>353</v>
      </c>
      <c r="L22" s="28" t="s">
        <v>351</v>
      </c>
      <c r="M22" s="29">
        <f>COUNTIF(Tableau2[[#This Row],[16/02/2015]:[27/02/2015]],"J")+COUNTIF(Tableau2[[#This Row],[16/02/2015]:[27/02/2015]],"M")/2+COUNTIF(Tableau2[[#This Row],[16/02/2015]:[27/02/2015]],"A")/2</f>
        <v>4.5</v>
      </c>
      <c r="N22" s="25">
        <f>LOOKUP(Tableau2[[#This Row],[ENFANT]],Tableau1[enfant],Tableau1[centre])</f>
        <v>6</v>
      </c>
      <c r="O22" s="25">
        <f>Tableau2[Tarif]*Tableau2[Nb de jours]</f>
        <v>27</v>
      </c>
      <c r="P22" s="2" t="str">
        <f>LOOKUP(Tableau2[[#This Row],[ENFANT]],Tableau1[enfant],Tableau1[régime])</f>
        <v>CAF</v>
      </c>
      <c r="Q22" s="2" t="str">
        <f>LOOKUP(Tableau2[[#This Row],[ENFANT]],Tableau1[enfant],Tableau1[doc fourni])</f>
        <v>NON</v>
      </c>
    </row>
    <row r="23" spans="1:17" ht="15.75" x14ac:dyDescent="0.25">
      <c r="A23" s="2" t="s">
        <v>156</v>
      </c>
      <c r="B23" s="2">
        <f>LOOKUP(Tableau2[[#This Row],[ENFANT]],Tableau1[enfant],Tableau1[AGE])</f>
        <v>10</v>
      </c>
      <c r="C23" s="26"/>
      <c r="D23" s="26"/>
      <c r="E23" s="26" t="s">
        <v>351</v>
      </c>
      <c r="F23" s="26" t="s">
        <v>351</v>
      </c>
      <c r="G23" s="26" t="s">
        <v>351</v>
      </c>
      <c r="H23" s="28" t="s">
        <v>351</v>
      </c>
      <c r="I23" s="28"/>
      <c r="J23" s="28" t="s">
        <v>351</v>
      </c>
      <c r="K23" s="28" t="s">
        <v>351</v>
      </c>
      <c r="L23" s="28"/>
      <c r="M23" s="29">
        <f>COUNTIF(Tableau2[[#This Row],[16/02/2015]:[27/02/2015]],"J")+COUNTIF(Tableau2[[#This Row],[16/02/2015]:[27/02/2015]],"M")/2+COUNTIF(Tableau2[[#This Row],[16/02/2015]:[27/02/2015]],"A")/2</f>
        <v>6</v>
      </c>
      <c r="N23" s="25">
        <f>LOOKUP(Tableau2[[#This Row],[ENFANT]],Tableau1[enfant],Tableau1[centre])</f>
        <v>11</v>
      </c>
      <c r="O23" s="25">
        <f>Tableau2[Tarif]*Tableau2[Nb de jours]</f>
        <v>66</v>
      </c>
      <c r="P23" s="2" t="str">
        <f>LOOKUP(Tableau2[[#This Row],[ENFANT]],Tableau1[enfant],Tableau1[régime])</f>
        <v>CAF</v>
      </c>
      <c r="Q23" s="2">
        <f>LOOKUP(Tableau2[[#This Row],[ENFANT]],Tableau1[enfant],Tableau1[doc fourni])</f>
        <v>0</v>
      </c>
    </row>
    <row r="24" spans="1:17" ht="15.75" x14ac:dyDescent="0.25">
      <c r="A24" s="2" t="s">
        <v>170</v>
      </c>
      <c r="B24" s="2">
        <f>LOOKUP(Tableau2[[#This Row],[ENFANT]],Tableau1[enfant],Tableau1[AGE])</f>
        <v>6</v>
      </c>
      <c r="C24" s="26"/>
      <c r="D24" s="26"/>
      <c r="E24" s="26"/>
      <c r="F24" s="26"/>
      <c r="G24" s="26"/>
      <c r="H24" s="28"/>
      <c r="I24" s="28" t="s">
        <v>352</v>
      </c>
      <c r="J24" s="28"/>
      <c r="K24" s="28" t="s">
        <v>352</v>
      </c>
      <c r="L24" s="28"/>
      <c r="M24" s="29">
        <f>COUNTIF(Tableau2[[#This Row],[16/02/2015]:[27/02/2015]],"J")+COUNTIF(Tableau2[[#This Row],[16/02/2015]:[27/02/2015]],"M")/2+COUNTIF(Tableau2[[#This Row],[16/02/2015]:[27/02/2015]],"A")/2</f>
        <v>1</v>
      </c>
      <c r="N24" s="25">
        <f>LOOKUP(Tableau2[[#This Row],[ENFANT]],Tableau1[enfant],Tableau1[centre])</f>
        <v>11</v>
      </c>
      <c r="O24" s="25">
        <f>Tableau2[Tarif]*Tableau2[Nb de jours]</f>
        <v>11</v>
      </c>
      <c r="P24" s="2" t="str">
        <f>LOOKUP(Tableau2[[#This Row],[ENFANT]],Tableau1[enfant],Tableau1[régime])</f>
        <v>CAF</v>
      </c>
      <c r="Q24" s="2">
        <f>LOOKUP(Tableau2[[#This Row],[ENFANT]],Tableau1[enfant],Tableau1[doc fourni])</f>
        <v>0</v>
      </c>
    </row>
    <row r="25" spans="1:17" ht="15.75" x14ac:dyDescent="0.25">
      <c r="A25" s="2" t="s">
        <v>176</v>
      </c>
      <c r="B25" s="2">
        <f>LOOKUP(Tableau2[[#This Row],[ENFANT]],Tableau1[enfant],Tableau1[AGE])</f>
        <v>8</v>
      </c>
      <c r="C25" s="26" t="s">
        <v>352</v>
      </c>
      <c r="D25" s="26"/>
      <c r="E25" s="26"/>
      <c r="F25" s="26"/>
      <c r="G25" s="26" t="s">
        <v>352</v>
      </c>
      <c r="H25" s="28"/>
      <c r="I25" s="28"/>
      <c r="J25" s="28"/>
      <c r="K25" s="28"/>
      <c r="L25" s="28"/>
      <c r="M25" s="29">
        <f>COUNTIF(Tableau2[[#This Row],[16/02/2015]:[27/02/2015]],"J")+COUNTIF(Tableau2[[#This Row],[16/02/2015]:[27/02/2015]],"M")/2+COUNTIF(Tableau2[[#This Row],[16/02/2015]:[27/02/2015]],"A")/2</f>
        <v>1</v>
      </c>
      <c r="N25" s="25">
        <f>LOOKUP(Tableau2[[#This Row],[ENFANT]],Tableau1[enfant],Tableau1[centre])</f>
        <v>6</v>
      </c>
      <c r="O25" s="25">
        <f>Tableau2[Tarif]*Tableau2[Nb de jours]</f>
        <v>6</v>
      </c>
      <c r="P25" s="2" t="str">
        <f>LOOKUP(Tableau2[[#This Row],[ENFANT]],Tableau1[enfant],Tableau1[régime])</f>
        <v>CAF</v>
      </c>
      <c r="Q25" s="2" t="str">
        <f>LOOKUP(Tableau2[[#This Row],[ENFANT]],Tableau1[enfant],Tableau1[doc fourni])</f>
        <v>OUI</v>
      </c>
    </row>
    <row r="26" spans="1:17" ht="15.75" x14ac:dyDescent="0.25">
      <c r="A26" s="2" t="s">
        <v>179</v>
      </c>
      <c r="B26" s="2">
        <f>LOOKUP(Tableau2[[#This Row],[ENFANT]],Tableau1[enfant],Tableau1[AGE])</f>
        <v>10</v>
      </c>
      <c r="C26" s="26"/>
      <c r="D26" s="26"/>
      <c r="E26" s="26"/>
      <c r="F26" s="26"/>
      <c r="G26" s="26"/>
      <c r="H26" s="28"/>
      <c r="I26" s="28" t="s">
        <v>351</v>
      </c>
      <c r="J26" s="28"/>
      <c r="K26" s="28" t="s">
        <v>351</v>
      </c>
      <c r="L26" s="28"/>
      <c r="M26" s="29">
        <f>COUNTIF(Tableau2[[#This Row],[16/02/2015]:[27/02/2015]],"J")+COUNTIF(Tableau2[[#This Row],[16/02/2015]:[27/02/2015]],"M")/2+COUNTIF(Tableau2[[#This Row],[16/02/2015]:[27/02/2015]],"A")/2</f>
        <v>2</v>
      </c>
      <c r="N26" s="25">
        <f>LOOKUP(Tableau2[[#This Row],[ENFANT]],Tableau1[enfant],Tableau1[centre])</f>
        <v>11</v>
      </c>
      <c r="O26" s="25">
        <f>Tableau2[Tarif]*Tableau2[Nb de jours]</f>
        <v>22</v>
      </c>
      <c r="P26" s="2" t="str">
        <f>LOOKUP(Tableau2[[#This Row],[ENFANT]],Tableau1[enfant],Tableau1[régime])</f>
        <v>CAF</v>
      </c>
      <c r="Q26" s="2" t="str">
        <f>LOOKUP(Tableau2[[#This Row],[ENFANT]],Tableau1[enfant],Tableau1[doc fourni])</f>
        <v>NON</v>
      </c>
    </row>
    <row r="27" spans="1:17" ht="15.75" x14ac:dyDescent="0.25">
      <c r="A27" s="2" t="s">
        <v>193</v>
      </c>
      <c r="B27" s="2">
        <f>LOOKUP(Tableau2[[#This Row],[ENFANT]],Tableau1[enfant],Tableau1[AGE])</f>
        <v>5</v>
      </c>
      <c r="C27" s="26"/>
      <c r="D27" s="26"/>
      <c r="E27" s="26"/>
      <c r="F27" s="26"/>
      <c r="G27" s="26"/>
      <c r="H27" s="28" t="s">
        <v>351</v>
      </c>
      <c r="I27" s="28" t="s">
        <v>351</v>
      </c>
      <c r="J27" s="28"/>
      <c r="K27" s="28" t="s">
        <v>351</v>
      </c>
      <c r="L27" s="28" t="s">
        <v>351</v>
      </c>
      <c r="M27" s="29">
        <f>COUNTIF(Tableau2[[#This Row],[16/02/2015]:[27/02/2015]],"J")+COUNTIF(Tableau2[[#This Row],[16/02/2015]:[27/02/2015]],"M")/2+COUNTIF(Tableau2[[#This Row],[16/02/2015]:[27/02/2015]],"A")/2</f>
        <v>4</v>
      </c>
      <c r="N27" s="25">
        <f>LOOKUP(Tableau2[[#This Row],[ENFANT]],Tableau1[enfant],Tableau1[centre])</f>
        <v>6</v>
      </c>
      <c r="O27" s="25">
        <f>Tableau2[Tarif]*Tableau2[Nb de jours]</f>
        <v>24</v>
      </c>
      <c r="P27" s="2" t="str">
        <f>LOOKUP(Tableau2[[#This Row],[ENFANT]],Tableau1[enfant],Tableau1[régime])</f>
        <v>CAF</v>
      </c>
      <c r="Q27" s="2" t="str">
        <f>LOOKUP(Tableau2[[#This Row],[ENFANT]],Tableau1[enfant],Tableau1[doc fourni])</f>
        <v>OUI</v>
      </c>
    </row>
    <row r="28" spans="1:17" ht="15.75" x14ac:dyDescent="0.25">
      <c r="A28" s="2" t="s">
        <v>194</v>
      </c>
      <c r="B28" s="2">
        <f>LOOKUP(Tableau2[[#This Row],[ENFANT]],Tableau1[enfant],Tableau1[AGE])</f>
        <v>3</v>
      </c>
      <c r="C28" s="26"/>
      <c r="D28" s="26"/>
      <c r="E28" s="26"/>
      <c r="F28" s="26"/>
      <c r="G28" s="26"/>
      <c r="H28" s="28" t="s">
        <v>351</v>
      </c>
      <c r="I28" s="28" t="s">
        <v>351</v>
      </c>
      <c r="J28" s="28"/>
      <c r="K28" s="28" t="s">
        <v>351</v>
      </c>
      <c r="L28" s="28" t="s">
        <v>351</v>
      </c>
      <c r="M28" s="29">
        <f>COUNTIF(Tableau2[[#This Row],[16/02/2015]:[27/02/2015]],"J")+COUNTIF(Tableau2[[#This Row],[16/02/2015]:[27/02/2015]],"M")/2+COUNTIF(Tableau2[[#This Row],[16/02/2015]:[27/02/2015]],"A")/2</f>
        <v>4</v>
      </c>
      <c r="N28" s="25">
        <f>LOOKUP(Tableau2[[#This Row],[ENFANT]],Tableau1[enfant],Tableau1[centre])</f>
        <v>6</v>
      </c>
      <c r="O28" s="25">
        <f>Tableau2[Tarif]*Tableau2[Nb de jours]</f>
        <v>24</v>
      </c>
      <c r="P28" s="2" t="str">
        <f>LOOKUP(Tableau2[[#This Row],[ENFANT]],Tableau1[enfant],Tableau1[régime])</f>
        <v>CAF</v>
      </c>
      <c r="Q28" s="2" t="str">
        <f>LOOKUP(Tableau2[[#This Row],[ENFANT]],Tableau1[enfant],Tableau1[doc fourni])</f>
        <v>OUI</v>
      </c>
    </row>
    <row r="29" spans="1:17" ht="15.75" x14ac:dyDescent="0.25">
      <c r="A29" s="2" t="s">
        <v>198</v>
      </c>
      <c r="B29" s="2">
        <f>LOOKUP(Tableau2[[#This Row],[ENFANT]],Tableau1[enfant],Tableau1[AGE])</f>
        <v>6</v>
      </c>
      <c r="C29" s="26"/>
      <c r="D29" s="26" t="s">
        <v>351</v>
      </c>
      <c r="E29" s="26" t="s">
        <v>351</v>
      </c>
      <c r="F29" s="26" t="s">
        <v>351</v>
      </c>
      <c r="G29" s="26" t="s">
        <v>351</v>
      </c>
      <c r="H29" s="28"/>
      <c r="I29" s="28"/>
      <c r="J29" s="28"/>
      <c r="K29" s="28"/>
      <c r="L29" s="28"/>
      <c r="M29" s="29">
        <f>COUNTIF(Tableau2[[#This Row],[16/02/2015]:[27/02/2015]],"J")+COUNTIF(Tableau2[[#This Row],[16/02/2015]:[27/02/2015]],"M")/2+COUNTIF(Tableau2[[#This Row],[16/02/2015]:[27/02/2015]],"A")/2</f>
        <v>4</v>
      </c>
      <c r="N29" s="25">
        <f>LOOKUP(Tableau2[[#This Row],[ENFANT]],Tableau1[enfant],Tableau1[centre])</f>
        <v>9</v>
      </c>
      <c r="O29" s="25">
        <f>Tableau2[Tarif]*Tableau2[Nb de jours]</f>
        <v>36</v>
      </c>
      <c r="P29" s="2" t="str">
        <f>LOOKUP(Tableau2[[#This Row],[ENFANT]],Tableau1[enfant],Tableau1[régime])</f>
        <v>CAF</v>
      </c>
      <c r="Q29" s="2">
        <f>LOOKUP(Tableau2[[#This Row],[ENFANT]],Tableau1[enfant],Tableau1[doc fourni])</f>
        <v>0</v>
      </c>
    </row>
    <row r="30" spans="1:17" ht="15.75" x14ac:dyDescent="0.25">
      <c r="A30" s="2" t="s">
        <v>199</v>
      </c>
      <c r="B30" s="2">
        <f>LOOKUP(Tableau2[[#This Row],[ENFANT]],Tableau1[enfant],Tableau1[AGE])</f>
        <v>8</v>
      </c>
      <c r="C30" s="26"/>
      <c r="D30" s="26" t="s">
        <v>351</v>
      </c>
      <c r="E30" s="26" t="s">
        <v>351</v>
      </c>
      <c r="F30" s="26" t="s">
        <v>351</v>
      </c>
      <c r="G30" s="26" t="s">
        <v>351</v>
      </c>
      <c r="H30" s="28"/>
      <c r="I30" s="28"/>
      <c r="J30" s="28"/>
      <c r="K30" s="28"/>
      <c r="L30" s="28"/>
      <c r="M30" s="29">
        <f>COUNTIF(Tableau2[[#This Row],[16/02/2015]:[27/02/2015]],"J")+COUNTIF(Tableau2[[#This Row],[16/02/2015]:[27/02/2015]],"M")/2+COUNTIF(Tableau2[[#This Row],[16/02/2015]:[27/02/2015]],"A")/2</f>
        <v>4</v>
      </c>
      <c r="N30" s="25">
        <f>LOOKUP(Tableau2[[#This Row],[ENFANT]],Tableau1[enfant],Tableau1[centre])</f>
        <v>9</v>
      </c>
      <c r="O30" s="25">
        <f>Tableau2[Tarif]*Tableau2[Nb de jours]</f>
        <v>36</v>
      </c>
      <c r="P30" s="2" t="str">
        <f>LOOKUP(Tableau2[[#This Row],[ENFANT]],Tableau1[enfant],Tableau1[régime])</f>
        <v>CAF</v>
      </c>
      <c r="Q30" s="2">
        <f>LOOKUP(Tableau2[[#This Row],[ENFANT]],Tableau1[enfant],Tableau1[doc fourni])</f>
        <v>0</v>
      </c>
    </row>
    <row r="31" spans="1:17" ht="15.75" x14ac:dyDescent="0.25">
      <c r="A31" s="2" t="s">
        <v>209</v>
      </c>
      <c r="B31" s="2">
        <f>LOOKUP(Tableau2[[#This Row],[ENFANT]],Tableau1[enfant],Tableau1[AGE])</f>
        <v>3</v>
      </c>
      <c r="C31" s="26"/>
      <c r="D31" s="26" t="s">
        <v>351</v>
      </c>
      <c r="E31" s="26" t="s">
        <v>351</v>
      </c>
      <c r="F31" s="26" t="s">
        <v>352</v>
      </c>
      <c r="G31" s="26" t="s">
        <v>352</v>
      </c>
      <c r="H31" s="28"/>
      <c r="I31" s="28"/>
      <c r="J31" s="28"/>
      <c r="K31" s="28"/>
      <c r="L31" s="28"/>
      <c r="M31" s="29">
        <f>COUNTIF(Tableau2[[#This Row],[16/02/2015]:[27/02/2015]],"J")+COUNTIF(Tableau2[[#This Row],[16/02/2015]:[27/02/2015]],"M")/2+COUNTIF(Tableau2[[#This Row],[16/02/2015]:[27/02/2015]],"A")/2</f>
        <v>3</v>
      </c>
      <c r="N31" s="25">
        <f>LOOKUP(Tableau2[[#This Row],[ENFANT]],Tableau1[enfant],Tableau1[centre])</f>
        <v>11</v>
      </c>
      <c r="O31" s="25">
        <f>Tableau2[Tarif]*Tableau2[Nb de jours]</f>
        <v>33</v>
      </c>
      <c r="P31" s="2" t="str">
        <f>LOOKUP(Tableau2[[#This Row],[ENFANT]],Tableau1[enfant],Tableau1[régime])</f>
        <v>CAF</v>
      </c>
      <c r="Q31" s="2">
        <f>LOOKUP(Tableau2[[#This Row],[ENFANT]],Tableau1[enfant],Tableau1[doc fourni])</f>
        <v>0</v>
      </c>
    </row>
    <row r="32" spans="1:17" ht="15.75" x14ac:dyDescent="0.25">
      <c r="A32" s="2" t="s">
        <v>210</v>
      </c>
      <c r="B32" s="2">
        <f>LOOKUP(Tableau2[[#This Row],[ENFANT]],Tableau1[enfant],Tableau1[AGE])</f>
        <v>11</v>
      </c>
      <c r="C32" s="26"/>
      <c r="D32" s="26" t="s">
        <v>351</v>
      </c>
      <c r="E32" s="26" t="s">
        <v>351</v>
      </c>
      <c r="F32" s="26" t="s">
        <v>352</v>
      </c>
      <c r="G32" s="26" t="s">
        <v>352</v>
      </c>
      <c r="H32" s="28"/>
      <c r="I32" s="28"/>
      <c r="J32" s="28"/>
      <c r="K32" s="28"/>
      <c r="L32" s="28"/>
      <c r="M32" s="29">
        <f>COUNTIF(Tableau2[[#This Row],[16/02/2015]:[27/02/2015]],"J")+COUNTIF(Tableau2[[#This Row],[16/02/2015]:[27/02/2015]],"M")/2+COUNTIF(Tableau2[[#This Row],[16/02/2015]:[27/02/2015]],"A")/2</f>
        <v>3</v>
      </c>
      <c r="N32" s="25">
        <f>LOOKUP(Tableau2[[#This Row],[ENFANT]],Tableau1[enfant],Tableau1[centre])</f>
        <v>11</v>
      </c>
      <c r="O32" s="25">
        <f>Tableau2[Tarif]*Tableau2[Nb de jours]</f>
        <v>33</v>
      </c>
      <c r="P32" s="2" t="str">
        <f>LOOKUP(Tableau2[[#This Row],[ENFANT]],Tableau1[enfant],Tableau1[régime])</f>
        <v>CAF</v>
      </c>
      <c r="Q32" s="2">
        <f>LOOKUP(Tableau2[[#This Row],[ENFANT]],Tableau1[enfant],Tableau1[doc fourni])</f>
        <v>0</v>
      </c>
    </row>
    <row r="33" spans="1:17" ht="15.75" x14ac:dyDescent="0.25">
      <c r="A33" s="2" t="s">
        <v>212</v>
      </c>
      <c r="B33" s="2">
        <f>LOOKUP(Tableau2[[#This Row],[ENFANT]],Tableau1[enfant],Tableau1[AGE])</f>
        <v>6</v>
      </c>
      <c r="C33" s="26"/>
      <c r="D33" s="26"/>
      <c r="E33" s="26"/>
      <c r="F33" s="26"/>
      <c r="G33" s="26"/>
      <c r="H33" s="28" t="s">
        <v>351</v>
      </c>
      <c r="I33" s="28" t="s">
        <v>351</v>
      </c>
      <c r="J33" s="28" t="s">
        <v>351</v>
      </c>
      <c r="K33" s="28" t="s">
        <v>351</v>
      </c>
      <c r="L33" s="28" t="s">
        <v>351</v>
      </c>
      <c r="M33" s="29">
        <f>COUNTIF(Tableau2[[#This Row],[16/02/2015]:[27/02/2015]],"J")+COUNTIF(Tableau2[[#This Row],[16/02/2015]:[27/02/2015]],"M")/2+COUNTIF(Tableau2[[#This Row],[16/02/2015]:[27/02/2015]],"A")/2</f>
        <v>5</v>
      </c>
      <c r="N33" s="25">
        <f>LOOKUP(Tableau2[[#This Row],[ENFANT]],Tableau1[enfant],Tableau1[centre])</f>
        <v>6</v>
      </c>
      <c r="O33" s="25">
        <f>Tableau2[Tarif]*Tableau2[Nb de jours]</f>
        <v>30</v>
      </c>
      <c r="P33" s="2" t="str">
        <f>LOOKUP(Tableau2[[#This Row],[ENFANT]],Tableau1[enfant],Tableau1[régime])</f>
        <v>CAF</v>
      </c>
      <c r="Q33" s="2" t="str">
        <f>LOOKUP(Tableau2[[#This Row],[ENFANT]],Tableau1[enfant],Tableau1[doc fourni])</f>
        <v>NON</v>
      </c>
    </row>
    <row r="34" spans="1:17" ht="15.75" x14ac:dyDescent="0.25">
      <c r="A34" s="2" t="s">
        <v>213</v>
      </c>
      <c r="B34" s="2">
        <f>LOOKUP(Tableau2[[#This Row],[ENFANT]],Tableau1[enfant],Tableau1[AGE])</f>
        <v>9</v>
      </c>
      <c r="C34" s="26"/>
      <c r="D34" s="26"/>
      <c r="E34" s="26"/>
      <c r="F34" s="26"/>
      <c r="G34" s="26"/>
      <c r="H34" s="28" t="s">
        <v>351</v>
      </c>
      <c r="I34" s="28" t="s">
        <v>351</v>
      </c>
      <c r="J34" s="28" t="s">
        <v>351</v>
      </c>
      <c r="K34" s="28" t="s">
        <v>351</v>
      </c>
      <c r="L34" s="28" t="s">
        <v>351</v>
      </c>
      <c r="M34" s="29">
        <f>COUNTIF(Tableau2[[#This Row],[16/02/2015]:[27/02/2015]],"J")+COUNTIF(Tableau2[[#This Row],[16/02/2015]:[27/02/2015]],"M")/2+COUNTIF(Tableau2[[#This Row],[16/02/2015]:[27/02/2015]],"A")/2</f>
        <v>5</v>
      </c>
      <c r="N34" s="25">
        <f>LOOKUP(Tableau2[[#This Row],[ENFANT]],Tableau1[enfant],Tableau1[centre])</f>
        <v>6</v>
      </c>
      <c r="O34" s="25">
        <f>Tableau2[Tarif]*Tableau2[Nb de jours]</f>
        <v>30</v>
      </c>
      <c r="P34" s="2" t="str">
        <f>LOOKUP(Tableau2[[#This Row],[ENFANT]],Tableau1[enfant],Tableau1[régime])</f>
        <v>CAF</v>
      </c>
      <c r="Q34" s="2" t="str">
        <f>LOOKUP(Tableau2[[#This Row],[ENFANT]],Tableau1[enfant],Tableau1[doc fourni])</f>
        <v>NON</v>
      </c>
    </row>
    <row r="35" spans="1:17" ht="15.75" x14ac:dyDescent="0.25">
      <c r="A35" s="2" t="s">
        <v>219</v>
      </c>
      <c r="B35" s="2">
        <f>LOOKUP(Tableau2[[#This Row],[ENFANT]],Tableau1[enfant],Tableau1[AGE])</f>
        <v>8</v>
      </c>
      <c r="C35" s="26" t="s">
        <v>351</v>
      </c>
      <c r="D35" s="26" t="s">
        <v>351</v>
      </c>
      <c r="E35" s="26" t="s">
        <v>351</v>
      </c>
      <c r="F35" s="26" t="s">
        <v>351</v>
      </c>
      <c r="G35" s="26" t="s">
        <v>351</v>
      </c>
      <c r="H35" s="28"/>
      <c r="I35" s="28"/>
      <c r="J35" s="28"/>
      <c r="K35" s="28"/>
      <c r="L35" s="28"/>
      <c r="M35" s="29">
        <f>COUNTIF(Tableau2[[#This Row],[16/02/2015]:[27/02/2015]],"J")+COUNTIF(Tableau2[[#This Row],[16/02/2015]:[27/02/2015]],"M")/2+COUNTIF(Tableau2[[#This Row],[16/02/2015]:[27/02/2015]],"A")/2</f>
        <v>5</v>
      </c>
      <c r="N35" s="25">
        <f>LOOKUP(Tableau2[[#This Row],[ENFANT]],Tableau1[enfant],Tableau1[centre])</f>
        <v>11</v>
      </c>
      <c r="O35" s="25">
        <f>Tableau2[Tarif]*Tableau2[Nb de jours]</f>
        <v>55</v>
      </c>
      <c r="P35" s="2" t="str">
        <f>LOOKUP(Tableau2[[#This Row],[ENFANT]],Tableau1[enfant],Tableau1[régime])</f>
        <v>CAF</v>
      </c>
      <c r="Q35" s="2">
        <f>LOOKUP(Tableau2[[#This Row],[ENFANT]],Tableau1[enfant],Tableau1[doc fourni])</f>
        <v>0</v>
      </c>
    </row>
    <row r="36" spans="1:17" ht="15.75" x14ac:dyDescent="0.25">
      <c r="A36" s="2" t="s">
        <v>220</v>
      </c>
      <c r="B36" s="2">
        <f>LOOKUP(Tableau2[[#This Row],[ENFANT]],Tableau1[enfant],Tableau1[AGE])</f>
        <v>5</v>
      </c>
      <c r="C36" s="26" t="s">
        <v>351</v>
      </c>
      <c r="D36" s="26" t="s">
        <v>351</v>
      </c>
      <c r="E36" s="26" t="s">
        <v>351</v>
      </c>
      <c r="F36" s="26" t="s">
        <v>351</v>
      </c>
      <c r="G36" s="26" t="s">
        <v>351</v>
      </c>
      <c r="H36" s="28"/>
      <c r="I36" s="28"/>
      <c r="J36" s="28"/>
      <c r="K36" s="28"/>
      <c r="L36" s="28"/>
      <c r="M36" s="29">
        <f>COUNTIF(Tableau2[[#This Row],[16/02/2015]:[27/02/2015]],"J")+COUNTIF(Tableau2[[#This Row],[16/02/2015]:[27/02/2015]],"M")/2+COUNTIF(Tableau2[[#This Row],[16/02/2015]:[27/02/2015]],"A")/2</f>
        <v>5</v>
      </c>
      <c r="N36" s="25">
        <f>LOOKUP(Tableau2[[#This Row],[ENFANT]],Tableau1[enfant],Tableau1[centre])</f>
        <v>11</v>
      </c>
      <c r="O36" s="25">
        <f>Tableau2[Tarif]*Tableau2[Nb de jours]</f>
        <v>55</v>
      </c>
      <c r="P36" s="2" t="str">
        <f>LOOKUP(Tableau2[[#This Row],[ENFANT]],Tableau1[enfant],Tableau1[régime])</f>
        <v>CAF</v>
      </c>
      <c r="Q36" s="2">
        <f>LOOKUP(Tableau2[[#This Row],[ENFANT]],Tableau1[enfant],Tableau1[doc fourni])</f>
        <v>0</v>
      </c>
    </row>
    <row r="37" spans="1:17" ht="15.75" x14ac:dyDescent="0.25">
      <c r="A37" s="2" t="s">
        <v>237</v>
      </c>
      <c r="B37" s="2">
        <f>LOOKUP(Tableau2[[#This Row],[ENFANT]],Tableau1[enfant],Tableau1[AGE])</f>
        <v>3</v>
      </c>
      <c r="C37" s="26" t="s">
        <v>351</v>
      </c>
      <c r="D37" s="26" t="s">
        <v>351</v>
      </c>
      <c r="E37" s="26" t="s">
        <v>351</v>
      </c>
      <c r="F37" s="26" t="s">
        <v>351</v>
      </c>
      <c r="G37" s="26" t="s">
        <v>351</v>
      </c>
      <c r="H37" s="28" t="s">
        <v>351</v>
      </c>
      <c r="I37" s="28" t="s">
        <v>351</v>
      </c>
      <c r="J37" s="28" t="s">
        <v>351</v>
      </c>
      <c r="K37" s="28" t="s">
        <v>351</v>
      </c>
      <c r="L37" s="28" t="s">
        <v>351</v>
      </c>
      <c r="M37" s="29">
        <f>COUNTIF(Tableau2[[#This Row],[16/02/2015]:[27/02/2015]],"J")+COUNTIF(Tableau2[[#This Row],[16/02/2015]:[27/02/2015]],"M")/2+COUNTIF(Tableau2[[#This Row],[16/02/2015]:[27/02/2015]],"A")/2</f>
        <v>10</v>
      </c>
      <c r="N37" s="25">
        <f>LOOKUP(Tableau2[[#This Row],[ENFANT]],Tableau1[enfant],Tableau1[centre])</f>
        <v>5</v>
      </c>
      <c r="O37" s="25">
        <f>Tableau2[Tarif]*Tableau2[Nb de jours]</f>
        <v>50</v>
      </c>
      <c r="P37" s="2" t="str">
        <f>LOOKUP(Tableau2[[#This Row],[ENFANT]],Tableau1[enfant],Tableau1[régime])</f>
        <v>CAF</v>
      </c>
      <c r="Q37" s="2" t="str">
        <f>LOOKUP(Tableau2[[#This Row],[ENFANT]],Tableau1[enfant],Tableau1[doc fourni])</f>
        <v>OUI</v>
      </c>
    </row>
    <row r="38" spans="1:17" ht="15.75" x14ac:dyDescent="0.25">
      <c r="A38" s="2" t="s">
        <v>251</v>
      </c>
      <c r="B38" s="2">
        <f>LOOKUP(Tableau2[[#This Row],[ENFANT]],Tableau1[enfant],Tableau1[AGE])</f>
        <v>7</v>
      </c>
      <c r="C38" s="26"/>
      <c r="D38" s="26" t="s">
        <v>351</v>
      </c>
      <c r="E38" s="26"/>
      <c r="F38" s="26"/>
      <c r="G38" s="26"/>
      <c r="H38" s="28" t="s">
        <v>351</v>
      </c>
      <c r="I38" s="28" t="s">
        <v>351</v>
      </c>
      <c r="J38" s="28"/>
      <c r="K38" s="28"/>
      <c r="L38" s="28"/>
      <c r="M38" s="29">
        <f>COUNTIF(Tableau2[[#This Row],[16/02/2015]:[27/02/2015]],"J")+COUNTIF(Tableau2[[#This Row],[16/02/2015]:[27/02/2015]],"M")/2+COUNTIF(Tableau2[[#This Row],[16/02/2015]:[27/02/2015]],"A")/2</f>
        <v>3</v>
      </c>
      <c r="N38" s="25">
        <f>LOOKUP(Tableau2[[#This Row],[ENFANT]],Tableau1[enfant],Tableau1[centre])</f>
        <v>11</v>
      </c>
      <c r="O38" s="25">
        <f>Tableau2[Tarif]*Tableau2[Nb de jours]</f>
        <v>33</v>
      </c>
      <c r="P38" s="2" t="str">
        <f>LOOKUP(Tableau2[[#This Row],[ENFANT]],Tableau1[enfant],Tableau1[régime])</f>
        <v>CAF</v>
      </c>
      <c r="Q38" s="2">
        <f>LOOKUP(Tableau2[[#This Row],[ENFANT]],Tableau1[enfant],Tableau1[doc fourni])</f>
        <v>0</v>
      </c>
    </row>
    <row r="39" spans="1:17" ht="15.75" x14ac:dyDescent="0.25">
      <c r="A39" s="2" t="s">
        <v>264</v>
      </c>
      <c r="B39" s="2">
        <f>LOOKUP(Tableau2[[#This Row],[ENFANT]],Tableau1[enfant],Tableau1[AGE])</f>
        <v>5</v>
      </c>
      <c r="C39" s="26" t="s">
        <v>351</v>
      </c>
      <c r="D39" s="26" t="s">
        <v>351</v>
      </c>
      <c r="E39" s="26" t="s">
        <v>351</v>
      </c>
      <c r="F39" s="26" t="s">
        <v>351</v>
      </c>
      <c r="G39" s="26" t="s">
        <v>351</v>
      </c>
      <c r="H39" s="28"/>
      <c r="I39" s="28"/>
      <c r="J39" s="28"/>
      <c r="K39" s="28"/>
      <c r="L39" s="28"/>
      <c r="M39" s="29">
        <f>COUNTIF(Tableau2[[#This Row],[16/02/2015]:[27/02/2015]],"J")+COUNTIF(Tableau2[[#This Row],[16/02/2015]:[27/02/2015]],"M")/2+COUNTIF(Tableau2[[#This Row],[16/02/2015]:[27/02/2015]],"A")/2</f>
        <v>5</v>
      </c>
      <c r="N39" s="25">
        <f>LOOKUP(Tableau2[[#This Row],[ENFANT]],Tableau1[enfant],Tableau1[centre])</f>
        <v>11</v>
      </c>
      <c r="O39" s="25">
        <f>Tableau2[Tarif]*Tableau2[Nb de jours]</f>
        <v>55</v>
      </c>
      <c r="P39" s="2" t="str">
        <f>LOOKUP(Tableau2[[#This Row],[ENFANT]],Tableau1[enfant],Tableau1[régime])</f>
        <v>CAF</v>
      </c>
      <c r="Q39" s="2">
        <f>LOOKUP(Tableau2[[#This Row],[ENFANT]],Tableau1[enfant],Tableau1[doc fourni])</f>
        <v>0</v>
      </c>
    </row>
    <row r="40" spans="1:17" ht="15.75" x14ac:dyDescent="0.25">
      <c r="A40" s="2" t="s">
        <v>271</v>
      </c>
      <c r="B40" s="2">
        <f>LOOKUP(Tableau2[[#This Row],[ENFANT]],Tableau1[enfant],Tableau1[AGE])</f>
        <v>7</v>
      </c>
      <c r="C40" s="26"/>
      <c r="D40" s="26" t="s">
        <v>351</v>
      </c>
      <c r="E40" s="26" t="s">
        <v>351</v>
      </c>
      <c r="F40" s="26"/>
      <c r="G40" s="26" t="s">
        <v>351</v>
      </c>
      <c r="H40" s="28"/>
      <c r="I40" s="28" t="s">
        <v>351</v>
      </c>
      <c r="J40" s="28" t="s">
        <v>351</v>
      </c>
      <c r="K40" s="28"/>
      <c r="L40" s="28" t="s">
        <v>351</v>
      </c>
      <c r="M40" s="29">
        <f>COUNTIF(Tableau2[[#This Row],[16/02/2015]:[27/02/2015]],"J")+COUNTIF(Tableau2[[#This Row],[16/02/2015]:[27/02/2015]],"M")/2+COUNTIF(Tableau2[[#This Row],[16/02/2015]:[27/02/2015]],"A")/2</f>
        <v>6</v>
      </c>
      <c r="N40" s="25">
        <f>LOOKUP(Tableau2[[#This Row],[ENFANT]],Tableau1[enfant],Tableau1[centre])</f>
        <v>9</v>
      </c>
      <c r="O40" s="25">
        <f>Tableau2[Tarif]*Tableau2[Nb de jours]</f>
        <v>54</v>
      </c>
      <c r="P40" s="2" t="str">
        <f>LOOKUP(Tableau2[[#This Row],[ENFANT]],Tableau1[enfant],Tableau1[régime])</f>
        <v>CAF</v>
      </c>
      <c r="Q40" s="2">
        <f>LOOKUP(Tableau2[[#This Row],[ENFANT]],Tableau1[enfant],Tableau1[doc fourni])</f>
        <v>0</v>
      </c>
    </row>
    <row r="41" spans="1:17" ht="15.75" x14ac:dyDescent="0.25">
      <c r="A41" s="2" t="s">
        <v>272</v>
      </c>
      <c r="B41" s="2">
        <f>LOOKUP(Tableau2[[#This Row],[ENFANT]],Tableau1[enfant],Tableau1[AGE])</f>
        <v>9</v>
      </c>
      <c r="C41" s="26"/>
      <c r="D41" s="26" t="s">
        <v>351</v>
      </c>
      <c r="E41" s="26" t="s">
        <v>351</v>
      </c>
      <c r="F41" s="26"/>
      <c r="G41" s="26" t="s">
        <v>351</v>
      </c>
      <c r="H41" s="28"/>
      <c r="I41" s="28" t="s">
        <v>351</v>
      </c>
      <c r="J41" s="28" t="s">
        <v>351</v>
      </c>
      <c r="K41" s="28"/>
      <c r="L41" s="28" t="s">
        <v>351</v>
      </c>
      <c r="M41" s="29">
        <f>COUNTIF(Tableau2[[#This Row],[16/02/2015]:[27/02/2015]],"J")+COUNTIF(Tableau2[[#This Row],[16/02/2015]:[27/02/2015]],"M")/2+COUNTIF(Tableau2[[#This Row],[16/02/2015]:[27/02/2015]],"A")/2</f>
        <v>6</v>
      </c>
      <c r="N41" s="25">
        <f>LOOKUP(Tableau2[[#This Row],[ENFANT]],Tableau1[enfant],Tableau1[centre])</f>
        <v>9</v>
      </c>
      <c r="O41" s="25">
        <f>Tableau2[Tarif]*Tableau2[Nb de jours]</f>
        <v>54</v>
      </c>
      <c r="P41" s="2" t="str">
        <f>LOOKUP(Tableau2[[#This Row],[ENFANT]],Tableau1[enfant],Tableau1[régime])</f>
        <v>CAF</v>
      </c>
      <c r="Q41" s="2">
        <f>LOOKUP(Tableau2[[#This Row],[ENFANT]],Tableau1[enfant],Tableau1[doc fourni])</f>
        <v>0</v>
      </c>
    </row>
    <row r="42" spans="1:17" ht="15.75" x14ac:dyDescent="0.25">
      <c r="A42" s="2" t="s">
        <v>359</v>
      </c>
      <c r="B42" s="2">
        <f>LOOKUP(Tableau2[[#This Row],[ENFANT]],Tableau1[enfant],Tableau1[AGE])</f>
        <v>4</v>
      </c>
      <c r="C42" s="26"/>
      <c r="D42" s="26"/>
      <c r="E42" s="26"/>
      <c r="F42" s="26"/>
      <c r="G42" s="26"/>
      <c r="H42" s="28" t="s">
        <v>351</v>
      </c>
      <c r="I42" s="28" t="s">
        <v>351</v>
      </c>
      <c r="J42" s="28" t="s">
        <v>351</v>
      </c>
      <c r="K42" s="28" t="s">
        <v>351</v>
      </c>
      <c r="L42" s="28"/>
      <c r="M42" s="29">
        <f>COUNTIF(Tableau2[[#This Row],[16/02/2015]:[27/02/2015]],"J")+COUNTIF(Tableau2[[#This Row],[16/02/2015]:[27/02/2015]],"M")/2+COUNTIF(Tableau2[[#This Row],[16/02/2015]:[27/02/2015]],"A")/2</f>
        <v>4</v>
      </c>
      <c r="N42" s="25">
        <f>LOOKUP(Tableau2[[#This Row],[ENFANT]],Tableau1[enfant],Tableau1[centre])</f>
        <v>9</v>
      </c>
      <c r="O42" s="25">
        <f>Tableau2[Tarif]*Tableau2[Nb de jours]</f>
        <v>36</v>
      </c>
      <c r="P42" s="2" t="str">
        <f>LOOKUP(Tableau2[[#This Row],[ENFANT]],Tableau1[enfant],Tableau1[régime])</f>
        <v>CAF</v>
      </c>
      <c r="Q42" s="2">
        <f>LOOKUP(Tableau2[[#This Row],[ENFANT]],Tableau1[enfant],Tableau1[doc fourni])</f>
        <v>0</v>
      </c>
    </row>
    <row r="43" spans="1:17" ht="15.75" x14ac:dyDescent="0.25">
      <c r="A43" s="2" t="s">
        <v>274</v>
      </c>
      <c r="B43" s="2">
        <f>LOOKUP(Tableau2[[#This Row],[ENFANT]],Tableau1[enfant],Tableau1[AGE])</f>
        <v>10</v>
      </c>
      <c r="C43" s="26"/>
      <c r="D43" s="26"/>
      <c r="E43" s="26"/>
      <c r="F43" s="26"/>
      <c r="G43" s="26"/>
      <c r="H43" s="28" t="s">
        <v>351</v>
      </c>
      <c r="I43" s="28" t="s">
        <v>351</v>
      </c>
      <c r="J43" s="28" t="s">
        <v>351</v>
      </c>
      <c r="K43" s="28" t="s">
        <v>351</v>
      </c>
      <c r="L43" s="28" t="s">
        <v>353</v>
      </c>
      <c r="M43" s="29">
        <f>COUNTIF(Tableau2[[#This Row],[16/02/2015]:[27/02/2015]],"J")+COUNTIF(Tableau2[[#This Row],[16/02/2015]:[27/02/2015]],"M")/2+COUNTIF(Tableau2[[#This Row],[16/02/2015]:[27/02/2015]],"A")/2</f>
        <v>4.5</v>
      </c>
      <c r="N43" s="25">
        <f>LOOKUP(Tableau2[[#This Row],[ENFANT]],Tableau1[enfant],Tableau1[centre])</f>
        <v>9</v>
      </c>
      <c r="O43" s="25">
        <f>Tableau2[Tarif]*Tableau2[Nb de jours]</f>
        <v>40.5</v>
      </c>
      <c r="P43" s="2" t="str">
        <f>LOOKUP(Tableau2[[#This Row],[ENFANT]],Tableau1[enfant],Tableau1[régime])</f>
        <v>CAF</v>
      </c>
      <c r="Q43" s="2">
        <f>LOOKUP(Tableau2[[#This Row],[ENFANT]],Tableau1[enfant],Tableau1[doc fourni])</f>
        <v>0</v>
      </c>
    </row>
    <row r="44" spans="1:17" ht="15.75" x14ac:dyDescent="0.25">
      <c r="A44" s="2" t="s">
        <v>279</v>
      </c>
      <c r="B44" s="2">
        <f>LOOKUP(Tableau2[[#This Row],[ENFANT]],Tableau1[enfant],Tableau1[AGE])</f>
        <v>8</v>
      </c>
      <c r="C44" s="26" t="s">
        <v>351</v>
      </c>
      <c r="D44" s="26"/>
      <c r="E44" s="26" t="s">
        <v>352</v>
      </c>
      <c r="F44" s="26"/>
      <c r="G44" s="26"/>
      <c r="H44" s="28"/>
      <c r="I44" s="28"/>
      <c r="J44" s="28"/>
      <c r="K44" s="28"/>
      <c r="L44" s="28"/>
      <c r="M44" s="29">
        <f>COUNTIF(Tableau2[[#This Row],[16/02/2015]:[27/02/2015]],"J")+COUNTIF(Tableau2[[#This Row],[16/02/2015]:[27/02/2015]],"M")/2+COUNTIF(Tableau2[[#This Row],[16/02/2015]:[27/02/2015]],"A")/2</f>
        <v>1.5</v>
      </c>
      <c r="N44" s="25">
        <f>LOOKUP(Tableau2[[#This Row],[ENFANT]],Tableau1[enfant],Tableau1[centre])</f>
        <v>11</v>
      </c>
      <c r="O44" s="25">
        <f>Tableau2[Tarif]*Tableau2[Nb de jours]</f>
        <v>16.5</v>
      </c>
      <c r="P44" s="2" t="str">
        <f>LOOKUP(Tableau2[[#This Row],[ENFANT]],Tableau1[enfant],Tableau1[régime])</f>
        <v>CAF</v>
      </c>
      <c r="Q44" s="2">
        <f>LOOKUP(Tableau2[[#This Row],[ENFANT]],Tableau1[enfant],Tableau1[doc fourni])</f>
        <v>0</v>
      </c>
    </row>
    <row r="45" spans="1:17" ht="15.75" x14ac:dyDescent="0.25">
      <c r="A45" s="2" t="s">
        <v>280</v>
      </c>
      <c r="B45" s="2">
        <f>LOOKUP(Tableau2[[#This Row],[ENFANT]],Tableau1[enfant],Tableau1[AGE])</f>
        <v>7</v>
      </c>
      <c r="C45" s="26"/>
      <c r="D45" s="26"/>
      <c r="E45" s="26"/>
      <c r="F45" s="26"/>
      <c r="G45" s="26"/>
      <c r="H45" s="28" t="s">
        <v>351</v>
      </c>
      <c r="I45" s="28" t="s">
        <v>351</v>
      </c>
      <c r="J45" s="28" t="s">
        <v>351</v>
      </c>
      <c r="K45" s="28" t="s">
        <v>351</v>
      </c>
      <c r="L45" s="28" t="s">
        <v>351</v>
      </c>
      <c r="M45" s="29">
        <f>COUNTIF(Tableau2[[#This Row],[16/02/2015]:[27/02/2015]],"J")+COUNTIF(Tableau2[[#This Row],[16/02/2015]:[27/02/2015]],"M")/2+COUNTIF(Tableau2[[#This Row],[16/02/2015]:[27/02/2015]],"A")/2</f>
        <v>5</v>
      </c>
      <c r="N45" s="25">
        <f>LOOKUP(Tableau2[[#This Row],[ENFANT]],Tableau1[enfant],Tableau1[centre])</f>
        <v>11</v>
      </c>
      <c r="O45" s="25">
        <f>Tableau2[Tarif]*Tableau2[Nb de jours]</f>
        <v>55</v>
      </c>
      <c r="P45" s="2" t="str">
        <f>LOOKUP(Tableau2[[#This Row],[ENFANT]],Tableau1[enfant],Tableau1[régime])</f>
        <v>CAF</v>
      </c>
      <c r="Q45" s="2">
        <f>LOOKUP(Tableau2[[#This Row],[ENFANT]],Tableau1[enfant],Tableau1[doc fourni])</f>
        <v>0</v>
      </c>
    </row>
    <row r="46" spans="1:17" ht="15.75" x14ac:dyDescent="0.25">
      <c r="A46" s="2" t="s">
        <v>281</v>
      </c>
      <c r="B46" s="2">
        <f>LOOKUP(Tableau2[[#This Row],[ENFANT]],Tableau1[enfant],Tableau1[AGE])</f>
        <v>9</v>
      </c>
      <c r="C46" s="26"/>
      <c r="D46" s="26"/>
      <c r="E46" s="26"/>
      <c r="F46" s="26"/>
      <c r="G46" s="26"/>
      <c r="H46" s="28" t="s">
        <v>351</v>
      </c>
      <c r="I46" s="28" t="s">
        <v>351</v>
      </c>
      <c r="J46" s="28" t="s">
        <v>351</v>
      </c>
      <c r="K46" s="28" t="s">
        <v>351</v>
      </c>
      <c r="L46" s="28" t="s">
        <v>351</v>
      </c>
      <c r="M46" s="29">
        <f>COUNTIF(Tableau2[[#This Row],[16/02/2015]:[27/02/2015]],"J")+COUNTIF(Tableau2[[#This Row],[16/02/2015]:[27/02/2015]],"M")/2+COUNTIF(Tableau2[[#This Row],[16/02/2015]:[27/02/2015]],"A")/2</f>
        <v>5</v>
      </c>
      <c r="N46" s="25">
        <f>LOOKUP(Tableau2[[#This Row],[ENFANT]],Tableau1[enfant],Tableau1[centre])</f>
        <v>11</v>
      </c>
      <c r="O46" s="25">
        <f>Tableau2[Tarif]*Tableau2[Nb de jours]</f>
        <v>55</v>
      </c>
      <c r="P46" s="2" t="str">
        <f>LOOKUP(Tableau2[[#This Row],[ENFANT]],Tableau1[enfant],Tableau1[régime])</f>
        <v>CAF</v>
      </c>
      <c r="Q46" s="2">
        <f>LOOKUP(Tableau2[[#This Row],[ENFANT]],Tableau1[enfant],Tableau1[doc fourni])</f>
        <v>0</v>
      </c>
    </row>
    <row r="47" spans="1:17" ht="15.75" x14ac:dyDescent="0.25">
      <c r="A47" s="2" t="s">
        <v>289</v>
      </c>
      <c r="B47" s="2">
        <f>LOOKUP(Tableau2[[#This Row],[ENFANT]],Tableau1[enfant],Tableau1[AGE])</f>
        <v>7</v>
      </c>
      <c r="C47" s="26"/>
      <c r="D47" s="26"/>
      <c r="E47" s="26"/>
      <c r="F47" s="26" t="s">
        <v>351</v>
      </c>
      <c r="G47" s="26" t="s">
        <v>351</v>
      </c>
      <c r="H47" s="28"/>
      <c r="I47" s="28" t="s">
        <v>351</v>
      </c>
      <c r="J47" s="28"/>
      <c r="K47" s="28" t="s">
        <v>351</v>
      </c>
      <c r="L47" s="28"/>
      <c r="M47" s="29">
        <f>COUNTIF(Tableau2[[#This Row],[16/02/2015]:[27/02/2015]],"J")+COUNTIF(Tableau2[[#This Row],[16/02/2015]:[27/02/2015]],"M")/2+COUNTIF(Tableau2[[#This Row],[16/02/2015]:[27/02/2015]],"A")/2</f>
        <v>4</v>
      </c>
      <c r="N47" s="25">
        <f>LOOKUP(Tableau2[[#This Row],[ENFANT]],Tableau1[enfant],Tableau1[centre])</f>
        <v>11</v>
      </c>
      <c r="O47" s="25">
        <f>Tableau2[Tarif]*Tableau2[Nb de jours]</f>
        <v>44</v>
      </c>
      <c r="P47" s="2" t="str">
        <f>LOOKUP(Tableau2[[#This Row],[ENFANT]],Tableau1[enfant],Tableau1[régime])</f>
        <v>CAF</v>
      </c>
      <c r="Q47" s="2">
        <f>LOOKUP(Tableau2[[#This Row],[ENFANT]],Tableau1[enfant],Tableau1[doc fourni])</f>
        <v>0</v>
      </c>
    </row>
    <row r="48" spans="1:17" ht="15.75" x14ac:dyDescent="0.25">
      <c r="A48" s="2" t="s">
        <v>290</v>
      </c>
      <c r="B48" s="2">
        <f>LOOKUP(Tableau2[[#This Row],[ENFANT]],Tableau1[enfant],Tableau1[AGE])</f>
        <v>5</v>
      </c>
      <c r="C48" s="26"/>
      <c r="D48" s="26"/>
      <c r="E48" s="26"/>
      <c r="F48" s="26" t="s">
        <v>351</v>
      </c>
      <c r="G48" s="26" t="s">
        <v>351</v>
      </c>
      <c r="H48" s="28"/>
      <c r="I48" s="28" t="s">
        <v>351</v>
      </c>
      <c r="J48" s="28"/>
      <c r="K48" s="28" t="s">
        <v>351</v>
      </c>
      <c r="L48" s="28"/>
      <c r="M48" s="29">
        <f>COUNTIF(Tableau2[[#This Row],[16/02/2015]:[27/02/2015]],"J")+COUNTIF(Tableau2[[#This Row],[16/02/2015]:[27/02/2015]],"M")/2+COUNTIF(Tableau2[[#This Row],[16/02/2015]:[27/02/2015]],"A")/2</f>
        <v>4</v>
      </c>
      <c r="N48" s="25">
        <f>LOOKUP(Tableau2[[#This Row],[ENFANT]],Tableau1[enfant],Tableau1[centre])</f>
        <v>11</v>
      </c>
      <c r="O48" s="25">
        <f>Tableau2[Tarif]*Tableau2[Nb de jours]</f>
        <v>44</v>
      </c>
      <c r="P48" s="2" t="str">
        <f>LOOKUP(Tableau2[[#This Row],[ENFANT]],Tableau1[enfant],Tableau1[régime])</f>
        <v>CAF</v>
      </c>
      <c r="Q48" s="2">
        <f>LOOKUP(Tableau2[[#This Row],[ENFANT]],Tableau1[enfant],Tableau1[doc fourni])</f>
        <v>0</v>
      </c>
    </row>
    <row r="49" spans="1:17" ht="15.75" x14ac:dyDescent="0.25">
      <c r="A49" s="2" t="s">
        <v>301</v>
      </c>
      <c r="B49" s="2">
        <f>LOOKUP(Tableau2[[#This Row],[ENFANT]],Tableau1[enfant],Tableau1[AGE])</f>
        <v>3</v>
      </c>
      <c r="C49" s="26" t="s">
        <v>351</v>
      </c>
      <c r="D49" s="26" t="s">
        <v>351</v>
      </c>
      <c r="E49" s="26"/>
      <c r="F49" s="26" t="s">
        <v>351</v>
      </c>
      <c r="G49" s="26" t="s">
        <v>351</v>
      </c>
      <c r="H49" s="28" t="s">
        <v>351</v>
      </c>
      <c r="I49" s="28" t="s">
        <v>351</v>
      </c>
      <c r="J49" s="28"/>
      <c r="K49" s="28" t="s">
        <v>351</v>
      </c>
      <c r="L49" s="28" t="s">
        <v>351</v>
      </c>
      <c r="M49" s="29">
        <f>COUNTIF(Tableau2[[#This Row],[16/02/2015]:[27/02/2015]],"J")+COUNTIF(Tableau2[[#This Row],[16/02/2015]:[27/02/2015]],"M")/2+COUNTIF(Tableau2[[#This Row],[16/02/2015]:[27/02/2015]],"A")/2</f>
        <v>8</v>
      </c>
      <c r="N49" s="25">
        <f>LOOKUP(Tableau2[[#This Row],[ENFANT]],Tableau1[enfant],Tableau1[centre])</f>
        <v>11</v>
      </c>
      <c r="O49" s="25">
        <f>Tableau2[Tarif]*Tableau2[Nb de jours]</f>
        <v>88</v>
      </c>
      <c r="P49" s="2" t="str">
        <f>LOOKUP(Tableau2[[#This Row],[ENFANT]],Tableau1[enfant],Tableau1[régime])</f>
        <v>CAF</v>
      </c>
      <c r="Q49" s="2">
        <f>LOOKUP(Tableau2[[#This Row],[ENFANT]],Tableau1[enfant],Tableau1[doc fourni])</f>
        <v>0</v>
      </c>
    </row>
    <row r="50" spans="1:17" ht="15.75" x14ac:dyDescent="0.25">
      <c r="A50" s="2" t="s">
        <v>305</v>
      </c>
      <c r="B50" s="2">
        <f>LOOKUP(Tableau2[[#This Row],[ENFANT]],Tableau1[enfant],Tableau1[AGE])</f>
        <v>6</v>
      </c>
      <c r="C50" s="26"/>
      <c r="D50" s="26"/>
      <c r="E50" s="26"/>
      <c r="F50" s="26"/>
      <c r="G50" s="26"/>
      <c r="H50" s="28"/>
      <c r="I50" s="28" t="s">
        <v>351</v>
      </c>
      <c r="J50" s="28" t="s">
        <v>351</v>
      </c>
      <c r="K50" s="28" t="s">
        <v>352</v>
      </c>
      <c r="L50" s="28"/>
      <c r="M50" s="29">
        <f>COUNTIF(Tableau2[[#This Row],[16/02/2015]:[27/02/2015]],"J")+COUNTIF(Tableau2[[#This Row],[16/02/2015]:[27/02/2015]],"M")/2+COUNTIF(Tableau2[[#This Row],[16/02/2015]:[27/02/2015]],"A")/2</f>
        <v>2.5</v>
      </c>
      <c r="N50" s="25">
        <f>LOOKUP(Tableau2[[#This Row],[ENFANT]],Tableau1[enfant],Tableau1[centre])</f>
        <v>11</v>
      </c>
      <c r="O50" s="25">
        <f>Tableau2[Tarif]*Tableau2[Nb de jours]</f>
        <v>27.5</v>
      </c>
      <c r="P50" s="2" t="str">
        <f>LOOKUP(Tableau2[[#This Row],[ENFANT]],Tableau1[enfant],Tableau1[régime])</f>
        <v>CAF</v>
      </c>
      <c r="Q50" s="2">
        <f>LOOKUP(Tableau2[[#This Row],[ENFANT]],Tableau1[enfant],Tableau1[doc fourni])</f>
        <v>0</v>
      </c>
    </row>
    <row r="51" spans="1:17" ht="15.75" x14ac:dyDescent="0.25">
      <c r="A51" s="2" t="s">
        <v>309</v>
      </c>
      <c r="B51" s="2">
        <f>LOOKUP(Tableau2[[#This Row],[ENFANT]],Tableau1[enfant],Tableau1[AGE])</f>
        <v>9</v>
      </c>
      <c r="C51" s="26" t="s">
        <v>351</v>
      </c>
      <c r="D51" s="26" t="s">
        <v>351</v>
      </c>
      <c r="E51" s="26"/>
      <c r="F51" s="26" t="s">
        <v>351</v>
      </c>
      <c r="G51" s="26"/>
      <c r="H51" s="28"/>
      <c r="I51" s="28"/>
      <c r="J51" s="28"/>
      <c r="K51" s="28"/>
      <c r="L51" s="28"/>
      <c r="M51" s="29">
        <f>COUNTIF(Tableau2[[#This Row],[16/02/2015]:[27/02/2015]],"J")+COUNTIF(Tableau2[[#This Row],[16/02/2015]:[27/02/2015]],"M")/2+COUNTIF(Tableau2[[#This Row],[16/02/2015]:[27/02/2015]],"A")/2</f>
        <v>3</v>
      </c>
      <c r="N51" s="25">
        <f>LOOKUP(Tableau2[[#This Row],[ENFANT]],Tableau1[enfant],Tableau1[centre])</f>
        <v>11</v>
      </c>
      <c r="O51" s="25">
        <f>Tableau2[Tarif]*Tableau2[Nb de jours]</f>
        <v>33</v>
      </c>
      <c r="P51" s="2" t="str">
        <f>LOOKUP(Tableau2[[#This Row],[ENFANT]],Tableau1[enfant],Tableau1[régime])</f>
        <v>CAF</v>
      </c>
      <c r="Q51" s="2">
        <f>LOOKUP(Tableau2[[#This Row],[ENFANT]],Tableau1[enfant],Tableau1[doc fourni])</f>
        <v>0</v>
      </c>
    </row>
    <row r="52" spans="1:17" ht="15.75" x14ac:dyDescent="0.25">
      <c r="A52" s="2" t="s">
        <v>310</v>
      </c>
      <c r="B52" s="2">
        <f>LOOKUP(Tableau2[[#This Row],[ENFANT]],Tableau1[enfant],Tableau1[AGE])</f>
        <v>5</v>
      </c>
      <c r="C52" s="26" t="s">
        <v>351</v>
      </c>
      <c r="D52" s="26" t="s">
        <v>351</v>
      </c>
      <c r="E52" s="26"/>
      <c r="F52" s="26" t="s">
        <v>351</v>
      </c>
      <c r="G52" s="26"/>
      <c r="H52" s="28"/>
      <c r="I52" s="28"/>
      <c r="J52" s="28"/>
      <c r="K52" s="28"/>
      <c r="L52" s="28"/>
      <c r="M52" s="29">
        <f>COUNTIF(Tableau2[[#This Row],[16/02/2015]:[27/02/2015]],"J")+COUNTIF(Tableau2[[#This Row],[16/02/2015]:[27/02/2015]],"M")/2+COUNTIF(Tableau2[[#This Row],[16/02/2015]:[27/02/2015]],"A")/2</f>
        <v>3</v>
      </c>
      <c r="N52" s="25">
        <f>LOOKUP(Tableau2[[#This Row],[ENFANT]],Tableau1[enfant],Tableau1[centre])</f>
        <v>11</v>
      </c>
      <c r="O52" s="25">
        <f>Tableau2[Tarif]*Tableau2[Nb de jours]</f>
        <v>33</v>
      </c>
      <c r="P52" s="2" t="str">
        <f>LOOKUP(Tableau2[[#This Row],[ENFANT]],Tableau1[enfant],Tableau1[régime])</f>
        <v>CAF</v>
      </c>
      <c r="Q52" s="2">
        <f>LOOKUP(Tableau2[[#This Row],[ENFANT]],Tableau1[enfant],Tableau1[doc fourni])</f>
        <v>0</v>
      </c>
    </row>
    <row r="53" spans="1:17" ht="15.75" x14ac:dyDescent="0.25">
      <c r="A53" s="2" t="s">
        <v>314</v>
      </c>
      <c r="B53" s="2">
        <f>LOOKUP(Tableau2[[#This Row],[ENFANT]],Tableau1[enfant],Tableau1[AGE])</f>
        <v>5</v>
      </c>
      <c r="C53" s="26"/>
      <c r="D53" s="26"/>
      <c r="E53" s="26"/>
      <c r="F53" s="26"/>
      <c r="G53" s="26"/>
      <c r="H53" s="28" t="s">
        <v>351</v>
      </c>
      <c r="I53" s="28" t="s">
        <v>351</v>
      </c>
      <c r="J53" s="28" t="s">
        <v>351</v>
      </c>
      <c r="K53" s="28" t="s">
        <v>351</v>
      </c>
      <c r="L53" s="28" t="s">
        <v>351</v>
      </c>
      <c r="M53" s="29">
        <f>COUNTIF(Tableau2[[#This Row],[16/02/2015]:[27/02/2015]],"J")+COUNTIF(Tableau2[[#This Row],[16/02/2015]:[27/02/2015]],"M")/2+COUNTIF(Tableau2[[#This Row],[16/02/2015]:[27/02/2015]],"A")/2</f>
        <v>5</v>
      </c>
      <c r="N53" s="25">
        <f>LOOKUP(Tableau2[[#This Row],[ENFANT]],Tableau1[enfant],Tableau1[centre])</f>
        <v>6</v>
      </c>
      <c r="O53" s="25">
        <f>Tableau2[Tarif]*Tableau2[Nb de jours]</f>
        <v>30</v>
      </c>
      <c r="P53" s="2" t="str">
        <f>LOOKUP(Tableau2[[#This Row],[ENFANT]],Tableau1[enfant],Tableau1[régime])</f>
        <v>CAF</v>
      </c>
      <c r="Q53" s="2" t="str">
        <f>LOOKUP(Tableau2[[#This Row],[ENFANT]],Tableau1[enfant],Tableau1[doc fourni])</f>
        <v>NON</v>
      </c>
    </row>
    <row r="54" spans="1:17" ht="15.75" x14ac:dyDescent="0.25">
      <c r="A54" s="2" t="s">
        <v>315</v>
      </c>
      <c r="B54" s="2">
        <f>LOOKUP(Tableau2[[#This Row],[ENFANT]],Tableau1[enfant],Tableau1[AGE])</f>
        <v>5</v>
      </c>
      <c r="C54" s="26"/>
      <c r="D54" s="26"/>
      <c r="E54" s="26"/>
      <c r="F54" s="26"/>
      <c r="G54" s="26"/>
      <c r="H54" s="28"/>
      <c r="I54" s="28" t="s">
        <v>351</v>
      </c>
      <c r="J54" s="28" t="s">
        <v>351</v>
      </c>
      <c r="K54" s="28" t="s">
        <v>351</v>
      </c>
      <c r="L54" s="28" t="s">
        <v>351</v>
      </c>
      <c r="M54" s="29">
        <f>COUNTIF(Tableau2[[#This Row],[16/02/2015]:[27/02/2015]],"J")+COUNTIF(Tableau2[[#This Row],[16/02/2015]:[27/02/2015]],"M")/2+COUNTIF(Tableau2[[#This Row],[16/02/2015]:[27/02/2015]],"A")/2</f>
        <v>4</v>
      </c>
      <c r="N54" s="25">
        <f>LOOKUP(Tableau2[[#This Row],[ENFANT]],Tableau1[enfant],Tableau1[centre])</f>
        <v>6</v>
      </c>
      <c r="O54" s="25">
        <f>Tableau2[Tarif]*Tableau2[Nb de jours]</f>
        <v>24</v>
      </c>
      <c r="P54" s="2" t="str">
        <f>LOOKUP(Tableau2[[#This Row],[ENFANT]],Tableau1[enfant],Tableau1[régime])</f>
        <v>CAF</v>
      </c>
      <c r="Q54" s="2" t="str">
        <f>LOOKUP(Tableau2[[#This Row],[ENFANT]],Tableau1[enfant],Tableau1[doc fourni])</f>
        <v>NON</v>
      </c>
    </row>
    <row r="55" spans="1:17" ht="15.75" x14ac:dyDescent="0.25">
      <c r="A55" s="2" t="s">
        <v>320</v>
      </c>
      <c r="B55" s="2">
        <f>LOOKUP(Tableau2[[#This Row],[ENFANT]],Tableau1[enfant],Tableau1[AGE])</f>
        <v>9</v>
      </c>
      <c r="C55" s="26"/>
      <c r="D55" s="26"/>
      <c r="E55" s="26"/>
      <c r="F55" s="26"/>
      <c r="G55" s="26"/>
      <c r="H55" s="28" t="s">
        <v>351</v>
      </c>
      <c r="I55" s="28" t="s">
        <v>351</v>
      </c>
      <c r="J55" s="28" t="s">
        <v>351</v>
      </c>
      <c r="K55" s="28" t="s">
        <v>352</v>
      </c>
      <c r="L55" s="28" t="s">
        <v>352</v>
      </c>
      <c r="M55" s="29">
        <f>COUNTIF(Tableau2[[#This Row],[16/02/2015]:[27/02/2015]],"J")+COUNTIF(Tableau2[[#This Row],[16/02/2015]:[27/02/2015]],"M")/2+COUNTIF(Tableau2[[#This Row],[16/02/2015]:[27/02/2015]],"A")/2</f>
        <v>4</v>
      </c>
      <c r="N55" s="25">
        <f>LOOKUP(Tableau2[[#This Row],[ENFANT]],Tableau1[enfant],Tableau1[centre])</f>
        <v>11</v>
      </c>
      <c r="O55" s="25">
        <f>Tableau2[Tarif]*Tableau2[Nb de jours]</f>
        <v>44</v>
      </c>
      <c r="P55" s="2" t="str">
        <f>LOOKUP(Tableau2[[#This Row],[ENFANT]],Tableau1[enfant],Tableau1[régime])</f>
        <v>CAF</v>
      </c>
      <c r="Q55" s="2">
        <f>LOOKUP(Tableau2[[#This Row],[ENFANT]],Tableau1[enfant],Tableau1[doc fourni])</f>
        <v>0</v>
      </c>
    </row>
    <row r="56" spans="1:17" ht="15.75" x14ac:dyDescent="0.25">
      <c r="A56" s="2" t="s">
        <v>356</v>
      </c>
      <c r="B56" s="2">
        <f>LOOKUP(Tableau2[[#This Row],[ENFANT]],Tableau1[enfant],Tableau1[AGE])</f>
        <v>3</v>
      </c>
      <c r="C56" s="26"/>
      <c r="D56" s="26"/>
      <c r="E56" s="26" t="s">
        <v>351</v>
      </c>
      <c r="F56" s="26" t="s">
        <v>351</v>
      </c>
      <c r="G56" s="26" t="s">
        <v>351</v>
      </c>
      <c r="H56" s="28"/>
      <c r="I56" s="28"/>
      <c r="J56" s="28" t="s">
        <v>351</v>
      </c>
      <c r="K56" s="28" t="s">
        <v>351</v>
      </c>
      <c r="L56" s="28" t="s">
        <v>351</v>
      </c>
      <c r="M56" s="29">
        <f>COUNTIF(Tableau2[[#This Row],[16/02/2015]:[27/02/2015]],"J")+COUNTIF(Tableau2[[#This Row],[16/02/2015]:[27/02/2015]],"M")/2+COUNTIF(Tableau2[[#This Row],[16/02/2015]:[27/02/2015]],"A")/2</f>
        <v>6</v>
      </c>
      <c r="N56" s="25">
        <f>LOOKUP(Tableau2[[#This Row],[ENFANT]],Tableau1[enfant],Tableau1[centre])</f>
        <v>11</v>
      </c>
      <c r="O56" s="25">
        <f>Tableau2[Tarif]*Tableau2[Nb de jours]</f>
        <v>66</v>
      </c>
      <c r="P56" s="2" t="str">
        <f>LOOKUP(Tableau2[[#This Row],[ENFANT]],Tableau1[enfant],Tableau1[régime])</f>
        <v>CAF</v>
      </c>
      <c r="Q56" s="2">
        <f>LOOKUP(Tableau2[[#This Row],[ENFANT]],Tableau1[enfant],Tableau1[doc fourni])</f>
        <v>0</v>
      </c>
    </row>
    <row r="57" spans="1:17" ht="15.75" x14ac:dyDescent="0.25">
      <c r="A57" s="2" t="s">
        <v>357</v>
      </c>
      <c r="B57" s="2">
        <f>LOOKUP(Tableau2[[#This Row],[ENFANT]],Tableau1[enfant],Tableau1[AGE])</f>
        <v>7</v>
      </c>
      <c r="C57" s="26"/>
      <c r="D57" s="26"/>
      <c r="E57" s="26" t="s">
        <v>351</v>
      </c>
      <c r="F57" s="26" t="s">
        <v>351</v>
      </c>
      <c r="G57" s="26" t="s">
        <v>351</v>
      </c>
      <c r="H57" s="28"/>
      <c r="I57" s="28"/>
      <c r="J57" s="28" t="s">
        <v>351</v>
      </c>
      <c r="K57" s="28" t="s">
        <v>351</v>
      </c>
      <c r="L57" s="28" t="s">
        <v>351</v>
      </c>
      <c r="M57" s="29">
        <f>COUNTIF(Tableau2[[#This Row],[16/02/2015]:[27/02/2015]],"J")+COUNTIF(Tableau2[[#This Row],[16/02/2015]:[27/02/2015]],"M")/2+COUNTIF(Tableau2[[#This Row],[16/02/2015]:[27/02/2015]],"A")/2</f>
        <v>6</v>
      </c>
      <c r="N57" s="25">
        <f>LOOKUP(Tableau2[[#This Row],[ENFANT]],Tableau1[enfant],Tableau1[centre])</f>
        <v>11</v>
      </c>
      <c r="O57" s="25">
        <f>Tableau2[Tarif]*Tableau2[Nb de jours]</f>
        <v>66</v>
      </c>
      <c r="P57" s="2" t="str">
        <f>LOOKUP(Tableau2[[#This Row],[ENFANT]],Tableau1[enfant],Tableau1[régime])</f>
        <v>CAF</v>
      </c>
      <c r="Q57" s="2">
        <f>LOOKUP(Tableau2[[#This Row],[ENFANT]],Tableau1[enfant],Tableau1[doc fourni])</f>
        <v>0</v>
      </c>
    </row>
    <row r="58" spans="1:17" ht="15.75" x14ac:dyDescent="0.25">
      <c r="A58" s="2"/>
      <c r="B58" s="2" t="e">
        <f>LOOKUP(Tableau2[[#This Row],[ENFANT]],Tableau1[enfant],Tableau1[AGE])</f>
        <v>#N/A</v>
      </c>
      <c r="C58" s="26"/>
      <c r="D58" s="26"/>
      <c r="E58" s="26"/>
      <c r="F58" s="26"/>
      <c r="G58" s="26"/>
      <c r="H58" s="28"/>
      <c r="I58" s="28"/>
      <c r="J58" s="28"/>
      <c r="K58" s="28"/>
      <c r="L58" s="28"/>
      <c r="M58" s="29">
        <f>COUNTIF(Tableau2[[#This Row],[16/02/2015]:[27/02/2015]],"J")+COUNTIF(Tableau2[[#This Row],[16/02/2015]:[27/02/2015]],"M")/2+COUNTIF(Tableau2[[#This Row],[16/02/2015]:[27/02/2015]],"A")/2</f>
        <v>0</v>
      </c>
      <c r="N58" s="25" t="e">
        <f>LOOKUP(Tableau2[[#This Row],[ENFANT]],Tableau1[enfant],Tableau1[centre])</f>
        <v>#N/A</v>
      </c>
      <c r="O58" s="25" t="e">
        <f>Tableau2[Tarif]*Tableau2[Nb de jours]</f>
        <v>#N/A</v>
      </c>
      <c r="P58" s="2" t="e">
        <f>LOOKUP(Tableau2[[#This Row],[ENFANT]],Tableau1[enfant],Tableau1[régime])</f>
        <v>#N/A</v>
      </c>
      <c r="Q58" s="2" t="e">
        <f>LOOKUP(Tableau2[[#This Row],[ENFANT]],Tableau1[enfant],Tableau1[doc fourni])</f>
        <v>#N/A</v>
      </c>
    </row>
    <row r="60" spans="1:17" ht="15.75" x14ac:dyDescent="0.25">
      <c r="A60" s="4"/>
      <c r="B60" s="5" t="s">
        <v>24</v>
      </c>
      <c r="C60" s="30">
        <f>COUNTIF(Tableau2[16/02/2015],"J")</f>
        <v>13</v>
      </c>
      <c r="D60" s="30">
        <f>COUNTIF(Tableau2[17/02/2015],"J")</f>
        <v>22</v>
      </c>
      <c r="E60" s="30">
        <f>COUNTIF(Tableau2[18/02/2015],"J")</f>
        <v>20</v>
      </c>
      <c r="F60" s="30">
        <f>COUNTIF(Tableau2[19/02/2015],"J")</f>
        <v>21</v>
      </c>
      <c r="G60" s="30">
        <f>COUNTIF(Tableau2[20/02/2015],"J")</f>
        <v>24</v>
      </c>
      <c r="H60" s="31">
        <f>COUNTIF(Tableau2[23/02/2015],"J")</f>
        <v>16</v>
      </c>
      <c r="I60" s="31">
        <f>COUNTIF(Tableau2[24/02/2015],"J")</f>
        <v>24</v>
      </c>
      <c r="J60" s="31">
        <f>COUNTIF(Tableau2[25/02/2015],"J")</f>
        <v>21</v>
      </c>
      <c r="K60" s="31">
        <f>COUNTIF(Tableau2[26/02/2015],"J")</f>
        <v>27</v>
      </c>
      <c r="L60" s="31">
        <f>COUNTIF(Tableau2[27/02/2015],"J")</f>
        <v>18</v>
      </c>
      <c r="M60" s="6">
        <f>SUM(C60:L60)</f>
        <v>206</v>
      </c>
    </row>
    <row r="61" spans="1:17" ht="15.75" x14ac:dyDescent="0.25">
      <c r="B61" s="5" t="s">
        <v>26</v>
      </c>
      <c r="C61" s="30">
        <f>COUNTIF(Tableau2[16/02/2015],"J")+COUNTIF(Tableau2[16/02/2015],"M")</f>
        <v>13</v>
      </c>
      <c r="D61" s="30">
        <f>COUNTIF(Tableau2[17/02/2015],"J")+COUNTIF(Tableau2[17/02/2015],"M")</f>
        <v>22</v>
      </c>
      <c r="E61" s="30">
        <f>COUNTIF(Tableau2[18/02/2015],"J")+COUNTIF(Tableau2[18/02/2015],"M")</f>
        <v>20</v>
      </c>
      <c r="F61" s="30">
        <f>COUNTIF(Tableau2[19/02/2015],"J")+COUNTIF(Tableau2[19/02/2015],"M")</f>
        <v>21</v>
      </c>
      <c r="G61" s="30">
        <f>COUNTIF(Tableau2[20/02/2015],"J")+COUNTIF(Tableau2[20/02/2015],"M")</f>
        <v>24</v>
      </c>
      <c r="H61" s="31">
        <f>COUNTIF(Tableau2[23/02/2015],"J")+COUNTIF(Tableau2[23/02/2015],"M")</f>
        <v>16</v>
      </c>
      <c r="I61" s="31">
        <f>COUNTIF(Tableau2[24/02/2015],"J")+COUNTIF(Tableau2[24/02/2015],"M")</f>
        <v>24</v>
      </c>
      <c r="J61" s="31">
        <f>COUNTIF(Tableau2[25/02/2015],"J")+COUNTIF(Tableau2[25/02/2015],"M")</f>
        <v>21</v>
      </c>
      <c r="K61" s="31">
        <f>COUNTIF(Tableau2[26/02/2015],"J")+COUNTIF(Tableau2[26/02/2015],"M")</f>
        <v>28</v>
      </c>
      <c r="L61" s="31">
        <f>COUNTIF(Tableau2[27/02/2015],"J")+COUNTIF(Tableau2[27/02/2015],"M")</f>
        <v>19</v>
      </c>
    </row>
    <row r="62" spans="1:17" ht="15.75" x14ac:dyDescent="0.25">
      <c r="B62" s="5" t="s">
        <v>27</v>
      </c>
      <c r="C62" s="30">
        <f>COUNTIF(Tableau2[16/02/2015],"J")+COUNTIF(Tableau2[16/02/2015],"A")</f>
        <v>14</v>
      </c>
      <c r="D62" s="30">
        <f>COUNTIF(Tableau2[17/02/2015],"J")+COUNTIF(Tableau2[17/02/2015],"A")</f>
        <v>22</v>
      </c>
      <c r="E62" s="30">
        <f>COUNTIF(Tableau2[18/02/2015],"J")+COUNTIF(Tableau2[18/02/2015],"A")</f>
        <v>21</v>
      </c>
      <c r="F62" s="30">
        <f>COUNTIF(Tableau2[19/02/2015],"J")+COUNTIF(Tableau2[19/02/2015],"A")</f>
        <v>24</v>
      </c>
      <c r="G62" s="30">
        <f>COUNTIF(Tableau2[20/02/2015],"J")+COUNTIF(Tableau2[20/02/2015],"A")</f>
        <v>27</v>
      </c>
      <c r="H62" s="31">
        <f>COUNTIF(Tableau2[23/02/2015],"J")+COUNTIF(Tableau2[23/02/2015],"A")</f>
        <v>16</v>
      </c>
      <c r="I62" s="31">
        <f>COUNTIF(Tableau2[24/02/2015],"J")+COUNTIF(Tableau2[24/02/2015],"A")</f>
        <v>25</v>
      </c>
      <c r="J62" s="31">
        <f>COUNTIF(Tableau2[25/02/2015],"J")+COUNTIF(Tableau2[25/02/2015],"A")</f>
        <v>21</v>
      </c>
      <c r="K62" s="31">
        <f>COUNTIF(Tableau2[26/02/2015],"J")+COUNTIF(Tableau2[26/02/2015],"A")</f>
        <v>30</v>
      </c>
      <c r="L62" s="31">
        <f>COUNTIF(Tableau2[27/02/2015],"J")+COUNTIF(Tableau2[27/02/2015],"A")</f>
        <v>19</v>
      </c>
    </row>
    <row r="63" spans="1:17" x14ac:dyDescent="0.25">
      <c r="B63" s="2"/>
    </row>
    <row r="64" spans="1:17" ht="18.75" x14ac:dyDescent="0.3">
      <c r="B64" s="3"/>
      <c r="C64" s="3" t="s">
        <v>18</v>
      </c>
      <c r="D64" s="3" t="s">
        <v>19</v>
      </c>
      <c r="F64" s="13" t="s">
        <v>33</v>
      </c>
      <c r="G64" s="14">
        <f>SUM(C65:D66)/10</f>
        <v>21.35</v>
      </c>
    </row>
    <row r="65" spans="2:4" ht="15.75" x14ac:dyDescent="0.25">
      <c r="B65" s="3" t="s">
        <v>28</v>
      </c>
      <c r="C65" s="3">
        <f>SUMIFS(Tableau2[Nb de jours],Tableau2[CAF/MSA],"CAF",Tableau2[AGE],"&lt;6")</f>
        <v>95.5</v>
      </c>
      <c r="D65" s="3">
        <f>SUMIFS(Tableau2[Nb de jours],Tableau2[CAF/MSA],"MSA",Tableau2[AGE],"&lt;6")</f>
        <v>0</v>
      </c>
    </row>
    <row r="66" spans="2:4" ht="15.75" x14ac:dyDescent="0.25">
      <c r="B66" s="3" t="s">
        <v>29</v>
      </c>
      <c r="C66" s="3">
        <f>SUMIFS(Tableau2[Nb de jours],Tableau2[CAF/MSA],"CAF",Tableau2[AGE],"&gt;5")</f>
        <v>118</v>
      </c>
      <c r="D66" s="3">
        <f>SUMIFS(Tableau2[Nb de jours],Tableau2[CAF/MSA],"MSA",Tableau2[AGE],"&gt;5")</f>
        <v>0</v>
      </c>
    </row>
  </sheetData>
  <sheetProtection insertRows="0" deleteRows="0" selectLockedCells="1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DropDown="1" showInputMessage="1" showErrorMessage="1" errorTitle="PAS DANS LA BASE" error="ATTENTION,_x000a_cet enfant n'est pas dans la base">
          <x14:formula1>
            <xm:f>'liste enfants'!$A$3:$A$334</xm:f>
          </x14:formula1>
          <xm:sqref>A4:A58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7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3.85546875" style="2" customWidth="1"/>
    <col min="2" max="2" width="25.7109375" customWidth="1"/>
    <col min="3" max="4" width="6" customWidth="1"/>
    <col min="5" max="6" width="16.7109375" customWidth="1"/>
    <col min="7" max="7" width="23.28515625" customWidth="1"/>
  </cols>
  <sheetData>
    <row r="1" spans="1:11" ht="36" x14ac:dyDescent="0.55000000000000004">
      <c r="B1" s="18" t="s">
        <v>344</v>
      </c>
      <c r="C1" s="35"/>
      <c r="D1" s="36" t="s">
        <v>360</v>
      </c>
      <c r="E1" s="37">
        <f>DATE(YEAR(B1),MONTH(B1),DAY(B1))</f>
        <v>42054</v>
      </c>
      <c r="F1" s="38"/>
      <c r="G1" s="38"/>
      <c r="I1" s="23"/>
    </row>
    <row r="2" spans="1:11" ht="18.75" x14ac:dyDescent="0.3">
      <c r="B2" s="8" t="s">
        <v>20</v>
      </c>
      <c r="C2" s="8" t="s">
        <v>6</v>
      </c>
      <c r="D2" s="8"/>
      <c r="E2" s="8" t="s">
        <v>30</v>
      </c>
      <c r="F2" s="8" t="s">
        <v>31</v>
      </c>
      <c r="G2" s="8" t="s">
        <v>32</v>
      </c>
      <c r="I2" s="2"/>
      <c r="J2" s="2"/>
    </row>
    <row r="3" spans="1:11" ht="20.100000000000001" customHeight="1" x14ac:dyDescent="0.25">
      <c r="A3" s="2">
        <v>1</v>
      </c>
      <c r="B3" s="32" t="e">
        <f ca="1">IF(ROWS(B$3:B3)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3))))</f>
        <v>#VALUE!</v>
      </c>
      <c r="C3" s="32" t="e">
        <f ca="1">IF(ROWS(C$3:C3)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3))))</f>
        <v>#VALUE!</v>
      </c>
      <c r="D3" s="33" t="e">
        <f ca="1">IF(ROWS(D$3:D3)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3))))</f>
        <v>#VALUE!</v>
      </c>
      <c r="E3" s="10"/>
      <c r="F3" s="7"/>
      <c r="G3" s="7"/>
      <c r="H3" s="15"/>
      <c r="K3" s="2"/>
    </row>
    <row r="4" spans="1:11" ht="20.100000000000001" customHeight="1" x14ac:dyDescent="0.25">
      <c r="A4" s="2">
        <v>2</v>
      </c>
      <c r="B4" s="32" t="str">
        <f ca="1">IF(ROWS(B$3:B4)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4))))</f>
        <v/>
      </c>
      <c r="C4" s="32" t="str">
        <f ca="1">IF(ROWS(C$3:C4)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4))))</f>
        <v/>
      </c>
      <c r="D4" s="33" t="str">
        <f ca="1">IF(ROWS(D$3:D4)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4))))</f>
        <v/>
      </c>
      <c r="E4" s="7"/>
      <c r="F4" s="7"/>
      <c r="G4" s="7"/>
      <c r="H4" s="15"/>
    </row>
    <row r="5" spans="1:11" ht="20.100000000000001" customHeight="1" x14ac:dyDescent="0.25">
      <c r="A5" s="2">
        <v>3</v>
      </c>
      <c r="B5" s="32" t="str">
        <f ca="1">IF(ROWS(B$3:B5)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5))))</f>
        <v/>
      </c>
      <c r="C5" s="32" t="str">
        <f ca="1">IF(ROWS(C$3:C5)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5))))</f>
        <v/>
      </c>
      <c r="D5" s="33" t="str">
        <f ca="1">IF(ROWS(D$3:D5)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5))))</f>
        <v/>
      </c>
      <c r="E5" s="7"/>
      <c r="F5" s="7"/>
      <c r="G5" s="7"/>
      <c r="H5" s="15"/>
    </row>
    <row r="6" spans="1:11" ht="20.100000000000001" customHeight="1" x14ac:dyDescent="0.25">
      <c r="A6" s="2">
        <v>4</v>
      </c>
      <c r="B6" s="32" t="str">
        <f ca="1">IF(ROWS(B$3:B6)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6))))</f>
        <v/>
      </c>
      <c r="C6" s="32" t="str">
        <f ca="1">IF(ROWS(C$3:C6)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6))))</f>
        <v/>
      </c>
      <c r="D6" s="33" t="str">
        <f ca="1">IF(ROWS(D$3:D6)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6))))</f>
        <v/>
      </c>
      <c r="E6" s="7"/>
      <c r="F6" s="7"/>
      <c r="G6" s="7"/>
      <c r="H6" s="15"/>
      <c r="J6" s="2"/>
    </row>
    <row r="7" spans="1:11" ht="20.100000000000001" customHeight="1" x14ac:dyDescent="0.25">
      <c r="A7" s="2">
        <v>5</v>
      </c>
      <c r="B7" s="32" t="str">
        <f ca="1">IF(ROWS(B$3:B7)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7))))</f>
        <v/>
      </c>
      <c r="C7" s="32" t="str">
        <f ca="1">IF(ROWS(C$3:C7)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7))))</f>
        <v/>
      </c>
      <c r="D7" s="33" t="str">
        <f ca="1">IF(ROWS(D$3:D7)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7))))</f>
        <v/>
      </c>
      <c r="E7" s="7"/>
      <c r="F7" s="7"/>
      <c r="G7" s="7"/>
      <c r="H7" s="15"/>
    </row>
    <row r="8" spans="1:11" ht="20.100000000000001" customHeight="1" x14ac:dyDescent="0.25">
      <c r="A8" s="2">
        <v>6</v>
      </c>
      <c r="B8" s="32" t="str">
        <f ca="1">IF(ROWS(B$3:B8)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8))))</f>
        <v/>
      </c>
      <c r="C8" s="32" t="str">
        <f ca="1">IF(ROWS(C$3:C8)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8))))</f>
        <v/>
      </c>
      <c r="D8" s="33" t="str">
        <f ca="1">IF(ROWS(D$3:D8)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8))))</f>
        <v/>
      </c>
      <c r="E8" s="7"/>
      <c r="F8" s="7"/>
      <c r="G8" s="7"/>
      <c r="J8" s="16"/>
    </row>
    <row r="9" spans="1:11" ht="20.100000000000001" customHeight="1" x14ac:dyDescent="0.25">
      <c r="A9" s="2">
        <v>7</v>
      </c>
      <c r="B9" s="32" t="str">
        <f ca="1">IF(ROWS(B$3:B9)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9))))</f>
        <v/>
      </c>
      <c r="C9" s="32" t="str">
        <f ca="1">IF(ROWS(C$3:C9)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9))))</f>
        <v/>
      </c>
      <c r="D9" s="33" t="str">
        <f ca="1">IF(ROWS(D$3:D9)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9))))</f>
        <v/>
      </c>
      <c r="E9" s="7"/>
      <c r="F9" s="7"/>
      <c r="G9" s="7"/>
    </row>
    <row r="10" spans="1:11" ht="20.100000000000001" customHeight="1" x14ac:dyDescent="0.25">
      <c r="A10" s="2">
        <v>8</v>
      </c>
      <c r="B10" s="32" t="str">
        <f ca="1">IF(ROWS(B$3:B10)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10))))</f>
        <v/>
      </c>
      <c r="C10" s="32" t="str">
        <f ca="1">IF(ROWS(C$3:C10)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10))))</f>
        <v/>
      </c>
      <c r="D10" s="33" t="str">
        <f ca="1">IF(ROWS(D$3:D10)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10))))</f>
        <v/>
      </c>
      <c r="E10" s="7"/>
      <c r="F10" s="7"/>
      <c r="G10" s="7"/>
    </row>
    <row r="11" spans="1:11" ht="20.100000000000001" customHeight="1" x14ac:dyDescent="0.25">
      <c r="A11" s="2">
        <v>9</v>
      </c>
      <c r="B11" s="32" t="str">
        <f ca="1">IF(ROWS(B$3:B11)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11))))</f>
        <v/>
      </c>
      <c r="C11" s="32" t="str">
        <f ca="1">IF(ROWS(C$3:C11)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11))))</f>
        <v/>
      </c>
      <c r="D11" s="33" t="str">
        <f ca="1">IF(ROWS(D$3:D11)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11))))</f>
        <v/>
      </c>
      <c r="E11" s="7"/>
      <c r="F11" s="7"/>
      <c r="G11" s="7"/>
    </row>
    <row r="12" spans="1:11" ht="20.100000000000001" customHeight="1" x14ac:dyDescent="0.25">
      <c r="A12" s="2">
        <v>10</v>
      </c>
      <c r="B12" s="32" t="str">
        <f ca="1">IF(ROWS(B$3:B12)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12))))</f>
        <v/>
      </c>
      <c r="C12" s="32" t="str">
        <f ca="1">IF(ROWS(C$3:C12)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12))))</f>
        <v/>
      </c>
      <c r="D12" s="33" t="str">
        <f ca="1">IF(ROWS(D$3:D12)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12))))</f>
        <v/>
      </c>
      <c r="E12" s="7"/>
      <c r="F12" s="7"/>
      <c r="G12" s="7"/>
      <c r="J12" s="17"/>
    </row>
    <row r="13" spans="1:11" ht="20.100000000000001" customHeight="1" x14ac:dyDescent="0.25">
      <c r="A13" s="2">
        <v>11</v>
      </c>
      <c r="B13" s="32" t="str">
        <f ca="1">IF(ROWS(B$3:B13)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13))))</f>
        <v/>
      </c>
      <c r="C13" s="32" t="str">
        <f ca="1">IF(ROWS(C$3:C13)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13))))</f>
        <v/>
      </c>
      <c r="D13" s="33" t="str">
        <f ca="1">IF(ROWS(D$3:D13)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13))))</f>
        <v/>
      </c>
      <c r="E13" s="7"/>
      <c r="F13" s="7"/>
      <c r="G13" s="7"/>
    </row>
    <row r="14" spans="1:11" ht="20.100000000000001" customHeight="1" x14ac:dyDescent="0.25">
      <c r="A14" s="2">
        <v>12</v>
      </c>
      <c r="B14" s="32" t="str">
        <f ca="1">IF(ROWS(B$3:B14)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14))))</f>
        <v/>
      </c>
      <c r="C14" s="32" t="str">
        <f ca="1">IF(ROWS(C$3:C14)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14))))</f>
        <v/>
      </c>
      <c r="D14" s="33" t="str">
        <f ca="1">IF(ROWS(D$3:D14)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14))))</f>
        <v/>
      </c>
      <c r="E14" s="7"/>
      <c r="F14" s="7"/>
      <c r="G14" s="7"/>
    </row>
    <row r="15" spans="1:11" ht="20.100000000000001" customHeight="1" x14ac:dyDescent="0.25">
      <c r="A15" s="2">
        <v>13</v>
      </c>
      <c r="B15" s="32" t="str">
        <f ca="1">IF(ROWS(B$3:B15)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15))))</f>
        <v/>
      </c>
      <c r="C15" s="32" t="str">
        <f ca="1">IF(ROWS(C$3:C15)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15))))</f>
        <v/>
      </c>
      <c r="D15" s="33" t="str">
        <f ca="1">IF(ROWS(D$3:D15)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15))))</f>
        <v/>
      </c>
      <c r="E15" s="7"/>
      <c r="F15" s="7"/>
      <c r="G15" s="7"/>
    </row>
    <row r="16" spans="1:11" ht="20.100000000000001" customHeight="1" x14ac:dyDescent="0.25">
      <c r="A16" s="2">
        <v>14</v>
      </c>
      <c r="B16" s="32" t="str">
        <f ca="1">IF(ROWS(B$3:B16)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16))))</f>
        <v/>
      </c>
      <c r="C16" s="32" t="str">
        <f ca="1">IF(ROWS(C$3:C16)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16))))</f>
        <v/>
      </c>
      <c r="D16" s="33" t="str">
        <f ca="1">IF(ROWS(D$3:D16)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16))))</f>
        <v/>
      </c>
      <c r="E16" s="7"/>
      <c r="F16" s="7"/>
      <c r="G16" s="7"/>
    </row>
    <row r="17" spans="1:7" ht="20.100000000000001" customHeight="1" x14ac:dyDescent="0.25">
      <c r="A17" s="2">
        <v>15</v>
      </c>
      <c r="B17" s="32" t="str">
        <f ca="1">IF(ROWS(B$3:B17)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17))))</f>
        <v/>
      </c>
      <c r="C17" s="32" t="str">
        <f ca="1">IF(ROWS(C$3:C17)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17))))</f>
        <v/>
      </c>
      <c r="D17" s="33" t="str">
        <f ca="1">IF(ROWS(D$3:D17)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17))))</f>
        <v/>
      </c>
      <c r="E17" s="7"/>
      <c r="F17" s="7"/>
      <c r="G17" s="7"/>
    </row>
    <row r="18" spans="1:7" ht="20.100000000000001" customHeight="1" x14ac:dyDescent="0.25">
      <c r="A18" s="2">
        <v>16</v>
      </c>
      <c r="B18" s="32" t="str">
        <f ca="1">IF(ROWS(B$3:B18)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18))))</f>
        <v/>
      </c>
      <c r="C18" s="32" t="str">
        <f ca="1">IF(ROWS(C$3:C18)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18))))</f>
        <v/>
      </c>
      <c r="D18" s="33" t="str">
        <f ca="1">IF(ROWS(D$3:D18)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18))))</f>
        <v/>
      </c>
      <c r="E18" s="34"/>
      <c r="F18" s="7"/>
      <c r="G18" s="7"/>
    </row>
    <row r="19" spans="1:7" ht="20.100000000000001" customHeight="1" x14ac:dyDescent="0.25">
      <c r="A19" s="2">
        <v>17</v>
      </c>
      <c r="B19" s="32" t="str">
        <f ca="1">IF(ROWS(B$3:B19)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19))))</f>
        <v/>
      </c>
      <c r="C19" s="32" t="str">
        <f ca="1">IF(ROWS(C$3:C19)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19))))</f>
        <v/>
      </c>
      <c r="D19" s="33" t="str">
        <f ca="1">IF(ROWS(D$3:D19)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19))))</f>
        <v/>
      </c>
      <c r="E19" s="7"/>
      <c r="F19" s="7"/>
      <c r="G19" s="7"/>
    </row>
    <row r="20" spans="1:7" ht="20.100000000000001" customHeight="1" x14ac:dyDescent="0.25">
      <c r="A20" s="2">
        <v>18</v>
      </c>
      <c r="B20" s="32" t="str">
        <f ca="1">IF(ROWS(B$3:B20)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20))))</f>
        <v/>
      </c>
      <c r="C20" s="32" t="str">
        <f ca="1">IF(ROWS(C$3:C20)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20))))</f>
        <v/>
      </c>
      <c r="D20" s="33" t="str">
        <f ca="1">IF(ROWS(D$3:D20)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20))))</f>
        <v/>
      </c>
      <c r="E20" s="7"/>
      <c r="F20" s="7"/>
      <c r="G20" s="7"/>
    </row>
    <row r="21" spans="1:7" ht="20.100000000000001" customHeight="1" x14ac:dyDescent="0.25">
      <c r="A21" s="2">
        <v>19</v>
      </c>
      <c r="B21" s="32" t="str">
        <f ca="1">IF(ROWS(B$3:B21)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21))))</f>
        <v/>
      </c>
      <c r="C21" s="32" t="str">
        <f ca="1">IF(ROWS(C$3:C21)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21))))</f>
        <v/>
      </c>
      <c r="D21" s="33" t="str">
        <f ca="1">IF(ROWS(D$3:D21)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21))))</f>
        <v/>
      </c>
      <c r="E21" s="7"/>
      <c r="F21" s="7"/>
      <c r="G21" s="7"/>
    </row>
    <row r="22" spans="1:7" ht="20.100000000000001" customHeight="1" x14ac:dyDescent="0.25">
      <c r="A22" s="2">
        <v>20</v>
      </c>
      <c r="B22" s="32" t="str">
        <f ca="1">IF(ROWS(B$3:B22)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22))))</f>
        <v/>
      </c>
      <c r="C22" s="32" t="str">
        <f ca="1">IF(ROWS(C$3:C22)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22))))</f>
        <v/>
      </c>
      <c r="D22" s="33" t="str">
        <f ca="1">IF(ROWS(D$3:D22)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22))))</f>
        <v/>
      </c>
      <c r="E22" s="7"/>
      <c r="F22" s="7"/>
      <c r="G22" s="7"/>
    </row>
    <row r="23" spans="1:7" ht="20.100000000000001" customHeight="1" x14ac:dyDescent="0.25">
      <c r="A23" s="2">
        <v>21</v>
      </c>
      <c r="B23" s="32" t="str">
        <f ca="1">IF(ROWS(B$3:B23)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23))))</f>
        <v/>
      </c>
      <c r="C23" s="32" t="str">
        <f ca="1">IF(ROWS(C$3:C23)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23))))</f>
        <v/>
      </c>
      <c r="D23" s="33" t="str">
        <f ca="1">IF(ROWS(D$3:D23)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23))))</f>
        <v/>
      </c>
      <c r="E23" s="7"/>
      <c r="F23" s="7"/>
      <c r="G23" s="7"/>
    </row>
    <row r="24" spans="1:7" ht="20.100000000000001" customHeight="1" x14ac:dyDescent="0.25">
      <c r="A24" s="2">
        <v>22</v>
      </c>
      <c r="B24" s="32" t="str">
        <f ca="1">IF(ROWS(B$3:B24)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24))))</f>
        <v/>
      </c>
      <c r="C24" s="32" t="str">
        <f ca="1">IF(ROWS(C$3:C24)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24))))</f>
        <v/>
      </c>
      <c r="D24" s="33" t="str">
        <f ca="1">IF(ROWS(D$3:D24)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24))))</f>
        <v/>
      </c>
      <c r="E24" s="7"/>
      <c r="F24" s="7"/>
      <c r="G24" s="7"/>
    </row>
    <row r="25" spans="1:7" ht="20.100000000000001" customHeight="1" x14ac:dyDescent="0.25">
      <c r="A25" s="2">
        <v>23</v>
      </c>
      <c r="B25" s="32" t="str">
        <f ca="1">IF(ROWS(B$3:B25)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25))))</f>
        <v/>
      </c>
      <c r="C25" s="32" t="str">
        <f ca="1">IF(ROWS(C$3:C25)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25))))</f>
        <v/>
      </c>
      <c r="D25" s="33" t="str">
        <f ca="1">IF(ROWS(D$3:D25)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25))))</f>
        <v/>
      </c>
      <c r="E25" s="7"/>
      <c r="F25" s="7"/>
      <c r="G25" s="7"/>
    </row>
    <row r="26" spans="1:7" ht="20.100000000000001" customHeight="1" x14ac:dyDescent="0.25">
      <c r="A26" s="2">
        <v>24</v>
      </c>
      <c r="B26" s="32" t="str">
        <f ca="1">IF(ROWS(B$3:B26)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26))))</f>
        <v/>
      </c>
      <c r="C26" s="32" t="str">
        <f ca="1">IF(ROWS(C$3:C26)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26))))</f>
        <v/>
      </c>
      <c r="D26" s="33" t="str">
        <f ca="1">IF(ROWS(D$3:D26)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26))))</f>
        <v/>
      </c>
      <c r="E26" s="7"/>
      <c r="F26" s="7"/>
      <c r="G26" s="7"/>
    </row>
    <row r="27" spans="1:7" ht="20.100000000000001" customHeight="1" x14ac:dyDescent="0.25">
      <c r="A27" s="2">
        <v>25</v>
      </c>
      <c r="B27" s="32" t="str">
        <f ca="1">IF(ROWS(B$3:B27)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27))))</f>
        <v/>
      </c>
      <c r="C27" s="32" t="str">
        <f ca="1">IF(ROWS(C$3:C27)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27))))</f>
        <v/>
      </c>
      <c r="D27" s="33" t="str">
        <f ca="1">IF(ROWS(D$3:D27)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27))))</f>
        <v/>
      </c>
      <c r="E27" s="7"/>
      <c r="F27" s="7"/>
      <c r="G27" s="7"/>
    </row>
    <row r="28" spans="1:7" ht="20.100000000000001" customHeight="1" x14ac:dyDescent="0.25">
      <c r="A28" s="2">
        <v>26</v>
      </c>
      <c r="B28" s="32" t="str">
        <f ca="1">IF(ROWS(B$3:B28)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28))))</f>
        <v/>
      </c>
      <c r="C28" s="32" t="str">
        <f ca="1">IF(ROWS(C$3:C28)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28))))</f>
        <v/>
      </c>
      <c r="D28" s="33" t="str">
        <f ca="1">IF(ROWS(D$3:D28)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28))))</f>
        <v/>
      </c>
      <c r="E28" s="7"/>
      <c r="F28" s="7"/>
      <c r="G28" s="7"/>
    </row>
    <row r="29" spans="1:7" ht="20.100000000000001" customHeight="1" x14ac:dyDescent="0.25">
      <c r="A29" s="2">
        <v>27</v>
      </c>
      <c r="B29" s="32" t="str">
        <f ca="1">IF(ROWS(B$3:B29)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29))))</f>
        <v/>
      </c>
      <c r="C29" s="32" t="str">
        <f ca="1">IF(ROWS(C$3:C29)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29))))</f>
        <v/>
      </c>
      <c r="D29" s="33" t="str">
        <f ca="1">IF(ROWS(D$3:D29)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29))))</f>
        <v/>
      </c>
      <c r="E29" s="7"/>
      <c r="F29" s="7"/>
      <c r="G29" s="7"/>
    </row>
    <row r="30" spans="1:7" ht="20.100000000000001" customHeight="1" x14ac:dyDescent="0.25">
      <c r="A30" s="2">
        <v>28</v>
      </c>
      <c r="B30" s="32" t="str">
        <f ca="1">IF(ROWS(B$3:B30)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30))))</f>
        <v/>
      </c>
      <c r="C30" s="32" t="str">
        <f ca="1">IF(ROWS(C$3:C30)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30))))</f>
        <v/>
      </c>
      <c r="D30" s="33" t="str">
        <f ca="1">IF(ROWS(D$3:D30)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30))))</f>
        <v/>
      </c>
      <c r="E30" s="7"/>
      <c r="F30" s="7"/>
      <c r="G30" s="7"/>
    </row>
    <row r="31" spans="1:7" ht="20.100000000000001" customHeight="1" x14ac:dyDescent="0.25">
      <c r="A31" s="2">
        <v>29</v>
      </c>
      <c r="B31" s="32" t="str">
        <f ca="1">IF(ROWS(B$3:B31)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31))))</f>
        <v/>
      </c>
      <c r="C31" s="32" t="str">
        <f ca="1">IF(ROWS(C$3:C31)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31))))</f>
        <v/>
      </c>
      <c r="D31" s="33" t="str">
        <f ca="1">IF(ROWS(D$3:D31)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31))))</f>
        <v/>
      </c>
      <c r="E31" s="7"/>
      <c r="F31" s="7"/>
      <c r="G31" s="7"/>
    </row>
    <row r="32" spans="1:7" ht="20.100000000000001" customHeight="1" x14ac:dyDescent="0.25">
      <c r="A32" s="2">
        <v>30</v>
      </c>
      <c r="B32" s="32" t="str">
        <f ca="1">IF(ROWS(B$3:B32)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32))))</f>
        <v/>
      </c>
      <c r="C32" s="32" t="str">
        <f ca="1">IF(ROWS(C$3:C32)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32))))</f>
        <v/>
      </c>
      <c r="D32" s="33" t="str">
        <f ca="1">IF(ROWS(D$3:D32)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32))))</f>
        <v/>
      </c>
      <c r="E32" s="7"/>
      <c r="F32" s="7"/>
      <c r="G32" s="7"/>
    </row>
    <row r="33" spans="1:7" ht="20.100000000000001" customHeight="1" x14ac:dyDescent="0.25">
      <c r="A33" s="2">
        <v>31</v>
      </c>
      <c r="B33" s="32" t="str">
        <f ca="1">IF(ROWS(B$3:B33)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33))))</f>
        <v/>
      </c>
      <c r="C33" s="32" t="str">
        <f ca="1">IF(ROWS(C$3:C33)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33))))</f>
        <v/>
      </c>
      <c r="D33" s="33" t="str">
        <f ca="1">IF(ROWS(D$3:D33)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33))))</f>
        <v/>
      </c>
      <c r="E33" s="7"/>
      <c r="F33" s="7"/>
      <c r="G33" s="7"/>
    </row>
    <row r="34" spans="1:7" ht="20.100000000000001" customHeight="1" x14ac:dyDescent="0.25">
      <c r="A34" s="2">
        <v>32</v>
      </c>
      <c r="B34" s="32" t="str">
        <f ca="1">IF(ROWS(B$3:B34)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34))))</f>
        <v/>
      </c>
      <c r="C34" s="32" t="str">
        <f ca="1">IF(ROWS(C$3:C34)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34))))</f>
        <v/>
      </c>
      <c r="D34" s="33" t="str">
        <f ca="1">IF(ROWS(D$3:D34)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34))))</f>
        <v/>
      </c>
      <c r="E34" s="7"/>
      <c r="F34" s="7"/>
      <c r="G34" s="7"/>
    </row>
    <row r="35" spans="1:7" ht="20.100000000000001" customHeight="1" x14ac:dyDescent="0.25">
      <c r="A35" s="2">
        <v>33</v>
      </c>
      <c r="B35" s="32" t="str">
        <f ca="1">IF(ROWS(B$3:B35)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35))))</f>
        <v/>
      </c>
      <c r="C35" s="32" t="str">
        <f ca="1">IF(ROWS(C$3:C35)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35))))</f>
        <v/>
      </c>
      <c r="D35" s="33" t="str">
        <f ca="1">IF(ROWS(D$3:D35)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35))))</f>
        <v/>
      </c>
      <c r="E35" s="11"/>
      <c r="F35" s="7"/>
      <c r="G35" s="7"/>
    </row>
    <row r="36" spans="1:7" ht="20.100000000000001" customHeight="1" x14ac:dyDescent="0.25">
      <c r="A36" s="2">
        <v>34</v>
      </c>
      <c r="B36" s="32" t="str">
        <f ca="1">IF(ROWS(B$3:B36)&gt;COUNTIF(INDIRECT("Présences!"&amp;ADDRESS(4,MATCH($B$1,Présences!$3:$3,0))&amp;":"&amp;ADDRESS(8,MATCH($B$1,Présences!$3:$3,0))),"&lt;&gt;"&amp;""),"",INDEX(Présences!$A$4:$A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B$3:B36))))</f>
        <v/>
      </c>
      <c r="C36" s="32" t="str">
        <f ca="1">IF(ROWS(C$3:C36)&gt;COUNTIF(INDIRECT("Présences!"&amp;ADDRESS(4,MATCH($B$1,Présences!$3:$3,0))&amp;":"&amp;ADDRESS(8,MATCH($B$1,Présences!$3:$3,0))),"&lt;&gt;"&amp;""),"",INDEX(Présences!$B$4:$B$8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C$3:C36))))</f>
        <v/>
      </c>
      <c r="D36" s="33" t="str">
        <f ca="1">IF(ROWS(D$3:D36)&gt;COUNTIF(INDIRECT("Présences!"&amp;ADDRESS(4,MATCH($B$1,Présences!$3:$3,0))&amp;":"&amp;ADDRESS(8,MATCH($B$1,Présences!$3:$3,0))),"&lt;&gt;"&amp;""),"",INDEX(INDIRECT("Présences!"&amp;ADDRESS(4,MATCH($B$1,Présences!$3:$3,0))&amp;":"&amp;ADDRESS(8,MATCH($B$1,Présences!$3:$3,0))),SMALL(IF(INDIRECT("Présences!"&amp;ADDRESS(4,MATCH($B$1,Présences!$3:$3,0))&amp;":"&amp;ADDRESS(8,MATCH($B$1,Présences!$3:$3,0)))&lt;&gt;"",ROW(INDIRECT("Présences!"&amp;ADDRESS(4,MATCH($B$1,Présences!$3:$3,0))&amp;":"&amp;ADDRESS(8,MATCH($B$1,Présences!$3:$3,0))))-ROW(INDIRECT("Présences!"&amp;ADDRESS(4,MATCH($B$1,Présences!$3:$3,0))))+1),ROWS(D$3:D36))))</f>
        <v/>
      </c>
      <c r="E36" s="11"/>
      <c r="F36" s="7"/>
      <c r="G36" s="7"/>
    </row>
    <row r="37" spans="1:7" x14ac:dyDescent="0.25">
      <c r="D37" s="9">
        <f ca="1">COUNTIF(D3:D36,"J")</f>
        <v>0</v>
      </c>
      <c r="E37" s="12" t="s">
        <v>24</v>
      </c>
    </row>
  </sheetData>
  <dataValidations count="1">
    <dataValidation type="list" allowBlank="1" showInputMessage="1" showErrorMessage="1" sqref="B1">
      <formula1>Jours</formula1>
    </dataValidation>
  </dataValidations>
  <pageMargins left="0.25" right="0.25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Présences!$C$3:$L$3</xm:f>
          </x14:formula1>
          <xm:sqref>B1</xm:sqref>
        </x14:dataValidation>
        <x14:dataValidation type="list" errorStyle="warning" allowBlank="1" showDropDown="1" showInputMessage="1" showErrorMessage="1" errorTitle="PAS DANS LA BASE" error="ATTENTION,_x000a_cet enfant n'est pas dans la base">
          <x14:formula1>
            <xm:f>'liste enfants'!$A$3:$A$334</xm:f>
          </x14:formula1>
          <xm:sqref>B3:B36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tabSelected="1" workbookViewId="0">
      <selection activeCell="D22" sqref="D22"/>
    </sheetView>
  </sheetViews>
  <sheetFormatPr baseColWidth="10" defaultColWidth="9.140625" defaultRowHeight="15" x14ac:dyDescent="0.25"/>
  <cols>
    <col min="2" max="2" width="9.7109375" bestFit="1" customWidth="1"/>
  </cols>
  <sheetData>
    <row r="1" spans="1:2" x14ac:dyDescent="0.25">
      <c r="A1" s="2">
        <f>ROW()</f>
        <v>1</v>
      </c>
      <c r="B1" t="s">
        <v>35</v>
      </c>
    </row>
    <row r="2" spans="1:2" x14ac:dyDescent="0.25">
      <c r="A2" s="2">
        <f>ROW()</f>
        <v>2</v>
      </c>
      <c r="B2" t="s">
        <v>36</v>
      </c>
    </row>
    <row r="3" spans="1:2" x14ac:dyDescent="0.25">
      <c r="A3" s="2">
        <f>ROW()</f>
        <v>3</v>
      </c>
      <c r="B3" t="s">
        <v>11</v>
      </c>
    </row>
    <row r="4" spans="1:2" x14ac:dyDescent="0.25">
      <c r="A4" s="2">
        <f>ROW()</f>
        <v>4</v>
      </c>
      <c r="B4" t="s">
        <v>37</v>
      </c>
    </row>
    <row r="5" spans="1:2" x14ac:dyDescent="0.25">
      <c r="A5" s="2">
        <f>ROW()</f>
        <v>5</v>
      </c>
      <c r="B5" t="s">
        <v>38</v>
      </c>
    </row>
    <row r="6" spans="1:2" x14ac:dyDescent="0.25">
      <c r="A6" s="2">
        <f>ROW()</f>
        <v>6</v>
      </c>
      <c r="B6" t="s">
        <v>39</v>
      </c>
    </row>
    <row r="7" spans="1:2" x14ac:dyDescent="0.25">
      <c r="A7" s="2">
        <f>ROW()</f>
        <v>7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enfants</vt:lpstr>
      <vt:lpstr>Présences</vt:lpstr>
      <vt:lpstr>FEUILLE JOURNEE</vt:lpstr>
      <vt:lpstr>Jours de semaine</vt:lpstr>
      <vt:lpstr>Jours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centre de loisirs Léon</cp:lastModifiedBy>
  <cp:lastPrinted>2015-02-16T08:01:36Z</cp:lastPrinted>
  <dcterms:created xsi:type="dcterms:W3CDTF">2014-11-13T12:45:20Z</dcterms:created>
  <dcterms:modified xsi:type="dcterms:W3CDTF">2015-02-16T14:26:12Z</dcterms:modified>
</cp:coreProperties>
</file>