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795" yWindow="120" windowWidth="28515" windowHeight="12780" activeTab="2"/>
  </bookViews>
  <sheets>
    <sheet name="randomisation et formulation" sheetId="2" r:id="rId1"/>
    <sheet name="data base" sheetId="1" r:id="rId2"/>
    <sheet name="Tabulation dynamique" sheetId="8" r:id="rId3"/>
    <sheet name="Tabulation" sheetId="5" r:id="rId4"/>
  </sheets>
  <externalReferences>
    <externalReference r:id="rId5"/>
  </externalReferences>
  <calcPr calcId="145621"/>
  <pivotCaches>
    <pivotCache cacheId="22" r:id="rId6"/>
  </pivotCaches>
</workbook>
</file>

<file path=xl/calcChain.xml><?xml version="1.0" encoding="utf-8"?>
<calcChain xmlns="http://schemas.openxmlformats.org/spreadsheetml/2006/main">
  <c r="D11" i="5" l="1"/>
  <c r="E11" i="5"/>
  <c r="F11" i="5"/>
  <c r="G11" i="5"/>
  <c r="H11" i="5"/>
  <c r="I11" i="5"/>
  <c r="J11" i="5"/>
  <c r="K11" i="5"/>
  <c r="L11" i="5"/>
  <c r="M11" i="5"/>
  <c r="N11" i="5"/>
  <c r="O11" i="5"/>
  <c r="D12" i="5"/>
  <c r="E12" i="5"/>
  <c r="F12" i="5"/>
  <c r="G12" i="5"/>
  <c r="H12" i="5"/>
  <c r="I12" i="5"/>
  <c r="J12" i="5"/>
  <c r="K12" i="5"/>
  <c r="L12" i="5"/>
  <c r="M12" i="5"/>
  <c r="N12" i="5"/>
  <c r="O12" i="5"/>
  <c r="D13" i="5"/>
  <c r="E13" i="5"/>
  <c r="F13" i="5"/>
  <c r="G13" i="5"/>
  <c r="H13" i="5"/>
  <c r="I13" i="5"/>
  <c r="J13" i="5"/>
  <c r="K13" i="5"/>
  <c r="L13" i="5"/>
  <c r="M13" i="5"/>
  <c r="N13" i="5"/>
  <c r="O13" i="5"/>
  <c r="D14" i="5"/>
  <c r="E14" i="5"/>
  <c r="F14" i="5"/>
  <c r="G14" i="5"/>
  <c r="H14" i="5"/>
  <c r="I14" i="5"/>
  <c r="J14" i="5"/>
  <c r="K14" i="5"/>
  <c r="L14" i="5"/>
  <c r="M14" i="5"/>
  <c r="N14" i="5"/>
  <c r="O14" i="5"/>
  <c r="O40" i="5"/>
  <c r="N40" i="5"/>
  <c r="M40" i="5"/>
  <c r="L40" i="5"/>
  <c r="K40" i="5"/>
  <c r="J40" i="5"/>
  <c r="I40" i="5"/>
  <c r="H40" i="5"/>
  <c r="G40" i="5"/>
  <c r="F40" i="5"/>
  <c r="E40" i="5"/>
  <c r="D40" i="5"/>
  <c r="O38" i="5"/>
  <c r="N38" i="5"/>
  <c r="M38" i="5"/>
  <c r="L38" i="5"/>
  <c r="K38" i="5"/>
  <c r="J38" i="5"/>
  <c r="I38" i="5"/>
  <c r="H38" i="5"/>
  <c r="G38" i="5"/>
  <c r="F38" i="5"/>
  <c r="E38" i="5"/>
  <c r="D38" i="5"/>
  <c r="O37" i="5"/>
  <c r="N37" i="5"/>
  <c r="M37" i="5"/>
  <c r="L37" i="5"/>
  <c r="K37" i="5"/>
  <c r="J37" i="5"/>
  <c r="I37" i="5"/>
  <c r="H37" i="5"/>
  <c r="G37" i="5"/>
  <c r="F37" i="5"/>
  <c r="E37" i="5"/>
  <c r="D37" i="5"/>
  <c r="N31" i="5"/>
  <c r="M31" i="5"/>
  <c r="J31" i="5"/>
  <c r="I31" i="5"/>
  <c r="F31" i="5"/>
  <c r="E31" i="5"/>
  <c r="N29" i="5"/>
  <c r="M29" i="5"/>
  <c r="J29" i="5"/>
  <c r="I29" i="5"/>
  <c r="F29" i="5"/>
  <c r="E29" i="5"/>
  <c r="N28" i="5"/>
  <c r="M28" i="5"/>
  <c r="J28" i="5"/>
  <c r="I28" i="5"/>
  <c r="F28" i="5"/>
  <c r="E28" i="5"/>
  <c r="O31" i="5"/>
  <c r="K31" i="5"/>
  <c r="G31" i="5"/>
  <c r="L31" i="5"/>
  <c r="H31" i="5"/>
  <c r="D31" i="5"/>
  <c r="O21" i="5"/>
  <c r="N21" i="5"/>
  <c r="K21" i="5"/>
  <c r="J21" i="5"/>
  <c r="G21" i="5"/>
  <c r="F21" i="5"/>
  <c r="O19" i="5"/>
  <c r="N19" i="5"/>
  <c r="K19" i="5"/>
  <c r="J19" i="5"/>
  <c r="G19" i="5"/>
  <c r="F19" i="5"/>
  <c r="O18" i="5"/>
  <c r="N18" i="5"/>
  <c r="K18" i="5"/>
  <c r="K20" i="5" s="1"/>
  <c r="J18" i="5"/>
  <c r="G18" i="5"/>
  <c r="F18" i="5"/>
  <c r="L21" i="5"/>
  <c r="H21" i="5"/>
  <c r="D21" i="5"/>
  <c r="M21" i="5"/>
  <c r="I21" i="5"/>
  <c r="E21" i="5"/>
  <c r="G20" i="5" l="1"/>
  <c r="F20" i="5"/>
  <c r="N20" i="5"/>
  <c r="E30" i="5"/>
  <c r="O20" i="5"/>
  <c r="J20" i="5"/>
  <c r="I30" i="5"/>
  <c r="F39" i="5"/>
  <c r="J30" i="5"/>
  <c r="I39" i="5"/>
  <c r="J39" i="5"/>
  <c r="N39" i="5"/>
  <c r="E39" i="5"/>
  <c r="M39" i="5"/>
  <c r="G39" i="5"/>
  <c r="K39" i="5"/>
  <c r="O39" i="5"/>
  <c r="D39" i="5"/>
  <c r="H39" i="5"/>
  <c r="L39" i="5"/>
  <c r="M30" i="5"/>
  <c r="F30" i="5"/>
  <c r="N30" i="5"/>
  <c r="D18" i="5"/>
  <c r="H18" i="5"/>
  <c r="L18" i="5"/>
  <c r="D19" i="5"/>
  <c r="H19" i="5"/>
  <c r="L19" i="5"/>
  <c r="G28" i="5"/>
  <c r="K28" i="5"/>
  <c r="O28" i="5"/>
  <c r="G29" i="5"/>
  <c r="K29" i="5"/>
  <c r="O29" i="5"/>
  <c r="E18" i="5"/>
  <c r="I18" i="5"/>
  <c r="M18" i="5"/>
  <c r="E19" i="5"/>
  <c r="I19" i="5"/>
  <c r="M19" i="5"/>
  <c r="D28" i="5"/>
  <c r="H28" i="5"/>
  <c r="L28" i="5"/>
  <c r="D29" i="5"/>
  <c r="H29" i="5"/>
  <c r="L29" i="5"/>
  <c r="L20" i="5" l="1"/>
  <c r="E20" i="5"/>
  <c r="L30" i="5"/>
  <c r="G30" i="5"/>
  <c r="D30" i="5"/>
  <c r="O30" i="5"/>
  <c r="M20" i="5"/>
  <c r="D20" i="5"/>
  <c r="H30" i="5"/>
  <c r="H20" i="5"/>
  <c r="I20" i="5"/>
  <c r="K30" i="5"/>
  <c r="D15" i="2" l="1"/>
  <c r="B15" i="1" s="1"/>
  <c r="D16" i="2"/>
  <c r="B16" i="1" s="1"/>
  <c r="D17" i="2"/>
  <c r="D18" i="2"/>
  <c r="D19" i="2"/>
  <c r="B19" i="1" s="1"/>
  <c r="D20" i="2"/>
  <c r="B20" i="1" s="1"/>
  <c r="D21" i="2"/>
  <c r="B21" i="1" s="1"/>
  <c r="D22" i="2"/>
  <c r="B22" i="1" s="1"/>
  <c r="D23" i="2"/>
  <c r="B23" i="1" s="1"/>
  <c r="D24" i="2"/>
  <c r="B24" i="1" s="1"/>
  <c r="D25" i="2"/>
  <c r="B25" i="1" s="1"/>
  <c r="D26" i="2"/>
  <c r="B26" i="1" s="1"/>
  <c r="D27" i="2"/>
  <c r="B27" i="1" s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B17" i="1"/>
  <c r="B18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O15" i="1"/>
  <c r="P15" i="1"/>
  <c r="O16" i="1"/>
  <c r="P16" i="1"/>
  <c r="O17" i="1"/>
  <c r="P17" i="1"/>
  <c r="O18" i="1"/>
  <c r="P18" i="1"/>
  <c r="O19" i="1"/>
  <c r="P19" i="1"/>
  <c r="O20" i="1"/>
  <c r="P20" i="1"/>
  <c r="O21" i="1"/>
  <c r="P21" i="1"/>
  <c r="O22" i="1"/>
  <c r="P22" i="1"/>
  <c r="O23" i="1"/>
  <c r="P23" i="1"/>
  <c r="O24" i="1"/>
  <c r="P24" i="1"/>
  <c r="O25" i="1"/>
  <c r="P25" i="1"/>
  <c r="O26" i="1"/>
  <c r="P26" i="1"/>
  <c r="O27" i="1"/>
  <c r="P27" i="1"/>
  <c r="P3" i="1" l="1"/>
  <c r="P4" i="1"/>
  <c r="P5" i="1"/>
  <c r="P6" i="1"/>
  <c r="P7" i="1"/>
  <c r="P8" i="1"/>
  <c r="P9" i="1"/>
  <c r="P10" i="1"/>
  <c r="P11" i="1"/>
  <c r="P12" i="1"/>
  <c r="P13" i="1"/>
  <c r="P14" i="1"/>
  <c r="P2" i="1"/>
  <c r="O3" i="1"/>
  <c r="O4" i="1"/>
  <c r="O5" i="1"/>
  <c r="O6" i="1"/>
  <c r="O7" i="1"/>
  <c r="O8" i="1"/>
  <c r="O9" i="1"/>
  <c r="O10" i="1"/>
  <c r="O11" i="1"/>
  <c r="O12" i="1"/>
  <c r="O13" i="1"/>
  <c r="O14" i="1"/>
  <c r="O2" i="1"/>
  <c r="C3" i="1" l="1"/>
  <c r="C4" i="1"/>
  <c r="C5" i="1"/>
  <c r="C6" i="1"/>
  <c r="C7" i="1"/>
  <c r="C8" i="1"/>
  <c r="C9" i="1"/>
  <c r="C10" i="1"/>
  <c r="C11" i="1"/>
  <c r="C12" i="1"/>
  <c r="C13" i="1"/>
  <c r="C14" i="1"/>
  <c r="C2" i="1"/>
  <c r="A3" i="1"/>
  <c r="A4" i="1"/>
  <c r="A5" i="1"/>
  <c r="A6" i="1"/>
  <c r="A7" i="1"/>
  <c r="A8" i="1"/>
  <c r="A9" i="1"/>
  <c r="A10" i="1"/>
  <c r="A11" i="1"/>
  <c r="A12" i="1"/>
  <c r="A13" i="1"/>
  <c r="A14" i="1"/>
  <c r="A2" i="1"/>
  <c r="D3" i="2"/>
  <c r="B3" i="1" s="1"/>
  <c r="D4" i="2"/>
  <c r="B4" i="1" s="1"/>
  <c r="D5" i="2"/>
  <c r="B5" i="1" s="1"/>
  <c r="D6" i="2"/>
  <c r="B6" i="1" s="1"/>
  <c r="D7" i="2"/>
  <c r="B7" i="1" s="1"/>
  <c r="D8" i="2"/>
  <c r="B8" i="1" s="1"/>
  <c r="D9" i="2"/>
  <c r="B9" i="1" s="1"/>
  <c r="D10" i="2"/>
  <c r="B10" i="1" s="1"/>
  <c r="D11" i="2"/>
  <c r="B11" i="1" s="1"/>
  <c r="D12" i="2"/>
  <c r="B12" i="1" s="1"/>
  <c r="D13" i="2"/>
  <c r="B13" i="1" s="1"/>
  <c r="D14" i="2"/>
  <c r="B14" i="1" s="1"/>
  <c r="D2" i="2"/>
  <c r="B2" i="1" s="1"/>
</calcChain>
</file>

<file path=xl/sharedStrings.xml><?xml version="1.0" encoding="utf-8"?>
<sst xmlns="http://schemas.openxmlformats.org/spreadsheetml/2006/main" count="233" uniqueCount="88">
  <si>
    <t>Formulation</t>
  </si>
  <si>
    <t>Group number</t>
  </si>
  <si>
    <t>Sexe</t>
  </si>
  <si>
    <t>D</t>
  </si>
  <si>
    <t>QTc</t>
  </si>
  <si>
    <t>QT
(ms)</t>
  </si>
  <si>
    <t>T1a
(mV)</t>
  </si>
  <si>
    <t>T2a
(mV)</t>
  </si>
  <si>
    <t>R a
(mV)</t>
  </si>
  <si>
    <t>M</t>
  </si>
  <si>
    <t>D-8</t>
  </si>
  <si>
    <t>Group 
number</t>
  </si>
  <si>
    <t>1M</t>
  </si>
  <si>
    <t>7M</t>
  </si>
  <si>
    <t>13M</t>
  </si>
  <si>
    <t>8M</t>
  </si>
  <si>
    <t>14M</t>
  </si>
  <si>
    <t>2M</t>
  </si>
  <si>
    <t>15M</t>
  </si>
  <si>
    <t>9M</t>
  </si>
  <si>
    <t>3M</t>
  </si>
  <si>
    <t>T
(mV)</t>
  </si>
  <si>
    <t>Valeurs</t>
  </si>
  <si>
    <t>QT</t>
  </si>
  <si>
    <t>T</t>
  </si>
  <si>
    <t>RS</t>
  </si>
  <si>
    <t>F</t>
  </si>
  <si>
    <t>D-9</t>
  </si>
  <si>
    <t>0 mg/kg/day</t>
  </si>
  <si>
    <t>Individual identification</t>
  </si>
  <si>
    <t>1 mg/kg/day</t>
  </si>
  <si>
    <t>3 mg/kg/day</t>
  </si>
  <si>
    <t>10 mg/kg/day</t>
  </si>
  <si>
    <t>RFID</t>
  </si>
  <si>
    <t>Mean</t>
  </si>
  <si>
    <t>SD</t>
  </si>
  <si>
    <t>CV (%)</t>
  </si>
  <si>
    <t>N</t>
  </si>
  <si>
    <t>mg/kg/day</t>
  </si>
  <si>
    <t>4M</t>
  </si>
  <si>
    <t>5M</t>
  </si>
  <si>
    <t>6M</t>
  </si>
  <si>
    <t>10M</t>
  </si>
  <si>
    <t>11M</t>
  </si>
  <si>
    <t>12M</t>
  </si>
  <si>
    <t>16M</t>
  </si>
  <si>
    <t>RR</t>
  </si>
  <si>
    <t>PR</t>
  </si>
  <si>
    <t>(mV)</t>
  </si>
  <si>
    <t>(ms)</t>
  </si>
  <si>
    <t>D 15</t>
  </si>
  <si>
    <t>RR
(ms)</t>
  </si>
  <si>
    <t>PR
(ms)</t>
  </si>
  <si>
    <t>S a
(mV)</t>
  </si>
  <si>
    <t>RS
(mV)</t>
  </si>
  <si>
    <t>QTc
(ms)</t>
  </si>
  <si>
    <t>13F</t>
  </si>
  <si>
    <t>14F</t>
  </si>
  <si>
    <t>15F</t>
  </si>
  <si>
    <t>16F</t>
  </si>
  <si>
    <t>17F</t>
  </si>
  <si>
    <t>18F</t>
  </si>
  <si>
    <t>19F</t>
  </si>
  <si>
    <t>20F</t>
  </si>
  <si>
    <t>21F</t>
  </si>
  <si>
    <t>23F</t>
  </si>
  <si>
    <t>24F</t>
  </si>
  <si>
    <t>22F</t>
  </si>
  <si>
    <t>Individual 
identification</t>
  </si>
  <si>
    <t xml:space="preserve">Group </t>
  </si>
  <si>
    <t>Nombre 1</t>
  </si>
  <si>
    <t>Moyenne 1</t>
  </si>
  <si>
    <t>Écartype 1</t>
  </si>
  <si>
    <t>Nombre 2</t>
  </si>
  <si>
    <t>Moyenne 2</t>
  </si>
  <si>
    <t>Écartype 2</t>
  </si>
  <si>
    <t>Nombre 3</t>
  </si>
  <si>
    <t>Moyenne 3</t>
  </si>
  <si>
    <t>Écartype 3</t>
  </si>
  <si>
    <t>Nombre 4</t>
  </si>
  <si>
    <t>Moyenne 4</t>
  </si>
  <si>
    <t>Écartype 4</t>
  </si>
  <si>
    <t>RR (ms)</t>
  </si>
  <si>
    <t>PR (ms)</t>
  </si>
  <si>
    <t>QT (ms)</t>
  </si>
  <si>
    <t>QTc (ms)</t>
  </si>
  <si>
    <t>T (mV)</t>
  </si>
  <si>
    <t>RS (mV)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</si>
</sst>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0" fontId="0" fillId="2" borderId="0" xfId="0" applyFill="1"/>
    <xf numFmtId="0" fontId="0" fillId="0" borderId="0" xfId="0" pivotButton="1"/>
    <xf numFmtId="0" fontId="0" fillId="0" borderId="0" xfId="0" applyNumberFormat="1"/>
    <xf numFmtId="0" fontId="0" fillId="0" borderId="0" xfId="0" pivotButton="1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14" fontId="1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/>
    </xf>
    <xf numFmtId="0" fontId="1" fillId="0" borderId="3" xfId="0" applyFont="1" applyFill="1" applyBorder="1" applyAlignment="1" applyProtection="1">
      <alignment horizontal="center" vertical="center" wrapText="1"/>
    </xf>
    <xf numFmtId="14" fontId="1" fillId="0" borderId="3" xfId="0" applyNumberFormat="1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164" fontId="1" fillId="3" borderId="1" xfId="0" applyNumberFormat="1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/>
    </xf>
    <xf numFmtId="164" fontId="1" fillId="3" borderId="0" xfId="0" applyNumberFormat="1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left" vertical="center"/>
    </xf>
    <xf numFmtId="164" fontId="2" fillId="0" borderId="2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164" fontId="2" fillId="0" borderId="0" xfId="0" quotePrefix="1" applyNumberFormat="1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/>
    </xf>
    <xf numFmtId="0" fontId="2" fillId="0" borderId="4" xfId="0" applyFont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</xf>
    <xf numFmtId="164" fontId="2" fillId="0" borderId="2" xfId="0" quotePrefix="1" applyNumberFormat="1" applyFont="1" applyBorder="1" applyAlignment="1" applyProtection="1">
      <alignment horizontal="center" vertical="center"/>
    </xf>
    <xf numFmtId="164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center" vertical="center" wrapText="1"/>
    </xf>
    <xf numFmtId="164" fontId="1" fillId="3" borderId="2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164" fontId="1" fillId="3" borderId="9" xfId="0" applyNumberFormat="1" applyFont="1" applyFill="1" applyBorder="1" applyAlignment="1" applyProtection="1">
      <alignment horizontal="center" vertical="center"/>
    </xf>
    <xf numFmtId="164" fontId="2" fillId="0" borderId="10" xfId="0" applyNumberFormat="1" applyFont="1" applyFill="1" applyBorder="1" applyAlignment="1" applyProtection="1">
      <alignment horizontal="center" vertical="center"/>
    </xf>
    <xf numFmtId="164" fontId="2" fillId="0" borderId="9" xfId="0" quotePrefix="1" applyNumberFormat="1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164" fontId="2" fillId="0" borderId="10" xfId="0" quotePrefix="1" applyNumberFormat="1" applyFont="1" applyBorder="1" applyAlignment="1" applyProtection="1">
      <alignment horizontal="center" vertical="center"/>
    </xf>
    <xf numFmtId="164" fontId="2" fillId="0" borderId="9" xfId="0" applyNumberFormat="1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14" fontId="1" fillId="0" borderId="8" xfId="0" applyNumberFormat="1" applyFont="1" applyBorder="1" applyAlignment="1" applyProtection="1">
      <alignment horizontal="center" vertical="center" wrapText="1"/>
    </xf>
    <xf numFmtId="14" fontId="1" fillId="0" borderId="12" xfId="0" applyNumberFormat="1" applyFont="1" applyFill="1" applyBorder="1" applyAlignment="1" applyProtection="1">
      <alignment horizontal="center" vertical="center" wrapText="1"/>
    </xf>
    <xf numFmtId="164" fontId="1" fillId="3" borderId="10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Body Weight  (Main 10 mg/kg group - Individuals values)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'[1]Females BW tableau'!$C$12</c:f>
              <c:strCache>
                <c:ptCount val="1"/>
                <c:pt idx="0">
                  <c:v>0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1"/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'[1]Females BW tableau'!$E$12:$O$12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'[1]Females BW tableau'!$C$13</c:f>
              <c:strCache>
                <c:ptCount val="1"/>
                <c:pt idx="0">
                  <c:v>0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triangle"/>
            <c:size val="6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1"/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'[1]Females BW tableau'!$E$13:$O$13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'[1]Females BW tableau'!$C$14</c:f>
              <c:strCache>
                <c:ptCount val="1"/>
                <c:pt idx="0">
                  <c:v>0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diamond"/>
            <c:size val="6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1"/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</c:numCache>
              </c:numRef>
            </c:plus>
            <c:spPr>
              <a:ln w="12700">
                <a:solidFill>
                  <a:srgbClr val="3333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'[1]Females BW tableau'!$E$14:$O$14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'Males BW saisie'!#REF!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errBars>
            <c:errDir val="y"/>
            <c:errBarType val="minus"/>
            <c:errValType val="cust"/>
            <c:noEndCap val="0"/>
            <c:minus>
              <c:numRef>
                <c:f>'Males BW MAIN'!#REF!</c:f>
                <c:numCache>
                  <c:formatCode>General</c:formatCode>
                  <c:ptCount val="11"/>
                  <c:pt idx="4">
                    <c:v>-1</c:v>
                  </c:pt>
                  <c:pt idx="5">
                    <c:v>-1</c:v>
                  </c:pt>
                  <c:pt idx="6">
                    <c:v>-1</c:v>
                  </c:pt>
                  <c:pt idx="7">
                    <c:v>-1</c:v>
                  </c:pt>
                  <c:pt idx="8">
                    <c:v>-1</c:v>
                  </c:pt>
                  <c:pt idx="9">
                    <c:v>-1</c:v>
                  </c:pt>
                  <c:pt idx="10">
                    <c:v>-1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'Males BW saisie'!#REF!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'Males BW saisie'!#REF!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cat>
            <c:multiLvlStrRef>
              <c:f>'Males BW MAIN'!#REF!</c:f>
            </c:multiLvlStrRef>
          </c:cat>
          <c:val>
            <c:numRef>
              <c:f>'Males BW saisie'!#REF!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multiLvlStrRef>
              <c:f>'Males BW MAIN'!#REF!</c:f>
            </c:multiLvlStrRef>
          </c:cat>
          <c:val>
            <c:numRef>
              <c:f>'Males BW MAIN'!#REF!</c:f>
              <c:numCache>
                <c:formatCode>General</c:formatCode>
                <c:ptCount val="3"/>
                <c:pt idx="0">
                  <c:v>300.8</c:v>
                </c:pt>
                <c:pt idx="1">
                  <c:v>330.7</c:v>
                </c:pt>
                <c:pt idx="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511232"/>
        <c:axId val="134517888"/>
      </c:lineChart>
      <c:catAx>
        <c:axId val="134511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Time (days)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4517888"/>
        <c:crosses val="autoZero"/>
        <c:auto val="1"/>
        <c:lblAlgn val="ctr"/>
        <c:lblOffset val="100"/>
        <c:tickLblSkip val="11"/>
        <c:tickMarkSkip val="1"/>
        <c:noMultiLvlLbl val="0"/>
      </c:catAx>
      <c:valAx>
        <c:axId val="134517888"/>
        <c:scaling>
          <c:orientation val="minMax"/>
          <c:max val="300"/>
          <c:min val="200"/>
        </c:scaling>
        <c:delete val="0"/>
        <c:axPos val="l"/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Weight (g)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4511232"/>
        <c:crosses val="autoZero"/>
        <c:crossBetween val="between"/>
        <c:majorUnit val="25"/>
        <c:minorUnit val="2"/>
      </c:valAx>
      <c:spPr>
        <a:solidFill>
          <a:srgbClr val="CCFFFF"/>
        </a:solidFill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4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Body Weight  (Satellite 10 mg/kg group- Individuals values)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triangle"/>
            <c:size val="6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diamond"/>
            <c:size val="6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3333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errBars>
            <c:errDir val="y"/>
            <c:errBarType val="minus"/>
            <c:errValType val="cust"/>
            <c:noEndCap val="0"/>
            <c:minus>
              <c:numRef>
                <c:f>'Males BW MAIN'!#REF!</c:f>
                <c:numCache>
                  <c:formatCode>General</c:formatCode>
                  <c:ptCount val="1"/>
                  <c:pt idx="0">
                    <c:v>0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831104"/>
        <c:axId val="134837760"/>
      </c:lineChart>
      <c:catAx>
        <c:axId val="1348311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Time (days)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4837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4837760"/>
        <c:scaling>
          <c:orientation val="minMax"/>
          <c:max val="300"/>
          <c:min val="200"/>
        </c:scaling>
        <c:delete val="0"/>
        <c:axPos val="l"/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Body Weight (g)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4831104"/>
        <c:crosses val="autoZero"/>
        <c:crossBetween val="between"/>
        <c:majorUnit val="25"/>
        <c:minorUnit val="2"/>
      </c:valAx>
      <c:spPr>
        <a:solidFill>
          <a:srgbClr val="CCFFFF"/>
        </a:solidFill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84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300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Body Weight  (Main 30 mg/kg group - Individuals values)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'[1]Females BW tableau'!$C$17</c:f>
              <c:strCache>
                <c:ptCount val="1"/>
                <c:pt idx="0">
                  <c:v>CV (%)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triangle"/>
            <c:size val="6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1"/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'[1]Females BW tableau'!$E$17:$O$17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diamond"/>
            <c:size val="6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1</c:v>
                  </c:pt>
                </c:numCache>
              </c:numRef>
            </c:plus>
            <c:spPr>
              <a:ln w="12700">
                <a:solidFill>
                  <a:srgbClr val="3333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errBars>
            <c:errDir val="y"/>
            <c:errBarType val="minus"/>
            <c:errValType val="cust"/>
            <c:noEndCap val="0"/>
            <c:minus>
              <c:numRef>
                <c:f>'Males BW MAIN'!#REF!</c:f>
                <c:numCache>
                  <c:formatCode>General</c:formatCode>
                  <c:ptCount val="3"/>
                  <c:pt idx="0">
                    <c:v>279.5</c:v>
                  </c:pt>
                  <c:pt idx="1">
                    <c:v>311.39999999999998</c:v>
                  </c:pt>
                  <c:pt idx="2">
                    <c:v>-1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'Males BW MAIN'!#REF!</c:f>
              <c:numCache>
                <c:formatCode>General</c:formatCode>
                <c:ptCount val="3"/>
                <c:pt idx="0">
                  <c:v>280.5</c:v>
                </c:pt>
                <c:pt idx="1">
                  <c:v>312.39999999999998</c:v>
                </c:pt>
                <c:pt idx="2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cat>
            <c:multiLvlStrRef>
              <c:f>'Males BW MAIN'!#REF!</c:f>
            </c:multiLvlStrRef>
          </c:cat>
          <c:val>
            <c:numRef>
              <c:f>'Males BW MAIN'!#REF!</c:f>
              <c:numCache>
                <c:formatCode>General</c:formatCode>
                <c:ptCount val="3"/>
                <c:pt idx="0">
                  <c:v>281</c:v>
                </c:pt>
                <c:pt idx="1">
                  <c:v>308.7</c:v>
                </c:pt>
                <c:pt idx="2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multiLvlStrRef>
              <c:f>'Males BW MAIN'!#REF!</c:f>
            </c:multiLvlStrRef>
          </c:cat>
          <c:val>
            <c:numRef>
              <c:f>'Males BW MAIN'!#REF!</c:f>
              <c:numCache>
                <c:formatCode>General</c:formatCode>
                <c:ptCount val="3"/>
                <c:pt idx="0">
                  <c:v>279.7</c:v>
                </c:pt>
                <c:pt idx="1">
                  <c:v>304.60000000000002</c:v>
                </c:pt>
                <c:pt idx="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901120"/>
        <c:axId val="134903680"/>
      </c:lineChart>
      <c:catAx>
        <c:axId val="1349011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(days)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4903680"/>
        <c:crosses val="autoZero"/>
        <c:auto val="1"/>
        <c:lblAlgn val="ctr"/>
        <c:lblOffset val="100"/>
        <c:tickLblSkip val="11"/>
        <c:tickMarkSkip val="1"/>
        <c:noMultiLvlLbl val="0"/>
      </c:catAx>
      <c:valAx>
        <c:axId val="134903680"/>
        <c:scaling>
          <c:orientation val="minMax"/>
          <c:max val="300"/>
          <c:min val="200"/>
        </c:scaling>
        <c:delete val="0"/>
        <c:axPos val="l"/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Weight (g)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34901120"/>
        <c:crosses val="autoZero"/>
        <c:crossBetween val="between"/>
        <c:majorUnit val="25"/>
        <c:minorUnit val="2"/>
      </c:valAx>
      <c:spPr>
        <a:solidFill>
          <a:srgbClr val="CCFFCC"/>
        </a:solidFill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Body Weight  (Satellite 30 mg/kg group- Individuals values)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triangle"/>
            <c:size val="6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diamond"/>
            <c:size val="6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3333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errBars>
            <c:errDir val="y"/>
            <c:errBarType val="minus"/>
            <c:errValType val="cust"/>
            <c:noEndCap val="0"/>
            <c:minus>
              <c:numRef>
                <c:f>'Males BW MAIN'!#REF!</c:f>
                <c:numCache>
                  <c:formatCode>General</c:formatCode>
                  <c:ptCount val="1"/>
                  <c:pt idx="0">
                    <c:v>0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161664"/>
        <c:axId val="146163968"/>
      </c:lineChart>
      <c:catAx>
        <c:axId val="146161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Time (days)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6163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163968"/>
        <c:scaling>
          <c:orientation val="minMax"/>
          <c:max val="300"/>
          <c:min val="200"/>
        </c:scaling>
        <c:delete val="0"/>
        <c:axPos val="l"/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Body Weight (g)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6161664"/>
        <c:crosses val="autoZero"/>
        <c:crossBetween val="between"/>
        <c:majorUnit val="25"/>
        <c:minorUnit val="2"/>
      </c:valAx>
      <c:spPr>
        <a:solidFill>
          <a:srgbClr val="CCFFCC"/>
        </a:solidFill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4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Body Weight  (Main 10 mg/kg group - Individuals values)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'[1]Females BW tableau'!$C$12</c:f>
              <c:strCache>
                <c:ptCount val="1"/>
                <c:pt idx="0">
                  <c:v>0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1"/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'[1]Females BW tableau'!$E$12:$O$12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'[1]Females BW tableau'!$C$13</c:f>
              <c:strCache>
                <c:ptCount val="1"/>
                <c:pt idx="0">
                  <c:v>0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triangle"/>
            <c:size val="6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1"/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'[1]Females BW tableau'!$E$13:$O$13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'[1]Females BW tableau'!$C$14</c:f>
              <c:strCache>
                <c:ptCount val="1"/>
                <c:pt idx="0">
                  <c:v>0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diamond"/>
            <c:size val="6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1"/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</c:numCache>
              </c:numRef>
            </c:plus>
            <c:spPr>
              <a:ln w="12700">
                <a:solidFill>
                  <a:srgbClr val="3333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'[1]Females BW tableau'!$E$14:$O$14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'Males BW saisie'!#REF!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errBars>
            <c:errDir val="y"/>
            <c:errBarType val="minus"/>
            <c:errValType val="cust"/>
            <c:noEndCap val="0"/>
            <c:minus>
              <c:numRef>
                <c:f>'Males BW MAIN'!#REF!</c:f>
                <c:numCache>
                  <c:formatCode>General</c:formatCode>
                  <c:ptCount val="11"/>
                  <c:pt idx="4">
                    <c:v>-1</c:v>
                  </c:pt>
                  <c:pt idx="5">
                    <c:v>-1</c:v>
                  </c:pt>
                  <c:pt idx="6">
                    <c:v>-1</c:v>
                  </c:pt>
                  <c:pt idx="7">
                    <c:v>-1</c:v>
                  </c:pt>
                  <c:pt idx="8">
                    <c:v>-1</c:v>
                  </c:pt>
                  <c:pt idx="9">
                    <c:v>-1</c:v>
                  </c:pt>
                  <c:pt idx="10">
                    <c:v>-1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'Males BW saisie'!#REF!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'Males BW saisie'!#REF!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cat>
            <c:multiLvlStrRef>
              <c:f>'Males BW MAIN'!#REF!</c:f>
            </c:multiLvlStrRef>
          </c:cat>
          <c:val>
            <c:numRef>
              <c:f>'Males BW saisie'!#REF!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multiLvlStrRef>
              <c:f>'Males BW MAIN'!#REF!</c:f>
            </c:multiLvlStrRef>
          </c:cat>
          <c:val>
            <c:numRef>
              <c:f>'Males BW MAIN'!#REF!</c:f>
              <c:numCache>
                <c:formatCode>General</c:formatCode>
                <c:ptCount val="3"/>
                <c:pt idx="0">
                  <c:v>300.8</c:v>
                </c:pt>
                <c:pt idx="1">
                  <c:v>330.7</c:v>
                </c:pt>
                <c:pt idx="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297216"/>
        <c:axId val="146299520"/>
      </c:lineChart>
      <c:catAx>
        <c:axId val="1462972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Time (days)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6299520"/>
        <c:crosses val="autoZero"/>
        <c:auto val="1"/>
        <c:lblAlgn val="ctr"/>
        <c:lblOffset val="100"/>
        <c:tickLblSkip val="11"/>
        <c:tickMarkSkip val="1"/>
        <c:noMultiLvlLbl val="0"/>
      </c:catAx>
      <c:valAx>
        <c:axId val="146299520"/>
        <c:scaling>
          <c:orientation val="minMax"/>
          <c:max val="300"/>
          <c:min val="200"/>
        </c:scaling>
        <c:delete val="0"/>
        <c:axPos val="l"/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Weight (g)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6297216"/>
        <c:crosses val="autoZero"/>
        <c:crossBetween val="between"/>
        <c:majorUnit val="25"/>
        <c:minorUnit val="2"/>
      </c:valAx>
      <c:spPr>
        <a:solidFill>
          <a:srgbClr val="CCFFFF"/>
        </a:solidFill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4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Body Weight  (Satellite 10 mg/kg group- Individuals values)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triangle"/>
            <c:size val="6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diamond"/>
            <c:size val="6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3333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errBars>
            <c:errDir val="y"/>
            <c:errBarType val="minus"/>
            <c:errValType val="cust"/>
            <c:noEndCap val="0"/>
            <c:minus>
              <c:numRef>
                <c:f>'Males BW MAIN'!#REF!</c:f>
                <c:numCache>
                  <c:formatCode>General</c:formatCode>
                  <c:ptCount val="1"/>
                  <c:pt idx="0">
                    <c:v>0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236160"/>
        <c:axId val="146238464"/>
      </c:lineChart>
      <c:catAx>
        <c:axId val="1462361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Time (days)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6238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238464"/>
        <c:scaling>
          <c:orientation val="minMax"/>
          <c:max val="300"/>
          <c:min val="200"/>
        </c:scaling>
        <c:delete val="0"/>
        <c:axPos val="l"/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Body Weight (g)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6236160"/>
        <c:crosses val="autoZero"/>
        <c:crossBetween val="between"/>
        <c:majorUnit val="25"/>
        <c:minorUnit val="2"/>
      </c:valAx>
      <c:spPr>
        <a:solidFill>
          <a:srgbClr val="CCFFFF"/>
        </a:solidFill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84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Body Weight  (Main 10 mg/kg group - Individuals values)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'[1]Females BW tableau'!$C$12</c:f>
              <c:strCache>
                <c:ptCount val="1"/>
                <c:pt idx="0">
                  <c:v>0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1"/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'[1]Females BW tableau'!$E$12:$O$12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'[1]Females BW tableau'!$C$13</c:f>
              <c:strCache>
                <c:ptCount val="1"/>
                <c:pt idx="0">
                  <c:v>0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triangle"/>
            <c:size val="6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1"/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'[1]Females BW tableau'!$E$13:$O$13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'[1]Females BW tableau'!$C$14</c:f>
              <c:strCache>
                <c:ptCount val="1"/>
                <c:pt idx="0">
                  <c:v>0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diamond"/>
            <c:size val="6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1"/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</c:numCache>
              </c:numRef>
            </c:plus>
            <c:spPr>
              <a:ln w="12700">
                <a:solidFill>
                  <a:srgbClr val="3333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'[1]Females BW tableau'!$E$14:$O$14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'Males BW saisie'!#REF!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errBars>
            <c:errDir val="y"/>
            <c:errBarType val="minus"/>
            <c:errValType val="cust"/>
            <c:noEndCap val="0"/>
            <c:minus>
              <c:numRef>
                <c:f>'Males BW MAIN'!#REF!</c:f>
                <c:numCache>
                  <c:formatCode>General</c:formatCode>
                  <c:ptCount val="11"/>
                  <c:pt idx="4">
                    <c:v>-1</c:v>
                  </c:pt>
                  <c:pt idx="5">
                    <c:v>-1</c:v>
                  </c:pt>
                  <c:pt idx="6">
                    <c:v>-1</c:v>
                  </c:pt>
                  <c:pt idx="7">
                    <c:v>-1</c:v>
                  </c:pt>
                  <c:pt idx="8">
                    <c:v>-1</c:v>
                  </c:pt>
                  <c:pt idx="9">
                    <c:v>-1</c:v>
                  </c:pt>
                  <c:pt idx="10">
                    <c:v>-1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'Males BW saisie'!#REF!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'Males BW saisie'!#REF!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cat>
            <c:multiLvlStrRef>
              <c:f>'Males BW MAIN'!#REF!</c:f>
            </c:multiLvlStrRef>
          </c:cat>
          <c:val>
            <c:numRef>
              <c:f>'Males BW saisie'!#REF!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multiLvlStrRef>
              <c:f>'Males BW MAIN'!#REF!</c:f>
            </c:multiLvlStrRef>
          </c:cat>
          <c:val>
            <c:numRef>
              <c:f>'Males BW MAIN'!#REF!</c:f>
              <c:numCache>
                <c:formatCode>General</c:formatCode>
                <c:ptCount val="3"/>
                <c:pt idx="0">
                  <c:v>300.8</c:v>
                </c:pt>
                <c:pt idx="1">
                  <c:v>330.7</c:v>
                </c:pt>
                <c:pt idx="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06880"/>
        <c:axId val="146509184"/>
      </c:lineChart>
      <c:catAx>
        <c:axId val="146506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Time (days)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6509184"/>
        <c:crosses val="autoZero"/>
        <c:auto val="1"/>
        <c:lblAlgn val="ctr"/>
        <c:lblOffset val="100"/>
        <c:tickLblSkip val="11"/>
        <c:tickMarkSkip val="1"/>
        <c:noMultiLvlLbl val="0"/>
      </c:catAx>
      <c:valAx>
        <c:axId val="146509184"/>
        <c:scaling>
          <c:orientation val="minMax"/>
          <c:max val="300"/>
          <c:min val="200"/>
        </c:scaling>
        <c:delete val="0"/>
        <c:axPos val="l"/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Weight (g)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6506880"/>
        <c:crosses val="autoZero"/>
        <c:crossBetween val="between"/>
        <c:majorUnit val="25"/>
        <c:minorUnit val="2"/>
      </c:valAx>
      <c:spPr>
        <a:solidFill>
          <a:srgbClr val="CCFFFF"/>
        </a:solidFill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4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Body Weight  (Satellite 10 mg/kg group- Individuals values)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triangle"/>
            <c:size val="6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diamond"/>
            <c:size val="6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3333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errBars>
            <c:errDir val="y"/>
            <c:errBarType val="minus"/>
            <c:errValType val="cust"/>
            <c:noEndCap val="0"/>
            <c:minus>
              <c:numRef>
                <c:f>'Males BW MAIN'!#REF!</c:f>
                <c:numCache>
                  <c:formatCode>General</c:formatCode>
                  <c:ptCount val="1"/>
                  <c:pt idx="0">
                    <c:v>0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64608"/>
        <c:axId val="146579456"/>
      </c:lineChart>
      <c:catAx>
        <c:axId val="146564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Time (days)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6579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6579456"/>
        <c:scaling>
          <c:orientation val="minMax"/>
          <c:max val="300"/>
          <c:min val="200"/>
        </c:scaling>
        <c:delete val="0"/>
        <c:axPos val="l"/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Body Weight (g)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6564608"/>
        <c:crosses val="autoZero"/>
        <c:crossBetween val="between"/>
        <c:majorUnit val="25"/>
        <c:minorUnit val="2"/>
      </c:valAx>
      <c:spPr>
        <a:solidFill>
          <a:srgbClr val="CCFFFF"/>
        </a:solidFill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84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Body Weight  (Main 10 mg/kg group - Individuals values)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'[1]Females BW tableau'!$C$12</c:f>
              <c:strCache>
                <c:ptCount val="1"/>
                <c:pt idx="0">
                  <c:v>0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1"/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'[1]Females BW tableau'!$E$12:$O$12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'[1]Females BW tableau'!$C$13</c:f>
              <c:strCache>
                <c:ptCount val="1"/>
                <c:pt idx="0">
                  <c:v>0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triangle"/>
            <c:size val="6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1"/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'[1]Females BW tableau'!$E$13:$O$13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'[1]Females BW tableau'!$C$14</c:f>
              <c:strCache>
                <c:ptCount val="1"/>
                <c:pt idx="0">
                  <c:v>0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diamond"/>
            <c:size val="6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1"/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0">
                    <c:v>1</c:v>
                  </c:pt>
                </c:numCache>
              </c:numRef>
            </c:plus>
            <c:spPr>
              <a:ln w="12700">
                <a:solidFill>
                  <a:srgbClr val="3333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'[1]Females BW tableau'!$E$14:$O$14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'Males BW saisie'!#REF!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errBars>
            <c:errDir val="y"/>
            <c:errBarType val="minus"/>
            <c:errValType val="cust"/>
            <c:noEndCap val="0"/>
            <c:minus>
              <c:numRef>
                <c:f>'Males BW MAIN'!#REF!</c:f>
                <c:numCache>
                  <c:formatCode>General</c:formatCode>
                  <c:ptCount val="11"/>
                  <c:pt idx="4">
                    <c:v>-1</c:v>
                  </c:pt>
                  <c:pt idx="5">
                    <c:v>-1</c:v>
                  </c:pt>
                  <c:pt idx="6">
                    <c:v>-1</c:v>
                  </c:pt>
                  <c:pt idx="7">
                    <c:v>-1</c:v>
                  </c:pt>
                  <c:pt idx="8">
                    <c:v>-1</c:v>
                  </c:pt>
                  <c:pt idx="9">
                    <c:v>-1</c:v>
                  </c:pt>
                  <c:pt idx="10">
                    <c:v>-1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multiLvlStrRef>
              <c:f>'Males BW MAIN'!#REF!</c:f>
            </c:multiLvlStrRef>
          </c:cat>
          <c:val>
            <c:numRef>
              <c:f>'Males BW saisie'!#REF!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'Males BW saisie'!#REF!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cat>
            <c:multiLvlStrRef>
              <c:f>'Males BW MAIN'!#REF!</c:f>
            </c:multiLvlStrRef>
          </c:cat>
          <c:val>
            <c:numRef>
              <c:f>'Males BW saisie'!#REF!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multiLvlStrRef>
              <c:f>'Males BW MAIN'!#REF!</c:f>
            </c:multiLvlStrRef>
          </c:cat>
          <c:val>
            <c:numRef>
              <c:f>'Males BW MAIN'!#REF!</c:f>
              <c:numCache>
                <c:formatCode>General</c:formatCode>
                <c:ptCount val="3"/>
                <c:pt idx="0">
                  <c:v>300.8</c:v>
                </c:pt>
                <c:pt idx="1">
                  <c:v>330.7</c:v>
                </c:pt>
                <c:pt idx="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700160"/>
        <c:axId val="146710912"/>
      </c:lineChart>
      <c:catAx>
        <c:axId val="1467001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Time (days)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6710912"/>
        <c:crosses val="autoZero"/>
        <c:auto val="1"/>
        <c:lblAlgn val="ctr"/>
        <c:lblOffset val="100"/>
        <c:tickLblSkip val="11"/>
        <c:tickMarkSkip val="1"/>
        <c:noMultiLvlLbl val="0"/>
      </c:catAx>
      <c:valAx>
        <c:axId val="146710912"/>
        <c:scaling>
          <c:orientation val="minMax"/>
          <c:max val="300"/>
          <c:min val="200"/>
        </c:scaling>
        <c:delete val="0"/>
        <c:axPos val="l"/>
        <c:title>
          <c:tx>
            <c:rich>
              <a:bodyPr/>
              <a:lstStyle/>
              <a:p>
                <a:pPr>
                  <a:defRPr sz="1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Weight (g)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6700160"/>
        <c:crosses val="autoZero"/>
        <c:crossBetween val="between"/>
        <c:majorUnit val="25"/>
        <c:minorUnit val="2"/>
      </c:valAx>
      <c:spPr>
        <a:solidFill>
          <a:srgbClr val="CCFFFF"/>
        </a:solidFill>
        <a:ln w="25400">
          <a:noFill/>
        </a:ln>
      </c:spPr>
    </c:plotArea>
    <c:legend>
      <c:legendPos val="r"/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4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Body Weight  (Satellite 10 mg/kg group- Individuals values)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circle"/>
            <c:size val="6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triangle"/>
            <c:size val="6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008000"/>
              </a:solidFill>
              <a:prstDash val="solid"/>
            </a:ln>
          </c:spPr>
          <c:marker>
            <c:symbol val="diamond"/>
            <c:size val="6"/>
            <c:spPr>
              <a:solidFill>
                <a:srgbClr val="008000"/>
              </a:solidFill>
              <a:ln>
                <a:solidFill>
                  <a:srgbClr val="008000"/>
                </a:solidFill>
                <a:prstDash val="solid"/>
              </a:ln>
            </c:spPr>
          </c:marker>
          <c:errBars>
            <c:errDir val="y"/>
            <c:errBarType val="plus"/>
            <c:errValType val="cust"/>
            <c:noEndCap val="0"/>
            <c:plus>
              <c:numRef>
                <c:f>'Males BW MAIN'!#REF!</c:f>
                <c:numCache>
                  <c:formatCode>General</c:formatCode>
                  <c:ptCount val="1"/>
                  <c:pt idx="0">
                    <c:v>2</c:v>
                  </c:pt>
                </c:numCache>
              </c:numRef>
            </c:plus>
            <c:spPr>
              <a:ln w="12700">
                <a:solidFill>
                  <a:srgbClr val="3333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square"/>
            <c:size val="6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errBars>
            <c:errDir val="y"/>
            <c:errBarType val="minus"/>
            <c:errValType val="cust"/>
            <c:noEndCap val="0"/>
            <c:minus>
              <c:numRef>
                <c:f>'Males BW MAIN'!#REF!</c:f>
                <c:numCache>
                  <c:formatCode>General</c:formatCode>
                  <c:ptCount val="1"/>
                  <c:pt idx="0">
                    <c:v>0</c:v>
                  </c:pt>
                </c:numCache>
              </c:numRef>
            </c:minus>
            <c:spPr>
              <a:ln w="12700">
                <a:solidFill>
                  <a:srgbClr val="000000"/>
                </a:solidFill>
                <a:prstDash val="solid"/>
              </a:ln>
            </c:spPr>
          </c:errBars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'Males BW MAIN'!#REF!</c:f>
              <c:strCache>
                <c:ptCount val="1"/>
                <c:pt idx="0">
                  <c:v>#REF!</c:v>
                </c:pt>
              </c:strCache>
            </c:strRef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cat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'Males BW MAIN'!#REF!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106048"/>
        <c:axId val="147116800"/>
      </c:lineChart>
      <c:catAx>
        <c:axId val="1471060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Time (days)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7116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7116800"/>
        <c:scaling>
          <c:orientation val="minMax"/>
          <c:max val="300"/>
          <c:min val="200"/>
        </c:scaling>
        <c:delete val="0"/>
        <c:axPos val="l"/>
        <c:title>
          <c:tx>
            <c:rich>
              <a:bodyPr/>
              <a:lstStyle/>
              <a:p>
                <a:pPr>
                  <a:defRPr sz="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Body Weight (g)</a:t>
                </a:r>
              </a:p>
            </c:rich>
          </c:tx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7106048"/>
        <c:crosses val="autoZero"/>
        <c:crossBetween val="between"/>
        <c:majorUnit val="25"/>
        <c:minorUnit val="2"/>
      </c:valAx>
      <c:spPr>
        <a:solidFill>
          <a:srgbClr val="CCFFFF"/>
        </a:solidFill>
        <a:ln w="25400">
          <a:noFill/>
        </a:ln>
      </c:spPr>
    </c:plotArea>
    <c:legend>
      <c:legendPos val="r"/>
      <c:overlay val="0"/>
      <c:spPr>
        <a:noFill/>
        <a:ln w="25400">
          <a:noFill/>
        </a:ln>
      </c:spPr>
      <c:txPr>
        <a:bodyPr/>
        <a:lstStyle/>
        <a:p>
          <a:pPr>
            <a:defRPr sz="84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3</xdr:row>
      <xdr:rowOff>0</xdr:rowOff>
    </xdr:from>
    <xdr:to>
      <xdr:col>15</xdr:col>
      <xdr:colOff>0</xdr:colOff>
      <xdr:row>17</xdr:row>
      <xdr:rowOff>0</xdr:rowOff>
    </xdr:to>
    <xdr:graphicFrame macro="">
      <xdr:nvGraphicFramePr>
        <xdr:cNvPr id="2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17</xdr:row>
      <xdr:rowOff>0</xdr:rowOff>
    </xdr:to>
    <xdr:graphicFrame macro="">
      <xdr:nvGraphicFramePr>
        <xdr:cNvPr id="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19</xdr:row>
      <xdr:rowOff>0</xdr:rowOff>
    </xdr:from>
    <xdr:to>
      <xdr:col>15</xdr:col>
      <xdr:colOff>0</xdr:colOff>
      <xdr:row>20</xdr:row>
      <xdr:rowOff>0</xdr:rowOff>
    </xdr:to>
    <xdr:graphicFrame macro="">
      <xdr:nvGraphicFramePr>
        <xdr:cNvPr id="4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19</xdr:row>
      <xdr:rowOff>0</xdr:rowOff>
    </xdr:from>
    <xdr:to>
      <xdr:col>15</xdr:col>
      <xdr:colOff>0</xdr:colOff>
      <xdr:row>20</xdr:row>
      <xdr:rowOff>0</xdr:rowOff>
    </xdr:to>
    <xdr:graphicFrame macro="">
      <xdr:nvGraphicFramePr>
        <xdr:cNvPr id="5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0</xdr:colOff>
      <xdr:row>29</xdr:row>
      <xdr:rowOff>0</xdr:rowOff>
    </xdr:from>
    <xdr:to>
      <xdr:col>15</xdr:col>
      <xdr:colOff>0</xdr:colOff>
      <xdr:row>35</xdr:row>
      <xdr:rowOff>0</xdr:rowOff>
    </xdr:to>
    <xdr:graphicFrame macro="">
      <xdr:nvGraphicFramePr>
        <xdr:cNvPr id="6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0</xdr:colOff>
      <xdr:row>29</xdr:row>
      <xdr:rowOff>0</xdr:rowOff>
    </xdr:from>
    <xdr:to>
      <xdr:col>15</xdr:col>
      <xdr:colOff>0</xdr:colOff>
      <xdr:row>35</xdr:row>
      <xdr:rowOff>0</xdr:rowOff>
    </xdr:to>
    <xdr:graphicFrame macro="">
      <xdr:nvGraphicFramePr>
        <xdr:cNvPr id="7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0</xdr:colOff>
      <xdr:row>29</xdr:row>
      <xdr:rowOff>0</xdr:rowOff>
    </xdr:from>
    <xdr:to>
      <xdr:col>15</xdr:col>
      <xdr:colOff>0</xdr:colOff>
      <xdr:row>35</xdr:row>
      <xdr:rowOff>0</xdr:rowOff>
    </xdr:to>
    <xdr:graphicFrame macro="">
      <xdr:nvGraphicFramePr>
        <xdr:cNvPr id="8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0</xdr:colOff>
      <xdr:row>29</xdr:row>
      <xdr:rowOff>0</xdr:rowOff>
    </xdr:from>
    <xdr:to>
      <xdr:col>15</xdr:col>
      <xdr:colOff>0</xdr:colOff>
      <xdr:row>35</xdr:row>
      <xdr:rowOff>0</xdr:rowOff>
    </xdr:to>
    <xdr:graphicFrame macro="">
      <xdr:nvGraphicFramePr>
        <xdr:cNvPr id="9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15</xdr:col>
      <xdr:colOff>0</xdr:colOff>
      <xdr:row>29</xdr:row>
      <xdr:rowOff>0</xdr:rowOff>
    </xdr:from>
    <xdr:to>
      <xdr:col>15</xdr:col>
      <xdr:colOff>0</xdr:colOff>
      <xdr:row>35</xdr:row>
      <xdr:rowOff>0</xdr:rowOff>
    </xdr:to>
    <xdr:graphicFrame macro="">
      <xdr:nvGraphicFramePr>
        <xdr:cNvPr id="1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15</xdr:col>
      <xdr:colOff>0</xdr:colOff>
      <xdr:row>29</xdr:row>
      <xdr:rowOff>0</xdr:rowOff>
    </xdr:from>
    <xdr:to>
      <xdr:col>15</xdr:col>
      <xdr:colOff>0</xdr:colOff>
      <xdr:row>35</xdr:row>
      <xdr:rowOff>0</xdr:rowOff>
    </xdr:to>
    <xdr:graphicFrame macro="">
      <xdr:nvGraphicFramePr>
        <xdr:cNvPr id="1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dyweight%20Chien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les BW saisie"/>
      <sheetName val="Females BW saisie"/>
      <sheetName val="Males BW tableau"/>
      <sheetName val="Females BW tableau"/>
      <sheetName val="Males BW change tableau"/>
      <sheetName val="Females BW change tableau"/>
    </sheetNames>
    <sheetDataSet>
      <sheetData sheetId="0" refreshError="1"/>
      <sheetData sheetId="1">
        <row r="1">
          <cell r="D1" t="str">
            <v>D-</v>
          </cell>
        </row>
      </sheetData>
      <sheetData sheetId="2" refreshError="1"/>
      <sheetData sheetId="3">
        <row r="12">
          <cell r="C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C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7">
          <cell r="C17" t="str">
            <v>CV (%)</v>
          </cell>
          <cell r="E17" t="e">
            <v>#DIV/0!</v>
          </cell>
          <cell r="F17" t="e">
            <v>#DIV/0!</v>
          </cell>
          <cell r="G17" t="e">
            <v>#DIV/0!</v>
          </cell>
          <cell r="H17" t="e">
            <v>#DIV/0!</v>
          </cell>
          <cell r="I17" t="e">
            <v>#DIV/0!</v>
          </cell>
          <cell r="J17" t="e">
            <v>#DIV/0!</v>
          </cell>
          <cell r="K17" t="e">
            <v>#DIV/0!</v>
          </cell>
          <cell r="L17" t="e">
            <v>#DIV/0!</v>
          </cell>
          <cell r="M17" t="e">
            <v>#DIV/0!</v>
          </cell>
          <cell r="N17" t="e">
            <v>#DIV/0!</v>
          </cell>
          <cell r="O17" t="e">
            <v>#DIV/0!</v>
          </cell>
        </row>
      </sheetData>
      <sheetData sheetId="4" refreshError="1"/>
      <sheetData sheetId="5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ébastien LE BOTS" refreshedDate="41960.440759953701" createdVersion="4" refreshedVersion="4" minRefreshableVersion="3" recordCount="27">
  <cacheSource type="worksheet">
    <worksheetSource ref="A1:P1048576" sheet="data base"/>
  </cacheSource>
  <cacheFields count="16">
    <cacheField name="Group _x000a_number" numFmtId="0">
      <sharedItems containsString="0" containsBlank="1" containsNumber="1" containsInteger="1" minValue="0" maxValue="4" count="6">
        <n v="3"/>
        <n v="2"/>
        <n v="4"/>
        <n v="1"/>
        <n v="0"/>
        <m/>
      </sharedItems>
    </cacheField>
    <cacheField name="Formulation" numFmtId="0">
      <sharedItems containsBlank="1"/>
    </cacheField>
    <cacheField name="Individual _x000a_identification" numFmtId="0">
      <sharedItems containsBlank="1" containsMixedTypes="1" containsNumber="1" containsInteger="1" minValue="0" maxValue="0" count="26">
        <s v="9M"/>
        <s v="5M"/>
        <s v="10M"/>
        <s v="1M"/>
        <s v="11M"/>
        <s v="3M"/>
        <n v="0"/>
        <s v="8M"/>
        <s v="2M"/>
        <s v="6M"/>
        <s v="12M"/>
        <s v="4M"/>
        <s v="7M"/>
        <s v="18F"/>
        <s v="20F"/>
        <s v="23F"/>
        <s v="19F"/>
        <s v="16F"/>
        <s v="21F"/>
        <s v="22F"/>
        <s v="13F"/>
        <s v="24F"/>
        <s v="14F"/>
        <s v="15F"/>
        <s v="17F"/>
        <m/>
      </sharedItems>
    </cacheField>
    <cacheField name="RFID" numFmtId="1">
      <sharedItems containsString="0" containsBlank="1" containsNumber="1" containsInteger="1" minValue="10203502515190" maxValue="10203502529272"/>
    </cacheField>
    <cacheField name="Sexe" numFmtId="0">
      <sharedItems containsBlank="1" count="3">
        <s v="M"/>
        <s v="F"/>
        <m/>
      </sharedItems>
    </cacheField>
    <cacheField name="D" numFmtId="0">
      <sharedItems containsBlank="1" count="3">
        <s v="D-8"/>
        <s v="D-9"/>
        <m/>
      </sharedItems>
    </cacheField>
    <cacheField name="RR_x000a_(ms)" numFmtId="0">
      <sharedItems containsString="0" containsBlank="1" containsNumber="1" containsInteger="1" minValue="442" maxValue="769" count="25">
        <n v="663"/>
        <n v="677"/>
        <n v="552"/>
        <n v="579"/>
        <n v="541"/>
        <n v="489"/>
        <n v="566"/>
        <n v="769"/>
        <n v="459"/>
        <n v="734"/>
        <n v="688"/>
        <n v="442"/>
        <n v="584"/>
        <n v="733"/>
        <n v="568"/>
        <n v="718"/>
        <n v="493"/>
        <n v="636"/>
        <n v="669"/>
        <n v="647"/>
        <n v="562"/>
        <n v="668"/>
        <n v="633"/>
        <n v="635"/>
        <m/>
      </sharedItems>
    </cacheField>
    <cacheField name="PR_x000a_(ms)" numFmtId="0">
      <sharedItems containsString="0" containsBlank="1" containsNumber="1" containsInteger="1" minValue="80" maxValue="114" count="22">
        <n v="96"/>
        <n v="92"/>
        <n v="80"/>
        <n v="103"/>
        <n v="107"/>
        <n v="91"/>
        <n v="114"/>
        <n v="106"/>
        <n v="81"/>
        <n v="90"/>
        <n v="104"/>
        <n v="95"/>
        <n v="94"/>
        <n v="87"/>
        <n v="85"/>
        <n v="109"/>
        <n v="97"/>
        <n v="82"/>
        <n v="88"/>
        <n v="93"/>
        <n v="111"/>
        <m/>
      </sharedItems>
    </cacheField>
    <cacheField name="QT_x000a_(ms)" numFmtId="0">
      <sharedItems containsString="0" containsBlank="1" containsNumber="1" containsInteger="1" minValue="192" maxValue="288" count="22">
        <n v="217"/>
        <n v="226"/>
        <n v="238"/>
        <n v="218"/>
        <n v="246"/>
        <n v="284"/>
        <n v="288"/>
        <n v="241"/>
        <n v="192"/>
        <n v="250"/>
        <n v="263"/>
        <n v="227"/>
        <n v="234"/>
        <n v="235"/>
        <n v="210"/>
        <n v="272"/>
        <n v="282"/>
        <n v="199"/>
        <n v="281"/>
        <n v="278"/>
        <n v="230"/>
        <m/>
      </sharedItems>
    </cacheField>
    <cacheField name="QTc_x000a_(ms)" numFmtId="0">
      <sharedItems containsString="0" containsBlank="1" containsNumber="1" containsInteger="1" minValue="263" maxValue="363" count="25">
        <n v="266"/>
        <n v="263"/>
        <n v="304"/>
        <n v="297"/>
        <n v="323"/>
        <n v="311"/>
        <n v="326"/>
        <n v="363"/>
        <n v="336"/>
        <n v="290"/>
        <n v="289"/>
        <n v="327"/>
        <n v="307"/>
        <n v="301"/>
        <n v="276"/>
        <n v="334"/>
        <n v="264"/>
        <n v="308"/>
        <n v="332"/>
        <n v="350"/>
        <n v="265"/>
        <n v="343"/>
        <n v="349"/>
        <n v="288"/>
        <m/>
      </sharedItems>
    </cacheField>
    <cacheField name="T1a_x000a_(mV)" numFmtId="0">
      <sharedItems containsString="0" containsBlank="1" containsNumber="1" minValue="-0.23" maxValue="0.65"/>
    </cacheField>
    <cacheField name="T2a_x000a_(mV)" numFmtId="0">
      <sharedItems containsString="0" containsBlank="1" containsNumber="1" minValue="-0.02" maxValue="0.1"/>
    </cacheField>
    <cacheField name="R a_x000a_(mV)" numFmtId="0">
      <sharedItems containsString="0" containsBlank="1" containsNumber="1" minValue="0.65" maxValue="3.24"/>
    </cacheField>
    <cacheField name="S a_x000a_(mV)" numFmtId="0">
      <sharedItems containsString="0" containsBlank="1" containsNumber="1" minValue="-0.42" maxValue="0"/>
    </cacheField>
    <cacheField name="T_x000a_(mV)" numFmtId="0">
      <sharedItems containsString="0" containsBlank="1" containsNumber="1" minValue="0.08" maxValue="0.65" count="21">
        <n v="0.15000000000000002"/>
        <n v="0.18"/>
        <n v="0.38"/>
        <n v="0.31"/>
        <n v="0.14000000000000001"/>
        <n v="0.24"/>
        <n v="0.23"/>
        <n v="0.2"/>
        <n v="0.12"/>
        <n v="0.27"/>
        <n v="0.5"/>
        <n v="0.32"/>
        <n v="0.65"/>
        <n v="0.25"/>
        <n v="0.11"/>
        <n v="0.3"/>
        <n v="0.08"/>
        <n v="0.15"/>
        <n v="0.13"/>
        <n v="0.17"/>
        <m/>
      </sharedItems>
    </cacheField>
    <cacheField name="RS_x000a_(mV)" numFmtId="0">
      <sharedItems containsString="0" containsBlank="1" containsNumber="1" minValue="1.07" maxValue="3.24" count="25">
        <n v="1.42"/>
        <n v="1.93"/>
        <n v="2.2400000000000002"/>
        <n v="1.8199999999999998"/>
        <n v="2.0099999999999998"/>
        <n v="2.02"/>
        <n v="3.24"/>
        <n v="2.34"/>
        <n v="1.84"/>
        <n v="1.79"/>
        <n v="1.88"/>
        <n v="1.44"/>
        <n v="2.09"/>
        <n v="2.12"/>
        <n v="2.1799999999999997"/>
        <n v="2.69"/>
        <n v="2.39"/>
        <n v="1.07"/>
        <n v="1.62"/>
        <n v="2.75"/>
        <n v="2.6199999999999997"/>
        <n v="1.33"/>
        <n v="2.85"/>
        <n v="2.1599999999999997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s v="3 mg/kg/day"/>
    <x v="0"/>
    <n v="10203502525217"/>
    <x v="0"/>
    <x v="0"/>
    <x v="0"/>
    <x v="0"/>
    <x v="0"/>
    <x v="0"/>
    <n v="-0.05"/>
    <n v="0.1"/>
    <n v="1.42"/>
    <n v="0"/>
    <x v="0"/>
    <x v="0"/>
  </r>
  <r>
    <x v="1"/>
    <s v="1 mg/kg/day"/>
    <x v="1"/>
    <n v="10203502520479"/>
    <x v="0"/>
    <x v="0"/>
    <x v="1"/>
    <x v="0"/>
    <x v="0"/>
    <x v="1"/>
    <n v="-0.13"/>
    <n v="0.05"/>
    <n v="1.93"/>
    <n v="0"/>
    <x v="1"/>
    <x v="1"/>
  </r>
  <r>
    <x v="2"/>
    <s v="10 mg/kg/day"/>
    <x v="2"/>
    <n v="10203502522889"/>
    <x v="0"/>
    <x v="0"/>
    <x v="2"/>
    <x v="1"/>
    <x v="1"/>
    <x v="2"/>
    <n v="0.38"/>
    <n v="0"/>
    <n v="2.2400000000000002"/>
    <n v="0"/>
    <x v="2"/>
    <x v="2"/>
  </r>
  <r>
    <x v="3"/>
    <s v="0 mg/kg/day"/>
    <x v="3"/>
    <n v="10203502526710"/>
    <x v="0"/>
    <x v="0"/>
    <x v="3"/>
    <x v="2"/>
    <x v="1"/>
    <x v="3"/>
    <n v="0.31"/>
    <n v="0"/>
    <n v="1.69"/>
    <n v="-0.13"/>
    <x v="3"/>
    <x v="3"/>
  </r>
  <r>
    <x v="2"/>
    <s v="10 mg/kg/day"/>
    <x v="4"/>
    <n v="10203502515394"/>
    <x v="0"/>
    <x v="0"/>
    <x v="4"/>
    <x v="3"/>
    <x v="2"/>
    <x v="4"/>
    <n v="0.14000000000000001"/>
    <n v="0"/>
    <n v="1.92"/>
    <n v="-0.09"/>
    <x v="4"/>
    <x v="4"/>
  </r>
  <r>
    <x v="3"/>
    <s v="0 mg/kg/day"/>
    <x v="5"/>
    <n v="10203502515696"/>
    <x v="0"/>
    <x v="0"/>
    <x v="5"/>
    <x v="4"/>
    <x v="3"/>
    <x v="5"/>
    <n v="0.24"/>
    <n v="0"/>
    <n v="1.71"/>
    <n v="-0.31"/>
    <x v="5"/>
    <x v="5"/>
  </r>
  <r>
    <x v="4"/>
    <s v="NA"/>
    <x v="6"/>
    <n v="10203502528071"/>
    <x v="0"/>
    <x v="0"/>
    <x v="6"/>
    <x v="5"/>
    <x v="4"/>
    <x v="6"/>
    <n v="0.14000000000000001"/>
    <n v="0"/>
    <n v="3.24"/>
    <n v="0"/>
    <x v="4"/>
    <x v="6"/>
  </r>
  <r>
    <x v="0"/>
    <s v="3 mg/kg/day"/>
    <x v="7"/>
    <n v="10203502523592"/>
    <x v="0"/>
    <x v="0"/>
    <x v="7"/>
    <x v="6"/>
    <x v="5"/>
    <x v="4"/>
    <n v="0.23"/>
    <n v="0"/>
    <n v="2.25"/>
    <n v="-0.09"/>
    <x v="6"/>
    <x v="7"/>
  </r>
  <r>
    <x v="3"/>
    <s v="0 mg/kg/day"/>
    <x v="8"/>
    <n v="10203502529077"/>
    <x v="0"/>
    <x v="0"/>
    <x v="8"/>
    <x v="7"/>
    <x v="4"/>
    <x v="7"/>
    <n v="0.2"/>
    <n v="0"/>
    <n v="1.95"/>
    <n v="-7.0000000000000007E-2"/>
    <x v="7"/>
    <x v="5"/>
  </r>
  <r>
    <x v="1"/>
    <s v="1 mg/kg/day"/>
    <x v="9"/>
    <n v="10203502525454"/>
    <x v="0"/>
    <x v="0"/>
    <x v="9"/>
    <x v="8"/>
    <x v="6"/>
    <x v="8"/>
    <n v="0.12"/>
    <n v="0"/>
    <n v="1.84"/>
    <n v="0"/>
    <x v="8"/>
    <x v="8"/>
  </r>
  <r>
    <x v="2"/>
    <s v="10 mg/kg/day"/>
    <x v="10"/>
    <n v="10203502522366"/>
    <x v="0"/>
    <x v="0"/>
    <x v="10"/>
    <x v="9"/>
    <x v="7"/>
    <x v="9"/>
    <n v="0.27"/>
    <n v="0"/>
    <n v="1.7"/>
    <n v="-0.09"/>
    <x v="9"/>
    <x v="9"/>
  </r>
  <r>
    <x v="1"/>
    <s v="1 mg/kg/day"/>
    <x v="11"/>
    <n v="10203502518539"/>
    <x v="0"/>
    <x v="0"/>
    <x v="11"/>
    <x v="10"/>
    <x v="8"/>
    <x v="10"/>
    <n v="-0.23"/>
    <n v="0"/>
    <n v="1.75"/>
    <n v="-0.13"/>
    <x v="6"/>
    <x v="10"/>
  </r>
  <r>
    <x v="0"/>
    <s v="3 mg/kg/day"/>
    <x v="12"/>
    <n v="10203502515190"/>
    <x v="0"/>
    <x v="0"/>
    <x v="4"/>
    <x v="3"/>
    <x v="2"/>
    <x v="4"/>
    <n v="0.14000000000000001"/>
    <n v="0"/>
    <n v="1.92"/>
    <n v="-0.09"/>
    <x v="4"/>
    <x v="4"/>
  </r>
  <r>
    <x v="1"/>
    <s v="1 mg/kg/day"/>
    <x v="13"/>
    <n v="10203502520134"/>
    <x v="1"/>
    <x v="1"/>
    <x v="12"/>
    <x v="6"/>
    <x v="9"/>
    <x v="11"/>
    <n v="0.5"/>
    <n v="0"/>
    <n v="1.22"/>
    <n v="-0.22"/>
    <x v="10"/>
    <x v="11"/>
  </r>
  <r>
    <x v="0"/>
    <s v="3 mg/kg/day"/>
    <x v="14"/>
    <n v="10203502522692"/>
    <x v="1"/>
    <x v="1"/>
    <x v="13"/>
    <x v="11"/>
    <x v="10"/>
    <x v="12"/>
    <n v="0.3"/>
    <n v="-0.02"/>
    <n v="1.75"/>
    <n v="-0.34"/>
    <x v="11"/>
    <x v="12"/>
  </r>
  <r>
    <x v="2"/>
    <s v="10 mg/kg/day"/>
    <x v="15"/>
    <n v="10203502529272"/>
    <x v="1"/>
    <x v="1"/>
    <x v="14"/>
    <x v="12"/>
    <x v="11"/>
    <x v="13"/>
    <n v="0.65"/>
    <n v="0"/>
    <n v="1.7"/>
    <n v="-0.42"/>
    <x v="12"/>
    <x v="13"/>
  </r>
  <r>
    <x v="0"/>
    <s v="3 mg/kg/day"/>
    <x v="16"/>
    <n v="10203502517958"/>
    <x v="1"/>
    <x v="1"/>
    <x v="15"/>
    <x v="13"/>
    <x v="12"/>
    <x v="14"/>
    <n v="0.25"/>
    <n v="0"/>
    <n v="2.09"/>
    <n v="-0.09"/>
    <x v="13"/>
    <x v="14"/>
  </r>
  <r>
    <x v="1"/>
    <s v="1 mg/kg/day"/>
    <x v="17"/>
    <n v="10203502522901"/>
    <x v="1"/>
    <x v="1"/>
    <x v="16"/>
    <x v="0"/>
    <x v="13"/>
    <x v="15"/>
    <n v="0.24"/>
    <n v="0"/>
    <n v="2.69"/>
    <n v="0"/>
    <x v="5"/>
    <x v="15"/>
  </r>
  <r>
    <x v="0"/>
    <s v="3 mg/kg/day"/>
    <x v="18"/>
    <n v="10203502528143"/>
    <x v="1"/>
    <x v="1"/>
    <x v="17"/>
    <x v="14"/>
    <x v="14"/>
    <x v="16"/>
    <n v="-0.11"/>
    <n v="0"/>
    <n v="2.39"/>
    <n v="0"/>
    <x v="14"/>
    <x v="16"/>
  </r>
  <r>
    <x v="4"/>
    <s v="NA"/>
    <x v="6"/>
    <n v="10203502522480"/>
    <x v="1"/>
    <x v="1"/>
    <x v="17"/>
    <x v="15"/>
    <x v="4"/>
    <x v="17"/>
    <n v="0.3"/>
    <n v="0"/>
    <n v="0.65"/>
    <n v="-0.42"/>
    <x v="15"/>
    <x v="17"/>
  </r>
  <r>
    <x v="2"/>
    <s v="10 mg/kg/day"/>
    <x v="19"/>
    <n v="10203502523702"/>
    <x v="1"/>
    <x v="1"/>
    <x v="18"/>
    <x v="16"/>
    <x v="15"/>
    <x v="18"/>
    <n v="0.2"/>
    <n v="0"/>
    <n v="1.62"/>
    <n v="0"/>
    <x v="7"/>
    <x v="18"/>
  </r>
  <r>
    <x v="3"/>
    <s v="0 mg/kg/day"/>
    <x v="20"/>
    <n v="10203502526744"/>
    <x v="1"/>
    <x v="1"/>
    <x v="19"/>
    <x v="17"/>
    <x v="16"/>
    <x v="19"/>
    <n v="0.08"/>
    <n v="0"/>
    <n v="2.54"/>
    <n v="-0.21"/>
    <x v="16"/>
    <x v="19"/>
  </r>
  <r>
    <x v="2"/>
    <s v="10 mg/kg/day"/>
    <x v="21"/>
    <n v="10203502518181"/>
    <x v="1"/>
    <x v="1"/>
    <x v="20"/>
    <x v="18"/>
    <x v="17"/>
    <x v="20"/>
    <n v="-0.15"/>
    <n v="0"/>
    <n v="2.59"/>
    <n v="-0.03"/>
    <x v="17"/>
    <x v="20"/>
  </r>
  <r>
    <x v="3"/>
    <s v="0 mg/kg/day"/>
    <x v="22"/>
    <n v="10203502524245"/>
    <x v="1"/>
    <x v="1"/>
    <x v="21"/>
    <x v="19"/>
    <x v="18"/>
    <x v="21"/>
    <n v="0.13"/>
    <n v="0"/>
    <n v="1.33"/>
    <n v="0"/>
    <x v="18"/>
    <x v="21"/>
  </r>
  <r>
    <x v="3"/>
    <s v="0 mg/kg/day"/>
    <x v="23"/>
    <n v="10203502528632"/>
    <x v="1"/>
    <x v="1"/>
    <x v="22"/>
    <x v="20"/>
    <x v="19"/>
    <x v="22"/>
    <n v="0.14000000000000001"/>
    <n v="0"/>
    <n v="2.7"/>
    <n v="-0.15"/>
    <x v="4"/>
    <x v="22"/>
  </r>
  <r>
    <x v="1"/>
    <s v="1 mg/kg/day"/>
    <x v="24"/>
    <n v="10203502529132"/>
    <x v="1"/>
    <x v="1"/>
    <x v="23"/>
    <x v="14"/>
    <x v="20"/>
    <x v="23"/>
    <n v="0.17"/>
    <n v="0"/>
    <n v="2.09"/>
    <n v="-7.0000000000000007E-2"/>
    <x v="19"/>
    <x v="23"/>
  </r>
  <r>
    <x v="5"/>
    <m/>
    <x v="25"/>
    <m/>
    <x v="2"/>
    <x v="2"/>
    <x v="24"/>
    <x v="21"/>
    <x v="21"/>
    <x v="24"/>
    <m/>
    <m/>
    <m/>
    <m/>
    <x v="20"/>
    <x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2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mergeItem="1" createdVersion="4" indent="0" compact="0" compactData="0" multipleFieldFilters="0">
  <location ref="A3:H29" firstHeaderRow="1" firstDataRow="3" firstDataCol="2" rowPageCount="1" colPageCount="1"/>
  <pivotFields count="16">
    <pivotField name="Group " axis="axisRow" compact="0" outline="0" showAll="0" countASubtotal="1" avgSubtotal="1" stdDevSubtotal="1">
      <items count="9">
        <item h="1" x="4"/>
        <item x="3"/>
        <item x="1"/>
        <item x="0"/>
        <item x="2"/>
        <item h="1" x="5"/>
        <item t="countA"/>
        <item t="avg"/>
        <item t="stdDev"/>
      </items>
    </pivotField>
    <pivotField compact="0" outline="0" showAll="0"/>
    <pivotField axis="axisRow" compact="0" outline="0" showAll="0">
      <items count="27">
        <item x="6"/>
        <item x="2"/>
        <item x="4"/>
        <item x="10"/>
        <item x="20"/>
        <item x="22"/>
        <item x="23"/>
        <item x="17"/>
        <item x="24"/>
        <item x="13"/>
        <item x="16"/>
        <item x="3"/>
        <item x="14"/>
        <item x="18"/>
        <item x="19"/>
        <item x="15"/>
        <item x="21"/>
        <item x="8"/>
        <item x="5"/>
        <item x="11"/>
        <item x="1"/>
        <item x="9"/>
        <item x="12"/>
        <item x="7"/>
        <item x="0"/>
        <item x="25"/>
        <item t="default"/>
      </items>
    </pivotField>
    <pivotField compact="0" outline="0" showAll="0"/>
    <pivotField axis="axisPage" compact="0" outline="0" multipleItemSelectionAllowed="1" showAll="0">
      <items count="4">
        <item h="1" x="1"/>
        <item x="0"/>
        <item h="1" x="2"/>
        <item t="default"/>
      </items>
    </pivotField>
    <pivotField axis="axisCol" compact="0" outline="0" showAll="0">
      <items count="4">
        <item x="0"/>
        <item x="1"/>
        <item x="2"/>
        <item t="default"/>
      </items>
    </pivotField>
    <pivotField dataField="1" compact="0" outline="0" showAll="0">
      <items count="26">
        <item x="11"/>
        <item x="8"/>
        <item x="5"/>
        <item x="16"/>
        <item x="4"/>
        <item x="2"/>
        <item x="20"/>
        <item x="6"/>
        <item x="14"/>
        <item x="3"/>
        <item x="12"/>
        <item x="22"/>
        <item x="23"/>
        <item x="17"/>
        <item x="19"/>
        <item x="0"/>
        <item x="21"/>
        <item x="18"/>
        <item x="1"/>
        <item x="10"/>
        <item x="15"/>
        <item x="13"/>
        <item x="9"/>
        <item x="7"/>
        <item x="24"/>
        <item t="default"/>
      </items>
    </pivotField>
    <pivotField dataField="1" compact="0" outline="0" showAll="0">
      <items count="23">
        <item x="2"/>
        <item x="8"/>
        <item x="17"/>
        <item x="14"/>
        <item x="13"/>
        <item x="18"/>
        <item x="9"/>
        <item x="5"/>
        <item x="1"/>
        <item x="19"/>
        <item x="12"/>
        <item x="11"/>
        <item x="0"/>
        <item x="16"/>
        <item x="3"/>
        <item x="10"/>
        <item x="7"/>
        <item x="4"/>
        <item x="15"/>
        <item x="20"/>
        <item x="6"/>
        <item x="21"/>
        <item t="default"/>
      </items>
    </pivotField>
    <pivotField dataField="1" compact="0" outline="0" showAll="0">
      <items count="23">
        <item x="8"/>
        <item x="17"/>
        <item x="14"/>
        <item x="0"/>
        <item x="3"/>
        <item x="1"/>
        <item x="11"/>
        <item x="20"/>
        <item x="12"/>
        <item x="13"/>
        <item x="2"/>
        <item x="7"/>
        <item x="4"/>
        <item x="9"/>
        <item x="10"/>
        <item x="15"/>
        <item x="19"/>
        <item x="18"/>
        <item x="16"/>
        <item x="5"/>
        <item x="6"/>
        <item x="21"/>
        <item t="default"/>
      </items>
    </pivotField>
    <pivotField dataField="1" compact="0" outline="0" showAll="0">
      <items count="26">
        <item x="1"/>
        <item x="16"/>
        <item x="20"/>
        <item x="0"/>
        <item x="14"/>
        <item x="23"/>
        <item x="10"/>
        <item x="9"/>
        <item x="3"/>
        <item x="13"/>
        <item x="2"/>
        <item x="12"/>
        <item x="17"/>
        <item x="5"/>
        <item x="4"/>
        <item x="6"/>
        <item x="11"/>
        <item x="18"/>
        <item x="15"/>
        <item x="8"/>
        <item x="21"/>
        <item x="22"/>
        <item x="19"/>
        <item x="7"/>
        <item x="2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>
      <items count="22">
        <item x="16"/>
        <item x="14"/>
        <item x="8"/>
        <item x="18"/>
        <item x="4"/>
        <item x="17"/>
        <item x="0"/>
        <item x="19"/>
        <item x="1"/>
        <item x="7"/>
        <item x="6"/>
        <item x="5"/>
        <item x="13"/>
        <item x="9"/>
        <item x="15"/>
        <item x="3"/>
        <item x="11"/>
        <item x="2"/>
        <item x="10"/>
        <item x="12"/>
        <item x="20"/>
        <item t="default"/>
      </items>
    </pivotField>
    <pivotField dataField="1" compact="0" outline="0" showAll="0">
      <items count="26">
        <item x="17"/>
        <item x="21"/>
        <item x="0"/>
        <item x="11"/>
        <item x="18"/>
        <item x="9"/>
        <item x="3"/>
        <item x="8"/>
        <item x="10"/>
        <item x="1"/>
        <item x="4"/>
        <item x="5"/>
        <item x="12"/>
        <item x="13"/>
        <item x="23"/>
        <item x="14"/>
        <item x="2"/>
        <item x="7"/>
        <item x="16"/>
        <item x="20"/>
        <item x="15"/>
        <item x="19"/>
        <item x="22"/>
        <item x="6"/>
        <item x="24"/>
        <item t="default"/>
      </items>
    </pivotField>
  </pivotFields>
  <rowFields count="2">
    <field x="0"/>
    <field x="2"/>
  </rowFields>
  <rowItems count="24">
    <i>
      <x v="1"/>
      <x v="11"/>
    </i>
    <i r="1">
      <x v="17"/>
    </i>
    <i r="1">
      <x v="18"/>
    </i>
    <i t="countA">
      <x v="1"/>
    </i>
    <i t="avg">
      <x v="1"/>
    </i>
    <i t="stdDev">
      <x v="1"/>
    </i>
    <i>
      <x v="2"/>
      <x v="19"/>
    </i>
    <i r="1">
      <x v="20"/>
    </i>
    <i r="1">
      <x v="21"/>
    </i>
    <i t="countA">
      <x v="2"/>
    </i>
    <i t="avg">
      <x v="2"/>
    </i>
    <i t="stdDev">
      <x v="2"/>
    </i>
    <i>
      <x v="3"/>
      <x v="22"/>
    </i>
    <i r="1">
      <x v="23"/>
    </i>
    <i r="1">
      <x v="24"/>
    </i>
    <i t="countA">
      <x v="3"/>
    </i>
    <i t="avg">
      <x v="3"/>
    </i>
    <i t="stdDev">
      <x v="3"/>
    </i>
    <i>
      <x v="4"/>
      <x v="1"/>
    </i>
    <i r="1">
      <x v="2"/>
    </i>
    <i r="1">
      <x v="3"/>
    </i>
    <i t="countA">
      <x v="4"/>
    </i>
    <i t="avg">
      <x v="4"/>
    </i>
    <i t="stdDev">
      <x v="4"/>
    </i>
  </rowItems>
  <colFields count="2">
    <field x="5"/>
    <field x="-2"/>
  </colFields>
  <colItems count="6">
    <i>
      <x/>
      <x/>
    </i>
    <i r="1" i="1">
      <x v="1"/>
    </i>
    <i r="1" i="2">
      <x v="2"/>
    </i>
    <i r="1" i="3">
      <x v="3"/>
    </i>
    <i r="1" i="4">
      <x v="4"/>
    </i>
    <i r="1" i="5">
      <x v="5"/>
    </i>
  </colItems>
  <pageFields count="1">
    <pageField fld="4" hier="-1"/>
  </pageFields>
  <dataFields count="6">
    <dataField name="RR (ms)" fld="6" baseField="2" baseItem="11"/>
    <dataField name="PR (ms)" fld="7" baseField="2" baseItem="11"/>
    <dataField name="QT (ms)" fld="8" baseField="2" baseItem="11"/>
    <dataField name="QTc (ms)" fld="9" baseField="2" baseItem="11"/>
    <dataField name="T (mV)" fld="14" baseField="2" baseItem="11"/>
    <dataField name="RS (mV)" fld="15" baseField="2" baseItem="11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zoomScaleNormal="100" workbookViewId="0">
      <selection activeCell="B13" sqref="B13"/>
    </sheetView>
  </sheetViews>
  <sheetFormatPr baseColWidth="10" defaultRowHeight="15" x14ac:dyDescent="0.25"/>
  <cols>
    <col min="1" max="1" width="19.7109375" style="58" bestFit="1" customWidth="1"/>
    <col min="2" max="2" width="13.85546875" style="8" bestFit="1" customWidth="1"/>
    <col min="3" max="3" width="22.5703125" style="8" bestFit="1" customWidth="1"/>
    <col min="4" max="5" width="14.5703125" customWidth="1"/>
    <col min="6" max="6" width="15.28515625" customWidth="1"/>
    <col min="7" max="7" width="17.7109375" customWidth="1"/>
  </cols>
  <sheetData>
    <row r="1" spans="1:7" x14ac:dyDescent="0.25">
      <c r="A1" s="57" t="s">
        <v>33</v>
      </c>
      <c r="B1" s="8" t="s">
        <v>1</v>
      </c>
      <c r="C1" s="8" t="s">
        <v>29</v>
      </c>
      <c r="D1" s="1" t="s">
        <v>0</v>
      </c>
      <c r="E1" s="1"/>
      <c r="F1" s="1" t="s">
        <v>1</v>
      </c>
      <c r="G1" s="1" t="s">
        <v>0</v>
      </c>
    </row>
    <row r="2" spans="1:7" x14ac:dyDescent="0.25">
      <c r="A2" s="57">
        <v>10203502525217</v>
      </c>
      <c r="B2" s="8">
        <v>3</v>
      </c>
      <c r="C2" s="8" t="s">
        <v>19</v>
      </c>
      <c r="D2" t="str">
        <f>IF(B2=1,$G$2,IF(B2=2,$G$3,IF(B2=3,$G$4,IF(B2=4,$G$5,IF(B2="","NA")))))</f>
        <v>3 mg/kg/day</v>
      </c>
      <c r="F2">
        <v>1</v>
      </c>
      <c r="G2" t="s">
        <v>28</v>
      </c>
    </row>
    <row r="3" spans="1:7" x14ac:dyDescent="0.25">
      <c r="A3" s="57">
        <v>10203502520479</v>
      </c>
      <c r="B3" s="8">
        <v>2</v>
      </c>
      <c r="C3" s="8" t="s">
        <v>40</v>
      </c>
      <c r="D3" t="str">
        <f t="shared" ref="D3:D27" si="0">IF(B3=1,$G$2,IF(B3=2,$G$3,IF(B3=3,$G$4,IF(B3=4,$G$5,IF(B3="","NA")))))</f>
        <v>1 mg/kg/day</v>
      </c>
      <c r="F3">
        <v>2</v>
      </c>
      <c r="G3" t="s">
        <v>30</v>
      </c>
    </row>
    <row r="4" spans="1:7" x14ac:dyDescent="0.25">
      <c r="A4" s="57">
        <v>10203502522889</v>
      </c>
      <c r="B4" s="8">
        <v>4</v>
      </c>
      <c r="C4" s="8" t="s">
        <v>42</v>
      </c>
      <c r="D4" t="str">
        <f t="shared" si="0"/>
        <v>10 mg/kg/day</v>
      </c>
      <c r="F4">
        <v>3</v>
      </c>
      <c r="G4" t="s">
        <v>31</v>
      </c>
    </row>
    <row r="5" spans="1:7" x14ac:dyDescent="0.25">
      <c r="A5" s="57">
        <v>10203502526710</v>
      </c>
      <c r="B5" s="8">
        <v>1</v>
      </c>
      <c r="C5" s="8" t="s">
        <v>12</v>
      </c>
      <c r="D5" t="str">
        <f t="shared" si="0"/>
        <v>0 mg/kg/day</v>
      </c>
      <c r="F5">
        <v>4</v>
      </c>
      <c r="G5" t="s">
        <v>32</v>
      </c>
    </row>
    <row r="6" spans="1:7" x14ac:dyDescent="0.25">
      <c r="A6" s="57">
        <v>10203502515394</v>
      </c>
      <c r="B6" s="8">
        <v>4</v>
      </c>
      <c r="C6" s="8" t="s">
        <v>43</v>
      </c>
      <c r="D6" t="str">
        <f t="shared" si="0"/>
        <v>10 mg/kg/day</v>
      </c>
    </row>
    <row r="7" spans="1:7" x14ac:dyDescent="0.25">
      <c r="A7" s="57">
        <v>10203502515696</v>
      </c>
      <c r="B7" s="8">
        <v>1</v>
      </c>
      <c r="C7" s="8" t="s">
        <v>20</v>
      </c>
      <c r="D7" t="str">
        <f t="shared" si="0"/>
        <v>0 mg/kg/day</v>
      </c>
    </row>
    <row r="8" spans="1:7" x14ac:dyDescent="0.25">
      <c r="A8" s="57">
        <v>10203502528071</v>
      </c>
      <c r="D8" t="str">
        <f t="shared" si="0"/>
        <v>NA</v>
      </c>
    </row>
    <row r="9" spans="1:7" x14ac:dyDescent="0.25">
      <c r="A9" s="57">
        <v>10203502523592</v>
      </c>
      <c r="B9" s="8">
        <v>3</v>
      </c>
      <c r="C9" s="8" t="s">
        <v>15</v>
      </c>
      <c r="D9" t="str">
        <f t="shared" si="0"/>
        <v>3 mg/kg/day</v>
      </c>
    </row>
    <row r="10" spans="1:7" x14ac:dyDescent="0.25">
      <c r="A10" s="57">
        <v>10203502529077</v>
      </c>
      <c r="B10" s="8">
        <v>1</v>
      </c>
      <c r="C10" s="8" t="s">
        <v>17</v>
      </c>
      <c r="D10" t="str">
        <f t="shared" si="0"/>
        <v>0 mg/kg/day</v>
      </c>
    </row>
    <row r="11" spans="1:7" x14ac:dyDescent="0.25">
      <c r="A11" s="57">
        <v>10203502525454</v>
      </c>
      <c r="B11" s="8">
        <v>2</v>
      </c>
      <c r="C11" s="8" t="s">
        <v>41</v>
      </c>
      <c r="D11" t="str">
        <f t="shared" si="0"/>
        <v>1 mg/kg/day</v>
      </c>
    </row>
    <row r="12" spans="1:7" x14ac:dyDescent="0.25">
      <c r="A12" s="57">
        <v>10203502522366</v>
      </c>
      <c r="B12" s="8">
        <v>4</v>
      </c>
      <c r="C12" s="8" t="s">
        <v>44</v>
      </c>
      <c r="D12" t="str">
        <f t="shared" si="0"/>
        <v>10 mg/kg/day</v>
      </c>
    </row>
    <row r="13" spans="1:7" x14ac:dyDescent="0.25">
      <c r="A13" s="57">
        <v>10203502518539</v>
      </c>
      <c r="B13" s="8">
        <v>2</v>
      </c>
      <c r="C13" s="8" t="s">
        <v>39</v>
      </c>
      <c r="D13" t="str">
        <f t="shared" si="0"/>
        <v>1 mg/kg/day</v>
      </c>
    </row>
    <row r="14" spans="1:7" x14ac:dyDescent="0.25">
      <c r="A14" s="57">
        <v>10203502515190</v>
      </c>
      <c r="B14" s="8">
        <v>3</v>
      </c>
      <c r="C14" s="8" t="s">
        <v>13</v>
      </c>
      <c r="D14" t="str">
        <f t="shared" si="0"/>
        <v>3 mg/kg/day</v>
      </c>
    </row>
    <row r="15" spans="1:7" x14ac:dyDescent="0.25">
      <c r="A15" s="57">
        <v>10203502520134</v>
      </c>
      <c r="B15" s="8">
        <v>2</v>
      </c>
      <c r="C15" s="8" t="s">
        <v>61</v>
      </c>
      <c r="D15" s="7" t="str">
        <f t="shared" si="0"/>
        <v>1 mg/kg/day</v>
      </c>
    </row>
    <row r="16" spans="1:7" x14ac:dyDescent="0.25">
      <c r="A16" s="57">
        <v>10203502522692</v>
      </c>
      <c r="B16" s="8">
        <v>3</v>
      </c>
      <c r="C16" s="8" t="s">
        <v>63</v>
      </c>
      <c r="D16" s="7" t="str">
        <f t="shared" si="0"/>
        <v>3 mg/kg/day</v>
      </c>
    </row>
    <row r="17" spans="1:4" x14ac:dyDescent="0.25">
      <c r="A17" s="57">
        <v>10203502529272</v>
      </c>
      <c r="B17" s="8">
        <v>4</v>
      </c>
      <c r="C17" s="8" t="s">
        <v>65</v>
      </c>
      <c r="D17" s="7" t="str">
        <f t="shared" si="0"/>
        <v>10 mg/kg/day</v>
      </c>
    </row>
    <row r="18" spans="1:4" x14ac:dyDescent="0.25">
      <c r="A18" s="57">
        <v>10203502517958</v>
      </c>
      <c r="B18" s="8">
        <v>3</v>
      </c>
      <c r="C18" s="8" t="s">
        <v>62</v>
      </c>
      <c r="D18" s="7" t="str">
        <f t="shared" si="0"/>
        <v>3 mg/kg/day</v>
      </c>
    </row>
    <row r="19" spans="1:4" x14ac:dyDescent="0.25">
      <c r="A19" s="57">
        <v>10203502522901</v>
      </c>
      <c r="B19" s="8">
        <v>2</v>
      </c>
      <c r="C19" s="8" t="s">
        <v>59</v>
      </c>
      <c r="D19" s="7" t="str">
        <f t="shared" si="0"/>
        <v>1 mg/kg/day</v>
      </c>
    </row>
    <row r="20" spans="1:4" x14ac:dyDescent="0.25">
      <c r="A20" s="57">
        <v>10203502528143</v>
      </c>
      <c r="B20" s="8">
        <v>3</v>
      </c>
      <c r="C20" s="8" t="s">
        <v>64</v>
      </c>
      <c r="D20" s="7" t="str">
        <f t="shared" si="0"/>
        <v>3 mg/kg/day</v>
      </c>
    </row>
    <row r="21" spans="1:4" x14ac:dyDescent="0.25">
      <c r="A21" s="57">
        <v>10203502522480</v>
      </c>
      <c r="D21" s="7" t="str">
        <f t="shared" si="0"/>
        <v>NA</v>
      </c>
    </row>
    <row r="22" spans="1:4" x14ac:dyDescent="0.25">
      <c r="A22" s="57">
        <v>10203502523702</v>
      </c>
      <c r="B22" s="8">
        <v>4</v>
      </c>
      <c r="C22" s="8" t="s">
        <v>67</v>
      </c>
      <c r="D22" s="7" t="str">
        <f t="shared" si="0"/>
        <v>10 mg/kg/day</v>
      </c>
    </row>
    <row r="23" spans="1:4" x14ac:dyDescent="0.25">
      <c r="A23" s="57">
        <v>10203502526744</v>
      </c>
      <c r="B23" s="8">
        <v>1</v>
      </c>
      <c r="C23" s="8" t="s">
        <v>56</v>
      </c>
      <c r="D23" s="7" t="str">
        <f t="shared" si="0"/>
        <v>0 mg/kg/day</v>
      </c>
    </row>
    <row r="24" spans="1:4" x14ac:dyDescent="0.25">
      <c r="A24" s="57">
        <v>10203502518181</v>
      </c>
      <c r="B24" s="8">
        <v>4</v>
      </c>
      <c r="C24" s="8" t="s">
        <v>66</v>
      </c>
      <c r="D24" s="7" t="str">
        <f t="shared" si="0"/>
        <v>10 mg/kg/day</v>
      </c>
    </row>
    <row r="25" spans="1:4" x14ac:dyDescent="0.25">
      <c r="A25" s="57">
        <v>10203502524245</v>
      </c>
      <c r="B25" s="8">
        <v>1</v>
      </c>
      <c r="C25" s="8" t="s">
        <v>57</v>
      </c>
      <c r="D25" s="7" t="str">
        <f t="shared" si="0"/>
        <v>0 mg/kg/day</v>
      </c>
    </row>
    <row r="26" spans="1:4" x14ac:dyDescent="0.25">
      <c r="A26" s="57">
        <v>10203502528632</v>
      </c>
      <c r="B26" s="8">
        <v>1</v>
      </c>
      <c r="C26" s="8" t="s">
        <v>58</v>
      </c>
      <c r="D26" s="7" t="str">
        <f t="shared" si="0"/>
        <v>0 mg/kg/day</v>
      </c>
    </row>
    <row r="27" spans="1:4" x14ac:dyDescent="0.25">
      <c r="A27" s="57">
        <v>10203502529132</v>
      </c>
      <c r="B27" s="8">
        <v>2</v>
      </c>
      <c r="C27" s="8" t="s">
        <v>60</v>
      </c>
      <c r="D27" s="7" t="str">
        <f t="shared" si="0"/>
        <v>1 mg/kg/day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workbookViewId="0">
      <selection activeCell="E38" sqref="E38"/>
    </sheetView>
  </sheetViews>
  <sheetFormatPr baseColWidth="10" defaultRowHeight="15" x14ac:dyDescent="0.25"/>
  <cols>
    <col min="1" max="1" width="8" bestFit="1" customWidth="1"/>
    <col min="2" max="2" width="15" bestFit="1" customWidth="1"/>
    <col min="3" max="3" width="13" bestFit="1" customWidth="1"/>
    <col min="4" max="4" width="17.7109375" style="58" bestFit="1" customWidth="1"/>
    <col min="5" max="5" width="5.28515625" bestFit="1" customWidth="1"/>
    <col min="15" max="16" width="11.42578125" style="3"/>
  </cols>
  <sheetData>
    <row r="1" spans="1:16" s="8" customFormat="1" ht="30" x14ac:dyDescent="0.25">
      <c r="A1" s="10" t="s">
        <v>11</v>
      </c>
      <c r="B1" s="8" t="s">
        <v>0</v>
      </c>
      <c r="C1" s="10" t="s">
        <v>68</v>
      </c>
      <c r="D1" s="57" t="s">
        <v>33</v>
      </c>
      <c r="E1" s="8" t="s">
        <v>2</v>
      </c>
      <c r="F1" s="8" t="s">
        <v>3</v>
      </c>
      <c r="G1" s="16" t="s">
        <v>51</v>
      </c>
      <c r="H1" s="16" t="s">
        <v>52</v>
      </c>
      <c r="I1" s="16" t="s">
        <v>5</v>
      </c>
      <c r="J1" s="16" t="s">
        <v>55</v>
      </c>
      <c r="K1" s="56" t="s">
        <v>6</v>
      </c>
      <c r="L1" s="56" t="s">
        <v>7</v>
      </c>
      <c r="M1" s="56" t="s">
        <v>8</v>
      </c>
      <c r="N1" s="56" t="s">
        <v>53</v>
      </c>
      <c r="O1" s="55" t="s">
        <v>21</v>
      </c>
      <c r="P1" s="55" t="s">
        <v>54</v>
      </c>
    </row>
    <row r="2" spans="1:16" x14ac:dyDescent="0.25">
      <c r="A2" s="1">
        <f>VLOOKUP($D2,'randomisation et formulation'!$A:$D,2,FALSE)</f>
        <v>3</v>
      </c>
      <c r="B2" s="1" t="str">
        <f>VLOOKUP($D2,'randomisation et formulation'!$A:$D,4,FALSE)</f>
        <v>3 mg/kg/day</v>
      </c>
      <c r="C2" s="1" t="str">
        <f>VLOOKUP($D2,'randomisation et formulation'!$A:$D,3,FALSE)</f>
        <v>9M</v>
      </c>
      <c r="D2" s="57">
        <v>10203502525217</v>
      </c>
      <c r="E2" s="1" t="s">
        <v>9</v>
      </c>
      <c r="F2" s="1" t="s">
        <v>10</v>
      </c>
      <c r="G2">
        <v>663</v>
      </c>
      <c r="H2">
        <v>96</v>
      </c>
      <c r="I2">
        <v>217</v>
      </c>
      <c r="J2">
        <v>266</v>
      </c>
      <c r="K2" s="2">
        <v>-0.05</v>
      </c>
      <c r="L2" s="2">
        <v>0.1</v>
      </c>
      <c r="M2" s="2">
        <v>1.42</v>
      </c>
      <c r="N2" s="2">
        <v>0</v>
      </c>
      <c r="O2" s="3">
        <f>SUM(ABS($K2),ABS($L2))</f>
        <v>0.15000000000000002</v>
      </c>
      <c r="P2" s="3">
        <f>SUM(ABS($M2),ABS($N2))</f>
        <v>1.42</v>
      </c>
    </row>
    <row r="3" spans="1:16" x14ac:dyDescent="0.25">
      <c r="A3" s="1">
        <f>VLOOKUP($D3,'randomisation et formulation'!$A:$D,2,FALSE)</f>
        <v>2</v>
      </c>
      <c r="B3" s="1" t="str">
        <f>VLOOKUP($D3,'randomisation et formulation'!$A:$D,4,FALSE)</f>
        <v>1 mg/kg/day</v>
      </c>
      <c r="C3" s="1" t="str">
        <f>VLOOKUP($D3,'randomisation et formulation'!$A:$D,3,FALSE)</f>
        <v>5M</v>
      </c>
      <c r="D3" s="57">
        <v>10203502520479</v>
      </c>
      <c r="E3" s="1" t="s">
        <v>9</v>
      </c>
      <c r="F3" s="1" t="s">
        <v>10</v>
      </c>
      <c r="G3">
        <v>677</v>
      </c>
      <c r="H3">
        <v>96</v>
      </c>
      <c r="I3">
        <v>217</v>
      </c>
      <c r="J3">
        <v>263</v>
      </c>
      <c r="K3" s="2">
        <v>-0.13</v>
      </c>
      <c r="L3" s="2">
        <v>0.05</v>
      </c>
      <c r="M3" s="2">
        <v>1.93</v>
      </c>
      <c r="N3" s="2">
        <v>0</v>
      </c>
      <c r="O3" s="3">
        <f t="shared" ref="O3:O27" si="0">SUM(ABS($K3),ABS($L3))</f>
        <v>0.18</v>
      </c>
      <c r="P3" s="3">
        <f t="shared" ref="P3:P27" si="1">SUM(ABS($M3),ABS($N3))</f>
        <v>1.93</v>
      </c>
    </row>
    <row r="4" spans="1:16" x14ac:dyDescent="0.25">
      <c r="A4" s="1">
        <f>VLOOKUP($D4,'randomisation et formulation'!$A:$D,2,FALSE)</f>
        <v>4</v>
      </c>
      <c r="B4" s="1" t="str">
        <f>VLOOKUP($D4,'randomisation et formulation'!$A:$D,4,FALSE)</f>
        <v>10 mg/kg/day</v>
      </c>
      <c r="C4" s="1" t="str">
        <f>VLOOKUP($D4,'randomisation et formulation'!$A:$D,3,FALSE)</f>
        <v>10M</v>
      </c>
      <c r="D4" s="57">
        <v>10203502522889</v>
      </c>
      <c r="E4" s="1" t="s">
        <v>9</v>
      </c>
      <c r="F4" s="1" t="s">
        <v>10</v>
      </c>
      <c r="G4">
        <v>552</v>
      </c>
      <c r="H4">
        <v>92</v>
      </c>
      <c r="I4">
        <v>226</v>
      </c>
      <c r="J4">
        <v>304</v>
      </c>
      <c r="K4" s="2">
        <v>0.38</v>
      </c>
      <c r="L4" s="2">
        <v>0</v>
      </c>
      <c r="M4" s="2">
        <v>2.2400000000000002</v>
      </c>
      <c r="N4" s="2">
        <v>0</v>
      </c>
      <c r="O4" s="3">
        <f t="shared" si="0"/>
        <v>0.38</v>
      </c>
      <c r="P4" s="3">
        <f t="shared" si="1"/>
        <v>2.2400000000000002</v>
      </c>
    </row>
    <row r="5" spans="1:16" x14ac:dyDescent="0.25">
      <c r="A5" s="1">
        <f>VLOOKUP($D5,'randomisation et formulation'!$A:$D,2,FALSE)</f>
        <v>1</v>
      </c>
      <c r="B5" s="1" t="str">
        <f>VLOOKUP($D5,'randomisation et formulation'!$A:$D,4,FALSE)</f>
        <v>0 mg/kg/day</v>
      </c>
      <c r="C5" s="1" t="str">
        <f>VLOOKUP($D5,'randomisation et formulation'!$A:$D,3,FALSE)</f>
        <v>1M</v>
      </c>
      <c r="D5" s="57">
        <v>10203502526710</v>
      </c>
      <c r="E5" s="1" t="s">
        <v>9</v>
      </c>
      <c r="F5" s="1" t="s">
        <v>10</v>
      </c>
      <c r="G5">
        <v>579</v>
      </c>
      <c r="H5">
        <v>80</v>
      </c>
      <c r="I5">
        <v>226</v>
      </c>
      <c r="J5">
        <v>297</v>
      </c>
      <c r="K5" s="2">
        <v>0.31</v>
      </c>
      <c r="L5" s="2">
        <v>0</v>
      </c>
      <c r="M5" s="2">
        <v>1.69</v>
      </c>
      <c r="N5" s="2">
        <v>-0.13</v>
      </c>
      <c r="O5" s="3">
        <f t="shared" si="0"/>
        <v>0.31</v>
      </c>
      <c r="P5" s="3">
        <f t="shared" si="1"/>
        <v>1.8199999999999998</v>
      </c>
    </row>
    <row r="6" spans="1:16" x14ac:dyDescent="0.25">
      <c r="A6" s="1">
        <f>VLOOKUP($D6,'randomisation et formulation'!$A:$D,2,FALSE)</f>
        <v>4</v>
      </c>
      <c r="B6" s="1" t="str">
        <f>VLOOKUP($D6,'randomisation et formulation'!$A:$D,4,FALSE)</f>
        <v>10 mg/kg/day</v>
      </c>
      <c r="C6" s="1" t="str">
        <f>VLOOKUP($D6,'randomisation et formulation'!$A:$D,3,FALSE)</f>
        <v>11M</v>
      </c>
      <c r="D6" s="57">
        <v>10203502515394</v>
      </c>
      <c r="E6" s="1" t="s">
        <v>9</v>
      </c>
      <c r="F6" s="1" t="s">
        <v>10</v>
      </c>
      <c r="G6">
        <v>541</v>
      </c>
      <c r="H6">
        <v>103</v>
      </c>
      <c r="I6">
        <v>238</v>
      </c>
      <c r="J6">
        <v>323</v>
      </c>
      <c r="K6" s="2">
        <v>0.14000000000000001</v>
      </c>
      <c r="L6" s="2">
        <v>0</v>
      </c>
      <c r="M6" s="2">
        <v>1.92</v>
      </c>
      <c r="N6" s="2">
        <v>-0.09</v>
      </c>
      <c r="O6" s="3">
        <f t="shared" si="0"/>
        <v>0.14000000000000001</v>
      </c>
      <c r="P6" s="3">
        <f t="shared" si="1"/>
        <v>2.0099999999999998</v>
      </c>
    </row>
    <row r="7" spans="1:16" x14ac:dyDescent="0.25">
      <c r="A7" s="1">
        <f>VLOOKUP($D7,'randomisation et formulation'!$A:$D,2,FALSE)</f>
        <v>1</v>
      </c>
      <c r="B7" s="1" t="str">
        <f>VLOOKUP($D7,'randomisation et formulation'!$A:$D,4,FALSE)</f>
        <v>0 mg/kg/day</v>
      </c>
      <c r="C7" s="1" t="str">
        <f>VLOOKUP($D7,'randomisation et formulation'!$A:$D,3,FALSE)</f>
        <v>3M</v>
      </c>
      <c r="D7" s="57">
        <v>10203502515696</v>
      </c>
      <c r="E7" s="1" t="s">
        <v>9</v>
      </c>
      <c r="F7" s="1" t="s">
        <v>10</v>
      </c>
      <c r="G7">
        <v>489</v>
      </c>
      <c r="H7">
        <v>107</v>
      </c>
      <c r="I7">
        <v>218</v>
      </c>
      <c r="J7">
        <v>311</v>
      </c>
      <c r="K7" s="2">
        <v>0.24</v>
      </c>
      <c r="L7" s="2">
        <v>0</v>
      </c>
      <c r="M7" s="2">
        <v>1.71</v>
      </c>
      <c r="N7" s="2">
        <v>-0.31</v>
      </c>
      <c r="O7" s="3">
        <f t="shared" si="0"/>
        <v>0.24</v>
      </c>
      <c r="P7" s="3">
        <f t="shared" si="1"/>
        <v>2.02</v>
      </c>
    </row>
    <row r="8" spans="1:16" x14ac:dyDescent="0.25">
      <c r="A8" s="1">
        <f>VLOOKUP($D8,'randomisation et formulation'!$A:$D,2,FALSE)</f>
        <v>0</v>
      </c>
      <c r="B8" s="1" t="str">
        <f>VLOOKUP($D8,'randomisation et formulation'!$A:$D,4,FALSE)</f>
        <v>NA</v>
      </c>
      <c r="C8" s="1">
        <f>VLOOKUP($D8,'randomisation et formulation'!$A:$D,3,FALSE)</f>
        <v>0</v>
      </c>
      <c r="D8" s="57">
        <v>10203502528071</v>
      </c>
      <c r="E8" s="1" t="s">
        <v>9</v>
      </c>
      <c r="F8" s="1" t="s">
        <v>10</v>
      </c>
      <c r="G8">
        <v>566</v>
      </c>
      <c r="H8">
        <v>91</v>
      </c>
      <c r="I8">
        <v>246</v>
      </c>
      <c r="J8">
        <v>326</v>
      </c>
      <c r="K8" s="2">
        <v>0.14000000000000001</v>
      </c>
      <c r="L8" s="2">
        <v>0</v>
      </c>
      <c r="M8" s="2">
        <v>3.24</v>
      </c>
      <c r="N8" s="2">
        <v>0</v>
      </c>
      <c r="O8" s="3">
        <f t="shared" si="0"/>
        <v>0.14000000000000001</v>
      </c>
      <c r="P8" s="3">
        <f t="shared" si="1"/>
        <v>3.24</v>
      </c>
    </row>
    <row r="9" spans="1:16" x14ac:dyDescent="0.25">
      <c r="A9" s="1">
        <f>VLOOKUP($D9,'randomisation et formulation'!$A:$D,2,FALSE)</f>
        <v>3</v>
      </c>
      <c r="B9" s="1" t="str">
        <f>VLOOKUP($D9,'randomisation et formulation'!$A:$D,4,FALSE)</f>
        <v>3 mg/kg/day</v>
      </c>
      <c r="C9" s="1" t="str">
        <f>VLOOKUP($D9,'randomisation et formulation'!$A:$D,3,FALSE)</f>
        <v>8M</v>
      </c>
      <c r="D9" s="57">
        <v>10203502523592</v>
      </c>
      <c r="E9" s="1" t="s">
        <v>9</v>
      </c>
      <c r="F9" s="1" t="s">
        <v>10</v>
      </c>
      <c r="G9">
        <v>769</v>
      </c>
      <c r="H9">
        <v>114</v>
      </c>
      <c r="I9">
        <v>284</v>
      </c>
      <c r="J9">
        <v>323</v>
      </c>
      <c r="K9" s="2">
        <v>0.23</v>
      </c>
      <c r="L9" s="2">
        <v>0</v>
      </c>
      <c r="M9" s="2">
        <v>2.25</v>
      </c>
      <c r="N9" s="2">
        <v>-0.09</v>
      </c>
      <c r="O9" s="3">
        <f t="shared" si="0"/>
        <v>0.23</v>
      </c>
      <c r="P9" s="3">
        <f t="shared" si="1"/>
        <v>2.34</v>
      </c>
    </row>
    <row r="10" spans="1:16" x14ac:dyDescent="0.25">
      <c r="A10" s="1">
        <f>VLOOKUP($D10,'randomisation et formulation'!$A:$D,2,FALSE)</f>
        <v>1</v>
      </c>
      <c r="B10" s="1" t="str">
        <f>VLOOKUP($D10,'randomisation et formulation'!$A:$D,4,FALSE)</f>
        <v>0 mg/kg/day</v>
      </c>
      <c r="C10" s="1" t="str">
        <f>VLOOKUP($D10,'randomisation et formulation'!$A:$D,3,FALSE)</f>
        <v>2M</v>
      </c>
      <c r="D10" s="57">
        <v>10203502529077</v>
      </c>
      <c r="E10" s="1" t="s">
        <v>9</v>
      </c>
      <c r="F10" s="1" t="s">
        <v>10</v>
      </c>
      <c r="G10">
        <v>459</v>
      </c>
      <c r="H10">
        <v>106</v>
      </c>
      <c r="I10">
        <v>246</v>
      </c>
      <c r="J10">
        <v>363</v>
      </c>
      <c r="K10" s="2">
        <v>0.2</v>
      </c>
      <c r="L10" s="2">
        <v>0</v>
      </c>
      <c r="M10" s="2">
        <v>1.95</v>
      </c>
      <c r="N10" s="2">
        <v>-7.0000000000000007E-2</v>
      </c>
      <c r="O10" s="3">
        <f t="shared" si="0"/>
        <v>0.2</v>
      </c>
      <c r="P10" s="3">
        <f t="shared" si="1"/>
        <v>2.02</v>
      </c>
    </row>
    <row r="11" spans="1:16" x14ac:dyDescent="0.25">
      <c r="A11" s="1">
        <f>VLOOKUP($D11,'randomisation et formulation'!$A:$D,2,FALSE)</f>
        <v>2</v>
      </c>
      <c r="B11" s="1" t="str">
        <f>VLOOKUP($D11,'randomisation et formulation'!$A:$D,4,FALSE)</f>
        <v>1 mg/kg/day</v>
      </c>
      <c r="C11" s="1" t="str">
        <f>VLOOKUP($D11,'randomisation et formulation'!$A:$D,3,FALSE)</f>
        <v>6M</v>
      </c>
      <c r="D11" s="57">
        <v>10203502525454</v>
      </c>
      <c r="E11" s="1" t="s">
        <v>9</v>
      </c>
      <c r="F11" s="1" t="s">
        <v>10</v>
      </c>
      <c r="G11">
        <v>734</v>
      </c>
      <c r="H11">
        <v>81</v>
      </c>
      <c r="I11">
        <v>288</v>
      </c>
      <c r="J11">
        <v>336</v>
      </c>
      <c r="K11" s="2">
        <v>0.12</v>
      </c>
      <c r="L11" s="2">
        <v>0</v>
      </c>
      <c r="M11" s="2">
        <v>1.84</v>
      </c>
      <c r="N11" s="2">
        <v>0</v>
      </c>
      <c r="O11" s="3">
        <f t="shared" si="0"/>
        <v>0.12</v>
      </c>
      <c r="P11" s="3">
        <f t="shared" si="1"/>
        <v>1.84</v>
      </c>
    </row>
    <row r="12" spans="1:16" x14ac:dyDescent="0.25">
      <c r="A12" s="1">
        <f>VLOOKUP($D12,'randomisation et formulation'!$A:$D,2,FALSE)</f>
        <v>4</v>
      </c>
      <c r="B12" s="1" t="str">
        <f>VLOOKUP($D12,'randomisation et formulation'!$A:$D,4,FALSE)</f>
        <v>10 mg/kg/day</v>
      </c>
      <c r="C12" s="1" t="str">
        <f>VLOOKUP($D12,'randomisation et formulation'!$A:$D,3,FALSE)</f>
        <v>12M</v>
      </c>
      <c r="D12" s="57">
        <v>10203502522366</v>
      </c>
      <c r="E12" s="1" t="s">
        <v>9</v>
      </c>
      <c r="F12" s="1" t="s">
        <v>10</v>
      </c>
      <c r="G12">
        <v>688</v>
      </c>
      <c r="H12">
        <v>90</v>
      </c>
      <c r="I12">
        <v>241</v>
      </c>
      <c r="J12">
        <v>290</v>
      </c>
      <c r="K12" s="2">
        <v>0.27</v>
      </c>
      <c r="L12" s="2">
        <v>0</v>
      </c>
      <c r="M12" s="2">
        <v>1.7</v>
      </c>
      <c r="N12" s="2">
        <v>-0.09</v>
      </c>
      <c r="O12" s="3">
        <f t="shared" si="0"/>
        <v>0.27</v>
      </c>
      <c r="P12" s="3">
        <f t="shared" si="1"/>
        <v>1.79</v>
      </c>
    </row>
    <row r="13" spans="1:16" x14ac:dyDescent="0.25">
      <c r="A13" s="1">
        <f>VLOOKUP($D13,'randomisation et formulation'!$A:$D,2,FALSE)</f>
        <v>2</v>
      </c>
      <c r="B13" s="1" t="str">
        <f>VLOOKUP($D13,'randomisation et formulation'!$A:$D,4,FALSE)</f>
        <v>1 mg/kg/day</v>
      </c>
      <c r="C13" s="1" t="str">
        <f>VLOOKUP($D13,'randomisation et formulation'!$A:$D,3,FALSE)</f>
        <v>4M</v>
      </c>
      <c r="D13" s="57">
        <v>10203502518539</v>
      </c>
      <c r="E13" s="1" t="s">
        <v>9</v>
      </c>
      <c r="F13" s="1" t="s">
        <v>10</v>
      </c>
      <c r="G13">
        <v>442</v>
      </c>
      <c r="H13">
        <v>104</v>
      </c>
      <c r="I13">
        <v>192</v>
      </c>
      <c r="J13">
        <v>289</v>
      </c>
      <c r="K13" s="2">
        <v>-0.23</v>
      </c>
      <c r="L13" s="2">
        <v>0</v>
      </c>
      <c r="M13" s="2">
        <v>1.75</v>
      </c>
      <c r="N13" s="2">
        <v>-0.13</v>
      </c>
      <c r="O13" s="3">
        <f t="shared" si="0"/>
        <v>0.23</v>
      </c>
      <c r="P13" s="3">
        <f t="shared" si="1"/>
        <v>1.88</v>
      </c>
    </row>
    <row r="14" spans="1:16" x14ac:dyDescent="0.25">
      <c r="A14" s="1">
        <f>VLOOKUP($D14,'randomisation et formulation'!$A:$D,2,FALSE)</f>
        <v>3</v>
      </c>
      <c r="B14" s="1" t="str">
        <f>VLOOKUP($D14,'randomisation et formulation'!$A:$D,4,FALSE)</f>
        <v>3 mg/kg/day</v>
      </c>
      <c r="C14" s="1" t="str">
        <f>VLOOKUP($D14,'randomisation et formulation'!$A:$D,3,FALSE)</f>
        <v>7M</v>
      </c>
      <c r="D14" s="57">
        <v>10203502515190</v>
      </c>
      <c r="E14" s="1" t="s">
        <v>9</v>
      </c>
      <c r="F14" s="1" t="s">
        <v>10</v>
      </c>
      <c r="G14">
        <v>541</v>
      </c>
      <c r="H14">
        <v>103</v>
      </c>
      <c r="I14">
        <v>238</v>
      </c>
      <c r="J14">
        <v>323</v>
      </c>
      <c r="K14" s="2">
        <v>0.14000000000000001</v>
      </c>
      <c r="L14" s="2">
        <v>0</v>
      </c>
      <c r="M14" s="2">
        <v>1.92</v>
      </c>
      <c r="N14" s="2">
        <v>-0.09</v>
      </c>
      <c r="O14" s="3">
        <f t="shared" si="0"/>
        <v>0.14000000000000001</v>
      </c>
      <c r="P14" s="3">
        <f t="shared" si="1"/>
        <v>2.0099999999999998</v>
      </c>
    </row>
    <row r="15" spans="1:16" x14ac:dyDescent="0.25">
      <c r="A15" s="8">
        <f>VLOOKUP($D15,'randomisation et formulation'!$A:$D,2,FALSE)</f>
        <v>2</v>
      </c>
      <c r="B15" s="8" t="str">
        <f>VLOOKUP($D15,'randomisation et formulation'!$A:$D,4,FALSE)</f>
        <v>1 mg/kg/day</v>
      </c>
      <c r="C15" s="8" t="str">
        <f>VLOOKUP($D15,'randomisation et formulation'!$A:$D,3,FALSE)</f>
        <v>18F</v>
      </c>
      <c r="D15" s="57">
        <v>10203502520134</v>
      </c>
      <c r="E15" s="8" t="s">
        <v>26</v>
      </c>
      <c r="F15" s="8" t="s">
        <v>27</v>
      </c>
      <c r="G15" s="7">
        <v>584</v>
      </c>
      <c r="H15" s="7">
        <v>114</v>
      </c>
      <c r="I15" s="7">
        <v>250</v>
      </c>
      <c r="J15" s="7">
        <v>327</v>
      </c>
      <c r="K15" s="9">
        <v>0.5</v>
      </c>
      <c r="L15" s="9">
        <v>0</v>
      </c>
      <c r="M15" s="9">
        <v>1.22</v>
      </c>
      <c r="N15" s="9">
        <v>-0.22</v>
      </c>
      <c r="O15" s="3">
        <f t="shared" si="0"/>
        <v>0.5</v>
      </c>
      <c r="P15" s="3">
        <f t="shared" si="1"/>
        <v>1.44</v>
      </c>
    </row>
    <row r="16" spans="1:16" x14ac:dyDescent="0.25">
      <c r="A16" s="8">
        <f>VLOOKUP($D16,'randomisation et formulation'!$A:$D,2,FALSE)</f>
        <v>3</v>
      </c>
      <c r="B16" s="8" t="str">
        <f>VLOOKUP($D16,'randomisation et formulation'!$A:$D,4,FALSE)</f>
        <v>3 mg/kg/day</v>
      </c>
      <c r="C16" s="8" t="str">
        <f>VLOOKUP($D16,'randomisation et formulation'!$A:$D,3,FALSE)</f>
        <v>20F</v>
      </c>
      <c r="D16" s="57">
        <v>10203502522692</v>
      </c>
      <c r="E16" s="8" t="s">
        <v>26</v>
      </c>
      <c r="F16" s="8" t="s">
        <v>27</v>
      </c>
      <c r="G16" s="7">
        <v>733</v>
      </c>
      <c r="H16" s="7">
        <v>95</v>
      </c>
      <c r="I16" s="7">
        <v>263</v>
      </c>
      <c r="J16" s="7">
        <v>307</v>
      </c>
      <c r="K16" s="9">
        <v>0.3</v>
      </c>
      <c r="L16" s="9">
        <v>-0.02</v>
      </c>
      <c r="M16" s="9">
        <v>1.75</v>
      </c>
      <c r="N16" s="9">
        <v>-0.34</v>
      </c>
      <c r="O16" s="3">
        <f t="shared" si="0"/>
        <v>0.32</v>
      </c>
      <c r="P16" s="3">
        <f t="shared" si="1"/>
        <v>2.09</v>
      </c>
    </row>
    <row r="17" spans="1:16" x14ac:dyDescent="0.25">
      <c r="A17" s="8">
        <f>VLOOKUP($D17,'randomisation et formulation'!$A:$D,2,FALSE)</f>
        <v>4</v>
      </c>
      <c r="B17" s="8" t="str">
        <f>VLOOKUP($D17,'randomisation et formulation'!$A:$D,4,FALSE)</f>
        <v>10 mg/kg/day</v>
      </c>
      <c r="C17" s="8" t="str">
        <f>VLOOKUP($D17,'randomisation et formulation'!$A:$D,3,FALSE)</f>
        <v>23F</v>
      </c>
      <c r="D17" s="57">
        <v>10203502529272</v>
      </c>
      <c r="E17" s="8" t="s">
        <v>26</v>
      </c>
      <c r="F17" s="8" t="s">
        <v>27</v>
      </c>
      <c r="G17" s="7">
        <v>568</v>
      </c>
      <c r="H17" s="7">
        <v>94</v>
      </c>
      <c r="I17" s="7">
        <v>227</v>
      </c>
      <c r="J17" s="7">
        <v>301</v>
      </c>
      <c r="K17" s="9">
        <v>0.65</v>
      </c>
      <c r="L17" s="9">
        <v>0</v>
      </c>
      <c r="M17" s="9">
        <v>1.7</v>
      </c>
      <c r="N17" s="9">
        <v>-0.42</v>
      </c>
      <c r="O17" s="3">
        <f t="shared" si="0"/>
        <v>0.65</v>
      </c>
      <c r="P17" s="3">
        <f t="shared" si="1"/>
        <v>2.12</v>
      </c>
    </row>
    <row r="18" spans="1:16" x14ac:dyDescent="0.25">
      <c r="A18" s="8">
        <f>VLOOKUP($D18,'randomisation et formulation'!$A:$D,2,FALSE)</f>
        <v>3</v>
      </c>
      <c r="B18" s="8" t="str">
        <f>VLOOKUP($D18,'randomisation et formulation'!$A:$D,4,FALSE)</f>
        <v>3 mg/kg/day</v>
      </c>
      <c r="C18" s="8" t="str">
        <f>VLOOKUP($D18,'randomisation et formulation'!$A:$D,3,FALSE)</f>
        <v>19F</v>
      </c>
      <c r="D18" s="57">
        <v>10203502517958</v>
      </c>
      <c r="E18" s="8" t="s">
        <v>26</v>
      </c>
      <c r="F18" s="8" t="s">
        <v>27</v>
      </c>
      <c r="G18" s="7">
        <v>718</v>
      </c>
      <c r="H18" s="7">
        <v>87</v>
      </c>
      <c r="I18" s="7">
        <v>234</v>
      </c>
      <c r="J18" s="7">
        <v>276</v>
      </c>
      <c r="K18" s="9">
        <v>0.25</v>
      </c>
      <c r="L18" s="9">
        <v>0</v>
      </c>
      <c r="M18" s="9">
        <v>2.09</v>
      </c>
      <c r="N18" s="9">
        <v>-0.09</v>
      </c>
      <c r="O18" s="3">
        <f t="shared" si="0"/>
        <v>0.25</v>
      </c>
      <c r="P18" s="3">
        <f t="shared" si="1"/>
        <v>2.1799999999999997</v>
      </c>
    </row>
    <row r="19" spans="1:16" x14ac:dyDescent="0.25">
      <c r="A19" s="8">
        <f>VLOOKUP($D19,'randomisation et formulation'!$A:$D,2,FALSE)</f>
        <v>2</v>
      </c>
      <c r="B19" s="8" t="str">
        <f>VLOOKUP($D19,'randomisation et formulation'!$A:$D,4,FALSE)</f>
        <v>1 mg/kg/day</v>
      </c>
      <c r="C19" s="8" t="str">
        <f>VLOOKUP($D19,'randomisation et formulation'!$A:$D,3,FALSE)</f>
        <v>16F</v>
      </c>
      <c r="D19" s="57">
        <v>10203502522901</v>
      </c>
      <c r="E19" s="8" t="s">
        <v>26</v>
      </c>
      <c r="F19" s="8" t="s">
        <v>27</v>
      </c>
      <c r="G19" s="7">
        <v>493</v>
      </c>
      <c r="H19" s="7">
        <v>96</v>
      </c>
      <c r="I19" s="7">
        <v>235</v>
      </c>
      <c r="J19" s="7">
        <v>334</v>
      </c>
      <c r="K19" s="9">
        <v>0.24</v>
      </c>
      <c r="L19" s="9">
        <v>0</v>
      </c>
      <c r="M19" s="9">
        <v>2.69</v>
      </c>
      <c r="N19" s="9">
        <v>0</v>
      </c>
      <c r="O19" s="3">
        <f t="shared" si="0"/>
        <v>0.24</v>
      </c>
      <c r="P19" s="3">
        <f t="shared" si="1"/>
        <v>2.69</v>
      </c>
    </row>
    <row r="20" spans="1:16" x14ac:dyDescent="0.25">
      <c r="A20" s="8">
        <f>VLOOKUP($D20,'randomisation et formulation'!$A:$D,2,FALSE)</f>
        <v>3</v>
      </c>
      <c r="B20" s="8" t="str">
        <f>VLOOKUP($D20,'randomisation et formulation'!$A:$D,4,FALSE)</f>
        <v>3 mg/kg/day</v>
      </c>
      <c r="C20" s="8" t="str">
        <f>VLOOKUP($D20,'randomisation et formulation'!$A:$D,3,FALSE)</f>
        <v>21F</v>
      </c>
      <c r="D20" s="57">
        <v>10203502528143</v>
      </c>
      <c r="E20" s="8" t="s">
        <v>26</v>
      </c>
      <c r="F20" s="8" t="s">
        <v>27</v>
      </c>
      <c r="G20" s="7">
        <v>636</v>
      </c>
      <c r="H20" s="7">
        <v>85</v>
      </c>
      <c r="I20" s="7">
        <v>210</v>
      </c>
      <c r="J20" s="7">
        <v>264</v>
      </c>
      <c r="K20" s="9">
        <v>-0.11</v>
      </c>
      <c r="L20" s="9">
        <v>0</v>
      </c>
      <c r="M20" s="9">
        <v>2.39</v>
      </c>
      <c r="N20" s="9">
        <v>0</v>
      </c>
      <c r="O20" s="3">
        <f t="shared" si="0"/>
        <v>0.11</v>
      </c>
      <c r="P20" s="3">
        <f t="shared" si="1"/>
        <v>2.39</v>
      </c>
    </row>
    <row r="21" spans="1:16" x14ac:dyDescent="0.25">
      <c r="A21" s="8">
        <f>VLOOKUP($D21,'randomisation et formulation'!$A:$D,2,FALSE)</f>
        <v>0</v>
      </c>
      <c r="B21" s="8" t="str">
        <f>VLOOKUP($D21,'randomisation et formulation'!$A:$D,4,FALSE)</f>
        <v>NA</v>
      </c>
      <c r="C21" s="8">
        <f>VLOOKUP($D21,'randomisation et formulation'!$A:$D,3,FALSE)</f>
        <v>0</v>
      </c>
      <c r="D21" s="57">
        <v>10203502522480</v>
      </c>
      <c r="E21" s="8" t="s">
        <v>26</v>
      </c>
      <c r="F21" s="8" t="s">
        <v>27</v>
      </c>
      <c r="G21" s="7">
        <v>636</v>
      </c>
      <c r="H21" s="7">
        <v>109</v>
      </c>
      <c r="I21" s="7">
        <v>246</v>
      </c>
      <c r="J21" s="7">
        <v>308</v>
      </c>
      <c r="K21" s="9">
        <v>0.3</v>
      </c>
      <c r="L21" s="9">
        <v>0</v>
      </c>
      <c r="M21" s="9">
        <v>0.65</v>
      </c>
      <c r="N21" s="9">
        <v>-0.42</v>
      </c>
      <c r="O21" s="3">
        <f t="shared" si="0"/>
        <v>0.3</v>
      </c>
      <c r="P21" s="3">
        <f t="shared" si="1"/>
        <v>1.07</v>
      </c>
    </row>
    <row r="22" spans="1:16" x14ac:dyDescent="0.25">
      <c r="A22" s="8">
        <f>VLOOKUP($D22,'randomisation et formulation'!$A:$D,2,FALSE)</f>
        <v>4</v>
      </c>
      <c r="B22" s="8" t="str">
        <f>VLOOKUP($D22,'randomisation et formulation'!$A:$D,4,FALSE)</f>
        <v>10 mg/kg/day</v>
      </c>
      <c r="C22" s="8" t="str">
        <f>VLOOKUP($D22,'randomisation et formulation'!$A:$D,3,FALSE)</f>
        <v>22F</v>
      </c>
      <c r="D22" s="57">
        <v>10203502523702</v>
      </c>
      <c r="E22" s="8" t="s">
        <v>26</v>
      </c>
      <c r="F22" s="8" t="s">
        <v>27</v>
      </c>
      <c r="G22" s="7">
        <v>669</v>
      </c>
      <c r="H22" s="7">
        <v>97</v>
      </c>
      <c r="I22" s="7">
        <v>272</v>
      </c>
      <c r="J22" s="7">
        <v>332</v>
      </c>
      <c r="K22" s="9">
        <v>0.2</v>
      </c>
      <c r="L22" s="9">
        <v>0</v>
      </c>
      <c r="M22" s="9">
        <v>1.62</v>
      </c>
      <c r="N22" s="9">
        <v>0</v>
      </c>
      <c r="O22" s="3">
        <f t="shared" si="0"/>
        <v>0.2</v>
      </c>
      <c r="P22" s="3">
        <f t="shared" si="1"/>
        <v>1.62</v>
      </c>
    </row>
    <row r="23" spans="1:16" x14ac:dyDescent="0.25">
      <c r="A23" s="8">
        <f>VLOOKUP($D23,'randomisation et formulation'!$A:$D,2,FALSE)</f>
        <v>1</v>
      </c>
      <c r="B23" s="8" t="str">
        <f>VLOOKUP($D23,'randomisation et formulation'!$A:$D,4,FALSE)</f>
        <v>0 mg/kg/day</v>
      </c>
      <c r="C23" s="8" t="str">
        <f>VLOOKUP($D23,'randomisation et formulation'!$A:$D,3,FALSE)</f>
        <v>13F</v>
      </c>
      <c r="D23" s="57">
        <v>10203502526744</v>
      </c>
      <c r="E23" s="8" t="s">
        <v>26</v>
      </c>
      <c r="F23" s="8" t="s">
        <v>27</v>
      </c>
      <c r="G23" s="7">
        <v>647</v>
      </c>
      <c r="H23" s="7">
        <v>82</v>
      </c>
      <c r="I23" s="7">
        <v>282</v>
      </c>
      <c r="J23" s="7">
        <v>350</v>
      </c>
      <c r="K23" s="9">
        <v>0.08</v>
      </c>
      <c r="L23" s="9">
        <v>0</v>
      </c>
      <c r="M23" s="9">
        <v>2.54</v>
      </c>
      <c r="N23" s="9">
        <v>-0.21</v>
      </c>
      <c r="O23" s="3">
        <f t="shared" si="0"/>
        <v>0.08</v>
      </c>
      <c r="P23" s="3">
        <f t="shared" si="1"/>
        <v>2.75</v>
      </c>
    </row>
    <row r="24" spans="1:16" x14ac:dyDescent="0.25">
      <c r="A24" s="8">
        <f>VLOOKUP($D24,'randomisation et formulation'!$A:$D,2,FALSE)</f>
        <v>4</v>
      </c>
      <c r="B24" s="8" t="str">
        <f>VLOOKUP($D24,'randomisation et formulation'!$A:$D,4,FALSE)</f>
        <v>10 mg/kg/day</v>
      </c>
      <c r="C24" s="8" t="str">
        <f>VLOOKUP($D24,'randomisation et formulation'!$A:$D,3,FALSE)</f>
        <v>24F</v>
      </c>
      <c r="D24" s="57">
        <v>10203502518181</v>
      </c>
      <c r="E24" s="8" t="s">
        <v>26</v>
      </c>
      <c r="F24" s="8" t="s">
        <v>27</v>
      </c>
      <c r="G24" s="7">
        <v>562</v>
      </c>
      <c r="H24" s="7">
        <v>88</v>
      </c>
      <c r="I24" s="7">
        <v>199</v>
      </c>
      <c r="J24" s="7">
        <v>265</v>
      </c>
      <c r="K24" s="9">
        <v>-0.15</v>
      </c>
      <c r="L24" s="9">
        <v>0</v>
      </c>
      <c r="M24" s="9">
        <v>2.59</v>
      </c>
      <c r="N24" s="9">
        <v>-0.03</v>
      </c>
      <c r="O24" s="3">
        <f t="shared" si="0"/>
        <v>0.15</v>
      </c>
      <c r="P24" s="3">
        <f t="shared" si="1"/>
        <v>2.6199999999999997</v>
      </c>
    </row>
    <row r="25" spans="1:16" x14ac:dyDescent="0.25">
      <c r="A25" s="8">
        <f>VLOOKUP($D25,'randomisation et formulation'!$A:$D,2,FALSE)</f>
        <v>1</v>
      </c>
      <c r="B25" s="8" t="str">
        <f>VLOOKUP($D25,'randomisation et formulation'!$A:$D,4,FALSE)</f>
        <v>0 mg/kg/day</v>
      </c>
      <c r="C25" s="8" t="str">
        <f>VLOOKUP($D25,'randomisation et formulation'!$A:$D,3,FALSE)</f>
        <v>14F</v>
      </c>
      <c r="D25" s="57">
        <v>10203502524245</v>
      </c>
      <c r="E25" s="8" t="s">
        <v>26</v>
      </c>
      <c r="F25" s="8" t="s">
        <v>27</v>
      </c>
      <c r="G25" s="7">
        <v>668</v>
      </c>
      <c r="H25" s="7">
        <v>93</v>
      </c>
      <c r="I25" s="7">
        <v>281</v>
      </c>
      <c r="J25" s="7">
        <v>343</v>
      </c>
      <c r="K25" s="9">
        <v>0.13</v>
      </c>
      <c r="L25" s="9">
        <v>0</v>
      </c>
      <c r="M25" s="9">
        <v>1.33</v>
      </c>
      <c r="N25" s="9">
        <v>0</v>
      </c>
      <c r="O25" s="3">
        <f t="shared" si="0"/>
        <v>0.13</v>
      </c>
      <c r="P25" s="3">
        <f t="shared" si="1"/>
        <v>1.33</v>
      </c>
    </row>
    <row r="26" spans="1:16" x14ac:dyDescent="0.25">
      <c r="A26" s="8">
        <f>VLOOKUP($D26,'randomisation et formulation'!$A:$D,2,FALSE)</f>
        <v>1</v>
      </c>
      <c r="B26" s="8" t="str">
        <f>VLOOKUP($D26,'randomisation et formulation'!$A:$D,4,FALSE)</f>
        <v>0 mg/kg/day</v>
      </c>
      <c r="C26" s="8" t="str">
        <f>VLOOKUP($D26,'randomisation et formulation'!$A:$D,3,FALSE)</f>
        <v>15F</v>
      </c>
      <c r="D26" s="57">
        <v>10203502528632</v>
      </c>
      <c r="E26" s="8" t="s">
        <v>26</v>
      </c>
      <c r="F26" s="8" t="s">
        <v>27</v>
      </c>
      <c r="G26" s="7">
        <v>633</v>
      </c>
      <c r="H26" s="7">
        <v>111</v>
      </c>
      <c r="I26" s="7">
        <v>278</v>
      </c>
      <c r="J26" s="7">
        <v>349</v>
      </c>
      <c r="K26" s="9">
        <v>0.14000000000000001</v>
      </c>
      <c r="L26" s="9">
        <v>0</v>
      </c>
      <c r="M26" s="9">
        <v>2.7</v>
      </c>
      <c r="N26" s="9">
        <v>-0.15</v>
      </c>
      <c r="O26" s="3">
        <f t="shared" si="0"/>
        <v>0.14000000000000001</v>
      </c>
      <c r="P26" s="3">
        <f t="shared" si="1"/>
        <v>2.85</v>
      </c>
    </row>
    <row r="27" spans="1:16" x14ac:dyDescent="0.25">
      <c r="A27" s="8">
        <f>VLOOKUP($D27,'randomisation et formulation'!$A:$D,2,FALSE)</f>
        <v>2</v>
      </c>
      <c r="B27" s="8" t="str">
        <f>VLOOKUP($D27,'randomisation et formulation'!$A:$D,4,FALSE)</f>
        <v>1 mg/kg/day</v>
      </c>
      <c r="C27" s="8" t="str">
        <f>VLOOKUP($D27,'randomisation et formulation'!$A:$D,3,FALSE)</f>
        <v>17F</v>
      </c>
      <c r="D27" s="57">
        <v>10203502529132</v>
      </c>
      <c r="E27" s="8" t="s">
        <v>26</v>
      </c>
      <c r="F27" s="8" t="s">
        <v>27</v>
      </c>
      <c r="G27" s="7">
        <v>635</v>
      </c>
      <c r="H27" s="7">
        <v>85</v>
      </c>
      <c r="I27" s="7">
        <v>230</v>
      </c>
      <c r="J27" s="7">
        <v>288</v>
      </c>
      <c r="K27" s="9">
        <v>0.17</v>
      </c>
      <c r="L27" s="9">
        <v>0</v>
      </c>
      <c r="M27" s="9">
        <v>2.09</v>
      </c>
      <c r="N27" s="9">
        <v>-7.0000000000000007E-2</v>
      </c>
      <c r="O27" s="3">
        <f t="shared" si="0"/>
        <v>0.17</v>
      </c>
      <c r="P27" s="3">
        <f t="shared" si="1"/>
        <v>2.1599999999999997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D42" sqref="D42"/>
    </sheetView>
  </sheetViews>
  <sheetFormatPr baseColWidth="10" defaultRowHeight="15" x14ac:dyDescent="0.25"/>
  <cols>
    <col min="1" max="1" width="21" customWidth="1"/>
    <col min="2" max="2" width="28.28515625" customWidth="1"/>
    <col min="3" max="8" width="12.28515625" customWidth="1"/>
    <col min="9" max="10" width="18.140625" customWidth="1"/>
    <col min="11" max="11" width="18.28515625" customWidth="1"/>
    <col min="12" max="12" width="19.140625" customWidth="1"/>
    <col min="13" max="13" width="16.85546875" customWidth="1"/>
    <col min="14" max="14" width="18" customWidth="1"/>
  </cols>
  <sheetData>
    <row r="1" spans="1:8" x14ac:dyDescent="0.25">
      <c r="A1" s="4" t="s">
        <v>2</v>
      </c>
      <c r="B1" s="7" t="s">
        <v>9</v>
      </c>
    </row>
    <row r="3" spans="1:8" x14ac:dyDescent="0.25">
      <c r="A3" s="11"/>
      <c r="B3" s="11"/>
      <c r="C3" s="6" t="s">
        <v>3</v>
      </c>
      <c r="D3" s="6" t="s">
        <v>22</v>
      </c>
      <c r="E3" s="11"/>
      <c r="F3" s="11"/>
      <c r="G3" s="11"/>
      <c r="H3" s="11"/>
    </row>
    <row r="4" spans="1:8" x14ac:dyDescent="0.25">
      <c r="A4" s="11"/>
      <c r="B4" s="11"/>
      <c r="C4" s="12" t="s">
        <v>10</v>
      </c>
      <c r="D4" s="13"/>
      <c r="E4" s="13"/>
      <c r="F4" s="13"/>
      <c r="G4" s="13"/>
      <c r="H4" s="13"/>
    </row>
    <row r="5" spans="1:8" x14ac:dyDescent="0.25">
      <c r="A5" s="6" t="s">
        <v>69</v>
      </c>
      <c r="B5" s="6" t="s">
        <v>68</v>
      </c>
      <c r="C5" s="10" t="s">
        <v>82</v>
      </c>
      <c r="D5" s="10" t="s">
        <v>83</v>
      </c>
      <c r="E5" s="10" t="s">
        <v>84</v>
      </c>
      <c r="F5" s="10" t="s">
        <v>85</v>
      </c>
      <c r="G5" s="10" t="s">
        <v>86</v>
      </c>
      <c r="H5" s="10" t="s">
        <v>87</v>
      </c>
    </row>
    <row r="6" spans="1:8" x14ac:dyDescent="0.25">
      <c r="A6" s="12">
        <v>1</v>
      </c>
      <c r="B6" s="10" t="s">
        <v>12</v>
      </c>
      <c r="C6" s="5">
        <v>579</v>
      </c>
      <c r="D6" s="5">
        <v>80</v>
      </c>
      <c r="E6" s="5">
        <v>226</v>
      </c>
      <c r="F6" s="5">
        <v>297</v>
      </c>
      <c r="G6" s="5">
        <v>0.31</v>
      </c>
      <c r="H6" s="5">
        <v>1.8199999999999998</v>
      </c>
    </row>
    <row r="7" spans="1:8" x14ac:dyDescent="0.25">
      <c r="A7" s="13"/>
      <c r="B7" s="10" t="s">
        <v>17</v>
      </c>
      <c r="C7" s="5">
        <v>459</v>
      </c>
      <c r="D7" s="5">
        <v>106</v>
      </c>
      <c r="E7" s="5">
        <v>246</v>
      </c>
      <c r="F7" s="5">
        <v>363</v>
      </c>
      <c r="G7" s="5">
        <v>0.2</v>
      </c>
      <c r="H7" s="5">
        <v>2.02</v>
      </c>
    </row>
    <row r="8" spans="1:8" x14ac:dyDescent="0.25">
      <c r="A8" s="13"/>
      <c r="B8" s="10" t="s">
        <v>20</v>
      </c>
      <c r="C8" s="5">
        <v>489</v>
      </c>
      <c r="D8" s="5">
        <v>107</v>
      </c>
      <c r="E8" s="5">
        <v>218</v>
      </c>
      <c r="F8" s="5">
        <v>311</v>
      </c>
      <c r="G8" s="5">
        <v>0.24</v>
      </c>
      <c r="H8" s="5">
        <v>2.02</v>
      </c>
    </row>
    <row r="9" spans="1:8" x14ac:dyDescent="0.25">
      <c r="A9" s="12" t="s">
        <v>70</v>
      </c>
      <c r="B9" s="13"/>
      <c r="C9" s="5">
        <v>3</v>
      </c>
      <c r="D9" s="5">
        <v>3</v>
      </c>
      <c r="E9" s="5">
        <v>3</v>
      </c>
      <c r="F9" s="5">
        <v>3</v>
      </c>
      <c r="G9" s="5">
        <v>3</v>
      </c>
      <c r="H9" s="5">
        <v>3</v>
      </c>
    </row>
    <row r="10" spans="1:8" x14ac:dyDescent="0.25">
      <c r="A10" s="12" t="s">
        <v>71</v>
      </c>
      <c r="B10" s="13"/>
      <c r="C10" s="5">
        <v>509</v>
      </c>
      <c r="D10" s="5">
        <v>97.666666666666671</v>
      </c>
      <c r="E10" s="5">
        <v>230</v>
      </c>
      <c r="F10" s="5">
        <v>323.66666666666669</v>
      </c>
      <c r="G10" s="5">
        <v>0.25</v>
      </c>
      <c r="H10" s="5">
        <v>1.9533333333333331</v>
      </c>
    </row>
    <row r="11" spans="1:8" x14ac:dyDescent="0.25">
      <c r="A11" s="12" t="s">
        <v>72</v>
      </c>
      <c r="B11" s="13"/>
      <c r="C11" s="5">
        <v>62.44997998398398</v>
      </c>
      <c r="D11" s="5">
        <v>15.307950004273398</v>
      </c>
      <c r="E11" s="5">
        <v>14.422205101855956</v>
      </c>
      <c r="F11" s="5">
        <v>34.775470281986742</v>
      </c>
      <c r="G11" s="5">
        <v>5.5677643628300147E-2</v>
      </c>
      <c r="H11" s="5">
        <v>0.11547005383793033</v>
      </c>
    </row>
    <row r="12" spans="1:8" x14ac:dyDescent="0.25">
      <c r="A12" s="12">
        <v>2</v>
      </c>
      <c r="B12" s="10" t="s">
        <v>39</v>
      </c>
      <c r="C12" s="5">
        <v>442</v>
      </c>
      <c r="D12" s="5">
        <v>104</v>
      </c>
      <c r="E12" s="5">
        <v>192</v>
      </c>
      <c r="F12" s="5">
        <v>289</v>
      </c>
      <c r="G12" s="5">
        <v>0.23</v>
      </c>
      <c r="H12" s="5">
        <v>1.88</v>
      </c>
    </row>
    <row r="13" spans="1:8" x14ac:dyDescent="0.25">
      <c r="A13" s="13"/>
      <c r="B13" s="10" t="s">
        <v>40</v>
      </c>
      <c r="C13" s="5">
        <v>677</v>
      </c>
      <c r="D13" s="5">
        <v>96</v>
      </c>
      <c r="E13" s="5">
        <v>217</v>
      </c>
      <c r="F13" s="5">
        <v>263</v>
      </c>
      <c r="G13" s="5">
        <v>0.18</v>
      </c>
      <c r="H13" s="5">
        <v>1.93</v>
      </c>
    </row>
    <row r="14" spans="1:8" x14ac:dyDescent="0.25">
      <c r="A14" s="13"/>
      <c r="B14" s="10" t="s">
        <v>41</v>
      </c>
      <c r="C14" s="5">
        <v>734</v>
      </c>
      <c r="D14" s="5">
        <v>81</v>
      </c>
      <c r="E14" s="5">
        <v>288</v>
      </c>
      <c r="F14" s="5">
        <v>336</v>
      </c>
      <c r="G14" s="5">
        <v>0.12</v>
      </c>
      <c r="H14" s="5">
        <v>1.84</v>
      </c>
    </row>
    <row r="15" spans="1:8" x14ac:dyDescent="0.25">
      <c r="A15" s="12" t="s">
        <v>73</v>
      </c>
      <c r="B15" s="13"/>
      <c r="C15" s="5">
        <v>3</v>
      </c>
      <c r="D15" s="5">
        <v>3</v>
      </c>
      <c r="E15" s="5">
        <v>3</v>
      </c>
      <c r="F15" s="5">
        <v>3</v>
      </c>
      <c r="G15" s="5">
        <v>3</v>
      </c>
      <c r="H15" s="5">
        <v>3</v>
      </c>
    </row>
    <row r="16" spans="1:8" x14ac:dyDescent="0.25">
      <c r="A16" s="12" t="s">
        <v>74</v>
      </c>
      <c r="B16" s="13"/>
      <c r="C16" s="5">
        <v>617.66666666666663</v>
      </c>
      <c r="D16" s="5">
        <v>93.666666666666671</v>
      </c>
      <c r="E16" s="5">
        <v>232.33333333333334</v>
      </c>
      <c r="F16" s="5">
        <v>296</v>
      </c>
      <c r="G16" s="5">
        <v>0.17666666666666667</v>
      </c>
      <c r="H16" s="5">
        <v>1.8833333333333331</v>
      </c>
    </row>
    <row r="17" spans="1:8" x14ac:dyDescent="0.25">
      <c r="A17" s="12" t="s">
        <v>75</v>
      </c>
      <c r="B17" s="13"/>
      <c r="C17" s="5">
        <v>154.77833612406283</v>
      </c>
      <c r="D17" s="5">
        <v>11.676186592091355</v>
      </c>
      <c r="E17" s="5">
        <v>49.802945026708294</v>
      </c>
      <c r="F17" s="5">
        <v>37</v>
      </c>
      <c r="G17" s="5">
        <v>5.5075705472860947E-2</v>
      </c>
      <c r="H17" s="5">
        <v>4.5092497528238767E-2</v>
      </c>
    </row>
    <row r="18" spans="1:8" x14ac:dyDescent="0.25">
      <c r="A18" s="12">
        <v>3</v>
      </c>
      <c r="B18" s="10" t="s">
        <v>13</v>
      </c>
      <c r="C18" s="5">
        <v>541</v>
      </c>
      <c r="D18" s="5">
        <v>103</v>
      </c>
      <c r="E18" s="5">
        <v>238</v>
      </c>
      <c r="F18" s="5">
        <v>323</v>
      </c>
      <c r="G18" s="5">
        <v>0.14000000000000001</v>
      </c>
      <c r="H18" s="5">
        <v>2.0099999999999998</v>
      </c>
    </row>
    <row r="19" spans="1:8" x14ac:dyDescent="0.25">
      <c r="A19" s="13"/>
      <c r="B19" s="10" t="s">
        <v>15</v>
      </c>
      <c r="C19" s="5">
        <v>769</v>
      </c>
      <c r="D19" s="5">
        <v>114</v>
      </c>
      <c r="E19" s="5">
        <v>284</v>
      </c>
      <c r="F19" s="5">
        <v>323</v>
      </c>
      <c r="G19" s="5">
        <v>0.23</v>
      </c>
      <c r="H19" s="5">
        <v>2.34</v>
      </c>
    </row>
    <row r="20" spans="1:8" x14ac:dyDescent="0.25">
      <c r="A20" s="13"/>
      <c r="B20" s="10" t="s">
        <v>19</v>
      </c>
      <c r="C20" s="5">
        <v>663</v>
      </c>
      <c r="D20" s="5">
        <v>96</v>
      </c>
      <c r="E20" s="5">
        <v>217</v>
      </c>
      <c r="F20" s="5">
        <v>266</v>
      </c>
      <c r="G20" s="5">
        <v>0.15000000000000002</v>
      </c>
      <c r="H20" s="5">
        <v>1.42</v>
      </c>
    </row>
    <row r="21" spans="1:8" x14ac:dyDescent="0.25">
      <c r="A21" s="12" t="s">
        <v>76</v>
      </c>
      <c r="B21" s="13"/>
      <c r="C21" s="5">
        <v>3</v>
      </c>
      <c r="D21" s="5">
        <v>3</v>
      </c>
      <c r="E21" s="5">
        <v>3</v>
      </c>
      <c r="F21" s="5">
        <v>3</v>
      </c>
      <c r="G21" s="5">
        <v>3</v>
      </c>
      <c r="H21" s="5">
        <v>3</v>
      </c>
    </row>
    <row r="22" spans="1:8" x14ac:dyDescent="0.25">
      <c r="A22" s="12" t="s">
        <v>77</v>
      </c>
      <c r="B22" s="13"/>
      <c r="C22" s="5">
        <v>657.66666666666663</v>
      </c>
      <c r="D22" s="5">
        <v>104.33333333333333</v>
      </c>
      <c r="E22" s="5">
        <v>246.33333333333334</v>
      </c>
      <c r="F22" s="5">
        <v>304</v>
      </c>
      <c r="G22" s="5">
        <v>0.17333333333333334</v>
      </c>
      <c r="H22" s="5">
        <v>1.9233333333333331</v>
      </c>
    </row>
    <row r="23" spans="1:8" x14ac:dyDescent="0.25">
      <c r="A23" s="12" t="s">
        <v>78</v>
      </c>
      <c r="B23" s="13"/>
      <c r="C23" s="5">
        <v>114.09352888456634</v>
      </c>
      <c r="D23" s="5">
        <v>9.0737717258774993</v>
      </c>
      <c r="E23" s="5">
        <v>34.2685472895092</v>
      </c>
      <c r="F23" s="5">
        <v>32.908965343808667</v>
      </c>
      <c r="G23" s="5">
        <v>4.9328828623162499E-2</v>
      </c>
      <c r="H23" s="5">
        <v>0.46608296829355783</v>
      </c>
    </row>
    <row r="24" spans="1:8" x14ac:dyDescent="0.25">
      <c r="A24" s="12">
        <v>4</v>
      </c>
      <c r="B24" s="10" t="s">
        <v>42</v>
      </c>
      <c r="C24" s="5">
        <v>552</v>
      </c>
      <c r="D24" s="5">
        <v>92</v>
      </c>
      <c r="E24" s="5">
        <v>226</v>
      </c>
      <c r="F24" s="5">
        <v>304</v>
      </c>
      <c r="G24" s="5">
        <v>0.38</v>
      </c>
      <c r="H24" s="5">
        <v>2.2400000000000002</v>
      </c>
    </row>
    <row r="25" spans="1:8" x14ac:dyDescent="0.25">
      <c r="A25" s="13"/>
      <c r="B25" s="10" t="s">
        <v>43</v>
      </c>
      <c r="C25" s="5">
        <v>541</v>
      </c>
      <c r="D25" s="5">
        <v>103</v>
      </c>
      <c r="E25" s="5">
        <v>238</v>
      </c>
      <c r="F25" s="5">
        <v>323</v>
      </c>
      <c r="G25" s="5">
        <v>0.14000000000000001</v>
      </c>
      <c r="H25" s="5">
        <v>2.0099999999999998</v>
      </c>
    </row>
    <row r="26" spans="1:8" x14ac:dyDescent="0.25">
      <c r="A26" s="13"/>
      <c r="B26" s="10" t="s">
        <v>44</v>
      </c>
      <c r="C26" s="5">
        <v>688</v>
      </c>
      <c r="D26" s="5">
        <v>90</v>
      </c>
      <c r="E26" s="5">
        <v>241</v>
      </c>
      <c r="F26" s="5">
        <v>290</v>
      </c>
      <c r="G26" s="5">
        <v>0.27</v>
      </c>
      <c r="H26" s="5">
        <v>1.79</v>
      </c>
    </row>
    <row r="27" spans="1:8" x14ac:dyDescent="0.25">
      <c r="A27" s="12" t="s">
        <v>79</v>
      </c>
      <c r="B27" s="13"/>
      <c r="C27" s="5">
        <v>3</v>
      </c>
      <c r="D27" s="5">
        <v>3</v>
      </c>
      <c r="E27" s="5">
        <v>3</v>
      </c>
      <c r="F27" s="5">
        <v>3</v>
      </c>
      <c r="G27" s="5">
        <v>3</v>
      </c>
      <c r="H27" s="5">
        <v>3</v>
      </c>
    </row>
    <row r="28" spans="1:8" x14ac:dyDescent="0.25">
      <c r="A28" s="12" t="s">
        <v>80</v>
      </c>
      <c r="B28" s="13"/>
      <c r="C28" s="5">
        <v>593.66666666666663</v>
      </c>
      <c r="D28" s="5">
        <v>95</v>
      </c>
      <c r="E28" s="5">
        <v>235</v>
      </c>
      <c r="F28" s="5">
        <v>305.66666666666669</v>
      </c>
      <c r="G28" s="5">
        <v>0.26333333333333336</v>
      </c>
      <c r="H28" s="5">
        <v>2.0133333333333332</v>
      </c>
    </row>
    <row r="29" spans="1:8" x14ac:dyDescent="0.25">
      <c r="A29" s="12" t="s">
        <v>81</v>
      </c>
      <c r="B29" s="13"/>
      <c r="C29" s="5">
        <v>81.879993486402839</v>
      </c>
      <c r="D29" s="5">
        <v>7</v>
      </c>
      <c r="E29" s="5">
        <v>7.9372539331937721</v>
      </c>
      <c r="F29" s="5">
        <v>16.563010998406753</v>
      </c>
      <c r="G29" s="5">
        <v>0.12013880860626724</v>
      </c>
      <c r="H29" s="5">
        <v>0.22501851775650322</v>
      </c>
    </row>
  </sheetData>
  <mergeCells count="17">
    <mergeCell ref="A24:A26"/>
    <mergeCell ref="A27:B27"/>
    <mergeCell ref="A28:B28"/>
    <mergeCell ref="A29:B29"/>
    <mergeCell ref="C4:H4"/>
    <mergeCell ref="A16:B16"/>
    <mergeCell ref="A17:B17"/>
    <mergeCell ref="A18:A20"/>
    <mergeCell ref="A21:B21"/>
    <mergeCell ref="A22:B22"/>
    <mergeCell ref="A23:B23"/>
    <mergeCell ref="A6:A8"/>
    <mergeCell ref="A9:B9"/>
    <mergeCell ref="A10:B10"/>
    <mergeCell ref="A11:B11"/>
    <mergeCell ref="A12:A14"/>
    <mergeCell ref="A15:B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workbookViewId="0">
      <selection activeCell="G47" sqref="G47"/>
    </sheetView>
  </sheetViews>
  <sheetFormatPr baseColWidth="10" defaultRowHeight="12.75" x14ac:dyDescent="0.25"/>
  <cols>
    <col min="1" max="1" width="7.28515625" style="40" customWidth="1"/>
    <col min="2" max="2" width="10" style="40" customWidth="1"/>
    <col min="3" max="3" width="11" style="40" customWidth="1"/>
    <col min="4" max="4" width="9.7109375" style="40" customWidth="1"/>
    <col min="5" max="5" width="9.42578125" style="40" customWidth="1"/>
    <col min="6" max="6" width="9.5703125" style="40" customWidth="1"/>
    <col min="7" max="7" width="10" style="40" customWidth="1"/>
    <col min="8" max="8" width="9.28515625" style="40" customWidth="1"/>
    <col min="9" max="9" width="9.85546875" style="40" customWidth="1"/>
    <col min="10" max="10" width="9.140625" style="40" customWidth="1"/>
    <col min="11" max="11" width="10.28515625" style="40" customWidth="1"/>
    <col min="12" max="12" width="9.28515625" style="40" customWidth="1"/>
    <col min="13" max="13" width="10" style="40" customWidth="1"/>
    <col min="14" max="14" width="10.42578125" style="40" customWidth="1"/>
    <col min="15" max="15" width="9.7109375" style="17" customWidth="1"/>
    <col min="16" max="16384" width="11.42578125" style="17"/>
  </cols>
  <sheetData>
    <row r="1" spans="1:20" ht="15" x14ac:dyDescent="0.25">
      <c r="Q1" s="10"/>
      <c r="R1" s="10"/>
      <c r="S1" s="10"/>
      <c r="T1" s="8"/>
    </row>
    <row r="2" spans="1:20" ht="13.5" thickBot="1" x14ac:dyDescent="0.3"/>
    <row r="3" spans="1:20" ht="13.5" thickBot="1" x14ac:dyDescent="0.3">
      <c r="D3" s="42" t="s">
        <v>10</v>
      </c>
      <c r="E3" s="42"/>
      <c r="F3" s="42"/>
      <c r="G3" s="42"/>
      <c r="H3" s="42"/>
      <c r="I3" s="42"/>
      <c r="J3" s="42" t="s">
        <v>50</v>
      </c>
      <c r="K3" s="42"/>
      <c r="L3" s="42"/>
      <c r="M3" s="42"/>
      <c r="N3" s="42"/>
      <c r="O3" s="42"/>
    </row>
    <row r="4" spans="1:20" x14ac:dyDescent="0.25">
      <c r="A4" s="14" t="s">
        <v>1</v>
      </c>
      <c r="B4" s="14" t="s">
        <v>0</v>
      </c>
      <c r="C4" s="14" t="s">
        <v>29</v>
      </c>
      <c r="D4" s="16" t="s">
        <v>46</v>
      </c>
      <c r="E4" s="16" t="s">
        <v>47</v>
      </c>
      <c r="F4" s="16" t="s">
        <v>23</v>
      </c>
      <c r="G4" s="16" t="s">
        <v>4</v>
      </c>
      <c r="H4" s="16" t="s">
        <v>24</v>
      </c>
      <c r="I4" s="16" t="s">
        <v>25</v>
      </c>
      <c r="J4" s="52" t="s">
        <v>46</v>
      </c>
      <c r="K4" s="16" t="s">
        <v>47</v>
      </c>
      <c r="L4" s="16" t="s">
        <v>23</v>
      </c>
      <c r="M4" s="16" t="s">
        <v>4</v>
      </c>
      <c r="N4" s="16" t="s">
        <v>24</v>
      </c>
      <c r="O4" s="16" t="s">
        <v>25</v>
      </c>
    </row>
    <row r="5" spans="1:20" ht="13.5" thickBot="1" x14ac:dyDescent="0.3">
      <c r="A5" s="18"/>
      <c r="B5" s="18"/>
      <c r="C5" s="18"/>
      <c r="D5" s="19" t="s">
        <v>49</v>
      </c>
      <c r="E5" s="19" t="s">
        <v>49</v>
      </c>
      <c r="F5" s="19" t="s">
        <v>49</v>
      </c>
      <c r="G5" s="19" t="s">
        <v>49</v>
      </c>
      <c r="H5" s="19" t="s">
        <v>48</v>
      </c>
      <c r="I5" s="19" t="s">
        <v>48</v>
      </c>
      <c r="J5" s="53" t="s">
        <v>49</v>
      </c>
      <c r="K5" s="19" t="s">
        <v>49</v>
      </c>
      <c r="L5" s="19" t="s">
        <v>49</v>
      </c>
      <c r="M5" s="19" t="s">
        <v>49</v>
      </c>
      <c r="N5" s="19" t="s">
        <v>48</v>
      </c>
      <c r="O5" s="19" t="s">
        <v>48</v>
      </c>
    </row>
    <row r="6" spans="1:20" x14ac:dyDescent="0.25">
      <c r="A6" s="20">
        <v>1</v>
      </c>
      <c r="B6" s="20" t="s">
        <v>38</v>
      </c>
      <c r="C6" s="21" t="s">
        <v>12</v>
      </c>
      <c r="D6" s="22"/>
      <c r="E6" s="22"/>
      <c r="F6" s="22"/>
      <c r="G6" s="22"/>
      <c r="H6" s="22"/>
      <c r="I6" s="22"/>
      <c r="J6" s="45"/>
      <c r="K6" s="22"/>
      <c r="L6" s="22"/>
      <c r="M6" s="22"/>
      <c r="N6" s="22"/>
      <c r="O6" s="22"/>
    </row>
    <row r="7" spans="1:20" x14ac:dyDescent="0.25">
      <c r="A7" s="23"/>
      <c r="B7" s="23"/>
      <c r="C7" s="24" t="s">
        <v>17</v>
      </c>
      <c r="D7" s="25"/>
      <c r="E7" s="25"/>
      <c r="F7" s="25"/>
      <c r="G7" s="25"/>
      <c r="H7" s="25"/>
      <c r="I7" s="25"/>
      <c r="J7" s="45"/>
      <c r="K7" s="25"/>
      <c r="L7" s="25"/>
      <c r="M7" s="25"/>
      <c r="N7" s="25"/>
      <c r="O7" s="25"/>
    </row>
    <row r="8" spans="1:20" x14ac:dyDescent="0.25">
      <c r="A8" s="23"/>
      <c r="B8" s="23"/>
      <c r="C8" s="24" t="s">
        <v>20</v>
      </c>
      <c r="D8" s="25"/>
      <c r="E8" s="25"/>
      <c r="F8" s="25"/>
      <c r="G8" s="25"/>
      <c r="H8" s="25"/>
      <c r="I8" s="25"/>
      <c r="J8" s="45"/>
      <c r="K8" s="25"/>
      <c r="L8" s="25"/>
      <c r="M8" s="25"/>
      <c r="N8" s="25"/>
      <c r="O8" s="25"/>
    </row>
    <row r="9" spans="1:20" x14ac:dyDescent="0.25">
      <c r="A9" s="23"/>
      <c r="B9" s="23"/>
      <c r="C9" s="24" t="s">
        <v>39</v>
      </c>
      <c r="D9" s="25"/>
      <c r="E9" s="25"/>
      <c r="F9" s="25"/>
      <c r="G9" s="25"/>
      <c r="H9" s="25"/>
      <c r="I9" s="25"/>
      <c r="J9" s="45"/>
      <c r="K9" s="25"/>
      <c r="L9" s="25"/>
      <c r="M9" s="25"/>
      <c r="N9" s="25"/>
      <c r="O9" s="25"/>
    </row>
    <row r="10" spans="1:20" x14ac:dyDescent="0.25">
      <c r="A10" s="23"/>
      <c r="B10" s="23"/>
      <c r="C10" s="24" t="s">
        <v>40</v>
      </c>
      <c r="D10" s="25"/>
      <c r="E10" s="25"/>
      <c r="F10" s="25"/>
      <c r="G10" s="25"/>
      <c r="H10" s="25"/>
      <c r="I10" s="25"/>
      <c r="J10" s="45"/>
      <c r="K10" s="25"/>
      <c r="L10" s="25"/>
      <c r="M10" s="25"/>
      <c r="N10" s="25"/>
      <c r="O10" s="25"/>
    </row>
    <row r="11" spans="1:20" x14ac:dyDescent="0.25">
      <c r="A11" s="23"/>
      <c r="B11" s="23"/>
      <c r="C11" s="26" t="s">
        <v>34</v>
      </c>
      <c r="D11" s="27" t="e">
        <f>ROUND(AVERAGE(D6:D10),1)</f>
        <v>#DIV/0!</v>
      </c>
      <c r="E11" s="27" t="e">
        <f t="shared" ref="E11:O11" si="0">AVERAGE(E6:E10)</f>
        <v>#DIV/0!</v>
      </c>
      <c r="F11" s="27" t="e">
        <f t="shared" si="0"/>
        <v>#DIV/0!</v>
      </c>
      <c r="G11" s="27" t="e">
        <f t="shared" si="0"/>
        <v>#DIV/0!</v>
      </c>
      <c r="H11" s="27" t="e">
        <f t="shared" si="0"/>
        <v>#DIV/0!</v>
      </c>
      <c r="I11" s="27" t="e">
        <f t="shared" si="0"/>
        <v>#DIV/0!</v>
      </c>
      <c r="J11" s="46" t="e">
        <f t="shared" si="0"/>
        <v>#DIV/0!</v>
      </c>
      <c r="K11" s="27" t="e">
        <f t="shared" si="0"/>
        <v>#DIV/0!</v>
      </c>
      <c r="L11" s="27" t="e">
        <f t="shared" si="0"/>
        <v>#DIV/0!</v>
      </c>
      <c r="M11" s="27" t="e">
        <f t="shared" si="0"/>
        <v>#DIV/0!</v>
      </c>
      <c r="N11" s="27" t="e">
        <f t="shared" si="0"/>
        <v>#DIV/0!</v>
      </c>
      <c r="O11" s="27" t="e">
        <f t="shared" si="0"/>
        <v>#DIV/0!</v>
      </c>
    </row>
    <row r="12" spans="1:20" x14ac:dyDescent="0.25">
      <c r="A12" s="23"/>
      <c r="B12" s="23"/>
      <c r="C12" s="28" t="s">
        <v>35</v>
      </c>
      <c r="D12" s="29" t="e">
        <f>ROUND(STDEV(D6:D10),1)</f>
        <v>#DIV/0!</v>
      </c>
      <c r="E12" s="29" t="e">
        <f t="shared" ref="E12:O12" si="1">STDEV(E6:E10)</f>
        <v>#DIV/0!</v>
      </c>
      <c r="F12" s="29" t="e">
        <f t="shared" si="1"/>
        <v>#DIV/0!</v>
      </c>
      <c r="G12" s="29" t="e">
        <f t="shared" si="1"/>
        <v>#DIV/0!</v>
      </c>
      <c r="H12" s="29" t="e">
        <f t="shared" si="1"/>
        <v>#DIV/0!</v>
      </c>
      <c r="I12" s="29" t="e">
        <f t="shared" si="1"/>
        <v>#DIV/0!</v>
      </c>
      <c r="J12" s="47" t="e">
        <f t="shared" si="1"/>
        <v>#DIV/0!</v>
      </c>
      <c r="K12" s="29" t="e">
        <f t="shared" si="1"/>
        <v>#DIV/0!</v>
      </c>
      <c r="L12" s="29" t="e">
        <f t="shared" si="1"/>
        <v>#DIV/0!</v>
      </c>
      <c r="M12" s="29" t="e">
        <f t="shared" si="1"/>
        <v>#DIV/0!</v>
      </c>
      <c r="N12" s="29" t="e">
        <f t="shared" si="1"/>
        <v>#DIV/0!</v>
      </c>
      <c r="O12" s="29" t="e">
        <f t="shared" si="1"/>
        <v>#DIV/0!</v>
      </c>
    </row>
    <row r="13" spans="1:20" x14ac:dyDescent="0.25">
      <c r="A13" s="23"/>
      <c r="B13" s="23"/>
      <c r="C13" s="28" t="s">
        <v>36</v>
      </c>
      <c r="D13" s="29" t="e">
        <f>ROUND(((D12/D11)*100),1)</f>
        <v>#DIV/0!</v>
      </c>
      <c r="E13" s="29" t="e">
        <f t="shared" ref="E13:O13" si="2">ROUND(((E12/E11)*100),1)</f>
        <v>#DIV/0!</v>
      </c>
      <c r="F13" s="29" t="e">
        <f t="shared" si="2"/>
        <v>#DIV/0!</v>
      </c>
      <c r="G13" s="29" t="e">
        <f t="shared" si="2"/>
        <v>#DIV/0!</v>
      </c>
      <c r="H13" s="29" t="e">
        <f t="shared" si="2"/>
        <v>#DIV/0!</v>
      </c>
      <c r="I13" s="29" t="e">
        <f t="shared" si="2"/>
        <v>#DIV/0!</v>
      </c>
      <c r="J13" s="47" t="e">
        <f t="shared" si="2"/>
        <v>#DIV/0!</v>
      </c>
      <c r="K13" s="29" t="e">
        <f t="shared" si="2"/>
        <v>#DIV/0!</v>
      </c>
      <c r="L13" s="29" t="e">
        <f t="shared" si="2"/>
        <v>#DIV/0!</v>
      </c>
      <c r="M13" s="29" t="e">
        <f t="shared" si="2"/>
        <v>#DIV/0!</v>
      </c>
      <c r="N13" s="29" t="e">
        <f t="shared" si="2"/>
        <v>#DIV/0!</v>
      </c>
      <c r="O13" s="29" t="e">
        <f t="shared" si="2"/>
        <v>#DIV/0!</v>
      </c>
    </row>
    <row r="14" spans="1:20" x14ac:dyDescent="0.25">
      <c r="A14" s="41"/>
      <c r="B14" s="41"/>
      <c r="C14" s="30" t="s">
        <v>37</v>
      </c>
      <c r="D14" s="31">
        <f>COUNT(D6:D10)</f>
        <v>0</v>
      </c>
      <c r="E14" s="31">
        <f t="shared" ref="E14:O14" si="3">COUNT(E6:E10)</f>
        <v>0</v>
      </c>
      <c r="F14" s="31">
        <f t="shared" si="3"/>
        <v>0</v>
      </c>
      <c r="G14" s="31">
        <f t="shared" si="3"/>
        <v>0</v>
      </c>
      <c r="H14" s="31">
        <f t="shared" si="3"/>
        <v>0</v>
      </c>
      <c r="I14" s="31">
        <f t="shared" si="3"/>
        <v>0</v>
      </c>
      <c r="J14" s="48">
        <f t="shared" si="3"/>
        <v>0</v>
      </c>
      <c r="K14" s="31">
        <f t="shared" si="3"/>
        <v>0</v>
      </c>
      <c r="L14" s="31">
        <f t="shared" si="3"/>
        <v>0</v>
      </c>
      <c r="M14" s="31">
        <f t="shared" si="3"/>
        <v>0</v>
      </c>
      <c r="N14" s="31">
        <f t="shared" si="3"/>
        <v>0</v>
      </c>
      <c r="O14" s="31">
        <f t="shared" si="3"/>
        <v>0</v>
      </c>
    </row>
    <row r="15" spans="1:20" x14ac:dyDescent="0.25">
      <c r="A15" s="15">
        <v>2</v>
      </c>
      <c r="B15" s="15" t="s">
        <v>38</v>
      </c>
      <c r="C15" s="24" t="s">
        <v>41</v>
      </c>
      <c r="D15" s="25"/>
      <c r="E15" s="25"/>
      <c r="F15" s="25"/>
      <c r="G15" s="25"/>
      <c r="H15" s="25"/>
      <c r="I15" s="25"/>
      <c r="J15" s="45"/>
      <c r="K15" s="25"/>
      <c r="L15" s="25"/>
      <c r="M15" s="25"/>
      <c r="N15" s="25"/>
      <c r="O15" s="25"/>
    </row>
    <row r="16" spans="1:20" x14ac:dyDescent="0.25">
      <c r="A16" s="32"/>
      <c r="B16" s="32"/>
      <c r="C16" s="24" t="s">
        <v>13</v>
      </c>
      <c r="D16" s="25"/>
      <c r="E16" s="25"/>
      <c r="F16" s="25"/>
      <c r="G16" s="25"/>
      <c r="H16" s="25"/>
      <c r="I16" s="25"/>
      <c r="J16" s="45"/>
      <c r="K16" s="25"/>
      <c r="L16" s="25"/>
      <c r="M16" s="25"/>
      <c r="N16" s="25"/>
      <c r="O16" s="25"/>
    </row>
    <row r="17" spans="1:15" x14ac:dyDescent="0.25">
      <c r="A17" s="32"/>
      <c r="B17" s="32"/>
      <c r="C17" s="24" t="s">
        <v>15</v>
      </c>
      <c r="D17" s="25"/>
      <c r="E17" s="25"/>
      <c r="F17" s="25"/>
      <c r="G17" s="25"/>
      <c r="H17" s="25"/>
      <c r="I17" s="25"/>
      <c r="J17" s="45"/>
      <c r="K17" s="25"/>
      <c r="L17" s="25"/>
      <c r="M17" s="25"/>
      <c r="N17" s="25"/>
      <c r="O17" s="25"/>
    </row>
    <row r="18" spans="1:15" x14ac:dyDescent="0.25">
      <c r="A18" s="32"/>
      <c r="B18" s="32"/>
      <c r="C18" s="26" t="s">
        <v>34</v>
      </c>
      <c r="D18" s="33" t="e">
        <f>ROUND(AVERAGE(D15:D17),1)</f>
        <v>#DIV/0!</v>
      </c>
      <c r="E18" s="33" t="e">
        <f t="shared" ref="E18:O18" si="4">ROUND(AVERAGE(E15:E17),1)</f>
        <v>#DIV/0!</v>
      </c>
      <c r="F18" s="33" t="e">
        <f t="shared" si="4"/>
        <v>#DIV/0!</v>
      </c>
      <c r="G18" s="33" t="e">
        <f t="shared" si="4"/>
        <v>#DIV/0!</v>
      </c>
      <c r="H18" s="33" t="e">
        <f t="shared" si="4"/>
        <v>#DIV/0!</v>
      </c>
      <c r="I18" s="33" t="e">
        <f t="shared" si="4"/>
        <v>#DIV/0!</v>
      </c>
      <c r="J18" s="49" t="e">
        <f t="shared" si="4"/>
        <v>#DIV/0!</v>
      </c>
      <c r="K18" s="33" t="e">
        <f t="shared" si="4"/>
        <v>#DIV/0!</v>
      </c>
      <c r="L18" s="33" t="e">
        <f t="shared" si="4"/>
        <v>#DIV/0!</v>
      </c>
      <c r="M18" s="33" t="e">
        <f t="shared" si="4"/>
        <v>#DIV/0!</v>
      </c>
      <c r="N18" s="33" t="e">
        <f t="shared" si="4"/>
        <v>#DIV/0!</v>
      </c>
      <c r="O18" s="33" t="e">
        <f t="shared" si="4"/>
        <v>#DIV/0!</v>
      </c>
    </row>
    <row r="19" spans="1:15" x14ac:dyDescent="0.25">
      <c r="A19" s="32"/>
      <c r="B19" s="32"/>
      <c r="C19" s="28" t="s">
        <v>35</v>
      </c>
      <c r="D19" s="34" t="e">
        <f>ROUND(STDEV(D15:D17),1)</f>
        <v>#DIV/0!</v>
      </c>
      <c r="E19" s="34" t="e">
        <f t="shared" ref="E19:O19" si="5">ROUND(STDEV(E15:E17),1)</f>
        <v>#DIV/0!</v>
      </c>
      <c r="F19" s="34" t="e">
        <f t="shared" si="5"/>
        <v>#DIV/0!</v>
      </c>
      <c r="G19" s="34" t="e">
        <f t="shared" si="5"/>
        <v>#DIV/0!</v>
      </c>
      <c r="H19" s="34" t="e">
        <f t="shared" si="5"/>
        <v>#DIV/0!</v>
      </c>
      <c r="I19" s="34" t="e">
        <f t="shared" si="5"/>
        <v>#DIV/0!</v>
      </c>
      <c r="J19" s="50" t="e">
        <f t="shared" si="5"/>
        <v>#DIV/0!</v>
      </c>
      <c r="K19" s="34" t="e">
        <f t="shared" si="5"/>
        <v>#DIV/0!</v>
      </c>
      <c r="L19" s="34" t="e">
        <f t="shared" si="5"/>
        <v>#DIV/0!</v>
      </c>
      <c r="M19" s="34" t="e">
        <f t="shared" si="5"/>
        <v>#DIV/0!</v>
      </c>
      <c r="N19" s="34" t="e">
        <f t="shared" si="5"/>
        <v>#DIV/0!</v>
      </c>
      <c r="O19" s="34" t="e">
        <f t="shared" si="5"/>
        <v>#DIV/0!</v>
      </c>
    </row>
    <row r="20" spans="1:15" x14ac:dyDescent="0.25">
      <c r="A20" s="32"/>
      <c r="B20" s="32"/>
      <c r="C20" s="28" t="s">
        <v>36</v>
      </c>
      <c r="D20" s="29" t="e">
        <f>ROUND(((D19/D18)*100),1)</f>
        <v>#DIV/0!</v>
      </c>
      <c r="E20" s="29" t="e">
        <f t="shared" ref="E20:O20" si="6">ROUND(((E19/E18)*100),1)</f>
        <v>#DIV/0!</v>
      </c>
      <c r="F20" s="29" t="e">
        <f t="shared" si="6"/>
        <v>#DIV/0!</v>
      </c>
      <c r="G20" s="29" t="e">
        <f t="shared" si="6"/>
        <v>#DIV/0!</v>
      </c>
      <c r="H20" s="29" t="e">
        <f t="shared" si="6"/>
        <v>#DIV/0!</v>
      </c>
      <c r="I20" s="29" t="e">
        <f t="shared" si="6"/>
        <v>#DIV/0!</v>
      </c>
      <c r="J20" s="47" t="e">
        <f t="shared" si="6"/>
        <v>#DIV/0!</v>
      </c>
      <c r="K20" s="29" t="e">
        <f t="shared" si="6"/>
        <v>#DIV/0!</v>
      </c>
      <c r="L20" s="29" t="e">
        <f t="shared" si="6"/>
        <v>#DIV/0!</v>
      </c>
      <c r="M20" s="29" t="e">
        <f t="shared" si="6"/>
        <v>#DIV/0!</v>
      </c>
      <c r="N20" s="29" t="e">
        <f t="shared" si="6"/>
        <v>#DIV/0!</v>
      </c>
      <c r="O20" s="29" t="e">
        <f t="shared" si="6"/>
        <v>#DIV/0!</v>
      </c>
    </row>
    <row r="21" spans="1:15" ht="13.5" thickBot="1" x14ac:dyDescent="0.3">
      <c r="A21" s="18"/>
      <c r="B21" s="18"/>
      <c r="C21" s="28" t="s">
        <v>37</v>
      </c>
      <c r="D21" s="35">
        <f>COUNT(D15:D17)</f>
        <v>0</v>
      </c>
      <c r="E21" s="35">
        <f t="shared" ref="E21:O21" si="7">COUNT(E15:E17)</f>
        <v>0</v>
      </c>
      <c r="F21" s="35">
        <f t="shared" si="7"/>
        <v>0</v>
      </c>
      <c r="G21" s="35">
        <f t="shared" si="7"/>
        <v>0</v>
      </c>
      <c r="H21" s="35">
        <f t="shared" si="7"/>
        <v>0</v>
      </c>
      <c r="I21" s="35">
        <f t="shared" si="7"/>
        <v>0</v>
      </c>
      <c r="J21" s="51">
        <f t="shared" si="7"/>
        <v>0</v>
      </c>
      <c r="K21" s="35">
        <f t="shared" si="7"/>
        <v>0</v>
      </c>
      <c r="L21" s="35">
        <f t="shared" si="7"/>
        <v>0</v>
      </c>
      <c r="M21" s="35">
        <f t="shared" si="7"/>
        <v>0</v>
      </c>
      <c r="N21" s="35">
        <f t="shared" si="7"/>
        <v>0</v>
      </c>
      <c r="O21" s="35">
        <f t="shared" si="7"/>
        <v>0</v>
      </c>
    </row>
    <row r="22" spans="1:15" ht="13.5" thickBot="1" x14ac:dyDescent="0.3">
      <c r="C22" s="43"/>
      <c r="D22" s="42" t="s">
        <v>10</v>
      </c>
      <c r="E22" s="42"/>
      <c r="F22" s="42"/>
      <c r="G22" s="42"/>
      <c r="H22" s="42"/>
      <c r="I22" s="44"/>
      <c r="J22" s="42" t="s">
        <v>10</v>
      </c>
      <c r="K22" s="42"/>
      <c r="L22" s="42"/>
      <c r="M22" s="42"/>
      <c r="N22" s="42"/>
      <c r="O22" s="42"/>
    </row>
    <row r="23" spans="1:15" ht="12.75" customHeight="1" x14ac:dyDescent="0.25">
      <c r="A23" s="14" t="s">
        <v>1</v>
      </c>
      <c r="B23" s="14" t="s">
        <v>0</v>
      </c>
      <c r="C23" s="32" t="s">
        <v>29</v>
      </c>
      <c r="D23" s="16" t="s">
        <v>46</v>
      </c>
      <c r="E23" s="16" t="s">
        <v>47</v>
      </c>
      <c r="F23" s="16" t="s">
        <v>23</v>
      </c>
      <c r="G23" s="16" t="s">
        <v>4</v>
      </c>
      <c r="H23" s="16" t="s">
        <v>24</v>
      </c>
      <c r="I23" s="16" t="s">
        <v>25</v>
      </c>
      <c r="J23" s="52" t="s">
        <v>46</v>
      </c>
      <c r="K23" s="16" t="s">
        <v>47</v>
      </c>
      <c r="L23" s="16" t="s">
        <v>23</v>
      </c>
      <c r="M23" s="16" t="s">
        <v>4</v>
      </c>
      <c r="N23" s="16" t="s">
        <v>24</v>
      </c>
      <c r="O23" s="16" t="s">
        <v>25</v>
      </c>
    </row>
    <row r="24" spans="1:15" ht="13.5" thickBot="1" x14ac:dyDescent="0.3">
      <c r="A24" s="18"/>
      <c r="B24" s="18"/>
      <c r="C24" s="18"/>
      <c r="D24" s="19" t="s">
        <v>49</v>
      </c>
      <c r="E24" s="19" t="s">
        <v>49</v>
      </c>
      <c r="F24" s="19" t="s">
        <v>49</v>
      </c>
      <c r="G24" s="19" t="s">
        <v>49</v>
      </c>
      <c r="H24" s="19" t="s">
        <v>48</v>
      </c>
      <c r="I24" s="19" t="s">
        <v>48</v>
      </c>
      <c r="J24" s="53" t="s">
        <v>49</v>
      </c>
      <c r="K24" s="19" t="s">
        <v>49</v>
      </c>
      <c r="L24" s="19" t="s">
        <v>49</v>
      </c>
      <c r="M24" s="19" t="s">
        <v>49</v>
      </c>
      <c r="N24" s="19" t="s">
        <v>48</v>
      </c>
      <c r="O24" s="19" t="s">
        <v>48</v>
      </c>
    </row>
    <row r="25" spans="1:15" x14ac:dyDescent="0.25">
      <c r="A25" s="14">
        <v>3</v>
      </c>
      <c r="B25" s="14" t="s">
        <v>38</v>
      </c>
      <c r="C25" s="24" t="s">
        <v>19</v>
      </c>
      <c r="D25" s="25"/>
      <c r="E25" s="25"/>
      <c r="F25" s="25"/>
      <c r="G25" s="25"/>
      <c r="H25" s="25"/>
      <c r="I25" s="25"/>
      <c r="J25" s="45"/>
      <c r="K25" s="25"/>
      <c r="L25" s="25"/>
      <c r="M25" s="25"/>
      <c r="N25" s="25"/>
      <c r="O25" s="25"/>
    </row>
    <row r="26" spans="1:15" x14ac:dyDescent="0.25">
      <c r="A26" s="32"/>
      <c r="B26" s="32"/>
      <c r="C26" s="24" t="s">
        <v>42</v>
      </c>
      <c r="D26" s="25"/>
      <c r="E26" s="25"/>
      <c r="F26" s="25"/>
      <c r="G26" s="25"/>
      <c r="H26" s="25"/>
      <c r="I26" s="25"/>
      <c r="J26" s="45"/>
      <c r="K26" s="25"/>
      <c r="L26" s="25"/>
      <c r="M26" s="25"/>
      <c r="N26" s="25"/>
      <c r="O26" s="25"/>
    </row>
    <row r="27" spans="1:15" x14ac:dyDescent="0.25">
      <c r="A27" s="32"/>
      <c r="B27" s="32"/>
      <c r="C27" s="24" t="s">
        <v>43</v>
      </c>
      <c r="D27" s="25"/>
      <c r="E27" s="25"/>
      <c r="F27" s="25"/>
      <c r="G27" s="25"/>
      <c r="H27" s="25"/>
      <c r="I27" s="25"/>
      <c r="J27" s="45"/>
      <c r="K27" s="25"/>
      <c r="L27" s="25"/>
      <c r="M27" s="25"/>
      <c r="N27" s="25"/>
      <c r="O27" s="25"/>
    </row>
    <row r="28" spans="1:15" x14ac:dyDescent="0.25">
      <c r="A28" s="32"/>
      <c r="B28" s="32"/>
      <c r="C28" s="36" t="s">
        <v>34</v>
      </c>
      <c r="D28" s="33" t="e">
        <f>ROUND(AVERAGE(D25:D27),1)</f>
        <v>#DIV/0!</v>
      </c>
      <c r="E28" s="33" t="e">
        <f t="shared" ref="E28:O28" si="8">ROUND(AVERAGE(E25:E27),1)</f>
        <v>#DIV/0!</v>
      </c>
      <c r="F28" s="33" t="e">
        <f t="shared" si="8"/>
        <v>#DIV/0!</v>
      </c>
      <c r="G28" s="33" t="e">
        <f t="shared" si="8"/>
        <v>#DIV/0!</v>
      </c>
      <c r="H28" s="33" t="e">
        <f t="shared" si="8"/>
        <v>#DIV/0!</v>
      </c>
      <c r="I28" s="33" t="e">
        <f t="shared" si="8"/>
        <v>#DIV/0!</v>
      </c>
      <c r="J28" s="49" t="e">
        <f t="shared" si="8"/>
        <v>#DIV/0!</v>
      </c>
      <c r="K28" s="33" t="e">
        <f t="shared" si="8"/>
        <v>#DIV/0!</v>
      </c>
      <c r="L28" s="33" t="e">
        <f t="shared" si="8"/>
        <v>#DIV/0!</v>
      </c>
      <c r="M28" s="33" t="e">
        <f t="shared" si="8"/>
        <v>#DIV/0!</v>
      </c>
      <c r="N28" s="33" t="e">
        <f t="shared" si="8"/>
        <v>#DIV/0!</v>
      </c>
      <c r="O28" s="33" t="e">
        <f t="shared" si="8"/>
        <v>#DIV/0!</v>
      </c>
    </row>
    <row r="29" spans="1:15" x14ac:dyDescent="0.25">
      <c r="A29" s="32"/>
      <c r="B29" s="32"/>
      <c r="C29" s="28" t="s">
        <v>35</v>
      </c>
      <c r="D29" s="34" t="e">
        <f>ROUND(STDEV(D25:D27),1)</f>
        <v>#DIV/0!</v>
      </c>
      <c r="E29" s="34" t="e">
        <f t="shared" ref="E29:O29" si="9">ROUND(STDEV(E25:E27),1)</f>
        <v>#DIV/0!</v>
      </c>
      <c r="F29" s="34" t="e">
        <f t="shared" si="9"/>
        <v>#DIV/0!</v>
      </c>
      <c r="G29" s="34" t="e">
        <f t="shared" si="9"/>
        <v>#DIV/0!</v>
      </c>
      <c r="H29" s="34" t="e">
        <f t="shared" si="9"/>
        <v>#DIV/0!</v>
      </c>
      <c r="I29" s="34" t="e">
        <f t="shared" si="9"/>
        <v>#DIV/0!</v>
      </c>
      <c r="J29" s="50" t="e">
        <f t="shared" si="9"/>
        <v>#DIV/0!</v>
      </c>
      <c r="K29" s="34" t="e">
        <f t="shared" si="9"/>
        <v>#DIV/0!</v>
      </c>
      <c r="L29" s="34" t="e">
        <f t="shared" si="9"/>
        <v>#DIV/0!</v>
      </c>
      <c r="M29" s="34" t="e">
        <f t="shared" si="9"/>
        <v>#DIV/0!</v>
      </c>
      <c r="N29" s="34" t="e">
        <f t="shared" si="9"/>
        <v>#DIV/0!</v>
      </c>
      <c r="O29" s="34" t="e">
        <f t="shared" si="9"/>
        <v>#DIV/0!</v>
      </c>
    </row>
    <row r="30" spans="1:15" x14ac:dyDescent="0.25">
      <c r="A30" s="32"/>
      <c r="B30" s="32"/>
      <c r="C30" s="28" t="s">
        <v>36</v>
      </c>
      <c r="D30" s="29" t="e">
        <f>ROUND(((D29/D28)*100),1)</f>
        <v>#DIV/0!</v>
      </c>
      <c r="E30" s="29" t="e">
        <f t="shared" ref="E30:O30" si="10">ROUND(((E29/E28)*100),1)</f>
        <v>#DIV/0!</v>
      </c>
      <c r="F30" s="29" t="e">
        <f t="shared" si="10"/>
        <v>#DIV/0!</v>
      </c>
      <c r="G30" s="29" t="e">
        <f t="shared" si="10"/>
        <v>#DIV/0!</v>
      </c>
      <c r="H30" s="29" t="e">
        <f t="shared" si="10"/>
        <v>#DIV/0!</v>
      </c>
      <c r="I30" s="29" t="e">
        <f t="shared" si="10"/>
        <v>#DIV/0!</v>
      </c>
      <c r="J30" s="47" t="e">
        <f t="shared" si="10"/>
        <v>#DIV/0!</v>
      </c>
      <c r="K30" s="29" t="e">
        <f t="shared" si="10"/>
        <v>#DIV/0!</v>
      </c>
      <c r="L30" s="29" t="e">
        <f t="shared" si="10"/>
        <v>#DIV/0!</v>
      </c>
      <c r="M30" s="29" t="e">
        <f t="shared" si="10"/>
        <v>#DIV/0!</v>
      </c>
      <c r="N30" s="29" t="e">
        <f t="shared" si="10"/>
        <v>#DIV/0!</v>
      </c>
      <c r="O30" s="29" t="e">
        <f t="shared" si="10"/>
        <v>#DIV/0!</v>
      </c>
    </row>
    <row r="31" spans="1:15" x14ac:dyDescent="0.25">
      <c r="A31" s="37"/>
      <c r="B31" s="37"/>
      <c r="C31" s="30" t="s">
        <v>37</v>
      </c>
      <c r="D31" s="35">
        <f>COUNT(D25:D27)</f>
        <v>0</v>
      </c>
      <c r="E31" s="35">
        <f t="shared" ref="E31:O31" si="11">COUNT(E25:E27)</f>
        <v>0</v>
      </c>
      <c r="F31" s="35">
        <f t="shared" si="11"/>
        <v>0</v>
      </c>
      <c r="G31" s="35">
        <f t="shared" si="11"/>
        <v>0</v>
      </c>
      <c r="H31" s="35">
        <f t="shared" si="11"/>
        <v>0</v>
      </c>
      <c r="I31" s="35">
        <f t="shared" si="11"/>
        <v>0</v>
      </c>
      <c r="J31" s="51">
        <f t="shared" si="11"/>
        <v>0</v>
      </c>
      <c r="K31" s="35">
        <f t="shared" si="11"/>
        <v>0</v>
      </c>
      <c r="L31" s="35">
        <f t="shared" si="11"/>
        <v>0</v>
      </c>
      <c r="M31" s="35">
        <f t="shared" si="11"/>
        <v>0</v>
      </c>
      <c r="N31" s="35">
        <f t="shared" si="11"/>
        <v>0</v>
      </c>
      <c r="O31" s="35">
        <f t="shared" si="11"/>
        <v>0</v>
      </c>
    </row>
    <row r="32" spans="1:15" x14ac:dyDescent="0.25">
      <c r="A32" s="15">
        <v>4</v>
      </c>
      <c r="B32" s="15" t="s">
        <v>38</v>
      </c>
      <c r="C32" s="24" t="s">
        <v>44</v>
      </c>
      <c r="D32" s="38"/>
      <c r="E32" s="38"/>
      <c r="F32" s="38"/>
      <c r="G32" s="38"/>
      <c r="H32" s="38"/>
      <c r="I32" s="38"/>
      <c r="J32" s="54"/>
      <c r="K32" s="38"/>
      <c r="L32" s="38"/>
      <c r="M32" s="38"/>
      <c r="N32" s="38"/>
      <c r="O32" s="38"/>
    </row>
    <row r="33" spans="1:15" x14ac:dyDescent="0.25">
      <c r="A33" s="32"/>
      <c r="B33" s="32"/>
      <c r="C33" s="24" t="s">
        <v>14</v>
      </c>
      <c r="D33" s="25"/>
      <c r="E33" s="25"/>
      <c r="F33" s="25"/>
      <c r="G33" s="25"/>
      <c r="H33" s="25"/>
      <c r="I33" s="25"/>
      <c r="J33" s="45"/>
      <c r="K33" s="25"/>
      <c r="L33" s="25"/>
      <c r="M33" s="25"/>
      <c r="N33" s="25"/>
      <c r="O33" s="25"/>
    </row>
    <row r="34" spans="1:15" x14ac:dyDescent="0.25">
      <c r="A34" s="32"/>
      <c r="B34" s="32"/>
      <c r="C34" s="24" t="s">
        <v>16</v>
      </c>
      <c r="D34" s="25"/>
      <c r="E34" s="25"/>
      <c r="F34" s="25"/>
      <c r="G34" s="25"/>
      <c r="H34" s="25"/>
      <c r="I34" s="25"/>
      <c r="J34" s="45"/>
      <c r="K34" s="25"/>
      <c r="L34" s="25"/>
      <c r="M34" s="25"/>
      <c r="N34" s="25"/>
      <c r="O34" s="25"/>
    </row>
    <row r="35" spans="1:15" x14ac:dyDescent="0.25">
      <c r="A35" s="32"/>
      <c r="B35" s="32"/>
      <c r="C35" s="24" t="s">
        <v>18</v>
      </c>
      <c r="D35" s="25"/>
      <c r="E35" s="25"/>
      <c r="F35" s="25"/>
      <c r="G35" s="25"/>
      <c r="H35" s="25"/>
      <c r="I35" s="25"/>
      <c r="J35" s="45"/>
      <c r="K35" s="25"/>
      <c r="L35" s="25"/>
      <c r="M35" s="25"/>
      <c r="N35" s="25"/>
      <c r="O35" s="25"/>
    </row>
    <row r="36" spans="1:15" x14ac:dyDescent="0.25">
      <c r="A36" s="32"/>
      <c r="B36" s="32"/>
      <c r="C36" s="24" t="s">
        <v>45</v>
      </c>
      <c r="D36" s="25"/>
      <c r="E36" s="25"/>
      <c r="F36" s="25"/>
      <c r="G36" s="25"/>
      <c r="H36" s="25"/>
      <c r="I36" s="25"/>
      <c r="J36" s="45"/>
      <c r="K36" s="25"/>
      <c r="L36" s="25"/>
      <c r="M36" s="25"/>
      <c r="N36" s="25"/>
      <c r="O36" s="25"/>
    </row>
    <row r="37" spans="1:15" x14ac:dyDescent="0.25">
      <c r="A37" s="32"/>
      <c r="B37" s="32"/>
      <c r="C37" s="36" t="s">
        <v>34</v>
      </c>
      <c r="D37" s="27" t="e">
        <f>ROUND(AVERAGE(D32:D36),1)</f>
        <v>#DIV/0!</v>
      </c>
      <c r="E37" s="27" t="e">
        <f t="shared" ref="E37:O37" si="12">ROUND(AVERAGE(E32:E36),1)</f>
        <v>#DIV/0!</v>
      </c>
      <c r="F37" s="27" t="e">
        <f t="shared" si="12"/>
        <v>#DIV/0!</v>
      </c>
      <c r="G37" s="27" t="e">
        <f t="shared" si="12"/>
        <v>#DIV/0!</v>
      </c>
      <c r="H37" s="27" t="e">
        <f t="shared" si="12"/>
        <v>#DIV/0!</v>
      </c>
      <c r="I37" s="27" t="e">
        <f t="shared" si="12"/>
        <v>#DIV/0!</v>
      </c>
      <c r="J37" s="46" t="e">
        <f t="shared" si="12"/>
        <v>#DIV/0!</v>
      </c>
      <c r="K37" s="27" t="e">
        <f t="shared" si="12"/>
        <v>#DIV/0!</v>
      </c>
      <c r="L37" s="27" t="e">
        <f t="shared" si="12"/>
        <v>#DIV/0!</v>
      </c>
      <c r="M37" s="27" t="e">
        <f t="shared" si="12"/>
        <v>#DIV/0!</v>
      </c>
      <c r="N37" s="27" t="e">
        <f t="shared" si="12"/>
        <v>#DIV/0!</v>
      </c>
      <c r="O37" s="27" t="e">
        <f t="shared" si="12"/>
        <v>#DIV/0!</v>
      </c>
    </row>
    <row r="38" spans="1:15" x14ac:dyDescent="0.25">
      <c r="A38" s="32"/>
      <c r="B38" s="32"/>
      <c r="C38" s="28" t="s">
        <v>35</v>
      </c>
      <c r="D38" s="29" t="e">
        <f>ROUND(STDEV(D32:D36),1)</f>
        <v>#DIV/0!</v>
      </c>
      <c r="E38" s="29" t="e">
        <f t="shared" ref="E38:O38" si="13">ROUND(STDEV(E32:E36),1)</f>
        <v>#DIV/0!</v>
      </c>
      <c r="F38" s="29" t="e">
        <f t="shared" si="13"/>
        <v>#DIV/0!</v>
      </c>
      <c r="G38" s="29" t="e">
        <f t="shared" si="13"/>
        <v>#DIV/0!</v>
      </c>
      <c r="H38" s="29" t="e">
        <f t="shared" si="13"/>
        <v>#DIV/0!</v>
      </c>
      <c r="I38" s="29" t="e">
        <f t="shared" si="13"/>
        <v>#DIV/0!</v>
      </c>
      <c r="J38" s="47" t="e">
        <f t="shared" si="13"/>
        <v>#DIV/0!</v>
      </c>
      <c r="K38" s="29" t="e">
        <f t="shared" si="13"/>
        <v>#DIV/0!</v>
      </c>
      <c r="L38" s="29" t="e">
        <f t="shared" si="13"/>
        <v>#DIV/0!</v>
      </c>
      <c r="M38" s="29" t="e">
        <f t="shared" si="13"/>
        <v>#DIV/0!</v>
      </c>
      <c r="N38" s="29" t="e">
        <f t="shared" si="13"/>
        <v>#DIV/0!</v>
      </c>
      <c r="O38" s="29" t="e">
        <f t="shared" si="13"/>
        <v>#DIV/0!</v>
      </c>
    </row>
    <row r="39" spans="1:15" x14ac:dyDescent="0.25">
      <c r="A39" s="32"/>
      <c r="B39" s="32"/>
      <c r="C39" s="28" t="s">
        <v>36</v>
      </c>
      <c r="D39" s="29" t="e">
        <f>ROUND(((D38/D37)*100),1)</f>
        <v>#DIV/0!</v>
      </c>
      <c r="E39" s="29" t="e">
        <f t="shared" ref="E39:O39" si="14">ROUND(((E38/E37)*100),1)</f>
        <v>#DIV/0!</v>
      </c>
      <c r="F39" s="29" t="e">
        <f t="shared" si="14"/>
        <v>#DIV/0!</v>
      </c>
      <c r="G39" s="29" t="e">
        <f t="shared" si="14"/>
        <v>#DIV/0!</v>
      </c>
      <c r="H39" s="29" t="e">
        <f t="shared" si="14"/>
        <v>#DIV/0!</v>
      </c>
      <c r="I39" s="29" t="e">
        <f t="shared" si="14"/>
        <v>#DIV/0!</v>
      </c>
      <c r="J39" s="47" t="e">
        <f t="shared" si="14"/>
        <v>#DIV/0!</v>
      </c>
      <c r="K39" s="29" t="e">
        <f t="shared" si="14"/>
        <v>#DIV/0!</v>
      </c>
      <c r="L39" s="29" t="e">
        <f t="shared" si="14"/>
        <v>#DIV/0!</v>
      </c>
      <c r="M39" s="29" t="e">
        <f t="shared" si="14"/>
        <v>#DIV/0!</v>
      </c>
      <c r="N39" s="29" t="e">
        <f t="shared" si="14"/>
        <v>#DIV/0!</v>
      </c>
      <c r="O39" s="29" t="e">
        <f t="shared" si="14"/>
        <v>#DIV/0!</v>
      </c>
    </row>
    <row r="40" spans="1:15" x14ac:dyDescent="0.25">
      <c r="A40" s="37"/>
      <c r="B40" s="37"/>
      <c r="C40" s="30" t="s">
        <v>37</v>
      </c>
      <c r="D40" s="31">
        <f>COUNT(D32:D36)</f>
        <v>0</v>
      </c>
      <c r="E40" s="31">
        <f t="shared" ref="E40:O40" si="15">COUNT(E32:E36)</f>
        <v>0</v>
      </c>
      <c r="F40" s="31">
        <f t="shared" si="15"/>
        <v>0</v>
      </c>
      <c r="G40" s="31">
        <f t="shared" si="15"/>
        <v>0</v>
      </c>
      <c r="H40" s="31">
        <f t="shared" si="15"/>
        <v>0</v>
      </c>
      <c r="I40" s="31">
        <f t="shared" si="15"/>
        <v>0</v>
      </c>
      <c r="J40" s="48">
        <f t="shared" si="15"/>
        <v>0</v>
      </c>
      <c r="K40" s="31">
        <f t="shared" si="15"/>
        <v>0</v>
      </c>
      <c r="L40" s="31">
        <f t="shared" si="15"/>
        <v>0</v>
      </c>
      <c r="M40" s="31">
        <f t="shared" si="15"/>
        <v>0</v>
      </c>
      <c r="N40" s="31">
        <f t="shared" si="15"/>
        <v>0</v>
      </c>
      <c r="O40" s="31">
        <f t="shared" si="15"/>
        <v>0</v>
      </c>
    </row>
    <row r="42" spans="1:15" x14ac:dyDescent="0.25">
      <c r="A42" s="39"/>
      <c r="C42" s="39"/>
    </row>
  </sheetData>
  <mergeCells count="18">
    <mergeCell ref="D3:I3"/>
    <mergeCell ref="J3:O3"/>
    <mergeCell ref="D22:I22"/>
    <mergeCell ref="J22:O22"/>
    <mergeCell ref="A23:A24"/>
    <mergeCell ref="B23:B24"/>
    <mergeCell ref="C23:C24"/>
    <mergeCell ref="A25:A31"/>
    <mergeCell ref="B25:B31"/>
    <mergeCell ref="A32:A40"/>
    <mergeCell ref="B32:B40"/>
    <mergeCell ref="A4:A5"/>
    <mergeCell ref="B4:B5"/>
    <mergeCell ref="C4:C5"/>
    <mergeCell ref="A6:A14"/>
    <mergeCell ref="B6:B14"/>
    <mergeCell ref="A15:A21"/>
    <mergeCell ref="B15:B2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randomisation et formulation</vt:lpstr>
      <vt:lpstr>data base</vt:lpstr>
      <vt:lpstr>Tabulation dynamique</vt:lpstr>
      <vt:lpstr>Tabulation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LE BOTS</dc:creator>
  <cp:lastModifiedBy>Sébastien LE BOTS</cp:lastModifiedBy>
  <cp:lastPrinted>2014-11-13T22:17:42Z</cp:lastPrinted>
  <dcterms:created xsi:type="dcterms:W3CDTF">2014-11-06T10:57:38Z</dcterms:created>
  <dcterms:modified xsi:type="dcterms:W3CDTF">2014-11-17T09:48:53Z</dcterms:modified>
</cp:coreProperties>
</file>