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Recheche Ac" sheetId="4" r:id="rId1"/>
    <sheet name="BD Ag-Ac" sheetId="1" r:id="rId2"/>
    <sheet name="Tableau Ag-Ac" sheetId="5" state="hidden" r:id="rId3"/>
  </sheets>
  <definedNames>
    <definedName name="ListeAc">#REF!</definedName>
  </definedNames>
  <calcPr calcId="125725"/>
</workbook>
</file>

<file path=xl/calcChain.xml><?xml version="1.0" encoding="utf-8"?>
<calcChain xmlns="http://schemas.openxmlformats.org/spreadsheetml/2006/main">
  <c r="AC3" i="4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</calcChain>
</file>

<file path=xl/sharedStrings.xml><?xml version="1.0" encoding="utf-8"?>
<sst xmlns="http://schemas.openxmlformats.org/spreadsheetml/2006/main" count="963" uniqueCount="149">
  <si>
    <t>Anticorps</t>
  </si>
  <si>
    <t>Ac naturel</t>
  </si>
  <si>
    <t>Allo-immunisation</t>
  </si>
  <si>
    <t>Réaction transfusionnelle hémolysante</t>
  </si>
  <si>
    <t>MHNN</t>
  </si>
  <si>
    <t>Activation complément</t>
  </si>
  <si>
    <t>Systéme</t>
  </si>
  <si>
    <t>ABO</t>
  </si>
  <si>
    <t>Rhésus</t>
  </si>
  <si>
    <t>Kell</t>
  </si>
  <si>
    <t>Duffy</t>
  </si>
  <si>
    <t>Luthéran</t>
  </si>
  <si>
    <t>Kidd</t>
  </si>
  <si>
    <t>MNS</t>
  </si>
  <si>
    <t>Lewis</t>
  </si>
  <si>
    <t>P</t>
  </si>
  <si>
    <t>I</t>
  </si>
  <si>
    <t>Sex Linked</t>
  </si>
  <si>
    <t>Colton</t>
  </si>
  <si>
    <t>Diego</t>
  </si>
  <si>
    <t>Dombrock</t>
  </si>
  <si>
    <t>Cartwight</t>
  </si>
  <si>
    <t>Ve</t>
  </si>
  <si>
    <t>LAN</t>
  </si>
  <si>
    <t>HTLA</t>
  </si>
  <si>
    <t>Anti-A</t>
  </si>
  <si>
    <t>Anti-B</t>
  </si>
  <si>
    <t>Anti-A1</t>
  </si>
  <si>
    <t>Anti-H</t>
  </si>
  <si>
    <t>Anti-D</t>
  </si>
  <si>
    <t>Anti-C</t>
  </si>
  <si>
    <t>Anti-E</t>
  </si>
  <si>
    <t>Anti-c</t>
  </si>
  <si>
    <t>Anti-e</t>
  </si>
  <si>
    <t>Anti-V</t>
  </si>
  <si>
    <t>Anti-K</t>
  </si>
  <si>
    <t>Anti-k</t>
  </si>
  <si>
    <t>Anti-M</t>
  </si>
  <si>
    <t>Anti-N</t>
  </si>
  <si>
    <t>Anti-S</t>
  </si>
  <si>
    <t>Anti-s</t>
  </si>
  <si>
    <t>Anti-U</t>
  </si>
  <si>
    <t>Anti-P1</t>
  </si>
  <si>
    <t>Anti-P</t>
  </si>
  <si>
    <t>Anti-PP1Pk</t>
  </si>
  <si>
    <t>Anti-I</t>
  </si>
  <si>
    <t>Anti-i</t>
  </si>
  <si>
    <t>Anti-Xga</t>
  </si>
  <si>
    <t>Anti-Vel</t>
  </si>
  <si>
    <t>Anti-LAN</t>
  </si>
  <si>
    <t>Anti-JMH</t>
  </si>
  <si>
    <t>Anti-Hy</t>
  </si>
  <si>
    <r>
      <t>Anti-C</t>
    </r>
    <r>
      <rPr>
        <vertAlign val="superscript"/>
        <sz val="11"/>
        <color theme="1"/>
        <rFont val="Calibri"/>
        <family val="2"/>
        <scheme val="minor"/>
      </rPr>
      <t>w</t>
    </r>
  </si>
  <si>
    <r>
      <t>Anti-Kp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</si>
  <si>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Anti-Kp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</si>
  <si>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Anti-Js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</si>
  <si>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Anti-Js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</si>
  <si>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Anti-Fy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</si>
  <si>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Anti-Fy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</si>
  <si>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Anti-Lu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</si>
  <si>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Anti-Lu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</si>
  <si>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Anti-Jk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</si>
  <si>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Anti-Jk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</si>
  <si>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</si>
  <si>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</si>
  <si>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bH</t>
    </r>
  </si>
  <si>
    <r>
      <t>Anti-Le</t>
    </r>
    <r>
      <rPr>
        <vertAlign val="superscript"/>
        <sz val="11"/>
        <color theme="1"/>
        <rFont val="Calibri"/>
        <family val="2"/>
        <scheme val="minor"/>
      </rPr>
      <t>bL</t>
    </r>
  </si>
  <si>
    <r>
      <t>Anti-Co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</si>
  <si>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Anti-Co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</si>
  <si>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Anti-Di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</si>
  <si>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Anti-Di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</si>
  <si>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Anti-Wr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</si>
  <si>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Anti-Do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</si>
  <si>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Anti-Do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</si>
  <si>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Anti-Yt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</si>
  <si>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Anti-Yt</t>
    </r>
    <r>
      <rPr>
        <vertAlign val="superscript"/>
        <sz val="11"/>
        <color theme="1"/>
        <rFont val="Calibri"/>
        <family val="2"/>
        <scheme val="minor"/>
      </rPr>
      <t>b</t>
    </r>
  </si>
  <si>
    <r>
      <t>Anti-Ch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</si>
  <si>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Anti-Rg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</si>
  <si>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Anti-Kn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</si>
  <si>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Anti-McC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</si>
  <si>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Anti-Yk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</si>
  <si>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Anti-Cs</t>
    </r>
    <r>
      <rPr>
        <vertAlign val="superscript"/>
        <sz val="11"/>
        <color theme="1"/>
        <rFont val="Calibri"/>
        <family val="2"/>
        <scheme val="minor"/>
      </rPr>
      <t>a</t>
    </r>
  </si>
  <si>
    <r>
      <t>AntiGy</t>
    </r>
    <r>
      <rPr>
        <vertAlign val="superscript"/>
        <sz val="11"/>
        <color theme="1"/>
        <rFont val="Calibri"/>
        <family val="2"/>
        <scheme val="minor"/>
      </rPr>
      <t>a</t>
    </r>
  </si>
  <si>
    <t>+</t>
  </si>
  <si>
    <t>-</t>
  </si>
  <si>
    <t>Variable</t>
  </si>
  <si>
    <t>Rare</t>
  </si>
  <si>
    <t>Parfois</t>
  </si>
  <si>
    <t>&lt;1</t>
  </si>
  <si>
    <t>&gt;99.9</t>
  </si>
  <si>
    <t>&lt;0.1</t>
  </si>
  <si>
    <t>♂ : 65.5
♀ : 88.7</t>
  </si>
  <si>
    <t>Fréquence de l'Ag
en %</t>
  </si>
  <si>
    <t>N.A.</t>
  </si>
  <si>
    <t>Nature
IgG</t>
  </si>
  <si>
    <t>Nature
IgM</t>
  </si>
  <si>
    <t>Réaction
à 20°C</t>
  </si>
  <si>
    <t>Réaction
Liss - TIA</t>
  </si>
  <si>
    <t>Réaction
Enzyme</t>
  </si>
  <si>
    <t>Renforcée</t>
  </si>
  <si>
    <t>Affaiblie / détruit</t>
  </si>
  <si>
    <t>Réaction
à 37°C</t>
  </si>
  <si>
    <t>ISBT</t>
  </si>
  <si>
    <t>Caucasiens</t>
  </si>
  <si>
    <t>Noirs</t>
  </si>
  <si>
    <t>Asiatiques</t>
  </si>
  <si>
    <t>Mexicains</t>
  </si>
  <si>
    <t>Juifs Iraniens</t>
  </si>
  <si>
    <t>Arabes</t>
  </si>
  <si>
    <t>Fréquence de l'Ag en % selon l'éthnie</t>
  </si>
  <si>
    <t>IgG</t>
  </si>
  <si>
    <t>IgM</t>
  </si>
  <si>
    <t>Nature de l'Ac</t>
  </si>
  <si>
    <t>à 20°C</t>
  </si>
  <si>
    <t>à 37°C</t>
  </si>
  <si>
    <t>en LISS - TIA</t>
  </si>
  <si>
    <t>Réactions</t>
  </si>
  <si>
    <t>Enzyme (Papaïne)</t>
  </si>
  <si>
    <t>Effet sur l'Ag</t>
  </si>
  <si>
    <t>Réaction</t>
  </si>
  <si>
    <t>Résistant</t>
  </si>
  <si>
    <t>Renforcée +++</t>
  </si>
  <si>
    <t>AutoAc</t>
  </si>
  <si>
    <t>Réaction transfusionnelle</t>
  </si>
  <si>
    <t>Type</t>
  </si>
  <si>
    <t>Délai</t>
  </si>
  <si>
    <t>Risque</t>
  </si>
  <si>
    <t>Américains natifs</t>
  </si>
  <si>
    <t>Indiens 
d'Amerique du Sud</t>
  </si>
  <si>
    <t>Oui</t>
  </si>
  <si>
    <t>RH2</t>
  </si>
  <si>
    <t>RH3</t>
  </si>
  <si>
    <t>RH4</t>
  </si>
  <si>
    <t>RH5</t>
  </si>
  <si>
    <t>Hémoglobinurie</t>
  </si>
  <si>
    <t>Oui (courant)</t>
  </si>
  <si>
    <t>Immédiat ou retardé</t>
  </si>
  <si>
    <t>Retardé</t>
  </si>
  <si>
    <t>Lettons</t>
  </si>
  <si>
    <t>Finlandais</t>
  </si>
  <si>
    <t>Léger à modéré</t>
  </si>
  <si>
    <t>Léger à sévère</t>
  </si>
  <si>
    <t>Légère à sévère</t>
  </si>
  <si>
    <t>Légère</t>
  </si>
  <si>
    <t>Rare. Si oui, légère</t>
  </si>
  <si>
    <t>200mM</t>
  </si>
  <si>
    <t>50mM</t>
  </si>
  <si>
    <t>Traitement au DTT</t>
  </si>
  <si>
    <t>Anticorps recherché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</si>
</sst>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NumberForma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NumberForma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7" borderId="0" xfId="0" applyNumberForma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0" xfId="0" applyNumberFormat="1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3" fillId="19" borderId="0" xfId="0" applyNumberFormat="1" applyFont="1" applyFill="1" applyAlignment="1">
      <alignment horizontal="center" vertical="center" wrapText="1"/>
    </xf>
    <xf numFmtId="0" fontId="0" fillId="20" borderId="0" xfId="0" applyFill="1" applyAlignment="1">
      <alignment horizontal="center" vertical="center"/>
    </xf>
    <xf numFmtId="0" fontId="0" fillId="20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/>
    </xf>
    <xf numFmtId="0" fontId="1" fillId="21" borderId="1" xfId="0" applyNumberFormat="1" applyFont="1" applyFill="1" applyBorder="1" applyAlignment="1">
      <alignment horizontal="center" vertical="center" wrapText="1"/>
    </xf>
    <xf numFmtId="0" fontId="1" fillId="21" borderId="1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 wrapText="1"/>
    </xf>
    <xf numFmtId="0" fontId="1" fillId="21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1" borderId="4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1" fillId="21" borderId="6" xfId="0" applyNumberFormat="1" applyFont="1" applyFill="1" applyBorder="1" applyAlignment="1">
      <alignment horizontal="center" vertical="center" wrapText="1"/>
    </xf>
    <xf numFmtId="0" fontId="1" fillId="21" borderId="7" xfId="0" applyNumberFormat="1" applyFont="1" applyFill="1" applyBorder="1" applyAlignment="1">
      <alignment horizontal="center" vertical="center" wrapText="1"/>
    </xf>
    <xf numFmtId="0" fontId="1" fillId="21" borderId="8" xfId="0" applyNumberFormat="1" applyFont="1" applyFill="1" applyBorder="1" applyAlignment="1">
      <alignment horizontal="center" vertical="center" wrapText="1"/>
    </xf>
    <xf numFmtId="0" fontId="1" fillId="21" borderId="9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center" vertical="center" wrapText="1"/>
    </xf>
    <xf numFmtId="0" fontId="1" fillId="21" borderId="11" xfId="0" applyFont="1" applyFill="1" applyBorder="1" applyAlignment="1">
      <alignment horizontal="center" vertical="center" wrapText="1"/>
    </xf>
    <xf numFmtId="0" fontId="1" fillId="21" borderId="6" xfId="0" applyFont="1" applyFill="1" applyBorder="1" applyAlignment="1">
      <alignment horizontal="center" vertical="center" wrapText="1"/>
    </xf>
    <xf numFmtId="0" fontId="1" fillId="21" borderId="7" xfId="0" applyFont="1" applyFill="1" applyBorder="1" applyAlignment="1">
      <alignment horizontal="center" vertical="center" wrapText="1"/>
    </xf>
    <xf numFmtId="0" fontId="1" fillId="21" borderId="1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21" borderId="8" xfId="0" applyFont="1" applyFill="1" applyBorder="1" applyAlignment="1">
      <alignment horizontal="center" vertical="center" wrapText="1"/>
    </xf>
    <xf numFmtId="0" fontId="1" fillId="21" borderId="2" xfId="0" applyFont="1" applyFill="1" applyBorder="1" applyAlignment="1">
      <alignment horizontal="center" vertical="center" wrapText="1"/>
    </xf>
    <xf numFmtId="0" fontId="1" fillId="21" borderId="5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</cellXfs>
  <cellStyles count="1">
    <cellStyle name="Normal" xfId="0" builtinId="0"/>
  </cellStyles>
  <dxfs count="16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  <colors>
    <mruColors>
      <color rgb="FFFFCCFF"/>
      <color rgb="FFFF99FF"/>
      <color rgb="FFCC6600"/>
      <color rgb="FFFF99CC"/>
      <color rgb="FFFFFF99"/>
      <color rgb="FFFF66CC"/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leau26" displayName="Tableau26" ref="A1:N59" totalsRowShown="0" headerRowDxfId="15" dataDxfId="14">
  <autoFilter ref="A1:N59"/>
  <tableColumns count="14">
    <tableColumn id="1" name="Systéme" dataDxfId="13"/>
    <tableColumn id="2" name="Anticorps" dataDxfId="12"/>
    <tableColumn id="3" name="Fréquence de l'Ag_x000a_en %" dataDxfId="11"/>
    <tableColumn id="4" name="Nature_x000a_IgG" dataDxfId="10"/>
    <tableColumn id="5" name="Nature_x000a_IgM" dataDxfId="9"/>
    <tableColumn id="6" name="Réaction_x000a_à 20°C" dataDxfId="8"/>
    <tableColumn id="7" name="Réaction_x000a_à 37°C" dataDxfId="7"/>
    <tableColumn id="8" name="Réaction_x000a_Liss - TIA" dataDxfId="6"/>
    <tableColumn id="9" name="Réaction_x000a_Enzyme" dataDxfId="5"/>
    <tableColumn id="10" name="Activation complément" dataDxfId="4"/>
    <tableColumn id="11" name="Ac naturel" dataDxfId="3"/>
    <tableColumn id="12" name="Allo-immunisation" dataDxfId="2"/>
    <tableColumn id="13" name="Réaction transfusionnelle hémolysante" dataDxfId="1"/>
    <tableColumn id="14" name="MHNN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6"/>
  <sheetViews>
    <sheetView tabSelected="1" workbookViewId="0">
      <selection activeCell="A4" sqref="A4"/>
    </sheetView>
  </sheetViews>
  <sheetFormatPr baseColWidth="10" defaultRowHeight="15"/>
  <cols>
    <col min="1" max="1" width="34.28515625" style="2" bestFit="1" customWidth="1"/>
    <col min="2" max="2" width="14.85546875" style="2" customWidth="1"/>
    <col min="3" max="3" width="17.5703125" customWidth="1"/>
    <col min="4" max="8" width="15.7109375" customWidth="1"/>
    <col min="9" max="9" width="17.85546875" customWidth="1"/>
    <col min="10" max="14" width="15.7109375" customWidth="1"/>
  </cols>
  <sheetData>
    <row r="1" spans="1:29" ht="45" customHeight="1">
      <c r="A1" s="64" t="s">
        <v>148</v>
      </c>
      <c r="B1" s="53" t="s">
        <v>102</v>
      </c>
      <c r="C1" s="55" t="s">
        <v>109</v>
      </c>
      <c r="D1" s="56"/>
      <c r="E1" s="56"/>
      <c r="F1" s="56"/>
      <c r="G1" s="56"/>
      <c r="H1" s="56"/>
      <c r="I1" s="56"/>
      <c r="J1" s="56"/>
      <c r="K1" s="56"/>
      <c r="L1" s="57"/>
      <c r="M1" s="58" t="s">
        <v>112</v>
      </c>
      <c r="N1" s="59"/>
      <c r="O1" s="58" t="s">
        <v>116</v>
      </c>
      <c r="P1" s="60"/>
      <c r="Q1" s="59"/>
      <c r="R1" s="61" t="s">
        <v>117</v>
      </c>
      <c r="S1" s="62"/>
      <c r="T1" s="63" t="s">
        <v>147</v>
      </c>
      <c r="U1" s="63"/>
      <c r="V1" s="63" t="s">
        <v>5</v>
      </c>
      <c r="W1" s="66" t="s">
        <v>122</v>
      </c>
      <c r="X1" s="51" t="s">
        <v>1</v>
      </c>
      <c r="Y1" s="51" t="s">
        <v>2</v>
      </c>
      <c r="Z1" s="61" t="s">
        <v>123</v>
      </c>
      <c r="AA1" s="62"/>
      <c r="AB1" s="66"/>
      <c r="AC1" s="51" t="s">
        <v>4</v>
      </c>
    </row>
    <row r="2" spans="1:29" ht="45">
      <c r="A2" s="65"/>
      <c r="B2" s="54"/>
      <c r="C2" s="45" t="s">
        <v>103</v>
      </c>
      <c r="D2" s="45" t="s">
        <v>104</v>
      </c>
      <c r="E2" s="45" t="s">
        <v>105</v>
      </c>
      <c r="F2" s="45" t="s">
        <v>106</v>
      </c>
      <c r="G2" s="45" t="s">
        <v>107</v>
      </c>
      <c r="H2" s="45" t="s">
        <v>127</v>
      </c>
      <c r="I2" s="45" t="s">
        <v>128</v>
      </c>
      <c r="J2" s="45" t="s">
        <v>138</v>
      </c>
      <c r="K2" s="45" t="s">
        <v>139</v>
      </c>
      <c r="L2" s="45" t="s">
        <v>108</v>
      </c>
      <c r="M2" s="48" t="s">
        <v>110</v>
      </c>
      <c r="N2" s="48" t="s">
        <v>111</v>
      </c>
      <c r="O2" s="48" t="s">
        <v>113</v>
      </c>
      <c r="P2" s="48" t="s">
        <v>114</v>
      </c>
      <c r="Q2" s="48" t="s">
        <v>115</v>
      </c>
      <c r="R2" s="48" t="s">
        <v>118</v>
      </c>
      <c r="S2" s="49" t="s">
        <v>119</v>
      </c>
      <c r="T2" s="48" t="s">
        <v>145</v>
      </c>
      <c r="U2" s="48" t="s">
        <v>146</v>
      </c>
      <c r="V2" s="63"/>
      <c r="W2" s="52"/>
      <c r="X2" s="67"/>
      <c r="Y2" s="68"/>
      <c r="Z2" s="48" t="s">
        <v>126</v>
      </c>
      <c r="AA2" s="48" t="s">
        <v>125</v>
      </c>
      <c r="AB2" s="48" t="s">
        <v>124</v>
      </c>
      <c r="AC2" s="52"/>
    </row>
    <row r="3" spans="1:29" ht="44.25" customHeight="1">
      <c r="A3" s="69" t="s">
        <v>30</v>
      </c>
      <c r="B3" s="41" t="str">
        <f>VLOOKUP($A3,'BD Ag-Ac'!$B$3:$AD$6,2,FALSE)</f>
        <v>RH2</v>
      </c>
      <c r="C3" s="41">
        <f>VLOOKUP($A3,'BD Ag-Ac'!$B$3:$AD$6,3,FALSE)</f>
        <v>68</v>
      </c>
      <c r="D3" s="41">
        <f>VLOOKUP($A3,'BD Ag-Ac'!$B$3:$AD$6,4,FALSE)</f>
        <v>27</v>
      </c>
      <c r="E3" s="41">
        <f>VLOOKUP($A3,'BD Ag-Ac'!$B$3:$AD$6,5,FALSE)</f>
        <v>93</v>
      </c>
      <c r="F3" s="41" t="str">
        <f>VLOOKUP($A3,'BD Ag-Ac'!$B$3:$AD$6,6,FALSE)</f>
        <v>N.A.</v>
      </c>
      <c r="G3" s="41" t="str">
        <f>VLOOKUP($A3,'BD Ag-Ac'!$B$3:$AD$6,7,FALSE)</f>
        <v>N.A.</v>
      </c>
      <c r="H3" s="41" t="str">
        <f>VLOOKUP($A3,'BD Ag-Ac'!$B$3:$AD$6,8,FALSE)</f>
        <v>N.A.</v>
      </c>
      <c r="I3" s="41" t="str">
        <f>VLOOKUP($A3,'BD Ag-Ac'!$B$3:$AD$6,9,FALSE)</f>
        <v>N.A.</v>
      </c>
      <c r="J3" s="41" t="str">
        <f>VLOOKUP($A3,'BD Ag-Ac'!$B$3:$AD$6,10,FALSE)</f>
        <v>N.A.</v>
      </c>
      <c r="K3" s="41" t="str">
        <f>VLOOKUP($A3,'BD Ag-Ac'!$B$3:$AD$6,11,FALSE)</f>
        <v>N.A.</v>
      </c>
      <c r="L3" s="41" t="str">
        <f>VLOOKUP($A3,'BD Ag-Ac'!$B$3:$AD$6,12,FALSE)</f>
        <v>N.A.</v>
      </c>
      <c r="M3" s="41" t="str">
        <f>VLOOKUP($A3,'BD Ag-Ac'!$B$3:$AD$6,13,FALSE)</f>
        <v>+</v>
      </c>
      <c r="N3" s="41" t="str">
        <f>VLOOKUP($A3,'BD Ag-Ac'!$B$3:$AD$6,14,FALSE)</f>
        <v>Parfois</v>
      </c>
      <c r="O3" s="41" t="str">
        <f>VLOOKUP($A3,'BD Ag-Ac'!$B$3:$AD$6,15,FALSE)</f>
        <v>Parfois</v>
      </c>
      <c r="P3" s="41" t="str">
        <f>VLOOKUP($A3,'BD Ag-Ac'!$B$3:$AD$6,16,FALSE)</f>
        <v>+</v>
      </c>
      <c r="Q3" s="41" t="str">
        <f>VLOOKUP($A3,'BD Ag-Ac'!$B$3:$AD$6,17,FALSE)</f>
        <v>+</v>
      </c>
      <c r="R3" s="41" t="str">
        <f>VLOOKUP($A3,'BD Ag-Ac'!$B$3:$AD$6,18,FALSE)</f>
        <v>Résistant</v>
      </c>
      <c r="S3" s="41" t="str">
        <f>VLOOKUP($A3,'BD Ag-Ac'!$B$3:$AD$6,19,FALSE)</f>
        <v>Renforcée +++</v>
      </c>
      <c r="T3" s="41" t="str">
        <f>VLOOKUP($A3,'BD Ag-Ac'!$B$3:$AD$6,20,FALSE)</f>
        <v>Résistant</v>
      </c>
      <c r="U3" s="41" t="str">
        <f>VLOOKUP($A3,'BD Ag-Ac'!$B$3:$AD$6,21,FALSE)</f>
        <v>Résistant</v>
      </c>
      <c r="V3" s="41" t="str">
        <f>VLOOKUP($A3,'BD Ag-Ac'!$B$3:$AD$6,22,FALSE)</f>
        <v>-</v>
      </c>
      <c r="W3" s="41" t="str">
        <f>VLOOKUP($A3,'BD Ag-Ac'!$B$3:$AD$6,23,FALSE)</f>
        <v>Oui</v>
      </c>
      <c r="X3" s="41" t="str">
        <f>VLOOKUP($A3,'BD Ag-Ac'!$B$3:$AD$6,24,FALSE)</f>
        <v>N.A.</v>
      </c>
      <c r="Y3" s="41" t="str">
        <f>VLOOKUP($A3,'BD Ag-Ac'!$B$3:$AD$6,25,FALSE)</f>
        <v>+</v>
      </c>
      <c r="Z3" s="41" t="str">
        <f>VLOOKUP($A3,'BD Ag-Ac'!$B$3:$AD$6,26,FALSE)</f>
        <v>Léger à sévère</v>
      </c>
      <c r="AA3" s="41" t="str">
        <f>VLOOKUP($A3,'BD Ag-Ac'!$B$3:$AD$6,27,FALSE)</f>
        <v>Immédiat ou retardé</v>
      </c>
      <c r="AB3" s="41" t="str">
        <f>VLOOKUP($A3,'BD Ag-Ac'!$B$3:$AD$6,28,FALSE)</f>
        <v>Hémoglobinurie</v>
      </c>
      <c r="AC3" s="41" t="str">
        <f>VLOOKUP($A3,'BD Ag-Ac'!$B$3:$AD$6,29,FALSE)</f>
        <v>Légère</v>
      </c>
    </row>
    <row r="6" spans="1:29">
      <c r="B6" s="50"/>
    </row>
  </sheetData>
  <mergeCells count="13">
    <mergeCell ref="A1:A2"/>
    <mergeCell ref="W1:W2"/>
    <mergeCell ref="X1:X2"/>
    <mergeCell ref="Y1:Y2"/>
    <mergeCell ref="Z1:AB1"/>
    <mergeCell ref="AC1:AC2"/>
    <mergeCell ref="B1:B2"/>
    <mergeCell ref="C1:L1"/>
    <mergeCell ref="M1:N1"/>
    <mergeCell ref="O1:Q1"/>
    <mergeCell ref="R1:S1"/>
    <mergeCell ref="T1:U1"/>
    <mergeCell ref="V1:V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6"/>
  <sheetViews>
    <sheetView zoomScaleNormal="100" workbookViewId="0">
      <selection activeCell="B3" sqref="B3"/>
    </sheetView>
  </sheetViews>
  <sheetFormatPr baseColWidth="10" defaultRowHeight="15"/>
  <cols>
    <col min="1" max="1" width="10.42578125" style="2" bestFit="1" customWidth="1"/>
    <col min="2" max="2" width="12" style="2" bestFit="1" customWidth="1"/>
    <col min="3" max="3" width="10.28515625" style="2" customWidth="1"/>
    <col min="4" max="4" width="21.5703125" style="2" bestFit="1" customWidth="1"/>
    <col min="5" max="5" width="5.7109375" style="2" bestFit="1" customWidth="1"/>
    <col min="6" max="6" width="10.28515625" style="2" bestFit="1" customWidth="1"/>
    <col min="7" max="7" width="10" style="2" bestFit="1" customWidth="1"/>
    <col min="8" max="8" width="12.5703125" style="2" bestFit="1" customWidth="1"/>
    <col min="9" max="9" width="10.85546875" style="2" bestFit="1" customWidth="1"/>
    <col min="10" max="10" width="18.140625" style="2" bestFit="1" customWidth="1"/>
    <col min="11" max="11" width="7.5703125" style="2" bestFit="1" customWidth="1"/>
    <col min="12" max="12" width="10" style="2" bestFit="1" customWidth="1"/>
    <col min="13" max="13" width="7.140625" style="4" bestFit="1" customWidth="1"/>
    <col min="14" max="15" width="7.140625" style="2" bestFit="1" customWidth="1"/>
    <col min="16" max="18" width="13" style="2" bestFit="1" customWidth="1"/>
    <col min="19" max="19" width="13" style="2" customWidth="1"/>
    <col min="20" max="20" width="23.7109375" style="2" bestFit="1" customWidth="1"/>
    <col min="21" max="21" width="23.7109375" style="2" customWidth="1"/>
    <col min="22" max="22" width="25.7109375" style="2" bestFit="1" customWidth="1"/>
    <col min="23" max="23" width="16.5703125" style="2" bestFit="1" customWidth="1"/>
    <col min="24" max="24" width="18" style="2" bestFit="1" customWidth="1"/>
    <col min="25" max="25" width="14.28515625" style="2" bestFit="1" customWidth="1"/>
    <col min="26" max="26" width="22" style="2" bestFit="1" customWidth="1"/>
    <col min="27" max="27" width="15.85546875" style="2" bestFit="1" customWidth="1"/>
    <col min="28" max="28" width="21.85546875" style="2" bestFit="1" customWidth="1"/>
    <col min="29" max="29" width="31" style="2" bestFit="1" customWidth="1"/>
    <col min="30" max="30" width="40.28515625" style="2" bestFit="1" customWidth="1"/>
    <col min="31" max="32" width="11.42578125" style="2"/>
    <col min="33" max="33" width="19.42578125" style="2" bestFit="1" customWidth="1"/>
    <col min="34" max="16384" width="11.42578125" style="2"/>
  </cols>
  <sheetData>
    <row r="1" spans="1:30" s="1" customFormat="1" ht="50.1" customHeight="1">
      <c r="A1" s="51" t="s">
        <v>6</v>
      </c>
      <c r="B1" s="61" t="s">
        <v>0</v>
      </c>
      <c r="C1" s="51" t="s">
        <v>102</v>
      </c>
      <c r="D1" s="55" t="s">
        <v>109</v>
      </c>
      <c r="E1" s="56"/>
      <c r="F1" s="56"/>
      <c r="G1" s="56"/>
      <c r="H1" s="56"/>
      <c r="I1" s="56"/>
      <c r="J1" s="56"/>
      <c r="K1" s="56"/>
      <c r="L1" s="56"/>
      <c r="M1" s="57"/>
      <c r="N1" s="58" t="s">
        <v>112</v>
      </c>
      <c r="O1" s="59"/>
      <c r="P1" s="58" t="s">
        <v>116</v>
      </c>
      <c r="Q1" s="60"/>
      <c r="R1" s="59"/>
      <c r="S1" s="61" t="s">
        <v>117</v>
      </c>
      <c r="T1" s="62"/>
      <c r="U1" s="63" t="s">
        <v>147</v>
      </c>
      <c r="V1" s="63"/>
      <c r="W1" s="63" t="s">
        <v>5</v>
      </c>
      <c r="X1" s="66" t="s">
        <v>122</v>
      </c>
      <c r="Y1" s="51" t="s">
        <v>1</v>
      </c>
      <c r="Z1" s="51" t="s">
        <v>2</v>
      </c>
      <c r="AA1" s="61" t="s">
        <v>123</v>
      </c>
      <c r="AB1" s="62"/>
      <c r="AC1" s="66"/>
      <c r="AD1" s="51" t="s">
        <v>4</v>
      </c>
    </row>
    <row r="2" spans="1:30" s="1" customFormat="1" ht="36" customHeight="1">
      <c r="A2" s="67"/>
      <c r="B2" s="68"/>
      <c r="C2" s="68"/>
      <c r="D2" s="45" t="s">
        <v>103</v>
      </c>
      <c r="E2" s="45" t="s">
        <v>104</v>
      </c>
      <c r="F2" s="45" t="s">
        <v>105</v>
      </c>
      <c r="G2" s="45" t="s">
        <v>106</v>
      </c>
      <c r="H2" s="45" t="s">
        <v>107</v>
      </c>
      <c r="I2" s="45" t="s">
        <v>127</v>
      </c>
      <c r="J2" s="45" t="s">
        <v>128</v>
      </c>
      <c r="K2" s="45" t="s">
        <v>138</v>
      </c>
      <c r="L2" s="45" t="s">
        <v>139</v>
      </c>
      <c r="M2" s="45" t="s">
        <v>108</v>
      </c>
      <c r="N2" s="46" t="s">
        <v>110</v>
      </c>
      <c r="O2" s="46" t="s">
        <v>111</v>
      </c>
      <c r="P2" s="46" t="s">
        <v>113</v>
      </c>
      <c r="Q2" s="46" t="s">
        <v>114</v>
      </c>
      <c r="R2" s="46" t="s">
        <v>115</v>
      </c>
      <c r="S2" s="46" t="s">
        <v>118</v>
      </c>
      <c r="T2" s="49" t="s">
        <v>119</v>
      </c>
      <c r="U2" s="46" t="s">
        <v>145</v>
      </c>
      <c r="V2" s="46" t="s">
        <v>146</v>
      </c>
      <c r="W2" s="63"/>
      <c r="X2" s="52"/>
      <c r="Y2" s="67"/>
      <c r="Z2" s="68"/>
      <c r="AA2" s="46" t="s">
        <v>126</v>
      </c>
      <c r="AB2" s="46" t="s">
        <v>125</v>
      </c>
      <c r="AC2" s="46" t="s">
        <v>124</v>
      </c>
      <c r="AD2" s="52"/>
    </row>
    <row r="3" spans="1:30" ht="20.100000000000001" customHeight="1">
      <c r="A3" s="42" t="s">
        <v>8</v>
      </c>
      <c r="B3" s="43" t="s">
        <v>30</v>
      </c>
      <c r="C3" s="47" t="s">
        <v>130</v>
      </c>
      <c r="D3" s="44">
        <v>68</v>
      </c>
      <c r="E3" s="43">
        <v>27</v>
      </c>
      <c r="F3" s="43">
        <v>93</v>
      </c>
      <c r="G3" s="47" t="s">
        <v>93</v>
      </c>
      <c r="H3" s="47" t="s">
        <v>93</v>
      </c>
      <c r="I3" s="47" t="s">
        <v>93</v>
      </c>
      <c r="J3" s="47" t="s">
        <v>93</v>
      </c>
      <c r="K3" s="47" t="s">
        <v>93</v>
      </c>
      <c r="L3" s="47" t="s">
        <v>93</v>
      </c>
      <c r="M3" s="47" t="s">
        <v>93</v>
      </c>
      <c r="N3" s="43" t="s">
        <v>83</v>
      </c>
      <c r="O3" s="43" t="s">
        <v>87</v>
      </c>
      <c r="P3" s="43" t="s">
        <v>87</v>
      </c>
      <c r="Q3" s="43" t="s">
        <v>83</v>
      </c>
      <c r="R3" s="43" t="s">
        <v>83</v>
      </c>
      <c r="S3" s="43" t="s">
        <v>120</v>
      </c>
      <c r="T3" s="43" t="s">
        <v>121</v>
      </c>
      <c r="U3" s="43" t="s">
        <v>120</v>
      </c>
      <c r="V3" s="43" t="s">
        <v>120</v>
      </c>
      <c r="W3" s="43" t="s">
        <v>84</v>
      </c>
      <c r="X3" s="47" t="s">
        <v>129</v>
      </c>
      <c r="Y3" s="43" t="s">
        <v>93</v>
      </c>
      <c r="Z3" s="43" t="s">
        <v>83</v>
      </c>
      <c r="AA3" s="47" t="s">
        <v>141</v>
      </c>
      <c r="AB3" s="47" t="s">
        <v>136</v>
      </c>
      <c r="AC3" s="47" t="s">
        <v>134</v>
      </c>
      <c r="AD3" s="47" t="s">
        <v>143</v>
      </c>
    </row>
    <row r="4" spans="1:30" ht="20.100000000000001" customHeight="1">
      <c r="A4" s="42" t="s">
        <v>8</v>
      </c>
      <c r="B4" s="43" t="s">
        <v>31</v>
      </c>
      <c r="C4" s="47" t="s">
        <v>131</v>
      </c>
      <c r="D4" s="44">
        <v>29</v>
      </c>
      <c r="E4" s="43">
        <v>22</v>
      </c>
      <c r="F4" s="43">
        <v>39</v>
      </c>
      <c r="G4" s="47" t="s">
        <v>93</v>
      </c>
      <c r="H4" s="47" t="s">
        <v>93</v>
      </c>
      <c r="I4" s="47" t="s">
        <v>93</v>
      </c>
      <c r="J4" s="47" t="s">
        <v>93</v>
      </c>
      <c r="K4" s="47" t="s">
        <v>93</v>
      </c>
      <c r="L4" s="47" t="s">
        <v>93</v>
      </c>
      <c r="M4" s="47" t="s">
        <v>93</v>
      </c>
      <c r="N4" s="43" t="s">
        <v>83</v>
      </c>
      <c r="O4" s="43" t="s">
        <v>87</v>
      </c>
      <c r="P4" s="43" t="s">
        <v>87</v>
      </c>
      <c r="Q4" s="43" t="s">
        <v>83</v>
      </c>
      <c r="R4" s="43" t="s">
        <v>83</v>
      </c>
      <c r="S4" s="43" t="s">
        <v>120</v>
      </c>
      <c r="T4" s="43" t="s">
        <v>121</v>
      </c>
      <c r="U4" s="43" t="s">
        <v>120</v>
      </c>
      <c r="V4" s="43" t="s">
        <v>120</v>
      </c>
      <c r="W4" s="43" t="s">
        <v>84</v>
      </c>
      <c r="X4" s="47" t="s">
        <v>129</v>
      </c>
      <c r="Y4" s="43" t="s">
        <v>83</v>
      </c>
      <c r="Z4" s="43" t="s">
        <v>83</v>
      </c>
      <c r="AA4" s="47" t="s">
        <v>140</v>
      </c>
      <c r="AB4" s="47" t="s">
        <v>136</v>
      </c>
      <c r="AC4" s="47" t="s">
        <v>134</v>
      </c>
      <c r="AD4" s="47" t="s">
        <v>143</v>
      </c>
    </row>
    <row r="5" spans="1:30" ht="20.100000000000001" customHeight="1">
      <c r="A5" s="42" t="s">
        <v>8</v>
      </c>
      <c r="B5" s="43" t="s">
        <v>32</v>
      </c>
      <c r="C5" s="47" t="s">
        <v>132</v>
      </c>
      <c r="D5" s="44">
        <v>80</v>
      </c>
      <c r="E5" s="43">
        <v>98</v>
      </c>
      <c r="F5" s="43">
        <v>47</v>
      </c>
      <c r="G5" s="47" t="s">
        <v>93</v>
      </c>
      <c r="H5" s="47" t="s">
        <v>93</v>
      </c>
      <c r="I5" s="47" t="s">
        <v>93</v>
      </c>
      <c r="J5" s="47" t="s">
        <v>93</v>
      </c>
      <c r="K5" s="47" t="s">
        <v>93</v>
      </c>
      <c r="L5" s="47" t="s">
        <v>93</v>
      </c>
      <c r="M5" s="47" t="s">
        <v>93</v>
      </c>
      <c r="N5" s="43" t="s">
        <v>83</v>
      </c>
      <c r="O5" s="43" t="s">
        <v>86</v>
      </c>
      <c r="P5" s="43" t="s">
        <v>86</v>
      </c>
      <c r="Q5" s="43" t="s">
        <v>83</v>
      </c>
      <c r="R5" s="43" t="s">
        <v>83</v>
      </c>
      <c r="S5" s="43" t="s">
        <v>120</v>
      </c>
      <c r="T5" s="43" t="s">
        <v>121</v>
      </c>
      <c r="U5" s="43" t="s">
        <v>120</v>
      </c>
      <c r="V5" s="43" t="s">
        <v>120</v>
      </c>
      <c r="W5" s="43" t="s">
        <v>84</v>
      </c>
      <c r="X5" s="47" t="s">
        <v>129</v>
      </c>
      <c r="Y5" s="43" t="s">
        <v>93</v>
      </c>
      <c r="Z5" s="43" t="s">
        <v>83</v>
      </c>
      <c r="AA5" s="47" t="s">
        <v>141</v>
      </c>
      <c r="AB5" s="47" t="s">
        <v>136</v>
      </c>
      <c r="AC5" s="47" t="s">
        <v>134</v>
      </c>
      <c r="AD5" s="47" t="s">
        <v>142</v>
      </c>
    </row>
    <row r="6" spans="1:30" ht="20.100000000000001" customHeight="1">
      <c r="A6" s="42" t="s">
        <v>8</v>
      </c>
      <c r="B6" s="43" t="s">
        <v>33</v>
      </c>
      <c r="C6" s="47" t="s">
        <v>133</v>
      </c>
      <c r="D6" s="44">
        <v>98</v>
      </c>
      <c r="E6" s="43">
        <v>98</v>
      </c>
      <c r="F6" s="43">
        <v>96</v>
      </c>
      <c r="G6" s="47" t="s">
        <v>93</v>
      </c>
      <c r="H6" s="47" t="s">
        <v>93</v>
      </c>
      <c r="I6" s="47" t="s">
        <v>93</v>
      </c>
      <c r="J6" s="47" t="s">
        <v>93</v>
      </c>
      <c r="K6" s="47" t="s">
        <v>93</v>
      </c>
      <c r="L6" s="47" t="s">
        <v>93</v>
      </c>
      <c r="M6" s="47" t="s">
        <v>93</v>
      </c>
      <c r="N6" s="43" t="s">
        <v>83</v>
      </c>
      <c r="O6" s="43" t="s">
        <v>86</v>
      </c>
      <c r="P6" s="43" t="s">
        <v>86</v>
      </c>
      <c r="Q6" s="43" t="s">
        <v>83</v>
      </c>
      <c r="R6" s="43" t="s">
        <v>83</v>
      </c>
      <c r="S6" s="43" t="s">
        <v>120</v>
      </c>
      <c r="T6" s="43" t="s">
        <v>121</v>
      </c>
      <c r="U6" s="43" t="s">
        <v>120</v>
      </c>
      <c r="V6" s="43" t="s">
        <v>120</v>
      </c>
      <c r="W6" s="43" t="s">
        <v>84</v>
      </c>
      <c r="X6" s="47" t="s">
        <v>135</v>
      </c>
      <c r="Y6" s="43" t="s">
        <v>93</v>
      </c>
      <c r="Z6" s="43" t="s">
        <v>83</v>
      </c>
      <c r="AA6" s="47" t="s">
        <v>140</v>
      </c>
      <c r="AB6" s="47" t="s">
        <v>137</v>
      </c>
      <c r="AC6" s="47" t="s">
        <v>134</v>
      </c>
      <c r="AD6" s="47" t="s">
        <v>144</v>
      </c>
    </row>
  </sheetData>
  <mergeCells count="14">
    <mergeCell ref="D1:M1"/>
    <mergeCell ref="A1:A2"/>
    <mergeCell ref="B1:B2"/>
    <mergeCell ref="C1:C2"/>
    <mergeCell ref="U1:V1"/>
    <mergeCell ref="Z1:Z2"/>
    <mergeCell ref="AD1:AD2"/>
    <mergeCell ref="N1:O1"/>
    <mergeCell ref="P1:R1"/>
    <mergeCell ref="S1:T1"/>
    <mergeCell ref="X1:X2"/>
    <mergeCell ref="AA1:AC1"/>
    <mergeCell ref="W1:W2"/>
    <mergeCell ref="Y1:Y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59"/>
  <sheetViews>
    <sheetView workbookViewId="0">
      <selection activeCell="C15" sqref="C15"/>
    </sheetView>
  </sheetViews>
  <sheetFormatPr baseColWidth="10" defaultRowHeight="15"/>
  <cols>
    <col min="1" max="1" width="12.85546875" bestFit="1" customWidth="1"/>
    <col min="2" max="2" width="13.7109375" bestFit="1" customWidth="1"/>
    <col min="3" max="3" width="21.42578125" bestFit="1" customWidth="1"/>
    <col min="4" max="5" width="11.42578125" bestFit="1" customWidth="1"/>
    <col min="6" max="8" width="13" bestFit="1" customWidth="1"/>
    <col min="9" max="9" width="16.7109375" bestFit="1" customWidth="1"/>
    <col min="10" max="10" width="16.5703125" bestFit="1" customWidth="1"/>
    <col min="11" max="11" width="14.28515625" bestFit="1" customWidth="1"/>
    <col min="12" max="12" width="22" bestFit="1" customWidth="1"/>
    <col min="13" max="13" width="19.85546875" bestFit="1" customWidth="1"/>
    <col min="14" max="14" width="11.28515625" bestFit="1" customWidth="1"/>
  </cols>
  <sheetData>
    <row r="1" spans="1:14" ht="45">
      <c r="A1" s="1" t="s">
        <v>6</v>
      </c>
      <c r="B1" s="1" t="s">
        <v>0</v>
      </c>
      <c r="C1" s="3" t="s">
        <v>92</v>
      </c>
      <c r="D1" s="1" t="s">
        <v>94</v>
      </c>
      <c r="E1" s="1" t="s">
        <v>95</v>
      </c>
      <c r="F1" s="1" t="s">
        <v>96</v>
      </c>
      <c r="G1" s="1" t="s">
        <v>101</v>
      </c>
      <c r="H1" s="1" t="s">
        <v>97</v>
      </c>
      <c r="I1" s="1" t="s">
        <v>98</v>
      </c>
      <c r="J1" s="1" t="s">
        <v>5</v>
      </c>
      <c r="K1" s="1" t="s">
        <v>1</v>
      </c>
      <c r="L1" s="1" t="s">
        <v>2</v>
      </c>
      <c r="M1" s="1" t="s">
        <v>3</v>
      </c>
      <c r="N1" s="1" t="s">
        <v>4</v>
      </c>
    </row>
    <row r="2" spans="1:14" ht="20.100000000000001" customHeight="1">
      <c r="A2" s="7" t="s">
        <v>7</v>
      </c>
      <c r="B2" s="7" t="s">
        <v>25</v>
      </c>
      <c r="C2" s="8">
        <v>48</v>
      </c>
      <c r="D2" s="7" t="s">
        <v>87</v>
      </c>
      <c r="E2" s="7" t="s">
        <v>83</v>
      </c>
      <c r="F2" s="7" t="s">
        <v>83</v>
      </c>
      <c r="G2" s="7" t="s">
        <v>87</v>
      </c>
      <c r="H2" s="7" t="s">
        <v>87</v>
      </c>
      <c r="I2" s="7" t="s">
        <v>99</v>
      </c>
      <c r="J2" s="7" t="s">
        <v>83</v>
      </c>
      <c r="K2" s="7" t="s">
        <v>83</v>
      </c>
      <c r="L2" s="7" t="s">
        <v>93</v>
      </c>
      <c r="M2" s="7" t="s">
        <v>83</v>
      </c>
      <c r="N2" s="7" t="s">
        <v>86</v>
      </c>
    </row>
    <row r="3" spans="1:14" ht="20.100000000000001" customHeight="1">
      <c r="A3" s="7" t="s">
        <v>7</v>
      </c>
      <c r="B3" s="7" t="s">
        <v>26</v>
      </c>
      <c r="C3" s="8">
        <v>9</v>
      </c>
      <c r="D3" s="7" t="s">
        <v>87</v>
      </c>
      <c r="E3" s="7" t="s">
        <v>83</v>
      </c>
      <c r="F3" s="7" t="s">
        <v>83</v>
      </c>
      <c r="G3" s="7" t="s">
        <v>87</v>
      </c>
      <c r="H3" s="7" t="s">
        <v>87</v>
      </c>
      <c r="I3" s="7" t="s">
        <v>99</v>
      </c>
      <c r="J3" s="7" t="s">
        <v>83</v>
      </c>
      <c r="K3" s="7" t="s">
        <v>83</v>
      </c>
      <c r="L3" s="7" t="s">
        <v>93</v>
      </c>
      <c r="M3" s="7" t="s">
        <v>83</v>
      </c>
      <c r="N3" s="7" t="s">
        <v>86</v>
      </c>
    </row>
    <row r="4" spans="1:14" ht="20.100000000000001" customHeight="1">
      <c r="A4" s="7" t="s">
        <v>7</v>
      </c>
      <c r="B4" s="7" t="s">
        <v>27</v>
      </c>
      <c r="C4" s="8">
        <v>38</v>
      </c>
      <c r="D4" s="7" t="s">
        <v>86</v>
      </c>
      <c r="E4" s="7" t="s">
        <v>83</v>
      </c>
      <c r="F4" s="7" t="s">
        <v>83</v>
      </c>
      <c r="G4" s="7" t="s">
        <v>86</v>
      </c>
      <c r="H4" s="7" t="s">
        <v>86</v>
      </c>
      <c r="I4" s="7" t="s">
        <v>99</v>
      </c>
      <c r="J4" s="7" t="s">
        <v>86</v>
      </c>
      <c r="K4" s="7" t="s">
        <v>83</v>
      </c>
      <c r="L4" s="7" t="s">
        <v>93</v>
      </c>
      <c r="M4" s="7" t="s">
        <v>86</v>
      </c>
      <c r="N4" s="7" t="s">
        <v>84</v>
      </c>
    </row>
    <row r="5" spans="1:14" ht="20.100000000000001" customHeight="1">
      <c r="A5" s="7" t="s">
        <v>7</v>
      </c>
      <c r="B5" s="7" t="s">
        <v>28</v>
      </c>
      <c r="C5" s="8" t="s">
        <v>89</v>
      </c>
      <c r="D5" s="7" t="s">
        <v>86</v>
      </c>
      <c r="E5" s="7" t="s">
        <v>83</v>
      </c>
      <c r="F5" s="7" t="s">
        <v>83</v>
      </c>
      <c r="G5" s="7" t="s">
        <v>86</v>
      </c>
      <c r="H5" s="7" t="s">
        <v>86</v>
      </c>
      <c r="I5" s="7" t="s">
        <v>99</v>
      </c>
      <c r="J5" s="7" t="s">
        <v>86</v>
      </c>
      <c r="K5" s="7" t="s">
        <v>84</v>
      </c>
      <c r="L5" s="7" t="s">
        <v>93</v>
      </c>
      <c r="M5" s="7" t="s">
        <v>86</v>
      </c>
      <c r="N5" s="7" t="s">
        <v>84</v>
      </c>
    </row>
    <row r="6" spans="1:14" ht="20.100000000000001" customHeight="1">
      <c r="A6" s="11" t="s">
        <v>8</v>
      </c>
      <c r="B6" s="11" t="s">
        <v>29</v>
      </c>
      <c r="C6" s="12">
        <v>83</v>
      </c>
      <c r="D6" s="11" t="s">
        <v>83</v>
      </c>
      <c r="E6" s="11" t="s">
        <v>87</v>
      </c>
      <c r="F6" s="11" t="s">
        <v>87</v>
      </c>
      <c r="G6" s="11" t="s">
        <v>83</v>
      </c>
      <c r="H6" s="11" t="s">
        <v>83</v>
      </c>
      <c r="I6" s="11" t="s">
        <v>99</v>
      </c>
      <c r="J6" s="11" t="s">
        <v>84</v>
      </c>
      <c r="K6" s="11" t="s">
        <v>93</v>
      </c>
      <c r="L6" s="11" t="s">
        <v>83</v>
      </c>
      <c r="M6" s="11" t="s">
        <v>83</v>
      </c>
      <c r="N6" s="11" t="s">
        <v>83</v>
      </c>
    </row>
    <row r="7" spans="1:14" ht="20.100000000000001" customHeight="1">
      <c r="A7" s="11" t="s">
        <v>8</v>
      </c>
      <c r="B7" s="11" t="s">
        <v>30</v>
      </c>
      <c r="C7" s="12">
        <v>67</v>
      </c>
      <c r="D7" s="11" t="s">
        <v>83</v>
      </c>
      <c r="E7" s="11" t="s">
        <v>87</v>
      </c>
      <c r="F7" s="11" t="s">
        <v>87</v>
      </c>
      <c r="G7" s="11" t="s">
        <v>83</v>
      </c>
      <c r="H7" s="11" t="s">
        <v>83</v>
      </c>
      <c r="I7" s="11" t="s">
        <v>99</v>
      </c>
      <c r="J7" s="11" t="s">
        <v>84</v>
      </c>
      <c r="K7" s="11" t="s">
        <v>93</v>
      </c>
      <c r="L7" s="11" t="s">
        <v>83</v>
      </c>
      <c r="M7" s="11" t="s">
        <v>83</v>
      </c>
      <c r="N7" s="11" t="s">
        <v>83</v>
      </c>
    </row>
    <row r="8" spans="1:14" ht="20.100000000000001" customHeight="1">
      <c r="A8" s="11" t="s">
        <v>8</v>
      </c>
      <c r="B8" s="11" t="s">
        <v>31</v>
      </c>
      <c r="C8" s="12">
        <v>31</v>
      </c>
      <c r="D8" s="11" t="s">
        <v>83</v>
      </c>
      <c r="E8" s="11" t="s">
        <v>87</v>
      </c>
      <c r="F8" s="11" t="s">
        <v>87</v>
      </c>
      <c r="G8" s="11" t="s">
        <v>83</v>
      </c>
      <c r="H8" s="11" t="s">
        <v>83</v>
      </c>
      <c r="I8" s="11" t="s">
        <v>99</v>
      </c>
      <c r="J8" s="11" t="s">
        <v>84</v>
      </c>
      <c r="K8" s="11" t="s">
        <v>83</v>
      </c>
      <c r="L8" s="11" t="s">
        <v>83</v>
      </c>
      <c r="M8" s="11" t="s">
        <v>83</v>
      </c>
      <c r="N8" s="11" t="s">
        <v>83</v>
      </c>
    </row>
    <row r="9" spans="1:14" ht="20.100000000000001" customHeight="1">
      <c r="A9" s="11" t="s">
        <v>8</v>
      </c>
      <c r="B9" s="11" t="s">
        <v>32</v>
      </c>
      <c r="C9" s="12">
        <v>81</v>
      </c>
      <c r="D9" s="11" t="s">
        <v>83</v>
      </c>
      <c r="E9" s="11" t="s">
        <v>86</v>
      </c>
      <c r="F9" s="11" t="s">
        <v>86</v>
      </c>
      <c r="G9" s="11" t="s">
        <v>83</v>
      </c>
      <c r="H9" s="11" t="s">
        <v>83</v>
      </c>
      <c r="I9" s="11" t="s">
        <v>99</v>
      </c>
      <c r="J9" s="11" t="s">
        <v>84</v>
      </c>
      <c r="K9" s="11" t="s">
        <v>93</v>
      </c>
      <c r="L9" s="11" t="s">
        <v>83</v>
      </c>
      <c r="M9" s="11" t="s">
        <v>83</v>
      </c>
      <c r="N9" s="11" t="s">
        <v>83</v>
      </c>
    </row>
    <row r="10" spans="1:14" ht="20.100000000000001" customHeight="1">
      <c r="A10" s="11" t="s">
        <v>8</v>
      </c>
      <c r="B10" s="11" t="s">
        <v>33</v>
      </c>
      <c r="C10" s="12">
        <v>97</v>
      </c>
      <c r="D10" s="11" t="s">
        <v>83</v>
      </c>
      <c r="E10" s="11" t="s">
        <v>86</v>
      </c>
      <c r="F10" s="11" t="s">
        <v>86</v>
      </c>
      <c r="G10" s="11" t="s">
        <v>83</v>
      </c>
      <c r="H10" s="11" t="s">
        <v>83</v>
      </c>
      <c r="I10" s="11" t="s">
        <v>99</v>
      </c>
      <c r="J10" s="11" t="s">
        <v>84</v>
      </c>
      <c r="K10" s="11" t="s">
        <v>93</v>
      </c>
      <c r="L10" s="11" t="s">
        <v>83</v>
      </c>
      <c r="M10" s="11" t="s">
        <v>83</v>
      </c>
      <c r="N10" s="11" t="s">
        <v>83</v>
      </c>
    </row>
    <row r="11" spans="1:14" ht="20.100000000000001" customHeight="1">
      <c r="A11" s="11" t="s">
        <v>8</v>
      </c>
      <c r="B11" s="11" t="s">
        <v>52</v>
      </c>
      <c r="C11" s="12">
        <v>2</v>
      </c>
      <c r="D11" s="11" t="s">
        <v>83</v>
      </c>
      <c r="E11" s="11" t="s">
        <v>87</v>
      </c>
      <c r="F11" s="11" t="s">
        <v>87</v>
      </c>
      <c r="G11" s="11" t="s">
        <v>83</v>
      </c>
      <c r="H11" s="11" t="s">
        <v>83</v>
      </c>
      <c r="I11" s="11" t="s">
        <v>99</v>
      </c>
      <c r="J11" s="11" t="s">
        <v>84</v>
      </c>
      <c r="K11" s="11" t="s">
        <v>83</v>
      </c>
      <c r="L11" s="11" t="s">
        <v>83</v>
      </c>
      <c r="M11" s="11" t="s">
        <v>83</v>
      </c>
      <c r="N11" s="11" t="s">
        <v>83</v>
      </c>
    </row>
    <row r="12" spans="1:14" ht="20.100000000000001" customHeight="1">
      <c r="A12" s="11" t="s">
        <v>8</v>
      </c>
      <c r="B12" s="11" t="s">
        <v>34</v>
      </c>
      <c r="C12" s="12" t="s">
        <v>88</v>
      </c>
      <c r="D12" s="11" t="s">
        <v>83</v>
      </c>
      <c r="E12" s="11" t="s">
        <v>93</v>
      </c>
      <c r="F12" s="11" t="s">
        <v>93</v>
      </c>
      <c r="G12" s="11" t="s">
        <v>83</v>
      </c>
      <c r="H12" s="11" t="s">
        <v>83</v>
      </c>
      <c r="I12" s="11" t="s">
        <v>83</v>
      </c>
      <c r="J12" s="11" t="s">
        <v>84</v>
      </c>
      <c r="K12" s="11" t="s">
        <v>93</v>
      </c>
      <c r="L12" s="11" t="s">
        <v>83</v>
      </c>
      <c r="M12" s="11" t="s">
        <v>83</v>
      </c>
      <c r="N12" s="11" t="s">
        <v>84</v>
      </c>
    </row>
    <row r="13" spans="1:14" ht="20.100000000000001" customHeight="1">
      <c r="A13" s="17" t="s">
        <v>9</v>
      </c>
      <c r="B13" s="17" t="s">
        <v>35</v>
      </c>
      <c r="C13" s="18">
        <v>9</v>
      </c>
      <c r="D13" s="17" t="s">
        <v>83</v>
      </c>
      <c r="E13" s="17" t="s">
        <v>87</v>
      </c>
      <c r="F13" s="17" t="s">
        <v>87</v>
      </c>
      <c r="G13" s="17" t="s">
        <v>87</v>
      </c>
      <c r="H13" s="17" t="s">
        <v>83</v>
      </c>
      <c r="I13" s="17" t="s">
        <v>85</v>
      </c>
      <c r="J13" s="17" t="s">
        <v>86</v>
      </c>
      <c r="K13" s="17" t="s">
        <v>86</v>
      </c>
      <c r="L13" s="17" t="s">
        <v>83</v>
      </c>
      <c r="M13" s="17" t="s">
        <v>83</v>
      </c>
      <c r="N13" s="17" t="s">
        <v>83</v>
      </c>
    </row>
    <row r="14" spans="1:14" ht="20.100000000000001" customHeight="1">
      <c r="A14" s="17" t="s">
        <v>9</v>
      </c>
      <c r="B14" s="17" t="s">
        <v>36</v>
      </c>
      <c r="C14" s="18">
        <v>99.8</v>
      </c>
      <c r="D14" s="17" t="s">
        <v>83</v>
      </c>
      <c r="E14" s="17" t="s">
        <v>86</v>
      </c>
      <c r="F14" s="17" t="s">
        <v>86</v>
      </c>
      <c r="G14" s="17" t="s">
        <v>86</v>
      </c>
      <c r="H14" s="17" t="s">
        <v>83</v>
      </c>
      <c r="I14" s="17" t="s">
        <v>86</v>
      </c>
      <c r="J14" s="17" t="s">
        <v>84</v>
      </c>
      <c r="K14" s="17" t="s">
        <v>93</v>
      </c>
      <c r="L14" s="17" t="s">
        <v>83</v>
      </c>
      <c r="M14" s="17" t="s">
        <v>83</v>
      </c>
      <c r="N14" s="17" t="s">
        <v>83</v>
      </c>
    </row>
    <row r="15" spans="1:14" ht="20.100000000000001" customHeight="1">
      <c r="A15" s="17" t="s">
        <v>9</v>
      </c>
      <c r="B15" s="17" t="s">
        <v>53</v>
      </c>
      <c r="C15" s="18">
        <v>2</v>
      </c>
      <c r="D15" s="17" t="s">
        <v>83</v>
      </c>
      <c r="E15" s="17" t="s">
        <v>93</v>
      </c>
      <c r="F15" s="17" t="s">
        <v>87</v>
      </c>
      <c r="G15" s="17" t="s">
        <v>87</v>
      </c>
      <c r="H15" s="17" t="s">
        <v>83</v>
      </c>
      <c r="I15" s="17" t="s">
        <v>86</v>
      </c>
      <c r="J15" s="17" t="s">
        <v>84</v>
      </c>
      <c r="K15" s="17" t="s">
        <v>93</v>
      </c>
      <c r="L15" s="17" t="s">
        <v>83</v>
      </c>
      <c r="M15" s="17" t="s">
        <v>83</v>
      </c>
      <c r="N15" s="17" t="s">
        <v>83</v>
      </c>
    </row>
    <row r="16" spans="1:14" ht="20.100000000000001" customHeight="1">
      <c r="A16" s="17" t="s">
        <v>9</v>
      </c>
      <c r="B16" s="17" t="s">
        <v>54</v>
      </c>
      <c r="C16" s="18" t="s">
        <v>89</v>
      </c>
      <c r="D16" s="17" t="s">
        <v>83</v>
      </c>
      <c r="E16" s="17" t="s">
        <v>86</v>
      </c>
      <c r="F16" s="17" t="s">
        <v>86</v>
      </c>
      <c r="G16" s="17" t="s">
        <v>86</v>
      </c>
      <c r="H16" s="17" t="s">
        <v>83</v>
      </c>
      <c r="I16" s="17" t="s">
        <v>87</v>
      </c>
      <c r="J16" s="17" t="s">
        <v>84</v>
      </c>
      <c r="K16" s="17" t="s">
        <v>93</v>
      </c>
      <c r="L16" s="17" t="s">
        <v>83</v>
      </c>
      <c r="M16" s="17" t="s">
        <v>83</v>
      </c>
      <c r="N16" s="17" t="s">
        <v>83</v>
      </c>
    </row>
    <row r="17" spans="1:14" ht="20.100000000000001" customHeight="1">
      <c r="A17" s="17" t="s">
        <v>9</v>
      </c>
      <c r="B17" s="17" t="s">
        <v>55</v>
      </c>
      <c r="C17" s="18" t="s">
        <v>90</v>
      </c>
      <c r="D17" s="17" t="s">
        <v>83</v>
      </c>
      <c r="E17" s="17" t="s">
        <v>86</v>
      </c>
      <c r="F17" s="17" t="s">
        <v>86</v>
      </c>
      <c r="G17" s="17" t="s">
        <v>87</v>
      </c>
      <c r="H17" s="17" t="s">
        <v>83</v>
      </c>
      <c r="I17" s="17" t="s">
        <v>87</v>
      </c>
      <c r="J17" s="17" t="s">
        <v>84</v>
      </c>
      <c r="K17" s="17" t="s">
        <v>93</v>
      </c>
      <c r="L17" s="17" t="s">
        <v>83</v>
      </c>
      <c r="M17" s="17" t="s">
        <v>83</v>
      </c>
      <c r="N17" s="17" t="s">
        <v>83</v>
      </c>
    </row>
    <row r="18" spans="1:14" ht="20.100000000000001" customHeight="1">
      <c r="A18" s="17" t="s">
        <v>9</v>
      </c>
      <c r="B18" s="17" t="s">
        <v>56</v>
      </c>
      <c r="C18" s="18" t="s">
        <v>89</v>
      </c>
      <c r="D18" s="17" t="s">
        <v>83</v>
      </c>
      <c r="E18" s="17" t="s">
        <v>93</v>
      </c>
      <c r="F18" s="17" t="s">
        <v>93</v>
      </c>
      <c r="G18" s="17" t="s">
        <v>93</v>
      </c>
      <c r="H18" s="17" t="s">
        <v>83</v>
      </c>
      <c r="I18" s="17" t="s">
        <v>87</v>
      </c>
      <c r="J18" s="17" t="s">
        <v>84</v>
      </c>
      <c r="K18" s="17" t="s">
        <v>93</v>
      </c>
      <c r="L18" s="17" t="s">
        <v>83</v>
      </c>
      <c r="M18" s="17" t="s">
        <v>83</v>
      </c>
      <c r="N18" s="17" t="s">
        <v>83</v>
      </c>
    </row>
    <row r="19" spans="1:14" ht="20.100000000000001" customHeight="1">
      <c r="A19" s="31" t="s">
        <v>10</v>
      </c>
      <c r="B19" s="31" t="s">
        <v>57</v>
      </c>
      <c r="C19" s="32">
        <v>67</v>
      </c>
      <c r="D19" s="31" t="s">
        <v>83</v>
      </c>
      <c r="E19" s="31" t="s">
        <v>86</v>
      </c>
      <c r="F19" s="31" t="s">
        <v>93</v>
      </c>
      <c r="G19" s="31" t="s">
        <v>86</v>
      </c>
      <c r="H19" s="31" t="s">
        <v>83</v>
      </c>
      <c r="I19" s="31" t="s">
        <v>100</v>
      </c>
      <c r="J19" s="31" t="s">
        <v>86</v>
      </c>
      <c r="K19" s="31" t="s">
        <v>84</v>
      </c>
      <c r="L19" s="31" t="s">
        <v>83</v>
      </c>
      <c r="M19" s="31" t="s">
        <v>83</v>
      </c>
      <c r="N19" s="31" t="s">
        <v>86</v>
      </c>
    </row>
    <row r="20" spans="1:14" ht="20.100000000000001" customHeight="1">
      <c r="A20" s="31" t="s">
        <v>10</v>
      </c>
      <c r="B20" s="31" t="s">
        <v>58</v>
      </c>
      <c r="C20" s="32">
        <v>81</v>
      </c>
      <c r="D20" s="31" t="s">
        <v>83</v>
      </c>
      <c r="E20" s="31" t="s">
        <v>86</v>
      </c>
      <c r="F20" s="31" t="s">
        <v>93</v>
      </c>
      <c r="G20" s="31" t="s">
        <v>86</v>
      </c>
      <c r="H20" s="31" t="s">
        <v>83</v>
      </c>
      <c r="I20" s="31" t="s">
        <v>100</v>
      </c>
      <c r="J20" s="31" t="s">
        <v>87</v>
      </c>
      <c r="K20" s="31" t="s">
        <v>84</v>
      </c>
      <c r="L20" s="31" t="s">
        <v>83</v>
      </c>
      <c r="M20" s="31" t="s">
        <v>83</v>
      </c>
      <c r="N20" s="31" t="s">
        <v>93</v>
      </c>
    </row>
    <row r="21" spans="1:14" ht="20.100000000000001" customHeight="1">
      <c r="A21" s="15" t="s">
        <v>11</v>
      </c>
      <c r="B21" s="15" t="s">
        <v>59</v>
      </c>
      <c r="C21" s="16">
        <v>7.7</v>
      </c>
      <c r="D21" s="15" t="s">
        <v>83</v>
      </c>
      <c r="E21" s="15" t="s">
        <v>87</v>
      </c>
      <c r="F21" s="15" t="s">
        <v>83</v>
      </c>
      <c r="G21" s="15" t="s">
        <v>87</v>
      </c>
      <c r="H21" s="15" t="s">
        <v>87</v>
      </c>
      <c r="I21" s="15" t="s">
        <v>85</v>
      </c>
      <c r="J21" s="15" t="s">
        <v>84</v>
      </c>
      <c r="K21" s="15" t="s">
        <v>83</v>
      </c>
      <c r="L21" s="15" t="s">
        <v>83</v>
      </c>
      <c r="M21" s="15" t="s">
        <v>86</v>
      </c>
      <c r="N21" s="15" t="s">
        <v>93</v>
      </c>
    </row>
    <row r="22" spans="1:14" ht="20.100000000000001" customHeight="1">
      <c r="A22" s="15" t="s">
        <v>11</v>
      </c>
      <c r="B22" s="15" t="s">
        <v>60</v>
      </c>
      <c r="C22" s="16">
        <v>99.9</v>
      </c>
      <c r="D22" s="15" t="s">
        <v>87</v>
      </c>
      <c r="E22" s="15" t="s">
        <v>83</v>
      </c>
      <c r="F22" s="15" t="s">
        <v>87</v>
      </c>
      <c r="G22" s="15" t="s">
        <v>87</v>
      </c>
      <c r="H22" s="15" t="s">
        <v>83</v>
      </c>
      <c r="I22" s="15" t="s">
        <v>85</v>
      </c>
      <c r="J22" s="15" t="s">
        <v>84</v>
      </c>
      <c r="K22" s="15" t="s">
        <v>84</v>
      </c>
      <c r="L22" s="15" t="s">
        <v>83</v>
      </c>
      <c r="M22" s="15" t="s">
        <v>83</v>
      </c>
      <c r="N22" s="15" t="s">
        <v>86</v>
      </c>
    </row>
    <row r="23" spans="1:14" ht="20.100000000000001" customHeight="1">
      <c r="A23" s="23" t="s">
        <v>12</v>
      </c>
      <c r="B23" s="23" t="s">
        <v>61</v>
      </c>
      <c r="C23" s="24">
        <v>73</v>
      </c>
      <c r="D23" s="23" t="s">
        <v>83</v>
      </c>
      <c r="E23" s="23" t="s">
        <v>87</v>
      </c>
      <c r="F23" s="23" t="s">
        <v>84</v>
      </c>
      <c r="G23" s="23" t="s">
        <v>84</v>
      </c>
      <c r="H23" s="23" t="s">
        <v>83</v>
      </c>
      <c r="I23" s="23" t="s">
        <v>99</v>
      </c>
      <c r="J23" s="23" t="s">
        <v>83</v>
      </c>
      <c r="K23" s="23" t="s">
        <v>84</v>
      </c>
      <c r="L23" s="23" t="s">
        <v>83</v>
      </c>
      <c r="M23" s="23" t="s">
        <v>83</v>
      </c>
      <c r="N23" s="23" t="s">
        <v>83</v>
      </c>
    </row>
    <row r="24" spans="1:14" ht="20.100000000000001" customHeight="1">
      <c r="A24" s="23" t="s">
        <v>12</v>
      </c>
      <c r="B24" s="23" t="s">
        <v>62</v>
      </c>
      <c r="C24" s="24">
        <v>76</v>
      </c>
      <c r="D24" s="23" t="s">
        <v>83</v>
      </c>
      <c r="E24" s="23" t="s">
        <v>87</v>
      </c>
      <c r="F24" s="23" t="s">
        <v>84</v>
      </c>
      <c r="G24" s="23" t="s">
        <v>84</v>
      </c>
      <c r="H24" s="23" t="s">
        <v>83</v>
      </c>
      <c r="I24" s="23" t="s">
        <v>99</v>
      </c>
      <c r="J24" s="23" t="s">
        <v>83</v>
      </c>
      <c r="K24" s="23" t="s">
        <v>84</v>
      </c>
      <c r="L24" s="23" t="s">
        <v>83</v>
      </c>
      <c r="M24" s="23" t="s">
        <v>83</v>
      </c>
      <c r="N24" s="23" t="s">
        <v>83</v>
      </c>
    </row>
    <row r="25" spans="1:14" ht="20.100000000000001" customHeight="1">
      <c r="A25" s="13" t="s">
        <v>13</v>
      </c>
      <c r="B25" s="13" t="s">
        <v>37</v>
      </c>
      <c r="C25" s="14">
        <v>78</v>
      </c>
      <c r="D25" s="13" t="s">
        <v>83</v>
      </c>
      <c r="E25" s="13" t="s">
        <v>87</v>
      </c>
      <c r="F25" s="13" t="s">
        <v>83</v>
      </c>
      <c r="G25" s="13" t="s">
        <v>87</v>
      </c>
      <c r="H25" s="13" t="s">
        <v>87</v>
      </c>
      <c r="I25" s="13" t="s">
        <v>100</v>
      </c>
      <c r="J25" s="13" t="s">
        <v>84</v>
      </c>
      <c r="K25" s="13" t="s">
        <v>83</v>
      </c>
      <c r="L25" s="13" t="s">
        <v>83</v>
      </c>
      <c r="M25" s="13" t="s">
        <v>86</v>
      </c>
      <c r="N25" s="13" t="s">
        <v>86</v>
      </c>
    </row>
    <row r="26" spans="1:14" ht="20.100000000000001" customHeight="1">
      <c r="A26" s="13" t="s">
        <v>13</v>
      </c>
      <c r="B26" s="13" t="s">
        <v>38</v>
      </c>
      <c r="C26" s="14">
        <v>72</v>
      </c>
      <c r="D26" s="13" t="s">
        <v>86</v>
      </c>
      <c r="E26" s="13" t="s">
        <v>83</v>
      </c>
      <c r="F26" s="13" t="s">
        <v>83</v>
      </c>
      <c r="G26" s="13" t="s">
        <v>86</v>
      </c>
      <c r="H26" s="13" t="s">
        <v>86</v>
      </c>
      <c r="I26" s="13" t="s">
        <v>100</v>
      </c>
      <c r="J26" s="13" t="s">
        <v>84</v>
      </c>
      <c r="K26" s="13" t="s">
        <v>83</v>
      </c>
      <c r="L26" s="13" t="s">
        <v>83</v>
      </c>
      <c r="M26" s="13" t="s">
        <v>86</v>
      </c>
      <c r="N26" s="13" t="s">
        <v>86</v>
      </c>
    </row>
    <row r="27" spans="1:14" ht="20.100000000000001" customHeight="1">
      <c r="A27" s="13" t="s">
        <v>13</v>
      </c>
      <c r="B27" s="13" t="s">
        <v>39</v>
      </c>
      <c r="C27" s="14">
        <v>52</v>
      </c>
      <c r="D27" s="13" t="s">
        <v>83</v>
      </c>
      <c r="E27" s="13" t="s">
        <v>87</v>
      </c>
      <c r="F27" s="13" t="s">
        <v>87</v>
      </c>
      <c r="G27" s="13" t="s">
        <v>87</v>
      </c>
      <c r="H27" s="13" t="s">
        <v>83</v>
      </c>
      <c r="I27" s="13" t="s">
        <v>100</v>
      </c>
      <c r="J27" s="13" t="s">
        <v>87</v>
      </c>
      <c r="K27" s="13" t="s">
        <v>83</v>
      </c>
      <c r="L27" s="13" t="s">
        <v>83</v>
      </c>
      <c r="M27" s="13" t="s">
        <v>83</v>
      </c>
      <c r="N27" s="13" t="s">
        <v>83</v>
      </c>
    </row>
    <row r="28" spans="1:14" ht="20.100000000000001" customHeight="1">
      <c r="A28" s="13" t="s">
        <v>13</v>
      </c>
      <c r="B28" s="13" t="s">
        <v>40</v>
      </c>
      <c r="C28" s="14">
        <v>91</v>
      </c>
      <c r="D28" s="13" t="s">
        <v>83</v>
      </c>
      <c r="E28" s="13" t="s">
        <v>86</v>
      </c>
      <c r="F28" s="13" t="s">
        <v>84</v>
      </c>
      <c r="G28" s="13" t="s">
        <v>84</v>
      </c>
      <c r="H28" s="13" t="s">
        <v>83</v>
      </c>
      <c r="I28" s="13" t="s">
        <v>100</v>
      </c>
      <c r="J28" s="13" t="s">
        <v>86</v>
      </c>
      <c r="K28" s="13" t="s">
        <v>86</v>
      </c>
      <c r="L28" s="13" t="s">
        <v>83</v>
      </c>
      <c r="M28" s="13" t="s">
        <v>83</v>
      </c>
      <c r="N28" s="13" t="s">
        <v>83</v>
      </c>
    </row>
    <row r="29" spans="1:14" ht="20.100000000000001" customHeight="1">
      <c r="A29" s="13" t="s">
        <v>13</v>
      </c>
      <c r="B29" s="13" t="s">
        <v>41</v>
      </c>
      <c r="C29" s="14">
        <v>99.9</v>
      </c>
      <c r="D29" s="13" t="s">
        <v>83</v>
      </c>
      <c r="E29" s="13" t="s">
        <v>84</v>
      </c>
      <c r="F29" s="13" t="s">
        <v>84</v>
      </c>
      <c r="G29" s="13" t="s">
        <v>84</v>
      </c>
      <c r="H29" s="13" t="s">
        <v>83</v>
      </c>
      <c r="I29" s="13" t="s">
        <v>83</v>
      </c>
      <c r="J29" s="13" t="s">
        <v>84</v>
      </c>
      <c r="K29" s="13" t="s">
        <v>93</v>
      </c>
      <c r="L29" s="13" t="s">
        <v>83</v>
      </c>
      <c r="M29" s="13" t="s">
        <v>83</v>
      </c>
      <c r="N29" s="13" t="s">
        <v>83</v>
      </c>
    </row>
    <row r="30" spans="1:14" ht="20.100000000000001" customHeight="1">
      <c r="A30" s="33" t="s">
        <v>14</v>
      </c>
      <c r="B30" s="33" t="s">
        <v>63</v>
      </c>
      <c r="C30" s="34">
        <v>22</v>
      </c>
      <c r="D30" s="33" t="s">
        <v>86</v>
      </c>
      <c r="E30" s="33" t="s">
        <v>83</v>
      </c>
      <c r="F30" s="33" t="s">
        <v>83</v>
      </c>
      <c r="G30" s="33" t="s">
        <v>87</v>
      </c>
      <c r="H30" s="33" t="s">
        <v>87</v>
      </c>
      <c r="I30" s="33" t="s">
        <v>99</v>
      </c>
      <c r="J30" s="33" t="s">
        <v>83</v>
      </c>
      <c r="K30" s="33" t="s">
        <v>83</v>
      </c>
      <c r="L30" s="33" t="s">
        <v>87</v>
      </c>
      <c r="M30" s="33" t="s">
        <v>83</v>
      </c>
      <c r="N30" s="33" t="s">
        <v>84</v>
      </c>
    </row>
    <row r="31" spans="1:14" ht="20.100000000000001" customHeight="1">
      <c r="A31" s="33" t="s">
        <v>14</v>
      </c>
      <c r="B31" s="33" t="s">
        <v>64</v>
      </c>
      <c r="C31" s="34">
        <v>72</v>
      </c>
      <c r="D31" s="33" t="s">
        <v>86</v>
      </c>
      <c r="E31" s="33" t="s">
        <v>83</v>
      </c>
      <c r="F31" s="33" t="s">
        <v>83</v>
      </c>
      <c r="G31" s="33" t="s">
        <v>87</v>
      </c>
      <c r="H31" s="33" t="s">
        <v>87</v>
      </c>
      <c r="I31" s="33" t="s">
        <v>99</v>
      </c>
      <c r="J31" s="33" t="s">
        <v>83</v>
      </c>
      <c r="K31" s="33" t="s">
        <v>83</v>
      </c>
      <c r="L31" s="33" t="s">
        <v>93</v>
      </c>
      <c r="M31" s="33" t="s">
        <v>84</v>
      </c>
      <c r="N31" s="33" t="s">
        <v>84</v>
      </c>
    </row>
    <row r="32" spans="1:14" ht="20.100000000000001" customHeight="1">
      <c r="A32" s="33" t="s">
        <v>14</v>
      </c>
      <c r="B32" s="33" t="s">
        <v>65</v>
      </c>
      <c r="C32" s="34" t="s">
        <v>93</v>
      </c>
      <c r="D32" s="33" t="s">
        <v>86</v>
      </c>
      <c r="E32" s="33" t="s">
        <v>83</v>
      </c>
      <c r="F32" s="33" t="s">
        <v>83</v>
      </c>
      <c r="G32" s="33" t="s">
        <v>87</v>
      </c>
      <c r="H32" s="33" t="s">
        <v>87</v>
      </c>
      <c r="I32" s="33" t="s">
        <v>99</v>
      </c>
      <c r="J32" s="33" t="s">
        <v>83</v>
      </c>
      <c r="K32" s="33" t="s">
        <v>83</v>
      </c>
      <c r="L32" s="33" t="s">
        <v>93</v>
      </c>
      <c r="M32" s="33" t="s">
        <v>84</v>
      </c>
      <c r="N32" s="33" t="s">
        <v>84</v>
      </c>
    </row>
    <row r="33" spans="1:14" ht="20.100000000000001" customHeight="1">
      <c r="A33" s="33" t="s">
        <v>14</v>
      </c>
      <c r="B33" s="33" t="s">
        <v>66</v>
      </c>
      <c r="C33" s="34" t="s">
        <v>93</v>
      </c>
      <c r="D33" s="33" t="s">
        <v>86</v>
      </c>
      <c r="E33" s="33" t="s">
        <v>83</v>
      </c>
      <c r="F33" s="33" t="s">
        <v>83</v>
      </c>
      <c r="G33" s="33" t="s">
        <v>87</v>
      </c>
      <c r="H33" s="33" t="s">
        <v>87</v>
      </c>
      <c r="I33" s="33" t="s">
        <v>99</v>
      </c>
      <c r="J33" s="33" t="s">
        <v>83</v>
      </c>
      <c r="K33" s="33" t="s">
        <v>83</v>
      </c>
      <c r="L33" s="33" t="s">
        <v>93</v>
      </c>
      <c r="M33" s="33" t="s">
        <v>84</v>
      </c>
      <c r="N33" s="33" t="s">
        <v>84</v>
      </c>
    </row>
    <row r="34" spans="1:14" ht="20.100000000000001" customHeight="1">
      <c r="A34" s="39" t="s">
        <v>15</v>
      </c>
      <c r="B34" s="39" t="s">
        <v>42</v>
      </c>
      <c r="C34" s="40">
        <v>79</v>
      </c>
      <c r="D34" s="39" t="s">
        <v>86</v>
      </c>
      <c r="E34" s="39" t="s">
        <v>83</v>
      </c>
      <c r="F34" s="39" t="s">
        <v>83</v>
      </c>
      <c r="G34" s="39" t="s">
        <v>87</v>
      </c>
      <c r="H34" s="39" t="s">
        <v>87</v>
      </c>
      <c r="I34" s="39" t="s">
        <v>99</v>
      </c>
      <c r="J34" s="39" t="s">
        <v>87</v>
      </c>
      <c r="K34" s="39" t="s">
        <v>83</v>
      </c>
      <c r="L34" s="39" t="s">
        <v>86</v>
      </c>
      <c r="M34" s="39" t="s">
        <v>86</v>
      </c>
      <c r="N34" s="39" t="s">
        <v>84</v>
      </c>
    </row>
    <row r="35" spans="1:14" ht="20.100000000000001" customHeight="1">
      <c r="A35" s="39" t="s">
        <v>15</v>
      </c>
      <c r="B35" s="39" t="s">
        <v>43</v>
      </c>
      <c r="C35" s="40" t="s">
        <v>89</v>
      </c>
      <c r="D35" s="39" t="s">
        <v>87</v>
      </c>
      <c r="E35" s="39" t="s">
        <v>83</v>
      </c>
      <c r="F35" s="39" t="s">
        <v>83</v>
      </c>
      <c r="G35" s="39" t="s">
        <v>87</v>
      </c>
      <c r="H35" s="39" t="s">
        <v>87</v>
      </c>
      <c r="I35" s="39" t="s">
        <v>99</v>
      </c>
      <c r="J35" s="39" t="s">
        <v>83</v>
      </c>
      <c r="K35" s="39" t="s">
        <v>83</v>
      </c>
      <c r="L35" s="39" t="s">
        <v>93</v>
      </c>
      <c r="M35" s="39" t="s">
        <v>83</v>
      </c>
      <c r="N35" s="39" t="s">
        <v>84</v>
      </c>
    </row>
    <row r="36" spans="1:14" ht="20.100000000000001" customHeight="1">
      <c r="A36" s="39" t="s">
        <v>15</v>
      </c>
      <c r="B36" s="39" t="s">
        <v>44</v>
      </c>
      <c r="C36" s="40" t="s">
        <v>89</v>
      </c>
      <c r="D36" s="39" t="s">
        <v>87</v>
      </c>
      <c r="E36" s="39" t="s">
        <v>83</v>
      </c>
      <c r="F36" s="39" t="s">
        <v>83</v>
      </c>
      <c r="G36" s="39" t="s">
        <v>87</v>
      </c>
      <c r="H36" s="39" t="s">
        <v>87</v>
      </c>
      <c r="I36" s="39" t="s">
        <v>99</v>
      </c>
      <c r="J36" s="39" t="s">
        <v>83</v>
      </c>
      <c r="K36" s="39" t="s">
        <v>83</v>
      </c>
      <c r="L36" s="39" t="s">
        <v>93</v>
      </c>
      <c r="M36" s="39" t="s">
        <v>83</v>
      </c>
      <c r="N36" s="39" t="s">
        <v>83</v>
      </c>
    </row>
    <row r="37" spans="1:14" ht="20.100000000000001" customHeight="1">
      <c r="A37" s="21" t="s">
        <v>16</v>
      </c>
      <c r="B37" s="21" t="s">
        <v>45</v>
      </c>
      <c r="C37" s="22" t="s">
        <v>89</v>
      </c>
      <c r="D37" s="21" t="s">
        <v>86</v>
      </c>
      <c r="E37" s="21" t="s">
        <v>83</v>
      </c>
      <c r="F37" s="21" t="s">
        <v>83</v>
      </c>
      <c r="G37" s="21" t="s">
        <v>86</v>
      </c>
      <c r="H37" s="21" t="s">
        <v>86</v>
      </c>
      <c r="I37" s="21" t="s">
        <v>99</v>
      </c>
      <c r="J37" s="21" t="s">
        <v>83</v>
      </c>
      <c r="K37" s="21" t="s">
        <v>83</v>
      </c>
      <c r="L37" s="21" t="s">
        <v>93</v>
      </c>
      <c r="M37" s="21" t="s">
        <v>83</v>
      </c>
      <c r="N37" s="21" t="s">
        <v>84</v>
      </c>
    </row>
    <row r="38" spans="1:14" ht="20.100000000000001" customHeight="1">
      <c r="A38" s="21" t="s">
        <v>16</v>
      </c>
      <c r="B38" s="21" t="s">
        <v>46</v>
      </c>
      <c r="C38" s="22" t="s">
        <v>89</v>
      </c>
      <c r="D38" s="21" t="s">
        <v>86</v>
      </c>
      <c r="E38" s="21" t="s">
        <v>83</v>
      </c>
      <c r="F38" s="21" t="s">
        <v>83</v>
      </c>
      <c r="G38" s="21" t="s">
        <v>86</v>
      </c>
      <c r="H38" s="21" t="s">
        <v>86</v>
      </c>
      <c r="I38" s="21" t="s">
        <v>99</v>
      </c>
      <c r="J38" s="21" t="s">
        <v>83</v>
      </c>
      <c r="K38" s="21" t="s">
        <v>83</v>
      </c>
      <c r="L38" s="21" t="s">
        <v>93</v>
      </c>
      <c r="M38" s="21" t="s">
        <v>84</v>
      </c>
      <c r="N38" s="21" t="s">
        <v>86</v>
      </c>
    </row>
    <row r="39" spans="1:14" ht="20.100000000000001" customHeight="1">
      <c r="A39" s="37" t="s">
        <v>17</v>
      </c>
      <c r="B39" s="37" t="s">
        <v>47</v>
      </c>
      <c r="C39" s="38" t="s">
        <v>91</v>
      </c>
      <c r="D39" s="37" t="s">
        <v>83</v>
      </c>
      <c r="E39" s="37" t="s">
        <v>84</v>
      </c>
      <c r="F39" s="37" t="s">
        <v>86</v>
      </c>
      <c r="G39" s="37" t="s">
        <v>93</v>
      </c>
      <c r="H39" s="37" t="s">
        <v>83</v>
      </c>
      <c r="I39" s="37" t="s">
        <v>100</v>
      </c>
      <c r="J39" s="37" t="s">
        <v>87</v>
      </c>
      <c r="K39" s="37" t="s">
        <v>93</v>
      </c>
      <c r="L39" s="37" t="s">
        <v>83</v>
      </c>
      <c r="M39" s="37" t="s">
        <v>84</v>
      </c>
      <c r="N39" s="37" t="s">
        <v>84</v>
      </c>
    </row>
    <row r="40" spans="1:14" ht="20.100000000000001" customHeight="1">
      <c r="A40" s="9" t="s">
        <v>18</v>
      </c>
      <c r="B40" s="9" t="s">
        <v>67</v>
      </c>
      <c r="C40" s="10">
        <v>99.8</v>
      </c>
      <c r="D40" s="9" t="s">
        <v>83</v>
      </c>
      <c r="E40" s="9" t="s">
        <v>84</v>
      </c>
      <c r="F40" s="9" t="s">
        <v>84</v>
      </c>
      <c r="G40" s="9" t="s">
        <v>84</v>
      </c>
      <c r="H40" s="9" t="s">
        <v>87</v>
      </c>
      <c r="I40" s="9" t="s">
        <v>99</v>
      </c>
      <c r="J40" s="9" t="s">
        <v>84</v>
      </c>
      <c r="K40" s="9" t="s">
        <v>93</v>
      </c>
      <c r="L40" s="9" t="s">
        <v>83</v>
      </c>
      <c r="M40" s="9" t="s">
        <v>86</v>
      </c>
      <c r="N40" s="9" t="s">
        <v>86</v>
      </c>
    </row>
    <row r="41" spans="1:14" ht="20.100000000000001" customHeight="1">
      <c r="A41" s="9" t="s">
        <v>18</v>
      </c>
      <c r="B41" s="9" t="s">
        <v>68</v>
      </c>
      <c r="C41" s="10">
        <v>8.6</v>
      </c>
      <c r="D41" s="9" t="s">
        <v>83</v>
      </c>
      <c r="E41" s="9" t="s">
        <v>84</v>
      </c>
      <c r="F41" s="9" t="s">
        <v>84</v>
      </c>
      <c r="G41" s="9" t="s">
        <v>84</v>
      </c>
      <c r="H41" s="9" t="s">
        <v>87</v>
      </c>
      <c r="I41" s="9" t="s">
        <v>99</v>
      </c>
      <c r="J41" s="9" t="s">
        <v>86</v>
      </c>
      <c r="K41" s="9" t="s">
        <v>93</v>
      </c>
      <c r="L41" s="9" t="s">
        <v>83</v>
      </c>
      <c r="M41" s="9" t="s">
        <v>83</v>
      </c>
      <c r="N41" s="9" t="s">
        <v>84</v>
      </c>
    </row>
    <row r="42" spans="1:14" ht="20.100000000000001" customHeight="1">
      <c r="A42" s="35" t="s">
        <v>19</v>
      </c>
      <c r="B42" s="35" t="s">
        <v>69</v>
      </c>
      <c r="C42" s="36" t="s">
        <v>90</v>
      </c>
      <c r="D42" s="35" t="s">
        <v>83</v>
      </c>
      <c r="E42" s="35" t="s">
        <v>84</v>
      </c>
      <c r="F42" s="35" t="s">
        <v>87</v>
      </c>
      <c r="G42" s="35" t="s">
        <v>84</v>
      </c>
      <c r="H42" s="35" t="s">
        <v>83</v>
      </c>
      <c r="I42" s="35" t="s">
        <v>87</v>
      </c>
      <c r="J42" s="35" t="s">
        <v>84</v>
      </c>
      <c r="K42" s="35" t="s">
        <v>93</v>
      </c>
      <c r="L42" s="35" t="s">
        <v>83</v>
      </c>
      <c r="M42" s="35" t="s">
        <v>83</v>
      </c>
      <c r="N42" s="35" t="s">
        <v>83</v>
      </c>
    </row>
    <row r="43" spans="1:14" ht="20.100000000000001" customHeight="1">
      <c r="A43" s="35" t="s">
        <v>19</v>
      </c>
      <c r="B43" s="35" t="s">
        <v>70</v>
      </c>
      <c r="C43" s="36" t="s">
        <v>89</v>
      </c>
      <c r="D43" s="35" t="s">
        <v>83</v>
      </c>
      <c r="E43" s="35" t="s">
        <v>84</v>
      </c>
      <c r="F43" s="35" t="s">
        <v>84</v>
      </c>
      <c r="G43" s="35" t="s">
        <v>84</v>
      </c>
      <c r="H43" s="35" t="s">
        <v>83</v>
      </c>
      <c r="I43" s="35" t="s">
        <v>87</v>
      </c>
      <c r="J43" s="35" t="s">
        <v>84</v>
      </c>
      <c r="K43" s="35" t="s">
        <v>93</v>
      </c>
      <c r="L43" s="35" t="s">
        <v>83</v>
      </c>
      <c r="M43" s="35" t="s">
        <v>83</v>
      </c>
      <c r="N43" s="35" t="s">
        <v>84</v>
      </c>
    </row>
    <row r="44" spans="1:14" ht="20.100000000000001" customHeight="1">
      <c r="A44" s="35" t="s">
        <v>19</v>
      </c>
      <c r="B44" s="35" t="s">
        <v>71</v>
      </c>
      <c r="C44" s="36" t="s">
        <v>90</v>
      </c>
      <c r="D44" s="35" t="s">
        <v>83</v>
      </c>
      <c r="E44" s="35" t="s">
        <v>83</v>
      </c>
      <c r="F44" s="35" t="s">
        <v>83</v>
      </c>
      <c r="G44" s="35" t="s">
        <v>87</v>
      </c>
      <c r="H44" s="35" t="s">
        <v>83</v>
      </c>
      <c r="I44" s="35" t="s">
        <v>87</v>
      </c>
      <c r="J44" s="35" t="s">
        <v>84</v>
      </c>
      <c r="K44" s="35" t="s">
        <v>83</v>
      </c>
      <c r="L44" s="35" t="s">
        <v>83</v>
      </c>
      <c r="M44" s="35" t="s">
        <v>83</v>
      </c>
      <c r="N44" s="35" t="s">
        <v>83</v>
      </c>
    </row>
    <row r="45" spans="1:14" ht="20.100000000000001" customHeight="1">
      <c r="A45" s="5" t="s">
        <v>20</v>
      </c>
      <c r="B45" s="5" t="s">
        <v>72</v>
      </c>
      <c r="C45" s="6">
        <v>67</v>
      </c>
      <c r="D45" s="5" t="s">
        <v>83</v>
      </c>
      <c r="E45" s="5" t="s">
        <v>84</v>
      </c>
      <c r="F45" s="5" t="s">
        <v>84</v>
      </c>
      <c r="G45" s="5" t="s">
        <v>93</v>
      </c>
      <c r="H45" s="5" t="s">
        <v>83</v>
      </c>
      <c r="I45" s="5" t="s">
        <v>99</v>
      </c>
      <c r="J45" s="5" t="s">
        <v>84</v>
      </c>
      <c r="K45" s="5" t="s">
        <v>93</v>
      </c>
      <c r="L45" s="5" t="s">
        <v>83</v>
      </c>
      <c r="M45" s="5" t="s">
        <v>83</v>
      </c>
      <c r="N45" s="5" t="s">
        <v>84</v>
      </c>
    </row>
    <row r="46" spans="1:14" ht="20.100000000000001" customHeight="1">
      <c r="A46" s="5" t="s">
        <v>20</v>
      </c>
      <c r="B46" s="5" t="s">
        <v>73</v>
      </c>
      <c r="C46" s="6">
        <v>83</v>
      </c>
      <c r="D46" s="5" t="s">
        <v>83</v>
      </c>
      <c r="E46" s="5" t="s">
        <v>84</v>
      </c>
      <c r="F46" s="5" t="s">
        <v>84</v>
      </c>
      <c r="G46" s="5" t="s">
        <v>93</v>
      </c>
      <c r="H46" s="5" t="s">
        <v>83</v>
      </c>
      <c r="I46" s="5" t="s">
        <v>99</v>
      </c>
      <c r="J46" s="5" t="s">
        <v>84</v>
      </c>
      <c r="K46" s="5" t="s">
        <v>93</v>
      </c>
      <c r="L46" s="5" t="s">
        <v>83</v>
      </c>
      <c r="M46" s="5" t="s">
        <v>83</v>
      </c>
      <c r="N46" s="5" t="s">
        <v>84</v>
      </c>
    </row>
    <row r="47" spans="1:14" ht="20.100000000000001" customHeight="1">
      <c r="A47" s="25" t="s">
        <v>21</v>
      </c>
      <c r="B47" s="25" t="s">
        <v>74</v>
      </c>
      <c r="C47" s="26">
        <v>99.8</v>
      </c>
      <c r="D47" s="25" t="s">
        <v>83</v>
      </c>
      <c r="E47" s="25" t="s">
        <v>84</v>
      </c>
      <c r="F47" s="25" t="s">
        <v>84</v>
      </c>
      <c r="G47" s="25" t="s">
        <v>84</v>
      </c>
      <c r="H47" s="25" t="s">
        <v>83</v>
      </c>
      <c r="I47" s="25" t="s">
        <v>100</v>
      </c>
      <c r="J47" s="25" t="s">
        <v>84</v>
      </c>
      <c r="K47" s="25" t="s">
        <v>93</v>
      </c>
      <c r="L47" s="25" t="s">
        <v>83</v>
      </c>
      <c r="M47" s="25" t="s">
        <v>83</v>
      </c>
      <c r="N47" s="25" t="s">
        <v>84</v>
      </c>
    </row>
    <row r="48" spans="1:14" ht="20.100000000000001" customHeight="1">
      <c r="A48" s="25" t="s">
        <v>21</v>
      </c>
      <c r="B48" s="25" t="s">
        <v>75</v>
      </c>
      <c r="C48" s="26">
        <v>8</v>
      </c>
      <c r="D48" s="25" t="s">
        <v>83</v>
      </c>
      <c r="E48" s="25" t="s">
        <v>84</v>
      </c>
      <c r="F48" s="25" t="s">
        <v>84</v>
      </c>
      <c r="G48" s="25" t="s">
        <v>84</v>
      </c>
      <c r="H48" s="25" t="s">
        <v>83</v>
      </c>
      <c r="I48" s="25" t="s">
        <v>100</v>
      </c>
      <c r="J48" s="25" t="s">
        <v>84</v>
      </c>
      <c r="K48" s="25" t="s">
        <v>93</v>
      </c>
      <c r="L48" s="25" t="s">
        <v>83</v>
      </c>
      <c r="M48" s="25" t="s">
        <v>84</v>
      </c>
      <c r="N48" s="25" t="s">
        <v>84</v>
      </c>
    </row>
    <row r="49" spans="1:14" ht="20.100000000000001" customHeight="1">
      <c r="A49" s="27" t="s">
        <v>22</v>
      </c>
      <c r="B49" s="27" t="s">
        <v>48</v>
      </c>
      <c r="C49" s="28">
        <v>99.4</v>
      </c>
      <c r="D49" s="27" t="s">
        <v>83</v>
      </c>
      <c r="E49" s="27" t="s">
        <v>83</v>
      </c>
      <c r="F49" s="27" t="s">
        <v>93</v>
      </c>
      <c r="G49" s="27" t="s">
        <v>83</v>
      </c>
      <c r="H49" s="27" t="s">
        <v>83</v>
      </c>
      <c r="I49" s="27" t="s">
        <v>83</v>
      </c>
      <c r="J49" s="27" t="s">
        <v>83</v>
      </c>
      <c r="K49" s="27" t="s">
        <v>93</v>
      </c>
      <c r="L49" s="27" t="s">
        <v>83</v>
      </c>
      <c r="M49" s="27" t="s">
        <v>83</v>
      </c>
      <c r="N49" s="27" t="s">
        <v>84</v>
      </c>
    </row>
    <row r="50" spans="1:14" ht="20.100000000000001" customHeight="1">
      <c r="A50" s="29" t="s">
        <v>23</v>
      </c>
      <c r="B50" s="29" t="s">
        <v>49</v>
      </c>
      <c r="C50" s="30">
        <v>99.8</v>
      </c>
      <c r="D50" s="29" t="s">
        <v>83</v>
      </c>
      <c r="E50" s="29" t="s">
        <v>93</v>
      </c>
      <c r="F50" s="29" t="s">
        <v>93</v>
      </c>
      <c r="G50" s="29" t="s">
        <v>93</v>
      </c>
      <c r="H50" s="29" t="s">
        <v>83</v>
      </c>
      <c r="I50" s="29" t="s">
        <v>83</v>
      </c>
      <c r="J50" s="29" t="s">
        <v>87</v>
      </c>
      <c r="K50" s="29" t="s">
        <v>93</v>
      </c>
      <c r="L50" s="29" t="s">
        <v>83</v>
      </c>
      <c r="M50" s="29" t="s">
        <v>83</v>
      </c>
      <c r="N50" s="29" t="s">
        <v>83</v>
      </c>
    </row>
    <row r="51" spans="1:14" ht="20.100000000000001" customHeight="1">
      <c r="A51" s="19" t="s">
        <v>24</v>
      </c>
      <c r="B51" s="19" t="s">
        <v>76</v>
      </c>
      <c r="C51" s="20">
        <v>98</v>
      </c>
      <c r="D51" s="19" t="s">
        <v>83</v>
      </c>
      <c r="E51" s="19" t="s">
        <v>93</v>
      </c>
      <c r="F51" s="19" t="s">
        <v>93</v>
      </c>
      <c r="G51" s="19" t="s">
        <v>93</v>
      </c>
      <c r="H51" s="19" t="s">
        <v>83</v>
      </c>
      <c r="I51" s="19" t="s">
        <v>100</v>
      </c>
      <c r="J51" s="19" t="s">
        <v>84</v>
      </c>
      <c r="K51" s="19" t="s">
        <v>93</v>
      </c>
      <c r="L51" s="19" t="s">
        <v>83</v>
      </c>
      <c r="M51" s="19" t="s">
        <v>84</v>
      </c>
      <c r="N51" s="19" t="s">
        <v>84</v>
      </c>
    </row>
    <row r="52" spans="1:14" ht="20.100000000000001" customHeight="1">
      <c r="A52" s="19" t="s">
        <v>24</v>
      </c>
      <c r="B52" s="19" t="s">
        <v>77</v>
      </c>
      <c r="C52" s="20">
        <v>97</v>
      </c>
      <c r="D52" s="19" t="s">
        <v>83</v>
      </c>
      <c r="E52" s="19" t="s">
        <v>93</v>
      </c>
      <c r="F52" s="19" t="s">
        <v>93</v>
      </c>
      <c r="G52" s="19" t="s">
        <v>93</v>
      </c>
      <c r="H52" s="19" t="s">
        <v>83</v>
      </c>
      <c r="I52" s="19" t="s">
        <v>100</v>
      </c>
      <c r="J52" s="19" t="s">
        <v>84</v>
      </c>
      <c r="K52" s="19" t="s">
        <v>93</v>
      </c>
      <c r="L52" s="19" t="s">
        <v>83</v>
      </c>
      <c r="M52" s="19" t="s">
        <v>84</v>
      </c>
      <c r="N52" s="19" t="s">
        <v>84</v>
      </c>
    </row>
    <row r="53" spans="1:14" ht="20.100000000000001" customHeight="1">
      <c r="A53" s="19" t="s">
        <v>24</v>
      </c>
      <c r="B53" s="19" t="s">
        <v>78</v>
      </c>
      <c r="C53" s="20">
        <v>99.8</v>
      </c>
      <c r="D53" s="19" t="s">
        <v>83</v>
      </c>
      <c r="E53" s="19" t="s">
        <v>93</v>
      </c>
      <c r="F53" s="19" t="s">
        <v>93</v>
      </c>
      <c r="G53" s="19" t="s">
        <v>93</v>
      </c>
      <c r="H53" s="19" t="s">
        <v>83</v>
      </c>
      <c r="I53" s="19" t="s">
        <v>100</v>
      </c>
      <c r="J53" s="19" t="s">
        <v>84</v>
      </c>
      <c r="K53" s="19" t="s">
        <v>93</v>
      </c>
      <c r="L53" s="19" t="s">
        <v>83</v>
      </c>
      <c r="M53" s="19" t="s">
        <v>84</v>
      </c>
      <c r="N53" s="19" t="s">
        <v>84</v>
      </c>
    </row>
    <row r="54" spans="1:14" ht="20.100000000000001" customHeight="1">
      <c r="A54" s="19" t="s">
        <v>24</v>
      </c>
      <c r="B54" s="19" t="s">
        <v>79</v>
      </c>
      <c r="C54" s="20">
        <v>99</v>
      </c>
      <c r="D54" s="19" t="s">
        <v>83</v>
      </c>
      <c r="E54" s="19" t="s">
        <v>93</v>
      </c>
      <c r="F54" s="19" t="s">
        <v>93</v>
      </c>
      <c r="G54" s="19" t="s">
        <v>93</v>
      </c>
      <c r="H54" s="19" t="s">
        <v>83</v>
      </c>
      <c r="I54" s="19" t="s">
        <v>100</v>
      </c>
      <c r="J54" s="19" t="s">
        <v>84</v>
      </c>
      <c r="K54" s="19" t="s">
        <v>93</v>
      </c>
      <c r="L54" s="19" t="s">
        <v>83</v>
      </c>
      <c r="M54" s="19" t="s">
        <v>84</v>
      </c>
      <c r="N54" s="19" t="s">
        <v>84</v>
      </c>
    </row>
    <row r="55" spans="1:14" ht="20.100000000000001" customHeight="1">
      <c r="A55" s="19" t="s">
        <v>24</v>
      </c>
      <c r="B55" s="19" t="s">
        <v>80</v>
      </c>
      <c r="C55" s="20">
        <v>95</v>
      </c>
      <c r="D55" s="19" t="s">
        <v>83</v>
      </c>
      <c r="E55" s="19" t="s">
        <v>93</v>
      </c>
      <c r="F55" s="19" t="s">
        <v>93</v>
      </c>
      <c r="G55" s="19" t="s">
        <v>93</v>
      </c>
      <c r="H55" s="19" t="s">
        <v>83</v>
      </c>
      <c r="I55" s="19" t="s">
        <v>100</v>
      </c>
      <c r="J55" s="19" t="s">
        <v>84</v>
      </c>
      <c r="K55" s="19" t="s">
        <v>93</v>
      </c>
      <c r="L55" s="19" t="s">
        <v>83</v>
      </c>
      <c r="M55" s="19" t="s">
        <v>84</v>
      </c>
      <c r="N55" s="19" t="s">
        <v>84</v>
      </c>
    </row>
    <row r="56" spans="1:14" ht="20.100000000000001" customHeight="1">
      <c r="A56" s="19" t="s">
        <v>24</v>
      </c>
      <c r="B56" s="19" t="s">
        <v>81</v>
      </c>
      <c r="C56" s="20">
        <v>97</v>
      </c>
      <c r="D56" s="19" t="s">
        <v>83</v>
      </c>
      <c r="E56" s="19" t="s">
        <v>93</v>
      </c>
      <c r="F56" s="19" t="s">
        <v>93</v>
      </c>
      <c r="G56" s="19" t="s">
        <v>93</v>
      </c>
      <c r="H56" s="19" t="s">
        <v>83</v>
      </c>
      <c r="I56" s="19" t="s">
        <v>83</v>
      </c>
      <c r="J56" s="19" t="s">
        <v>84</v>
      </c>
      <c r="K56" s="19" t="s">
        <v>93</v>
      </c>
      <c r="L56" s="19" t="s">
        <v>83</v>
      </c>
      <c r="M56" s="19" t="s">
        <v>84</v>
      </c>
      <c r="N56" s="19" t="s">
        <v>84</v>
      </c>
    </row>
    <row r="57" spans="1:14" ht="20.100000000000001" customHeight="1">
      <c r="A57" s="19" t="s">
        <v>24</v>
      </c>
      <c r="B57" s="19" t="s">
        <v>50</v>
      </c>
      <c r="C57" s="20">
        <v>98</v>
      </c>
      <c r="D57" s="19" t="s">
        <v>83</v>
      </c>
      <c r="E57" s="19" t="s">
        <v>93</v>
      </c>
      <c r="F57" s="19" t="s">
        <v>93</v>
      </c>
      <c r="G57" s="19" t="s">
        <v>93</v>
      </c>
      <c r="H57" s="19" t="s">
        <v>83</v>
      </c>
      <c r="I57" s="19" t="s">
        <v>100</v>
      </c>
      <c r="J57" s="19" t="s">
        <v>84</v>
      </c>
      <c r="K57" s="19" t="s">
        <v>93</v>
      </c>
      <c r="L57" s="19" t="s">
        <v>83</v>
      </c>
      <c r="M57" s="19" t="s">
        <v>84</v>
      </c>
      <c r="N57" s="19" t="s">
        <v>84</v>
      </c>
    </row>
    <row r="58" spans="1:14" ht="20.100000000000001" customHeight="1">
      <c r="A58" s="19" t="s">
        <v>24</v>
      </c>
      <c r="B58" s="19" t="s">
        <v>82</v>
      </c>
      <c r="C58" s="20">
        <v>99</v>
      </c>
      <c r="D58" s="19" t="s">
        <v>83</v>
      </c>
      <c r="E58" s="19" t="s">
        <v>93</v>
      </c>
      <c r="F58" s="19" t="s">
        <v>93</v>
      </c>
      <c r="G58" s="19" t="s">
        <v>93</v>
      </c>
      <c r="H58" s="19" t="s">
        <v>83</v>
      </c>
      <c r="I58" s="19" t="s">
        <v>99</v>
      </c>
      <c r="J58" s="19" t="s">
        <v>84</v>
      </c>
      <c r="K58" s="19" t="s">
        <v>93</v>
      </c>
      <c r="L58" s="19" t="s">
        <v>83</v>
      </c>
      <c r="M58" s="19" t="s">
        <v>83</v>
      </c>
      <c r="N58" s="19" t="s">
        <v>86</v>
      </c>
    </row>
    <row r="59" spans="1:14" ht="20.100000000000001" customHeight="1">
      <c r="A59" s="19" t="s">
        <v>24</v>
      </c>
      <c r="B59" s="19" t="s">
        <v>51</v>
      </c>
      <c r="C59" s="20">
        <v>99</v>
      </c>
      <c r="D59" s="19" t="s">
        <v>83</v>
      </c>
      <c r="E59" s="19" t="s">
        <v>93</v>
      </c>
      <c r="F59" s="19" t="s">
        <v>93</v>
      </c>
      <c r="G59" s="19" t="s">
        <v>93</v>
      </c>
      <c r="H59" s="19" t="s">
        <v>83</v>
      </c>
      <c r="I59" s="19" t="s">
        <v>99</v>
      </c>
      <c r="J59" s="19" t="s">
        <v>84</v>
      </c>
      <c r="K59" s="19" t="s">
        <v>93</v>
      </c>
      <c r="L59" s="19" t="s">
        <v>83</v>
      </c>
      <c r="M59" s="19" t="s">
        <v>83</v>
      </c>
      <c r="N59" s="19" t="s">
        <v>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Recheche Ac</vt:lpstr>
      <vt:lpstr>BD Ag-Ac</vt:lpstr>
      <vt:lpstr>Tableau Ag-Ac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2014-11-14T20:43:05Z</dcterms:modified>
</cp:coreProperties>
</file>