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23715" windowHeight="10050" firstSheet="4" activeTab="6"/>
  </bookViews>
  <sheets>
    <sheet name="Calcul (Protégé par mdp)" sheetId="13" r:id="rId1"/>
    <sheet name="Club" sheetId="12" r:id="rId2"/>
    <sheet name="Inscrits" sheetId="4" r:id="rId3"/>
    <sheet name="COURSE 9 Serie 1" sheetId="1" r:id="rId4"/>
    <sheet name="COURSE 9 Serie 2" sheetId="2" r:id="rId5"/>
    <sheet name="COURSE 9 Serie 3" sheetId="3" r:id="rId6"/>
    <sheet name="COURSE 9 CLASSEMENT" sheetId="5" r:id="rId7"/>
    <sheet name="COURSE 9 FINALE B" sheetId="14" r:id="rId8"/>
    <sheet name="COURSE 9 FINALE A" sheetId="15" r:id="rId9"/>
  </sheets>
  <definedNames>
    <definedName name="_xlnm._FilterDatabase" localSheetId="6" hidden="1">'COURSE 9 CLASSEMENT'!$W$13:$Z$13</definedName>
  </definedNames>
  <calcPr calcId="145621"/>
</workbook>
</file>

<file path=xl/calcChain.xml><?xml version="1.0" encoding="utf-8"?>
<calcChain xmlns="http://schemas.openxmlformats.org/spreadsheetml/2006/main">
  <c r="X20" i="5" l="1"/>
  <c r="X21" i="5"/>
  <c r="X22" i="5"/>
  <c r="X19" i="5"/>
  <c r="X23" i="5"/>
  <c r="X24" i="5"/>
  <c r="X25" i="5"/>
  <c r="X26" i="5"/>
  <c r="X27" i="5"/>
  <c r="X28" i="5"/>
  <c r="S13" i="5"/>
  <c r="S14" i="5"/>
  <c r="S12" i="5"/>
  <c r="O13" i="5"/>
  <c r="O14" i="5"/>
  <c r="O12" i="5"/>
  <c r="K13" i="5"/>
  <c r="K14" i="5"/>
  <c r="K15" i="5"/>
  <c r="K12" i="5"/>
  <c r="D11" i="15" l="1"/>
  <c r="D10" i="15"/>
  <c r="D8" i="15"/>
  <c r="C3" i="15"/>
  <c r="D11" i="14"/>
  <c r="D10" i="14"/>
  <c r="D8" i="14"/>
  <c r="C3" i="14"/>
  <c r="N14" i="4"/>
  <c r="K26" i="5" l="1"/>
  <c r="K27" i="5"/>
  <c r="K28" i="5"/>
  <c r="AB24" i="5"/>
  <c r="AB25" i="5"/>
  <c r="AB26" i="5"/>
  <c r="AB27" i="5"/>
  <c r="AB28" i="5"/>
  <c r="K25" i="5"/>
  <c r="K41" i="12"/>
  <c r="N34" i="4" s="1"/>
  <c r="K40" i="12"/>
  <c r="N33" i="4" s="1"/>
  <c r="K39" i="12"/>
  <c r="N32" i="4" s="1"/>
  <c r="K37" i="12"/>
  <c r="N30" i="4" s="1"/>
  <c r="K36" i="12"/>
  <c r="N29" i="4" s="1"/>
  <c r="K35" i="12"/>
  <c r="N28" i="4" s="1"/>
  <c r="K34" i="12"/>
  <c r="N27" i="4" s="1"/>
  <c r="K33" i="12"/>
  <c r="N26" i="4" s="1"/>
  <c r="K32" i="12"/>
  <c r="N25" i="4" s="1"/>
  <c r="K31" i="12"/>
  <c r="N24" i="4" s="1"/>
  <c r="K38" i="12"/>
  <c r="N31" i="4" s="1"/>
  <c r="K42" i="12"/>
  <c r="N35" i="4" s="1"/>
  <c r="K43" i="12"/>
  <c r="N36" i="4" s="1"/>
  <c r="K44" i="12"/>
  <c r="K45" i="12"/>
  <c r="K46" i="12"/>
  <c r="K47" i="12"/>
  <c r="K48" i="12"/>
  <c r="K29" i="12"/>
  <c r="N22" i="4" s="1"/>
  <c r="K28" i="12"/>
  <c r="N21" i="4" s="1"/>
  <c r="K27" i="12"/>
  <c r="N20" i="4" s="1"/>
  <c r="K25" i="12"/>
  <c r="N18" i="4" s="1"/>
  <c r="K23" i="12"/>
  <c r="N16" i="4" s="1"/>
  <c r="K24" i="12"/>
  <c r="N17" i="4" s="1"/>
  <c r="K21" i="12"/>
  <c r="K20" i="12"/>
  <c r="N13" i="4" s="1"/>
  <c r="K19" i="12"/>
  <c r="N12" i="4" s="1"/>
  <c r="K18" i="12"/>
  <c r="N11" i="4" s="1"/>
  <c r="K17" i="12"/>
  <c r="N10" i="4" s="1"/>
  <c r="K16" i="12"/>
  <c r="N9" i="4" s="1"/>
  <c r="K15" i="12"/>
  <c r="N8" i="4" s="1"/>
  <c r="K22" i="12"/>
  <c r="N15" i="4" s="1"/>
  <c r="K26" i="12"/>
  <c r="N19" i="4" s="1"/>
  <c r="K30" i="12"/>
  <c r="N23" i="4" s="1"/>
  <c r="K14" i="12"/>
  <c r="N7" i="4" s="1"/>
  <c r="C3" i="2" l="1"/>
  <c r="D8" i="2"/>
  <c r="D10" i="2"/>
  <c r="D11" i="2"/>
  <c r="D3" i="5"/>
  <c r="C3" i="3"/>
  <c r="C3" i="1"/>
  <c r="E10" i="5" l="1"/>
  <c r="E8" i="5"/>
  <c r="D11" i="3"/>
  <c r="D10" i="3"/>
  <c r="D8" i="3"/>
  <c r="E5" i="4" l="1"/>
  <c r="D11" i="1"/>
  <c r="J8" i="4"/>
  <c r="J9" i="4"/>
  <c r="J7" i="4"/>
  <c r="A17" i="1" s="1"/>
  <c r="D10" i="1"/>
  <c r="A20" i="2" l="1"/>
  <c r="A14" i="2"/>
  <c r="J19" i="2"/>
  <c r="A22" i="2"/>
  <c r="A17" i="2"/>
  <c r="J21" i="2"/>
  <c r="A21" i="2"/>
  <c r="J16" i="2"/>
  <c r="J18" i="2"/>
  <c r="A16" i="2"/>
  <c r="J23" i="2"/>
  <c r="J15" i="2"/>
  <c r="A18" i="2"/>
  <c r="J17" i="2"/>
  <c r="J14" i="2"/>
  <c r="J20" i="2"/>
  <c r="A19" i="2"/>
  <c r="A23" i="2"/>
  <c r="A15" i="2"/>
  <c r="J22" i="2"/>
  <c r="F22" i="5"/>
  <c r="K33" i="5" s="1"/>
  <c r="F20" i="5"/>
  <c r="K31" i="5" s="1"/>
  <c r="F23" i="5"/>
  <c r="K34" i="5" s="1"/>
  <c r="F21" i="5"/>
  <c r="K32" i="5" s="1"/>
  <c r="A27" i="5"/>
  <c r="E27" i="5" s="1"/>
  <c r="A24" i="5"/>
  <c r="E24" i="5" s="1"/>
  <c r="A28" i="5"/>
  <c r="E28" i="5" s="1"/>
  <c r="A25" i="5"/>
  <c r="E25" i="5" s="1"/>
  <c r="A26" i="5"/>
  <c r="E26" i="5" s="1"/>
  <c r="A15" i="3"/>
  <c r="C15" i="3" s="1"/>
  <c r="Y23" i="5" s="1"/>
  <c r="A14" i="3"/>
  <c r="C14" i="3" s="1"/>
  <c r="Y21" i="5" s="1"/>
  <c r="A16" i="3"/>
  <c r="C16" i="3" s="1"/>
  <c r="Y25" i="5" s="1"/>
  <c r="Z25" i="5" s="1"/>
  <c r="I17" i="1"/>
  <c r="C17" i="1"/>
  <c r="A14" i="1"/>
  <c r="I14" i="1" s="1"/>
  <c r="A18" i="1"/>
  <c r="E18" i="1" s="1"/>
  <c r="A22" i="1"/>
  <c r="I22" i="1" s="1"/>
  <c r="A21" i="1"/>
  <c r="I21" i="1" s="1"/>
  <c r="A20" i="1"/>
  <c r="I20" i="1" s="1"/>
  <c r="A19" i="1"/>
  <c r="I19" i="1" s="1"/>
  <c r="A15" i="1"/>
  <c r="I15" i="1" s="1"/>
  <c r="A23" i="1"/>
  <c r="C23" i="1" s="1"/>
  <c r="J22" i="1"/>
  <c r="J14" i="1"/>
  <c r="J17" i="1"/>
  <c r="J18" i="1"/>
  <c r="J21" i="1"/>
  <c r="J23" i="1"/>
  <c r="J15" i="1"/>
  <c r="J20" i="1"/>
  <c r="J16" i="1"/>
  <c r="J19" i="1"/>
  <c r="A16" i="1"/>
  <c r="I16" i="1" s="1"/>
  <c r="A22" i="3"/>
  <c r="A18" i="3"/>
  <c r="A19" i="3"/>
  <c r="A23" i="3"/>
  <c r="A20" i="3"/>
  <c r="A21" i="3"/>
  <c r="A17" i="3"/>
  <c r="F18" i="5"/>
  <c r="K29" i="5" s="1"/>
  <c r="F19" i="5"/>
  <c r="K30" i="5" s="1"/>
  <c r="A16" i="5"/>
  <c r="A18" i="5"/>
  <c r="A20" i="5"/>
  <c r="A21" i="5"/>
  <c r="A17" i="5"/>
  <c r="A19" i="5"/>
  <c r="A22" i="5"/>
  <c r="A14" i="5"/>
  <c r="A23" i="5"/>
  <c r="A15" i="5"/>
  <c r="J20" i="3"/>
  <c r="J22" i="3"/>
  <c r="J14" i="3"/>
  <c r="J16" i="3"/>
  <c r="J17" i="3"/>
  <c r="J21" i="3"/>
  <c r="J23" i="3"/>
  <c r="J15" i="3"/>
  <c r="J18" i="3"/>
  <c r="J19" i="3"/>
  <c r="D8" i="1"/>
  <c r="G17" i="1"/>
  <c r="E17" i="1"/>
  <c r="E12" i="4" l="1"/>
  <c r="G18" i="1"/>
  <c r="G14" i="2"/>
  <c r="I14" i="2"/>
  <c r="C14" i="2"/>
  <c r="Y20" i="5" s="1"/>
  <c r="E14" i="2"/>
  <c r="I15" i="2"/>
  <c r="C15" i="2"/>
  <c r="G15" i="2"/>
  <c r="E15" i="2"/>
  <c r="I19" i="2"/>
  <c r="C19" i="2"/>
  <c r="G19" i="2"/>
  <c r="E19" i="2"/>
  <c r="I20" i="2"/>
  <c r="C20" i="2"/>
  <c r="G20" i="2"/>
  <c r="E20" i="2"/>
  <c r="E22" i="2"/>
  <c r="G22" i="2"/>
  <c r="C22" i="2"/>
  <c r="I22" i="2"/>
  <c r="G18" i="2"/>
  <c r="I18" i="2"/>
  <c r="C18" i="2"/>
  <c r="Y16" i="5" s="1"/>
  <c r="E18" i="2"/>
  <c r="G17" i="2"/>
  <c r="E17" i="2"/>
  <c r="C17" i="2"/>
  <c r="I17" i="2"/>
  <c r="G23" i="2"/>
  <c r="C23" i="2"/>
  <c r="E23" i="2"/>
  <c r="I23" i="2"/>
  <c r="I16" i="2"/>
  <c r="C16" i="2"/>
  <c r="Y27" i="5" s="1"/>
  <c r="G16" i="2"/>
  <c r="E16" i="2"/>
  <c r="C21" i="2"/>
  <c r="I21" i="2"/>
  <c r="G21" i="2"/>
  <c r="E21" i="2"/>
  <c r="E14" i="1"/>
  <c r="C14" i="1"/>
  <c r="Y22" i="5" s="1"/>
  <c r="G20" i="1"/>
  <c r="E20" i="1"/>
  <c r="C20" i="1"/>
  <c r="B15" i="5"/>
  <c r="C15" i="5" s="1"/>
  <c r="B19" i="5"/>
  <c r="C19" i="5" s="1"/>
  <c r="B16" i="5"/>
  <c r="C16" i="5" s="1"/>
  <c r="B18" i="5"/>
  <c r="C18" i="5" s="1"/>
  <c r="B17" i="5"/>
  <c r="C17" i="5" s="1"/>
  <c r="C22" i="1"/>
  <c r="B27" i="5"/>
  <c r="C27" i="5" s="1"/>
  <c r="D27" i="5" s="1"/>
  <c r="AC27" i="5" s="1"/>
  <c r="B22" i="5"/>
  <c r="C22" i="5" s="1"/>
  <c r="B24" i="5"/>
  <c r="C24" i="5" s="1"/>
  <c r="D24" i="5" s="1"/>
  <c r="AC24" i="5" s="1"/>
  <c r="C14" i="5"/>
  <c r="B14" i="5"/>
  <c r="B26" i="5"/>
  <c r="C26" i="5" s="1"/>
  <c r="D26" i="5" s="1"/>
  <c r="AC26" i="5" s="1"/>
  <c r="B20" i="5"/>
  <c r="C20" i="5"/>
  <c r="B28" i="5"/>
  <c r="C28" i="5" s="1"/>
  <c r="D28" i="5" s="1"/>
  <c r="AC28" i="5" s="1"/>
  <c r="B23" i="5"/>
  <c r="C23" i="5" s="1"/>
  <c r="B25" i="5"/>
  <c r="C25" i="5" s="1"/>
  <c r="D25" i="5" s="1"/>
  <c r="AC25" i="5" s="1"/>
  <c r="B21" i="5"/>
  <c r="C21" i="5" s="1"/>
  <c r="G19" i="1"/>
  <c r="E21" i="1"/>
  <c r="C21" i="1"/>
  <c r="C19" i="1"/>
  <c r="G21" i="1"/>
  <c r="E19" i="1"/>
  <c r="G14" i="1"/>
  <c r="E16" i="1"/>
  <c r="G22" i="1"/>
  <c r="G16" i="1"/>
  <c r="E22" i="1"/>
  <c r="G23" i="1"/>
  <c r="E23" i="1"/>
  <c r="C16" i="1"/>
  <c r="Y26" i="5" s="1"/>
  <c r="I18" i="1"/>
  <c r="C18" i="1"/>
  <c r="Y14" i="5" s="1"/>
  <c r="I23" i="1"/>
  <c r="E15" i="1"/>
  <c r="G15" i="1"/>
  <c r="C15" i="1"/>
  <c r="Y24" i="5" s="1"/>
  <c r="Z23" i="5"/>
  <c r="Z21" i="5"/>
  <c r="L15" i="5"/>
  <c r="M15" i="5" s="1"/>
  <c r="Y28" i="5"/>
  <c r="I20" i="3"/>
  <c r="C20" i="3"/>
  <c r="E20" i="3"/>
  <c r="G20" i="3"/>
  <c r="I16" i="3"/>
  <c r="G16" i="3"/>
  <c r="T14" i="5"/>
  <c r="U14" i="5" s="1"/>
  <c r="E16" i="3"/>
  <c r="I21" i="3"/>
  <c r="C21" i="3"/>
  <c r="G21" i="3"/>
  <c r="E21" i="3"/>
  <c r="I17" i="3"/>
  <c r="G17" i="3"/>
  <c r="C17" i="3"/>
  <c r="E17" i="3"/>
  <c r="I18" i="3"/>
  <c r="C18" i="3"/>
  <c r="G18" i="3"/>
  <c r="E18" i="3"/>
  <c r="I19" i="3"/>
  <c r="C19" i="3"/>
  <c r="E19" i="3"/>
  <c r="G19" i="3"/>
  <c r="I14" i="3"/>
  <c r="E14" i="3"/>
  <c r="T12" i="5"/>
  <c r="U12" i="5" s="1"/>
  <c r="G14" i="3"/>
  <c r="I15" i="3"/>
  <c r="E15" i="3"/>
  <c r="T13" i="5"/>
  <c r="U13" i="5" s="1"/>
  <c r="G15" i="3"/>
  <c r="I22" i="3"/>
  <c r="E22" i="3"/>
  <c r="G22" i="3"/>
  <c r="C22" i="3"/>
  <c r="I23" i="3"/>
  <c r="G23" i="3"/>
  <c r="E23" i="3"/>
  <c r="C23" i="3"/>
  <c r="P16" i="5" l="1"/>
  <c r="Q16" i="5" s="1"/>
  <c r="P12" i="5"/>
  <c r="Q12" i="5" s="1"/>
  <c r="P14" i="5"/>
  <c r="Q14" i="5" s="1"/>
  <c r="L12" i="5"/>
  <c r="M12" i="5" s="1"/>
  <c r="D19" i="5"/>
  <c r="L30" i="5" s="1"/>
  <c r="D21" i="5"/>
  <c r="L32" i="5" s="1"/>
  <c r="F13" i="4" s="1"/>
  <c r="D22" i="5"/>
  <c r="L33" i="5" s="1"/>
  <c r="Z14" i="5"/>
  <c r="Z16" i="5"/>
  <c r="L13" i="5"/>
  <c r="M13" i="5" s="1"/>
  <c r="L16" i="5"/>
  <c r="M16" i="5" s="1"/>
  <c r="L14" i="5"/>
  <c r="M14" i="5" s="1"/>
  <c r="P15" i="5"/>
  <c r="Q15" i="5" s="1"/>
  <c r="Y15" i="5"/>
  <c r="D20" i="5" s="1"/>
  <c r="L31" i="5" s="1"/>
  <c r="T15" i="5"/>
  <c r="U15" i="5" s="1"/>
  <c r="Y17" i="5"/>
  <c r="P13" i="5"/>
  <c r="Q13" i="5" s="1"/>
  <c r="Y19" i="5"/>
  <c r="D18" i="5" s="1"/>
  <c r="L29" i="5" s="1"/>
  <c r="I12" i="4" s="1"/>
  <c r="Z20" i="5"/>
  <c r="Z27" i="5"/>
  <c r="Z22" i="5"/>
  <c r="Z28" i="5"/>
  <c r="T16" i="5"/>
  <c r="U16" i="5" s="1"/>
  <c r="Y18" i="5"/>
  <c r="D23" i="5" s="1"/>
  <c r="L34" i="5" s="1"/>
  <c r="I13" i="4" s="1"/>
  <c r="Z26" i="5"/>
  <c r="Z24" i="5"/>
  <c r="D14" i="5" l="1"/>
  <c r="D15" i="5"/>
  <c r="L26" i="5" s="1"/>
  <c r="F12" i="4" s="1"/>
  <c r="H13" i="4"/>
  <c r="G13" i="4"/>
  <c r="E13" i="4"/>
  <c r="E19" i="5"/>
  <c r="E15" i="5"/>
  <c r="E21" i="5"/>
  <c r="D16" i="5"/>
  <c r="D17" i="5"/>
  <c r="Z15" i="5"/>
  <c r="E20" i="5" s="1"/>
  <c r="Z17" i="5"/>
  <c r="E22" i="5" s="1"/>
  <c r="Z18" i="5"/>
  <c r="E23" i="5" s="1"/>
  <c r="Z19" i="5"/>
  <c r="E14" i="5" s="1"/>
  <c r="G12" i="4" l="1"/>
  <c r="E17" i="5"/>
  <c r="E18" i="5"/>
  <c r="E16" i="5"/>
  <c r="L28" i="5"/>
  <c r="L27" i="5"/>
  <c r="L25" i="5"/>
  <c r="H12" i="4" l="1"/>
  <c r="J12" i="4" s="1"/>
  <c r="J13" i="4"/>
  <c r="J17" i="15" l="1"/>
  <c r="J16" i="15"/>
  <c r="A18" i="15"/>
  <c r="J15" i="15"/>
  <c r="A17" i="15"/>
  <c r="J14" i="15"/>
  <c r="A16" i="15"/>
  <c r="A15" i="15"/>
  <c r="A14" i="15"/>
  <c r="J18" i="15"/>
  <c r="J14" i="14"/>
  <c r="A16" i="14"/>
  <c r="A15" i="14"/>
  <c r="A14" i="14"/>
  <c r="J18" i="14"/>
  <c r="J17" i="14"/>
  <c r="J16" i="14"/>
  <c r="A18" i="14"/>
  <c r="J15" i="14"/>
  <c r="A17" i="14"/>
  <c r="G15" i="14" l="1"/>
  <c r="C15" i="14"/>
  <c r="I15" i="14"/>
  <c r="E15" i="14"/>
  <c r="C17" i="14"/>
  <c r="E17" i="14"/>
  <c r="G17" i="14"/>
  <c r="I17" i="14"/>
  <c r="C14" i="15"/>
  <c r="I14" i="15"/>
  <c r="G14" i="15"/>
  <c r="E14" i="15"/>
  <c r="C15" i="15"/>
  <c r="I15" i="15"/>
  <c r="E15" i="15"/>
  <c r="G15" i="15"/>
  <c r="I16" i="15"/>
  <c r="C16" i="15"/>
  <c r="E16" i="15"/>
  <c r="G16" i="15"/>
  <c r="I17" i="15"/>
  <c r="C17" i="15"/>
  <c r="E17" i="15"/>
  <c r="G17" i="15"/>
  <c r="I18" i="15"/>
  <c r="C18" i="15"/>
  <c r="E18" i="15"/>
  <c r="G18" i="15"/>
  <c r="C14" i="14"/>
  <c r="E14" i="14"/>
  <c r="G14" i="14"/>
  <c r="I14" i="14"/>
  <c r="C18" i="14"/>
  <c r="E18" i="14"/>
  <c r="I18" i="14"/>
  <c r="G18" i="14"/>
  <c r="I16" i="14"/>
  <c r="C16" i="14"/>
  <c r="E16" i="14"/>
  <c r="G16" i="14"/>
</calcChain>
</file>

<file path=xl/sharedStrings.xml><?xml version="1.0" encoding="utf-8"?>
<sst xmlns="http://schemas.openxmlformats.org/spreadsheetml/2006/main" count="130" uniqueCount="79">
  <si>
    <t>Catégorie</t>
  </si>
  <si>
    <t>Catégorie :</t>
  </si>
  <si>
    <t>Course n°</t>
  </si>
  <si>
    <t>Classement</t>
  </si>
  <si>
    <t>Club</t>
  </si>
  <si>
    <t>Temps</t>
  </si>
  <si>
    <t>Ordre de départ</t>
  </si>
  <si>
    <t>ST LIVRADE 1</t>
  </si>
  <si>
    <t>BERGERAC 1</t>
  </si>
  <si>
    <t>AGEN 1</t>
  </si>
  <si>
    <t>Nombre inscrit</t>
  </si>
  <si>
    <t>Course</t>
  </si>
  <si>
    <t>10H00</t>
  </si>
  <si>
    <t>LIBOURNE  1</t>
  </si>
  <si>
    <t>ST LIVRADE  2</t>
  </si>
  <si>
    <t>10H05</t>
  </si>
  <si>
    <t>LIBOURNE 2</t>
  </si>
  <si>
    <t>10H10</t>
  </si>
  <si>
    <t>MARMANDE 2</t>
  </si>
  <si>
    <t>ST FOY 1</t>
  </si>
  <si>
    <t>Nbre de bateaux</t>
  </si>
  <si>
    <t>Serie n°</t>
  </si>
  <si>
    <t>Serie</t>
  </si>
  <si>
    <t>4x Homme  J 15 16 17 18 Cadet junior</t>
  </si>
  <si>
    <t>00</t>
  </si>
  <si>
    <t>01</t>
  </si>
  <si>
    <t>06</t>
  </si>
  <si>
    <t>91</t>
  </si>
  <si>
    <t>81</t>
  </si>
  <si>
    <t>15</t>
  </si>
  <si>
    <t>1</t>
  </si>
  <si>
    <t>49</t>
  </si>
  <si>
    <t>44</t>
  </si>
  <si>
    <t>53</t>
  </si>
  <si>
    <t>21</t>
  </si>
  <si>
    <t>SERIE</t>
  </si>
  <si>
    <t>LIGNE DE DEPART</t>
  </si>
  <si>
    <t>Serie 1</t>
  </si>
  <si>
    <t>Serie 2</t>
  </si>
  <si>
    <t>Régates de l'aviron Marmandais</t>
  </si>
  <si>
    <t>Régates de l'Aviron Marmandais</t>
  </si>
  <si>
    <t>Dimanche 12 octobre 2014</t>
  </si>
  <si>
    <t>N° Finale +Ligne d'eau</t>
  </si>
  <si>
    <t>FA3</t>
  </si>
  <si>
    <t>FA2</t>
  </si>
  <si>
    <t>FA4</t>
  </si>
  <si>
    <t>FA1</t>
  </si>
  <si>
    <t>---</t>
  </si>
  <si>
    <t>Bateaux</t>
  </si>
  <si>
    <t>MARMANDE 3</t>
  </si>
  <si>
    <t>Finale</t>
  </si>
  <si>
    <t>CLUB</t>
  </si>
  <si>
    <t>BATEAUX</t>
  </si>
  <si>
    <t>MARMANDE</t>
  </si>
  <si>
    <t>BERGERAC</t>
  </si>
  <si>
    <t>(CETTE COLONNE SERT DE REFERENCE POUR LA FEUILLE "Inscrits")</t>
  </si>
  <si>
    <t>AGEN</t>
  </si>
  <si>
    <t>ST LIVRADE</t>
  </si>
  <si>
    <t>ST FOY</t>
  </si>
  <si>
    <t>LIBOURNE</t>
  </si>
  <si>
    <t>CLAIRAC</t>
  </si>
  <si>
    <t>MARMANDE 1</t>
  </si>
  <si>
    <t>Rien de mis pour l'instant</t>
  </si>
  <si>
    <t>14H00</t>
  </si>
  <si>
    <t>14H05</t>
  </si>
  <si>
    <t>4x Homme        J 15 16 17 18 Cadet junior</t>
  </si>
  <si>
    <t>4x Homme                   J 15 16 17 18                       Cadet junior</t>
  </si>
  <si>
    <t>Le premier en Finale A ligne 3</t>
  </si>
  <si>
    <t>le second en Finale A ligne 2</t>
  </si>
  <si>
    <t>Le troisième en Finale A ligne 4</t>
  </si>
  <si>
    <t>Le quatrième en Finale A ligne 1</t>
  </si>
  <si>
    <t>Le cinquième en Finale A ligne 5 si il y 10 participants sinon Finale B ligne 3</t>
  </si>
  <si>
    <t>Le sixième en Finale B ligne 3 si il y 10 participants sinon Finale B ligne 2</t>
  </si>
  <si>
    <t>Le septième en Finale B ligne 2 si il y 10 participants sinon Finale B ligne 4</t>
  </si>
  <si>
    <t>Le huitième en Finale B ligne 4 si il y 10 participants sinon Finale B ligne 1</t>
  </si>
  <si>
    <t>Le neuvième en Finale B ligne 1 si il y 10 participants sinon Finale B ligne 5</t>
  </si>
  <si>
    <t>Le dixième en Finale B ligne 5 si il y 10 participants sinon rien</t>
  </si>
  <si>
    <t>42</t>
  </si>
  <si>
    <t>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</si>
</sst>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Tempus Sans ITC"/>
      <family val="5"/>
    </font>
    <font>
      <sz val="11"/>
      <color theme="0"/>
      <name val="Calibri"/>
      <family val="2"/>
      <scheme val="minor"/>
    </font>
    <font>
      <b/>
      <sz val="12"/>
      <color theme="1"/>
      <name val="Tempus Sans ITC"/>
      <family val="5"/>
    </font>
    <font>
      <b/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Border="1"/>
    <xf numFmtId="0" fontId="0" fillId="0" borderId="1" xfId="0" applyBorder="1" applyProtection="1"/>
    <xf numFmtId="0" fontId="0" fillId="0" borderId="1" xfId="0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49" fontId="0" fillId="0" borderId="1" xfId="0" applyNumberFormat="1" applyBorder="1" applyProtection="1"/>
    <xf numFmtId="49" fontId="0" fillId="0" borderId="1" xfId="0" applyNumberFormat="1" applyBorder="1"/>
    <xf numFmtId="0" fontId="1" fillId="0" borderId="1" xfId="0" applyNumberFormat="1" applyFont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center"/>
    </xf>
    <xf numFmtId="0" fontId="0" fillId="0" borderId="0" xfId="0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1" xfId="0" applyNumberFormat="1" applyBorder="1" applyAlignment="1" applyProtection="1">
      <alignment horizontal="center"/>
      <protection hidden="1"/>
    </xf>
    <xf numFmtId="0" fontId="0" fillId="0" borderId="0" xfId="0" applyAlignment="1" applyProtection="1">
      <protection hidden="1"/>
    </xf>
    <xf numFmtId="0" fontId="0" fillId="0" borderId="0" xfId="0" applyProtection="1"/>
    <xf numFmtId="0" fontId="0" fillId="0" borderId="1" xfId="0" applyBorder="1" applyAlignment="1" applyProtection="1">
      <alignment horizontal="right"/>
    </xf>
    <xf numFmtId="0" fontId="1" fillId="0" borderId="1" xfId="0" applyNumberFormat="1" applyFont="1" applyBorder="1" applyAlignment="1" applyProtection="1">
      <alignment horizontal="center"/>
    </xf>
    <xf numFmtId="0" fontId="5" fillId="0" borderId="0" xfId="0" applyFont="1"/>
    <xf numFmtId="0" fontId="0" fillId="0" borderId="14" xfId="0" applyNumberFormat="1" applyBorder="1" applyAlignment="1" applyProtection="1">
      <alignment horizontal="center"/>
      <protection hidden="1"/>
    </xf>
    <xf numFmtId="0" fontId="7" fillId="2" borderId="1" xfId="0" applyFont="1" applyFill="1" applyBorder="1" applyAlignment="1">
      <alignment horizontal="center"/>
    </xf>
    <xf numFmtId="0" fontId="1" fillId="3" borderId="1" xfId="0" applyNumberFormat="1" applyFont="1" applyFill="1" applyBorder="1" applyAlignment="1" applyProtection="1">
      <alignment horizontal="center"/>
      <protection locked="0"/>
    </xf>
    <xf numFmtId="0" fontId="1" fillId="3" borderId="1" xfId="0" applyNumberFormat="1" applyFont="1" applyFill="1" applyBorder="1" applyAlignment="1" applyProtection="1">
      <alignment horizontal="center"/>
    </xf>
    <xf numFmtId="49" fontId="0" fillId="3" borderId="1" xfId="0" applyNumberFormat="1" applyFill="1" applyBorder="1" applyAlignment="1" applyProtection="1">
      <alignment horizontal="center"/>
      <protection locked="0"/>
    </xf>
    <xf numFmtId="49" fontId="0" fillId="3" borderId="1" xfId="0" applyNumberFormat="1" applyFill="1" applyBorder="1" applyProtection="1"/>
    <xf numFmtId="49" fontId="0" fillId="3" borderId="1" xfId="0" applyNumberFormat="1" applyFill="1" applyBorder="1"/>
    <xf numFmtId="0" fontId="1" fillId="3" borderId="1" xfId="0" applyFont="1" applyFill="1" applyBorder="1" applyAlignment="1" applyProtection="1">
      <alignment horizontal="center"/>
      <protection locked="0"/>
    </xf>
    <xf numFmtId="0" fontId="0" fillId="3" borderId="1" xfId="0" applyFill="1" applyBorder="1" applyProtection="1"/>
    <xf numFmtId="0" fontId="0" fillId="3" borderId="1" xfId="0" applyFill="1" applyBorder="1"/>
    <xf numFmtId="0" fontId="0" fillId="3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7" fillId="2" borderId="1" xfId="0" applyFont="1" applyFill="1" applyBorder="1" applyAlignment="1">
      <alignment horizontal="center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 applyProtection="1"/>
    <xf numFmtId="0" fontId="0" fillId="0" borderId="1" xfId="0" quotePrefix="1" applyBorder="1" applyAlignment="1" applyProtection="1"/>
    <xf numFmtId="0" fontId="0" fillId="2" borderId="13" xfId="0" applyFill="1" applyBorder="1" applyAlignment="1" applyProtection="1">
      <alignment horizontal="center" vertical="center"/>
    </xf>
    <xf numFmtId="0" fontId="1" fillId="0" borderId="13" xfId="0" applyNumberFormat="1" applyFont="1" applyBorder="1" applyAlignment="1" applyProtection="1">
      <alignment horizontal="center" vertical="center"/>
    </xf>
    <xf numFmtId="0" fontId="1" fillId="3" borderId="13" xfId="0" applyNumberFormat="1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</xf>
    <xf numFmtId="0" fontId="2" fillId="0" borderId="0" xfId="0" applyFont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Border="1" applyProtection="1"/>
    <xf numFmtId="0" fontId="0" fillId="0" borderId="3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0" xfId="0" applyAlignment="1" applyProtection="1"/>
    <xf numFmtId="0" fontId="0" fillId="0" borderId="3" xfId="0" applyBorder="1" applyAlignment="1" applyProtection="1">
      <alignment horizontal="center"/>
    </xf>
    <xf numFmtId="0" fontId="0" fillId="0" borderId="3" xfId="0" applyNumberFormat="1" applyBorder="1" applyAlignment="1" applyProtection="1">
      <alignment horizontal="center" vertical="center"/>
    </xf>
    <xf numFmtId="0" fontId="0" fillId="0" borderId="24" xfId="0" applyNumberFormat="1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</xf>
    <xf numFmtId="0" fontId="0" fillId="0" borderId="25" xfId="0" applyNumberFormat="1" applyBorder="1" applyAlignment="1" applyProtection="1">
      <alignment horizontal="center" vertical="center"/>
    </xf>
    <xf numFmtId="0" fontId="3" fillId="0" borderId="3" xfId="1" applyBorder="1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center"/>
      <protection locked="0"/>
    </xf>
    <xf numFmtId="0" fontId="3" fillId="0" borderId="10" xfId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49" fontId="1" fillId="3" borderId="1" xfId="0" applyNumberFormat="1" applyFont="1" applyFill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center"/>
    </xf>
    <xf numFmtId="0" fontId="0" fillId="0" borderId="0" xfId="0" applyNumberFormat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/>
    </xf>
    <xf numFmtId="0" fontId="10" fillId="0" borderId="1" xfId="0" applyFont="1" applyBorder="1" applyAlignment="1" applyProtection="1">
      <alignment horizontal="center"/>
      <protection locked="0"/>
    </xf>
    <xf numFmtId="0" fontId="10" fillId="0" borderId="1" xfId="0" applyNumberFormat="1" applyFont="1" applyBorder="1" applyAlignment="1" applyProtection="1">
      <alignment horizontal="center"/>
    </xf>
    <xf numFmtId="49" fontId="10" fillId="0" borderId="1" xfId="0" applyNumberFormat="1" applyFont="1" applyBorder="1" applyAlignment="1" applyProtection="1">
      <alignment horizontal="center"/>
      <protection locked="0"/>
    </xf>
    <xf numFmtId="0" fontId="10" fillId="0" borderId="1" xfId="0" applyFont="1" applyBorder="1" applyProtection="1"/>
    <xf numFmtId="0" fontId="10" fillId="0" borderId="1" xfId="0" applyFont="1" applyBorder="1"/>
    <xf numFmtId="0" fontId="10" fillId="3" borderId="1" xfId="0" applyFont="1" applyFill="1" applyBorder="1" applyAlignment="1" applyProtection="1">
      <alignment horizontal="center"/>
    </xf>
    <xf numFmtId="0" fontId="10" fillId="3" borderId="1" xfId="0" applyFont="1" applyFill="1" applyBorder="1" applyAlignment="1" applyProtection="1">
      <alignment horizontal="center"/>
      <protection locked="0"/>
    </xf>
    <xf numFmtId="0" fontId="10" fillId="3" borderId="1" xfId="0" applyNumberFormat="1" applyFont="1" applyFill="1" applyBorder="1" applyAlignment="1" applyProtection="1">
      <alignment horizontal="center"/>
    </xf>
    <xf numFmtId="49" fontId="10" fillId="3" borderId="1" xfId="0" applyNumberFormat="1" applyFont="1" applyFill="1" applyBorder="1" applyAlignment="1" applyProtection="1">
      <alignment horizontal="center"/>
      <protection locked="0"/>
    </xf>
    <xf numFmtId="0" fontId="10" fillId="3" borderId="1" xfId="0" applyFont="1" applyFill="1" applyBorder="1" applyProtection="1"/>
    <xf numFmtId="0" fontId="10" fillId="3" borderId="1" xfId="0" applyFont="1" applyFill="1" applyBorder="1"/>
    <xf numFmtId="0" fontId="3" fillId="0" borderId="2" xfId="1" applyBorder="1" applyAlignment="1" applyProtection="1">
      <alignment horizontal="center" vertical="center"/>
    </xf>
    <xf numFmtId="0" fontId="3" fillId="0" borderId="6" xfId="1" applyBorder="1" applyAlignment="1" applyProtection="1">
      <alignment horizontal="center" vertical="center"/>
    </xf>
    <xf numFmtId="0" fontId="3" fillId="0" borderId="9" xfId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 vertical="center"/>
    </xf>
    <xf numFmtId="0" fontId="0" fillId="0" borderId="27" xfId="0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9" fillId="0" borderId="3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</xf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 applyProtection="1">
      <alignment horizontal="center"/>
    </xf>
    <xf numFmtId="0" fontId="7" fillId="2" borderId="1" xfId="0" applyFont="1" applyFill="1" applyBorder="1" applyAlignment="1">
      <alignment horizontal="center"/>
    </xf>
    <xf numFmtId="0" fontId="0" fillId="0" borderId="1" xfId="0" applyBorder="1" applyAlignment="1">
      <alignment horizontal="right" vertical="center"/>
    </xf>
    <xf numFmtId="0" fontId="0" fillId="0" borderId="1" xfId="0" applyFont="1" applyBorder="1" applyAlignment="1">
      <alignment horizontal="center" wrapText="1"/>
    </xf>
    <xf numFmtId="0" fontId="7" fillId="2" borderId="13" xfId="0" applyFont="1" applyFill="1" applyBorder="1" applyAlignment="1">
      <alignment horizontal="center"/>
    </xf>
    <xf numFmtId="0" fontId="7" fillId="2" borderId="22" xfId="0" applyFont="1" applyFill="1" applyBorder="1"/>
    <xf numFmtId="0" fontId="7" fillId="2" borderId="23" xfId="0" applyFont="1" applyFill="1" applyBorder="1"/>
    <xf numFmtId="0" fontId="0" fillId="0" borderId="1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4" xfId="0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4" fillId="0" borderId="15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14" xfId="0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right" vertical="center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center"/>
      <protection hidden="1"/>
    </xf>
  </cellXfs>
  <cellStyles count="2">
    <cellStyle name="Lien hypertexte" xfId="1" builtinId="8"/>
    <cellStyle name="Normal" xfId="0" builtinId="0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0" formatCode="General"/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806951</xdr:colOff>
      <xdr:row>7</xdr:row>
      <xdr:rowOff>68401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1559426" cy="14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787015</xdr:colOff>
      <xdr:row>7</xdr:row>
      <xdr:rowOff>32401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1520440" cy="140400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1</xdr:rowOff>
    </xdr:from>
    <xdr:to>
      <xdr:col>1</xdr:col>
      <xdr:colOff>800100</xdr:colOff>
      <xdr:row>7</xdr:row>
      <xdr:rowOff>68401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552574" cy="144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767965</xdr:colOff>
      <xdr:row>7</xdr:row>
      <xdr:rowOff>32401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1520440" cy="1404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</xdr:rowOff>
    </xdr:from>
    <xdr:to>
      <xdr:col>1</xdr:col>
      <xdr:colOff>806951</xdr:colOff>
      <xdr:row>7</xdr:row>
      <xdr:rowOff>68401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1559426" cy="144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2</xdr:col>
      <xdr:colOff>457201</xdr:colOff>
      <xdr:row>7</xdr:row>
      <xdr:rowOff>75733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" y="1"/>
          <a:ext cx="1590674" cy="1447332"/>
        </a:xfrm>
        <a:prstGeom prst="rect">
          <a:avLst/>
        </a:prstGeom>
      </xdr:spPr>
    </xdr:pic>
    <xdr:clientData/>
  </xdr:twoCellAnchor>
  <xdr:twoCellAnchor>
    <xdr:from>
      <xdr:col>12</xdr:col>
      <xdr:colOff>247650</xdr:colOff>
      <xdr:row>25</xdr:row>
      <xdr:rowOff>123825</xdr:rowOff>
    </xdr:from>
    <xdr:to>
      <xdr:col>20</xdr:col>
      <xdr:colOff>400050</xdr:colOff>
      <xdr:row>29</xdr:row>
      <xdr:rowOff>133350</xdr:rowOff>
    </xdr:to>
    <xdr:sp macro="" textlink="">
      <xdr:nvSpPr>
        <xdr:cNvPr id="2" name="Flèche gauche 1"/>
        <xdr:cNvSpPr/>
      </xdr:nvSpPr>
      <xdr:spPr>
        <a:xfrm>
          <a:off x="8982075" y="5572125"/>
          <a:ext cx="3638550" cy="9620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</a:t>
          </a:r>
          <a:r>
            <a:rPr lang="fr-FR" sz="1100" baseline="0"/>
            <a:t> tableaux pour sans les  cellules vides.</a:t>
          </a:r>
        </a:p>
        <a:p>
          <a:pPr algn="l"/>
          <a:r>
            <a:rPr lang="fr-FR" sz="1100" baseline="0"/>
            <a:t>Le nouveaux sert pour le  programme de l'aprem</a:t>
          </a:r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767965</xdr:colOff>
      <xdr:row>7</xdr:row>
      <xdr:rowOff>32401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1520440" cy="1404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767965</xdr:colOff>
      <xdr:row>7</xdr:row>
      <xdr:rowOff>32401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1520440" cy="1404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W13:Z28" totalsRowShown="0" dataDxfId="7" tableBorderDxfId="6">
  <autoFilter ref="W13:Z28"/>
  <sortState ref="W14:Z28">
    <sortCondition ref="Z13:Z28"/>
  </sortState>
  <tableColumns count="4">
    <tableColumn id="1" name="Serie" dataDxfId="5"/>
    <tableColumn id="2" name="Ordre de départ" dataDxfId="4"/>
    <tableColumn id="3" name="Bateaux" dataDxfId="3"/>
    <tableColumn id="4" name="Temps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"/>
  <sheetViews>
    <sheetView workbookViewId="0">
      <selection activeCell="C7" sqref="C7"/>
    </sheetView>
  </sheetViews>
  <sheetFormatPr baseColWidth="10" defaultRowHeight="15" x14ac:dyDescent="0.25"/>
  <sheetData>
    <row r="2" spans="2:2" x14ac:dyDescent="0.25">
      <c r="B2" t="s">
        <v>62</v>
      </c>
    </row>
  </sheetData>
  <sheetProtection password="DD5F" sheet="1" objects="1" scenarios="1"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3:K48"/>
  <sheetViews>
    <sheetView workbookViewId="0">
      <selection activeCell="K21" sqref="K21"/>
    </sheetView>
  </sheetViews>
  <sheetFormatPr baseColWidth="10" defaultRowHeight="15" x14ac:dyDescent="0.25"/>
  <cols>
    <col min="2" max="2" width="15.140625" customWidth="1"/>
    <col min="8" max="8" width="13.7109375" bestFit="1" customWidth="1"/>
    <col min="11" max="11" width="14.7109375" customWidth="1"/>
  </cols>
  <sheetData>
    <row r="13" spans="9:11" x14ac:dyDescent="0.25">
      <c r="I13" t="s">
        <v>51</v>
      </c>
      <c r="J13" t="s">
        <v>52</v>
      </c>
      <c r="K13" s="22" t="s">
        <v>55</v>
      </c>
    </row>
    <row r="14" spans="9:11" x14ac:dyDescent="0.25">
      <c r="I14" t="s">
        <v>53</v>
      </c>
      <c r="J14">
        <v>1</v>
      </c>
      <c r="K14" t="str">
        <f>CONCATENATE(I14," ",J14)</f>
        <v>MARMANDE 1</v>
      </c>
    </row>
    <row r="15" spans="9:11" x14ac:dyDescent="0.25">
      <c r="J15">
        <v>2</v>
      </c>
      <c r="K15" t="str">
        <f>CONCATENATE(I14," ",J15)</f>
        <v>MARMANDE 2</v>
      </c>
    </row>
    <row r="16" spans="9:11" x14ac:dyDescent="0.25">
      <c r="J16">
        <v>3</v>
      </c>
      <c r="K16" t="str">
        <f>CONCATENATE(I14," ",J16)</f>
        <v>MARMANDE 3</v>
      </c>
    </row>
    <row r="17" spans="9:11" x14ac:dyDescent="0.25">
      <c r="J17">
        <v>4</v>
      </c>
      <c r="K17" t="str">
        <f>CONCATENATE(I14," ",J17)</f>
        <v>MARMANDE 4</v>
      </c>
    </row>
    <row r="18" spans="9:11" x14ac:dyDescent="0.25">
      <c r="I18" t="s">
        <v>54</v>
      </c>
      <c r="J18">
        <v>1</v>
      </c>
      <c r="K18" t="str">
        <f>CONCATENATE(I18," ",J18)</f>
        <v>BERGERAC 1</v>
      </c>
    </row>
    <row r="19" spans="9:11" x14ac:dyDescent="0.25">
      <c r="J19">
        <v>2</v>
      </c>
      <c r="K19" t="str">
        <f>CONCATENATE(I18," ",J19)</f>
        <v>BERGERAC 2</v>
      </c>
    </row>
    <row r="20" spans="9:11" x14ac:dyDescent="0.25">
      <c r="J20">
        <v>3</v>
      </c>
      <c r="K20" t="str">
        <f>CONCATENATE(I18," ",J20)</f>
        <v>BERGERAC 3</v>
      </c>
    </row>
    <row r="21" spans="9:11" x14ac:dyDescent="0.25">
      <c r="J21">
        <v>4</v>
      </c>
      <c r="K21" t="str">
        <f>CONCATENATE(I18," ",J21)</f>
        <v>BERGERAC 4</v>
      </c>
    </row>
    <row r="22" spans="9:11" x14ac:dyDescent="0.25">
      <c r="I22" t="s">
        <v>56</v>
      </c>
      <c r="J22">
        <v>1</v>
      </c>
      <c r="K22" t="str">
        <f t="shared" ref="K22:K48" si="0">CONCATENATE(I22," ",J22)</f>
        <v>AGEN 1</v>
      </c>
    </row>
    <row r="23" spans="9:11" x14ac:dyDescent="0.25">
      <c r="J23">
        <v>2</v>
      </c>
      <c r="K23" t="str">
        <f>CONCATENATE(I22," ",J23)</f>
        <v>AGEN 2</v>
      </c>
    </row>
    <row r="24" spans="9:11" x14ac:dyDescent="0.25">
      <c r="J24">
        <v>3</v>
      </c>
      <c r="K24" t="str">
        <f>CONCATENATE(I22," ",J24)</f>
        <v>AGEN 3</v>
      </c>
    </row>
    <row r="25" spans="9:11" x14ac:dyDescent="0.25">
      <c r="J25">
        <v>4</v>
      </c>
      <c r="K25" t="str">
        <f>CONCATENATE(I22," ",J25)</f>
        <v>AGEN 4</v>
      </c>
    </row>
    <row r="26" spans="9:11" x14ac:dyDescent="0.25">
      <c r="I26" t="s">
        <v>57</v>
      </c>
      <c r="J26">
        <v>1</v>
      </c>
      <c r="K26" t="str">
        <f t="shared" si="0"/>
        <v>ST LIVRADE 1</v>
      </c>
    </row>
    <row r="27" spans="9:11" x14ac:dyDescent="0.25">
      <c r="J27">
        <v>2</v>
      </c>
      <c r="K27" t="str">
        <f>CONCATENATE(I26," ",J27)</f>
        <v>ST LIVRADE 2</v>
      </c>
    </row>
    <row r="28" spans="9:11" x14ac:dyDescent="0.25">
      <c r="J28">
        <v>3</v>
      </c>
      <c r="K28" t="str">
        <f>CONCATENATE(I26," ",J28)</f>
        <v>ST LIVRADE 3</v>
      </c>
    </row>
    <row r="29" spans="9:11" x14ac:dyDescent="0.25">
      <c r="J29">
        <v>4</v>
      </c>
      <c r="K29" t="str">
        <f>CONCATENATE(I26," ",J29)</f>
        <v>ST LIVRADE 4</v>
      </c>
    </row>
    <row r="30" spans="9:11" x14ac:dyDescent="0.25">
      <c r="I30" t="s">
        <v>58</v>
      </c>
      <c r="J30">
        <v>1</v>
      </c>
      <c r="K30" t="str">
        <f t="shared" si="0"/>
        <v>ST FOY 1</v>
      </c>
    </row>
    <row r="31" spans="9:11" x14ac:dyDescent="0.25">
      <c r="J31">
        <v>2</v>
      </c>
      <c r="K31" t="str">
        <f>CONCATENATE(I30," ",J31)</f>
        <v>ST FOY 2</v>
      </c>
    </row>
    <row r="32" spans="9:11" x14ac:dyDescent="0.25">
      <c r="J32">
        <v>3</v>
      </c>
      <c r="K32" t="str">
        <f>CONCATENATE(I30," ",J32)</f>
        <v>ST FOY 3</v>
      </c>
    </row>
    <row r="33" spans="9:11" x14ac:dyDescent="0.25">
      <c r="J33">
        <v>4</v>
      </c>
      <c r="K33" t="str">
        <f>CONCATENATE(I30," ",J33)</f>
        <v>ST FOY 4</v>
      </c>
    </row>
    <row r="34" spans="9:11" x14ac:dyDescent="0.25">
      <c r="I34" t="s">
        <v>59</v>
      </c>
      <c r="J34">
        <v>1</v>
      </c>
      <c r="K34" t="str">
        <f>CONCATENATE(I34," ",J34)</f>
        <v>LIBOURNE 1</v>
      </c>
    </row>
    <row r="35" spans="9:11" x14ac:dyDescent="0.25">
      <c r="J35">
        <v>2</v>
      </c>
      <c r="K35" t="str">
        <f>CONCATENATE(I34," ",J35)</f>
        <v>LIBOURNE 2</v>
      </c>
    </row>
    <row r="36" spans="9:11" x14ac:dyDescent="0.25">
      <c r="J36">
        <v>3</v>
      </c>
      <c r="K36" t="str">
        <f>CONCATENATE(I34," ",J36)</f>
        <v>LIBOURNE 3</v>
      </c>
    </row>
    <row r="37" spans="9:11" x14ac:dyDescent="0.25">
      <c r="J37">
        <v>4</v>
      </c>
      <c r="K37" t="str">
        <f>CONCATENATE(I34," ",J37)</f>
        <v>LIBOURNE 4</v>
      </c>
    </row>
    <row r="38" spans="9:11" x14ac:dyDescent="0.25">
      <c r="I38" t="s">
        <v>60</v>
      </c>
      <c r="J38">
        <v>1</v>
      </c>
      <c r="K38" t="str">
        <f t="shared" si="0"/>
        <v>CLAIRAC 1</v>
      </c>
    </row>
    <row r="39" spans="9:11" x14ac:dyDescent="0.25">
      <c r="J39">
        <v>2</v>
      </c>
      <c r="K39" t="str">
        <f>CONCATENATE(I38," ",J39)</f>
        <v>CLAIRAC 2</v>
      </c>
    </row>
    <row r="40" spans="9:11" x14ac:dyDescent="0.25">
      <c r="J40">
        <v>3</v>
      </c>
      <c r="K40" t="str">
        <f>CONCATENATE(I38," ",J40)</f>
        <v>CLAIRAC 3</v>
      </c>
    </row>
    <row r="41" spans="9:11" x14ac:dyDescent="0.25">
      <c r="J41">
        <v>4</v>
      </c>
      <c r="K41" t="str">
        <f>CONCATENATE(I38," ",J41)</f>
        <v>CLAIRAC 4</v>
      </c>
    </row>
    <row r="42" spans="9:11" x14ac:dyDescent="0.25">
      <c r="K42" t="str">
        <f t="shared" si="0"/>
        <v xml:space="preserve"> </v>
      </c>
    </row>
    <row r="43" spans="9:11" x14ac:dyDescent="0.25">
      <c r="K43" t="str">
        <f t="shared" si="0"/>
        <v xml:space="preserve"> </v>
      </c>
    </row>
    <row r="44" spans="9:11" x14ac:dyDescent="0.25">
      <c r="K44" t="str">
        <f t="shared" si="0"/>
        <v xml:space="preserve"> </v>
      </c>
    </row>
    <row r="45" spans="9:11" x14ac:dyDescent="0.25">
      <c r="K45" t="str">
        <f t="shared" si="0"/>
        <v xml:space="preserve"> </v>
      </c>
    </row>
    <row r="46" spans="9:11" x14ac:dyDescent="0.25">
      <c r="K46" t="str">
        <f t="shared" si="0"/>
        <v xml:space="preserve"> </v>
      </c>
    </row>
    <row r="47" spans="9:11" x14ac:dyDescent="0.25">
      <c r="K47" t="str">
        <f t="shared" si="0"/>
        <v xml:space="preserve"> </v>
      </c>
    </row>
    <row r="48" spans="9:11" x14ac:dyDescent="0.25">
      <c r="K48" t="str">
        <f t="shared" si="0"/>
        <v xml:space="preserve"> </v>
      </c>
    </row>
  </sheetData>
  <sheetProtection password="DD5F" sheet="1" objects="1" scenarios="1" selectLockedCells="1" selectUn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</sheetPr>
  <dimension ref="A1:N279"/>
  <sheetViews>
    <sheetView topLeftCell="A3" zoomScale="115" zoomScaleNormal="115" workbookViewId="0">
      <selection activeCell="I8" sqref="I8"/>
    </sheetView>
  </sheetViews>
  <sheetFormatPr baseColWidth="10" defaultRowHeight="15" x14ac:dyDescent="0.25"/>
  <cols>
    <col min="1" max="1" width="7.140625" bestFit="1" customWidth="1"/>
    <col min="2" max="2" width="13.28515625" bestFit="1" customWidth="1"/>
    <col min="3" max="3" width="12.140625" customWidth="1"/>
    <col min="4" max="4" width="14.140625" bestFit="1" customWidth="1"/>
    <col min="5" max="9" width="13.7109375" customWidth="1"/>
    <col min="10" max="10" width="15.7109375" bestFit="1" customWidth="1"/>
    <col min="14" max="14" width="13.28515625" bestFit="1" customWidth="1"/>
    <col min="17" max="17" width="4.28515625" bestFit="1" customWidth="1"/>
    <col min="18" max="18" width="13.28515625" bestFit="1" customWidth="1"/>
  </cols>
  <sheetData>
    <row r="1" spans="1:14" ht="24.75" x14ac:dyDescent="0.45">
      <c r="A1" s="88" t="s">
        <v>40</v>
      </c>
      <c r="B1" s="88"/>
      <c r="C1" s="88"/>
      <c r="D1" s="88"/>
      <c r="E1" s="88"/>
      <c r="F1" s="88"/>
      <c r="G1" s="88"/>
      <c r="H1" s="88"/>
      <c r="I1" s="88"/>
      <c r="J1" s="19"/>
      <c r="K1" s="19"/>
      <c r="L1" s="19"/>
      <c r="M1" s="19"/>
      <c r="N1" s="19"/>
    </row>
    <row r="2" spans="1:14" ht="24.75" x14ac:dyDescent="0.45">
      <c r="A2" s="89" t="s">
        <v>41</v>
      </c>
      <c r="B2" s="89"/>
      <c r="C2" s="89"/>
      <c r="D2" s="89"/>
      <c r="E2" s="89"/>
      <c r="F2" s="89"/>
      <c r="G2" s="89"/>
      <c r="H2" s="89"/>
      <c r="I2" s="89"/>
      <c r="J2" s="19"/>
      <c r="K2" s="19"/>
      <c r="L2" s="19"/>
      <c r="M2" s="19"/>
      <c r="N2" s="19"/>
    </row>
    <row r="3" spans="1:14" x14ac:dyDescent="0.2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4" ht="15" customHeight="1" x14ac:dyDescent="0.25">
      <c r="A4" s="51"/>
      <c r="B4" s="51"/>
      <c r="C4" s="51"/>
      <c r="D4" s="51" t="s">
        <v>0</v>
      </c>
      <c r="E4" s="52" t="s">
        <v>23</v>
      </c>
      <c r="F4" s="19"/>
      <c r="G4" s="19"/>
      <c r="H4" s="19"/>
      <c r="I4" s="19"/>
      <c r="J4" s="19"/>
      <c r="K4" s="19"/>
      <c r="L4" s="19"/>
      <c r="M4" s="19"/>
      <c r="N4" s="19"/>
    </row>
    <row r="5" spans="1:14" x14ac:dyDescent="0.25">
      <c r="A5" s="51"/>
      <c r="B5" s="51"/>
      <c r="C5" s="51"/>
      <c r="D5" s="51" t="s">
        <v>10</v>
      </c>
      <c r="E5" s="51">
        <f>COUNTA(E7:I9)</f>
        <v>10</v>
      </c>
      <c r="F5" s="19"/>
      <c r="G5" s="19"/>
      <c r="H5" s="19"/>
      <c r="I5" s="19"/>
      <c r="J5" s="19"/>
      <c r="K5" s="19"/>
      <c r="L5" s="19"/>
      <c r="M5" s="19"/>
      <c r="N5" s="19"/>
    </row>
    <row r="6" spans="1:14" ht="15.75" thickBot="1" x14ac:dyDescent="0.3">
      <c r="A6" s="51" t="s">
        <v>11</v>
      </c>
      <c r="B6" s="51"/>
      <c r="C6" s="51"/>
      <c r="D6" s="51" t="s">
        <v>22</v>
      </c>
      <c r="E6" s="51">
        <v>1</v>
      </c>
      <c r="F6" s="51">
        <v>2</v>
      </c>
      <c r="G6" s="51">
        <v>3</v>
      </c>
      <c r="H6" s="51">
        <v>4</v>
      </c>
      <c r="I6" s="51">
        <v>5</v>
      </c>
      <c r="J6" s="19" t="s">
        <v>20</v>
      </c>
      <c r="K6" s="19"/>
      <c r="L6" s="19"/>
      <c r="M6" s="19"/>
      <c r="N6" s="53"/>
    </row>
    <row r="7" spans="1:14" x14ac:dyDescent="0.25">
      <c r="A7" s="85">
        <v>9</v>
      </c>
      <c r="B7" s="55" t="s">
        <v>12</v>
      </c>
      <c r="C7" s="92" t="s">
        <v>65</v>
      </c>
      <c r="D7" s="64">
        <v>1</v>
      </c>
      <c r="E7" s="45" t="s">
        <v>49</v>
      </c>
      <c r="F7" s="45" t="s">
        <v>13</v>
      </c>
      <c r="G7" s="45" t="s">
        <v>19</v>
      </c>
      <c r="H7" s="45" t="s">
        <v>14</v>
      </c>
      <c r="I7" s="46"/>
      <c r="J7" s="51">
        <f>COUNTA(E7:I7)</f>
        <v>4</v>
      </c>
      <c r="K7" s="19"/>
      <c r="L7" s="19"/>
      <c r="M7" s="19"/>
      <c r="N7" s="53" t="str">
        <f>Club!K14</f>
        <v>MARMANDE 1</v>
      </c>
    </row>
    <row r="8" spans="1:14" x14ac:dyDescent="0.25">
      <c r="A8" s="86"/>
      <c r="B8" s="56" t="s">
        <v>15</v>
      </c>
      <c r="C8" s="93"/>
      <c r="D8" s="65">
        <v>2</v>
      </c>
      <c r="E8" s="47" t="s">
        <v>8</v>
      </c>
      <c r="F8" s="47" t="s">
        <v>61</v>
      </c>
      <c r="G8" s="47" t="s">
        <v>16</v>
      </c>
      <c r="H8" s="47"/>
      <c r="I8" s="48"/>
      <c r="J8" s="51">
        <f>COUNTA(E8:I8)</f>
        <v>3</v>
      </c>
      <c r="K8" s="19"/>
      <c r="L8" s="19"/>
      <c r="M8" s="19"/>
      <c r="N8" s="53" t="str">
        <f>Club!K15</f>
        <v>MARMANDE 2</v>
      </c>
    </row>
    <row r="9" spans="1:14" ht="15.75" thickBot="1" x14ac:dyDescent="0.3">
      <c r="A9" s="87"/>
      <c r="B9" s="57" t="s">
        <v>17</v>
      </c>
      <c r="C9" s="94"/>
      <c r="D9" s="66">
        <v>3</v>
      </c>
      <c r="E9" s="49" t="s">
        <v>9</v>
      </c>
      <c r="F9" s="49" t="s">
        <v>7</v>
      </c>
      <c r="G9" s="49" t="s">
        <v>18</v>
      </c>
      <c r="H9" s="49"/>
      <c r="I9" s="50"/>
      <c r="J9" s="51">
        <f>COUNTA(E9:I9)</f>
        <v>3</v>
      </c>
      <c r="K9" s="19"/>
      <c r="L9" s="19"/>
      <c r="M9" s="19"/>
      <c r="N9" s="53" t="str">
        <f>Club!K16</f>
        <v>MARMANDE 3</v>
      </c>
    </row>
    <row r="10" spans="1:14" x14ac:dyDescent="0.25">
      <c r="A10" s="51"/>
      <c r="B10" s="51"/>
      <c r="C10" s="51"/>
      <c r="D10" s="51"/>
      <c r="E10" s="51"/>
      <c r="F10" s="19"/>
      <c r="G10" s="19"/>
      <c r="H10" s="19"/>
      <c r="I10" s="19"/>
      <c r="J10" s="19"/>
      <c r="K10" s="19"/>
      <c r="L10" s="19"/>
      <c r="M10" s="19"/>
      <c r="N10" s="53" t="str">
        <f>Club!K17</f>
        <v>MARMANDE 4</v>
      </c>
    </row>
    <row r="11" spans="1:14" ht="15.75" thickBot="1" x14ac:dyDescent="0.3">
      <c r="A11" s="51" t="s">
        <v>11</v>
      </c>
      <c r="B11" s="51"/>
      <c r="C11" s="51"/>
      <c r="D11" s="51" t="s">
        <v>50</v>
      </c>
      <c r="E11" s="51">
        <v>1</v>
      </c>
      <c r="F11" s="51">
        <v>2</v>
      </c>
      <c r="G11" s="51">
        <v>3</v>
      </c>
      <c r="H11" s="51">
        <v>4</v>
      </c>
      <c r="I11" s="51">
        <v>5</v>
      </c>
      <c r="J11" s="19" t="s">
        <v>20</v>
      </c>
      <c r="K11" s="19"/>
      <c r="L11" s="19"/>
      <c r="M11" s="19"/>
      <c r="N11" s="53" t="str">
        <f>Club!K18</f>
        <v>BERGERAC 1</v>
      </c>
    </row>
    <row r="12" spans="1:14" x14ac:dyDescent="0.25">
      <c r="A12" s="90">
        <v>9</v>
      </c>
      <c r="B12" s="55" t="s">
        <v>63</v>
      </c>
      <c r="C12" s="95" t="s">
        <v>66</v>
      </c>
      <c r="D12" s="59">
        <v>1</v>
      </c>
      <c r="E12" s="60" t="e">
        <f>VLOOKUP("FA1",'COURSE 9 CLASSEMENT'!K24:L34,2)</f>
        <v>#N/A</v>
      </c>
      <c r="F12" s="60" t="str">
        <f>VLOOKUP("FA2",'COURSE 9 CLASSEMENT'!K25:L34,2)</f>
        <v>LIBOURNE 2</v>
      </c>
      <c r="G12" s="60" t="str">
        <f>VLOOKUP("FA3",'COURSE 9 CLASSEMENT'!K25:L34,2)</f>
        <v>LIBOURNE 2</v>
      </c>
      <c r="H12" s="60" t="str">
        <f>VLOOKUP("FA4",'COURSE 9 CLASSEMENT'!K25:L34,2)</f>
        <v>ST LIVRADE 1</v>
      </c>
      <c r="I12" s="61" t="str">
        <f>VLOOKUP("FA5",'COURSE 9 CLASSEMENT'!K25:L34,2)</f>
        <v>MARMANDE 2</v>
      </c>
      <c r="J12" s="51">
        <f>COUNTA(E12:I12)</f>
        <v>5</v>
      </c>
      <c r="K12" s="19"/>
      <c r="L12" s="19"/>
      <c r="M12" s="19"/>
      <c r="N12" s="53" t="str">
        <f>Club!K19</f>
        <v>BERGERAC 2</v>
      </c>
    </row>
    <row r="13" spans="1:14" ht="15.75" thickBot="1" x14ac:dyDescent="0.3">
      <c r="A13" s="91"/>
      <c r="B13" s="57" t="s">
        <v>64</v>
      </c>
      <c r="C13" s="96"/>
      <c r="D13" s="39">
        <v>2</v>
      </c>
      <c r="E13" s="62" t="str">
        <f>VLOOKUP("FB1",'COURSE 9 CLASSEMENT'!K25:L34,2)</f>
        <v>MARMANDE 2</v>
      </c>
      <c r="F13" s="62" t="str">
        <f>VLOOKUP("FB2",'COURSE 9 CLASSEMENT'!K25:L34,2)</f>
        <v>LIBOURNE  1</v>
      </c>
      <c r="G13" s="62" t="str">
        <f>VLOOKUP("FB3",'COURSE 9 CLASSEMENT'!K25:L34,2)</f>
        <v>BERGERAC 1</v>
      </c>
      <c r="H13" s="62" t="str">
        <f>VLOOKUP("FB4",'COURSE 9 CLASSEMENT'!K25:L34,2)</f>
        <v>BERGERAC 1</v>
      </c>
      <c r="I13" s="63" t="str">
        <f>VLOOKUP("FB5",'COURSE 9 CLASSEMENT'!K25:L34,2)</f>
        <v>MARMANDE 3</v>
      </c>
      <c r="J13" s="51">
        <f>COUNTA(E13:I13)</f>
        <v>5</v>
      </c>
      <c r="K13" s="19"/>
      <c r="L13" s="19"/>
      <c r="M13" s="19"/>
      <c r="N13" s="53" t="str">
        <f>Club!K20</f>
        <v>BERGERAC 3</v>
      </c>
    </row>
    <row r="14" spans="1:14" x14ac:dyDescent="0.25">
      <c r="A14" s="58"/>
      <c r="B14" s="51"/>
      <c r="C14" s="19"/>
      <c r="D14" s="19"/>
      <c r="E14" s="19"/>
      <c r="F14" s="53"/>
      <c r="G14" s="19"/>
      <c r="H14" s="19"/>
      <c r="I14" s="19"/>
      <c r="J14" s="19"/>
      <c r="K14" s="19"/>
      <c r="L14" s="19"/>
      <c r="M14" s="19"/>
      <c r="N14" s="53" t="str">
        <f>Club!K21</f>
        <v>BERGERAC 4</v>
      </c>
    </row>
    <row r="15" spans="1:14" x14ac:dyDescent="0.25">
      <c r="A15" s="51"/>
      <c r="B15" s="51"/>
      <c r="C15" s="51"/>
      <c r="D15" s="51"/>
      <c r="E15" s="51"/>
      <c r="F15" s="19"/>
      <c r="G15" s="19"/>
      <c r="H15" s="19"/>
      <c r="I15" s="19"/>
      <c r="J15" s="19"/>
      <c r="K15" s="19"/>
      <c r="L15" s="19"/>
      <c r="M15" s="19"/>
      <c r="N15" s="53" t="str">
        <f>Club!K22</f>
        <v>AGEN 1</v>
      </c>
    </row>
    <row r="16" spans="1:14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53" t="str">
        <f>Club!K23</f>
        <v>AGEN 2</v>
      </c>
    </row>
    <row r="17" spans="1:14" x14ac:dyDescent="0.2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53" t="str">
        <f>Club!K24</f>
        <v>AGEN 3</v>
      </c>
    </row>
    <row r="18" spans="1:14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53" t="str">
        <f>Club!K25</f>
        <v>AGEN 4</v>
      </c>
    </row>
    <row r="19" spans="1:14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53" t="str">
        <f>Club!K26</f>
        <v>ST LIVRADE 1</v>
      </c>
    </row>
    <row r="20" spans="1:14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53" t="str">
        <f>Club!K27</f>
        <v>ST LIVRADE 2</v>
      </c>
    </row>
    <row r="21" spans="1:14" x14ac:dyDescent="0.25">
      <c r="A21" s="19"/>
      <c r="B21" s="19"/>
      <c r="C21" s="19"/>
      <c r="D21" s="19"/>
      <c r="E21" s="19"/>
      <c r="F21" s="19"/>
      <c r="G21" s="19"/>
      <c r="H21" s="54"/>
      <c r="I21" s="54"/>
      <c r="J21" s="54"/>
      <c r="K21" s="54"/>
      <c r="L21" s="54"/>
      <c r="M21" s="54"/>
      <c r="N21" s="53" t="str">
        <f>Club!K28</f>
        <v>ST LIVRADE 3</v>
      </c>
    </row>
    <row r="22" spans="1:14" x14ac:dyDescent="0.25">
      <c r="A22" s="19"/>
      <c r="B22" s="19"/>
      <c r="C22" s="19"/>
      <c r="D22" s="19"/>
      <c r="E22" s="19"/>
      <c r="F22" s="19"/>
      <c r="G22" s="19"/>
      <c r="H22" s="54"/>
      <c r="I22" s="52"/>
      <c r="J22" s="54"/>
      <c r="K22" s="54"/>
      <c r="L22" s="54"/>
      <c r="M22" s="54"/>
      <c r="N22" s="53" t="str">
        <f>Club!K29</f>
        <v>ST LIVRADE 4</v>
      </c>
    </row>
    <row r="23" spans="1:14" x14ac:dyDescent="0.25">
      <c r="A23" s="19"/>
      <c r="B23" s="19"/>
      <c r="C23" s="19"/>
      <c r="D23" s="19"/>
      <c r="E23" s="19"/>
      <c r="F23" s="19"/>
      <c r="G23" s="19"/>
      <c r="H23" s="54"/>
      <c r="I23" s="52"/>
      <c r="J23" s="54"/>
      <c r="K23" s="54"/>
      <c r="L23" s="54"/>
      <c r="M23" s="54"/>
      <c r="N23" s="53" t="str">
        <f>Club!K30</f>
        <v>ST FOY 1</v>
      </c>
    </row>
    <row r="24" spans="1:14" x14ac:dyDescent="0.25">
      <c r="A24" s="19"/>
      <c r="B24" s="19"/>
      <c r="C24" s="19"/>
      <c r="D24" s="19"/>
      <c r="E24" s="19"/>
      <c r="F24" s="19"/>
      <c r="G24" s="19"/>
      <c r="H24" s="54"/>
      <c r="I24" s="52"/>
      <c r="J24" s="54"/>
      <c r="K24" s="54"/>
      <c r="L24" s="54"/>
      <c r="M24" s="54"/>
      <c r="N24" s="53" t="str">
        <f>Club!K31</f>
        <v>ST FOY 2</v>
      </c>
    </row>
    <row r="25" spans="1:14" x14ac:dyDescent="0.25">
      <c r="A25" s="19"/>
      <c r="B25" s="19"/>
      <c r="C25" s="19"/>
      <c r="D25" s="19"/>
      <c r="E25" s="19"/>
      <c r="F25" s="19"/>
      <c r="G25" s="19"/>
      <c r="H25" s="54"/>
      <c r="I25" s="54"/>
      <c r="J25" s="54"/>
      <c r="K25" s="54"/>
      <c r="L25" s="54"/>
      <c r="M25" s="54"/>
      <c r="N25" s="53" t="str">
        <f>Club!K32</f>
        <v>ST FOY 3</v>
      </c>
    </row>
    <row r="26" spans="1:14" x14ac:dyDescent="0.25">
      <c r="A26" s="19"/>
      <c r="B26" s="19"/>
      <c r="C26" s="19"/>
      <c r="D26" s="19"/>
      <c r="E26" s="19"/>
      <c r="F26" s="19"/>
      <c r="G26" s="19"/>
      <c r="H26" s="54"/>
      <c r="I26" s="54"/>
      <c r="J26" s="54"/>
      <c r="K26" s="54"/>
      <c r="L26" s="54"/>
      <c r="M26" s="54"/>
      <c r="N26" s="53" t="str">
        <f>Club!K33</f>
        <v>ST FOY 4</v>
      </c>
    </row>
    <row r="27" spans="1:14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53" t="str">
        <f>Club!K34</f>
        <v>LIBOURNE 1</v>
      </c>
    </row>
    <row r="28" spans="1:14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53" t="str">
        <f>Club!K35</f>
        <v>LIBOURNE 2</v>
      </c>
    </row>
    <row r="29" spans="1:14" x14ac:dyDescent="0.2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53" t="str">
        <f>Club!K36</f>
        <v>LIBOURNE 3</v>
      </c>
    </row>
    <row r="30" spans="1:14" x14ac:dyDescent="0.25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53" t="str">
        <f>Club!K37</f>
        <v>LIBOURNE 4</v>
      </c>
    </row>
    <row r="31" spans="1:14" x14ac:dyDescent="0.2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53" t="str">
        <f>Club!K38</f>
        <v>CLAIRAC 1</v>
      </c>
    </row>
    <row r="32" spans="1:14" x14ac:dyDescent="0.2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53" t="str">
        <f>Club!K39</f>
        <v>CLAIRAC 2</v>
      </c>
    </row>
    <row r="33" spans="1:14" x14ac:dyDescent="0.2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53" t="str">
        <f>Club!K40</f>
        <v>CLAIRAC 3</v>
      </c>
    </row>
    <row r="34" spans="1:14" x14ac:dyDescent="0.2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53" t="str">
        <f>Club!K41</f>
        <v>CLAIRAC 4</v>
      </c>
    </row>
    <row r="35" spans="1:14" x14ac:dyDescent="0.2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 t="str">
        <f>Club!K42</f>
        <v xml:space="preserve"> </v>
      </c>
    </row>
    <row r="36" spans="1:14" x14ac:dyDescent="0.2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 t="str">
        <f>Club!K43</f>
        <v xml:space="preserve"> </v>
      </c>
    </row>
    <row r="37" spans="1:14" x14ac:dyDescent="0.2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</row>
    <row r="38" spans="1:14" x14ac:dyDescent="0.25">
      <c r="N38" s="15"/>
    </row>
    <row r="39" spans="1:14" x14ac:dyDescent="0.25">
      <c r="N39" s="15"/>
    </row>
    <row r="40" spans="1:14" x14ac:dyDescent="0.25">
      <c r="N40" s="15"/>
    </row>
    <row r="41" spans="1:14" x14ac:dyDescent="0.25">
      <c r="N41" s="15"/>
    </row>
    <row r="42" spans="1:14" x14ac:dyDescent="0.25">
      <c r="N42" s="15"/>
    </row>
    <row r="43" spans="1:14" x14ac:dyDescent="0.25">
      <c r="N43" s="15"/>
    </row>
    <row r="44" spans="1:14" x14ac:dyDescent="0.25">
      <c r="N44" s="15"/>
    </row>
    <row r="45" spans="1:14" x14ac:dyDescent="0.25">
      <c r="N45" s="15"/>
    </row>
    <row r="46" spans="1:14" x14ac:dyDescent="0.25">
      <c r="N46" s="15"/>
    </row>
    <row r="47" spans="1:14" x14ac:dyDescent="0.25">
      <c r="N47" s="15"/>
    </row>
    <row r="48" spans="1:14" x14ac:dyDescent="0.25">
      <c r="N48" s="15"/>
    </row>
    <row r="49" spans="14:14" x14ac:dyDescent="0.25">
      <c r="N49" s="15"/>
    </row>
    <row r="50" spans="14:14" x14ac:dyDescent="0.25">
      <c r="N50" s="15"/>
    </row>
    <row r="51" spans="14:14" x14ac:dyDescent="0.25">
      <c r="N51" s="15"/>
    </row>
    <row r="52" spans="14:14" x14ac:dyDescent="0.25">
      <c r="N52" s="15"/>
    </row>
    <row r="53" spans="14:14" x14ac:dyDescent="0.25">
      <c r="N53" s="15"/>
    </row>
    <row r="54" spans="14:14" x14ac:dyDescent="0.25">
      <c r="N54" s="15"/>
    </row>
    <row r="55" spans="14:14" x14ac:dyDescent="0.25">
      <c r="N55" s="15"/>
    </row>
    <row r="56" spans="14:14" x14ac:dyDescent="0.25">
      <c r="N56" s="15"/>
    </row>
    <row r="57" spans="14:14" x14ac:dyDescent="0.25">
      <c r="N57" s="15"/>
    </row>
    <row r="58" spans="14:14" x14ac:dyDescent="0.25">
      <c r="N58" s="15"/>
    </row>
    <row r="59" spans="14:14" x14ac:dyDescent="0.25">
      <c r="N59" s="15"/>
    </row>
    <row r="60" spans="14:14" x14ac:dyDescent="0.25">
      <c r="N60" s="15"/>
    </row>
    <row r="61" spans="14:14" x14ac:dyDescent="0.25">
      <c r="N61" s="15"/>
    </row>
    <row r="62" spans="14:14" x14ac:dyDescent="0.25">
      <c r="N62" s="15"/>
    </row>
    <row r="63" spans="14:14" x14ac:dyDescent="0.25">
      <c r="N63" s="15"/>
    </row>
    <row r="64" spans="14:14" x14ac:dyDescent="0.25">
      <c r="N64" s="15"/>
    </row>
    <row r="65" spans="14:14" x14ac:dyDescent="0.25">
      <c r="N65" s="15"/>
    </row>
    <row r="66" spans="14:14" x14ac:dyDescent="0.25">
      <c r="N66" s="15"/>
    </row>
    <row r="67" spans="14:14" x14ac:dyDescent="0.25">
      <c r="N67" s="15"/>
    </row>
    <row r="68" spans="14:14" x14ac:dyDescent="0.25">
      <c r="N68" s="15"/>
    </row>
    <row r="69" spans="14:14" x14ac:dyDescent="0.25">
      <c r="N69" s="15"/>
    </row>
    <row r="70" spans="14:14" x14ac:dyDescent="0.25">
      <c r="N70" s="15"/>
    </row>
    <row r="71" spans="14:14" x14ac:dyDescent="0.25">
      <c r="N71" s="15"/>
    </row>
    <row r="72" spans="14:14" x14ac:dyDescent="0.25">
      <c r="N72" s="15"/>
    </row>
    <row r="73" spans="14:14" x14ac:dyDescent="0.25">
      <c r="N73" s="15"/>
    </row>
    <row r="74" spans="14:14" x14ac:dyDescent="0.25">
      <c r="N74" s="15"/>
    </row>
    <row r="75" spans="14:14" x14ac:dyDescent="0.25">
      <c r="N75" s="15"/>
    </row>
    <row r="76" spans="14:14" x14ac:dyDescent="0.25">
      <c r="N76" s="15"/>
    </row>
    <row r="77" spans="14:14" x14ac:dyDescent="0.25">
      <c r="N77" s="15"/>
    </row>
    <row r="78" spans="14:14" x14ac:dyDescent="0.25">
      <c r="N78" s="15"/>
    </row>
    <row r="79" spans="14:14" x14ac:dyDescent="0.25">
      <c r="N79" s="15"/>
    </row>
    <row r="80" spans="14:14" x14ac:dyDescent="0.25">
      <c r="N80" s="15"/>
    </row>
    <row r="81" spans="14:14" x14ac:dyDescent="0.25">
      <c r="N81" s="15"/>
    </row>
    <row r="82" spans="14:14" x14ac:dyDescent="0.25">
      <c r="N82" s="15"/>
    </row>
    <row r="83" spans="14:14" x14ac:dyDescent="0.25">
      <c r="N83" s="15"/>
    </row>
    <row r="84" spans="14:14" x14ac:dyDescent="0.25">
      <c r="N84" s="15"/>
    </row>
    <row r="85" spans="14:14" x14ac:dyDescent="0.25">
      <c r="N85" s="15"/>
    </row>
    <row r="86" spans="14:14" x14ac:dyDescent="0.25">
      <c r="N86" s="15"/>
    </row>
    <row r="87" spans="14:14" x14ac:dyDescent="0.25">
      <c r="N87" s="15"/>
    </row>
    <row r="88" spans="14:14" x14ac:dyDescent="0.25">
      <c r="N88" s="15"/>
    </row>
    <row r="89" spans="14:14" x14ac:dyDescent="0.25">
      <c r="N89" s="15"/>
    </row>
    <row r="90" spans="14:14" x14ac:dyDescent="0.25">
      <c r="N90" s="15"/>
    </row>
    <row r="91" spans="14:14" x14ac:dyDescent="0.25">
      <c r="N91" s="15"/>
    </row>
    <row r="92" spans="14:14" x14ac:dyDescent="0.25">
      <c r="N92" s="15"/>
    </row>
    <row r="93" spans="14:14" x14ac:dyDescent="0.25">
      <c r="N93" s="15"/>
    </row>
    <row r="94" spans="14:14" x14ac:dyDescent="0.25">
      <c r="N94" s="15"/>
    </row>
    <row r="95" spans="14:14" x14ac:dyDescent="0.25">
      <c r="N95" s="15"/>
    </row>
    <row r="96" spans="14:14" x14ac:dyDescent="0.25">
      <c r="N96" s="15"/>
    </row>
    <row r="97" spans="14:14" x14ac:dyDescent="0.25">
      <c r="N97" s="15"/>
    </row>
    <row r="98" spans="14:14" x14ac:dyDescent="0.25">
      <c r="N98" s="15"/>
    </row>
    <row r="99" spans="14:14" x14ac:dyDescent="0.25">
      <c r="N99" s="15"/>
    </row>
    <row r="100" spans="14:14" x14ac:dyDescent="0.25">
      <c r="N100" s="15"/>
    </row>
    <row r="101" spans="14:14" x14ac:dyDescent="0.25">
      <c r="N101" s="15"/>
    </row>
    <row r="102" spans="14:14" x14ac:dyDescent="0.25">
      <c r="N102" s="15"/>
    </row>
    <row r="103" spans="14:14" x14ac:dyDescent="0.25">
      <c r="N103" s="15"/>
    </row>
    <row r="104" spans="14:14" x14ac:dyDescent="0.25">
      <c r="N104" s="15"/>
    </row>
    <row r="105" spans="14:14" x14ac:dyDescent="0.25">
      <c r="N105" s="15"/>
    </row>
    <row r="106" spans="14:14" x14ac:dyDescent="0.25">
      <c r="N106" s="15"/>
    </row>
    <row r="107" spans="14:14" x14ac:dyDescent="0.25">
      <c r="N107" s="15"/>
    </row>
    <row r="108" spans="14:14" x14ac:dyDescent="0.25">
      <c r="N108" s="15"/>
    </row>
    <row r="109" spans="14:14" x14ac:dyDescent="0.25">
      <c r="N109" s="15"/>
    </row>
    <row r="110" spans="14:14" x14ac:dyDescent="0.25">
      <c r="N110" s="15"/>
    </row>
    <row r="111" spans="14:14" x14ac:dyDescent="0.25">
      <c r="N111" s="15"/>
    </row>
    <row r="112" spans="14:14" x14ac:dyDescent="0.25">
      <c r="N112" s="15"/>
    </row>
    <row r="113" spans="14:14" x14ac:dyDescent="0.25">
      <c r="N113" s="15"/>
    </row>
    <row r="114" spans="14:14" x14ac:dyDescent="0.25">
      <c r="N114" s="15"/>
    </row>
    <row r="115" spans="14:14" x14ac:dyDescent="0.25">
      <c r="N115" s="15"/>
    </row>
    <row r="116" spans="14:14" x14ac:dyDescent="0.25">
      <c r="N116" s="15"/>
    </row>
    <row r="117" spans="14:14" x14ac:dyDescent="0.25">
      <c r="N117" s="15"/>
    </row>
    <row r="118" spans="14:14" x14ac:dyDescent="0.25">
      <c r="N118" s="15"/>
    </row>
    <row r="119" spans="14:14" x14ac:dyDescent="0.25">
      <c r="N119" s="15"/>
    </row>
    <row r="120" spans="14:14" x14ac:dyDescent="0.25">
      <c r="N120" s="15"/>
    </row>
    <row r="121" spans="14:14" x14ac:dyDescent="0.25">
      <c r="N121" s="15"/>
    </row>
    <row r="122" spans="14:14" x14ac:dyDescent="0.25">
      <c r="N122" s="15"/>
    </row>
    <row r="123" spans="14:14" x14ac:dyDescent="0.25">
      <c r="N123" s="15"/>
    </row>
    <row r="124" spans="14:14" x14ac:dyDescent="0.25">
      <c r="N124" s="15"/>
    </row>
    <row r="125" spans="14:14" x14ac:dyDescent="0.25">
      <c r="N125" s="15"/>
    </row>
    <row r="126" spans="14:14" x14ac:dyDescent="0.25">
      <c r="N126" s="15"/>
    </row>
    <row r="127" spans="14:14" x14ac:dyDescent="0.25">
      <c r="N127" s="15"/>
    </row>
    <row r="128" spans="14:14" x14ac:dyDescent="0.25">
      <c r="N128" s="15"/>
    </row>
    <row r="129" spans="14:14" x14ac:dyDescent="0.25">
      <c r="N129" s="15"/>
    </row>
    <row r="130" spans="14:14" x14ac:dyDescent="0.25">
      <c r="N130" s="15"/>
    </row>
    <row r="131" spans="14:14" x14ac:dyDescent="0.25">
      <c r="N131" s="15"/>
    </row>
    <row r="132" spans="14:14" x14ac:dyDescent="0.25">
      <c r="N132" s="15"/>
    </row>
    <row r="133" spans="14:14" x14ac:dyDescent="0.25">
      <c r="N133" s="15"/>
    </row>
    <row r="134" spans="14:14" x14ac:dyDescent="0.25">
      <c r="N134" s="15"/>
    </row>
    <row r="135" spans="14:14" x14ac:dyDescent="0.25">
      <c r="N135" s="15"/>
    </row>
    <row r="136" spans="14:14" x14ac:dyDescent="0.25">
      <c r="N136" s="15"/>
    </row>
    <row r="137" spans="14:14" x14ac:dyDescent="0.25">
      <c r="N137" s="15"/>
    </row>
    <row r="138" spans="14:14" x14ac:dyDescent="0.25">
      <c r="N138" s="15"/>
    </row>
    <row r="139" spans="14:14" x14ac:dyDescent="0.25">
      <c r="N139" s="15"/>
    </row>
    <row r="140" spans="14:14" x14ac:dyDescent="0.25">
      <c r="N140" s="15"/>
    </row>
    <row r="141" spans="14:14" x14ac:dyDescent="0.25">
      <c r="N141" s="15"/>
    </row>
    <row r="142" spans="14:14" x14ac:dyDescent="0.25">
      <c r="N142" s="15"/>
    </row>
    <row r="143" spans="14:14" x14ac:dyDescent="0.25">
      <c r="N143" s="15"/>
    </row>
    <row r="144" spans="14:14" x14ac:dyDescent="0.25">
      <c r="N144" s="15"/>
    </row>
    <row r="145" spans="14:14" x14ac:dyDescent="0.25">
      <c r="N145" s="15"/>
    </row>
    <row r="146" spans="14:14" x14ac:dyDescent="0.25">
      <c r="N146" s="15"/>
    </row>
    <row r="147" spans="14:14" x14ac:dyDescent="0.25">
      <c r="N147" s="15"/>
    </row>
    <row r="148" spans="14:14" x14ac:dyDescent="0.25">
      <c r="N148" s="15"/>
    </row>
    <row r="149" spans="14:14" x14ac:dyDescent="0.25">
      <c r="N149" s="15"/>
    </row>
    <row r="150" spans="14:14" x14ac:dyDescent="0.25">
      <c r="N150" s="15"/>
    </row>
    <row r="151" spans="14:14" x14ac:dyDescent="0.25">
      <c r="N151" s="15"/>
    </row>
    <row r="152" spans="14:14" x14ac:dyDescent="0.25">
      <c r="N152" s="15"/>
    </row>
    <row r="153" spans="14:14" x14ac:dyDescent="0.25">
      <c r="N153" s="15"/>
    </row>
    <row r="154" spans="14:14" x14ac:dyDescent="0.25">
      <c r="N154" s="15"/>
    </row>
    <row r="155" spans="14:14" x14ac:dyDescent="0.25">
      <c r="N155" s="15"/>
    </row>
    <row r="156" spans="14:14" x14ac:dyDescent="0.25">
      <c r="N156" s="15"/>
    </row>
    <row r="157" spans="14:14" x14ac:dyDescent="0.25">
      <c r="N157" s="15"/>
    </row>
    <row r="158" spans="14:14" x14ac:dyDescent="0.25">
      <c r="N158" s="15"/>
    </row>
    <row r="159" spans="14:14" x14ac:dyDescent="0.25">
      <c r="N159" s="15"/>
    </row>
    <row r="160" spans="14:14" x14ac:dyDescent="0.25">
      <c r="N160" s="15"/>
    </row>
    <row r="161" spans="14:14" x14ac:dyDescent="0.25">
      <c r="N161" s="15"/>
    </row>
    <row r="162" spans="14:14" x14ac:dyDescent="0.25">
      <c r="N162" s="15"/>
    </row>
    <row r="163" spans="14:14" x14ac:dyDescent="0.25">
      <c r="N163" s="15"/>
    </row>
    <row r="164" spans="14:14" x14ac:dyDescent="0.25">
      <c r="N164" s="15"/>
    </row>
    <row r="165" spans="14:14" x14ac:dyDescent="0.25">
      <c r="N165" s="15"/>
    </row>
    <row r="166" spans="14:14" x14ac:dyDescent="0.25">
      <c r="N166" s="15"/>
    </row>
    <row r="167" spans="14:14" x14ac:dyDescent="0.25">
      <c r="N167" s="15"/>
    </row>
    <row r="168" spans="14:14" x14ac:dyDescent="0.25">
      <c r="N168" s="15"/>
    </row>
    <row r="169" spans="14:14" x14ac:dyDescent="0.25">
      <c r="N169" s="15"/>
    </row>
    <row r="170" spans="14:14" x14ac:dyDescent="0.25">
      <c r="N170" s="15"/>
    </row>
    <row r="171" spans="14:14" x14ac:dyDescent="0.25">
      <c r="N171" s="15"/>
    </row>
    <row r="172" spans="14:14" x14ac:dyDescent="0.25">
      <c r="N172" s="15"/>
    </row>
    <row r="173" spans="14:14" x14ac:dyDescent="0.25">
      <c r="N173" s="15"/>
    </row>
    <row r="174" spans="14:14" x14ac:dyDescent="0.25">
      <c r="N174" s="15"/>
    </row>
    <row r="175" spans="14:14" x14ac:dyDescent="0.25">
      <c r="N175" s="15"/>
    </row>
    <row r="176" spans="14:14" x14ac:dyDescent="0.25">
      <c r="N176" s="15"/>
    </row>
    <row r="177" spans="14:14" x14ac:dyDescent="0.25">
      <c r="N177" s="15"/>
    </row>
    <row r="178" spans="14:14" x14ac:dyDescent="0.25">
      <c r="N178" s="15"/>
    </row>
    <row r="179" spans="14:14" x14ac:dyDescent="0.25">
      <c r="N179" s="15"/>
    </row>
    <row r="180" spans="14:14" x14ac:dyDescent="0.25">
      <c r="N180" s="15"/>
    </row>
    <row r="181" spans="14:14" x14ac:dyDescent="0.25">
      <c r="N181" s="15"/>
    </row>
    <row r="182" spans="14:14" x14ac:dyDescent="0.25">
      <c r="N182" s="15"/>
    </row>
    <row r="183" spans="14:14" x14ac:dyDescent="0.25">
      <c r="N183" s="15"/>
    </row>
    <row r="184" spans="14:14" x14ac:dyDescent="0.25">
      <c r="N184" s="15"/>
    </row>
    <row r="185" spans="14:14" x14ac:dyDescent="0.25">
      <c r="N185" s="15"/>
    </row>
    <row r="186" spans="14:14" x14ac:dyDescent="0.25">
      <c r="N186" s="15"/>
    </row>
    <row r="187" spans="14:14" x14ac:dyDescent="0.25">
      <c r="N187" s="15"/>
    </row>
    <row r="188" spans="14:14" x14ac:dyDescent="0.25">
      <c r="N188" s="15"/>
    </row>
    <row r="189" spans="14:14" x14ac:dyDescent="0.25">
      <c r="N189" s="15"/>
    </row>
    <row r="190" spans="14:14" x14ac:dyDescent="0.25">
      <c r="N190" s="15"/>
    </row>
    <row r="191" spans="14:14" x14ac:dyDescent="0.25">
      <c r="N191" s="15"/>
    </row>
    <row r="192" spans="14:14" x14ac:dyDescent="0.25">
      <c r="N192" s="15"/>
    </row>
    <row r="193" spans="14:14" x14ac:dyDescent="0.25">
      <c r="N193" s="15"/>
    </row>
    <row r="194" spans="14:14" x14ac:dyDescent="0.25">
      <c r="N194" s="15"/>
    </row>
    <row r="195" spans="14:14" x14ac:dyDescent="0.25">
      <c r="N195" s="15"/>
    </row>
    <row r="196" spans="14:14" x14ac:dyDescent="0.25">
      <c r="N196" s="15"/>
    </row>
    <row r="197" spans="14:14" x14ac:dyDescent="0.25">
      <c r="N197" s="15"/>
    </row>
    <row r="198" spans="14:14" x14ac:dyDescent="0.25">
      <c r="N198" s="15"/>
    </row>
    <row r="199" spans="14:14" x14ac:dyDescent="0.25">
      <c r="N199" s="15"/>
    </row>
    <row r="200" spans="14:14" x14ac:dyDescent="0.25">
      <c r="N200" s="15"/>
    </row>
    <row r="201" spans="14:14" x14ac:dyDescent="0.25">
      <c r="N201" s="15"/>
    </row>
    <row r="202" spans="14:14" x14ac:dyDescent="0.25">
      <c r="N202" s="15"/>
    </row>
    <row r="203" spans="14:14" x14ac:dyDescent="0.25">
      <c r="N203" s="15"/>
    </row>
    <row r="204" spans="14:14" x14ac:dyDescent="0.25">
      <c r="N204" s="15"/>
    </row>
    <row r="205" spans="14:14" x14ac:dyDescent="0.25">
      <c r="N205" s="15"/>
    </row>
    <row r="206" spans="14:14" x14ac:dyDescent="0.25">
      <c r="N206" s="15"/>
    </row>
    <row r="207" spans="14:14" x14ac:dyDescent="0.25">
      <c r="N207" s="15"/>
    </row>
    <row r="208" spans="14:14" x14ac:dyDescent="0.25">
      <c r="N208" s="15"/>
    </row>
    <row r="209" spans="14:14" x14ac:dyDescent="0.25">
      <c r="N209" s="15"/>
    </row>
    <row r="210" spans="14:14" x14ac:dyDescent="0.25">
      <c r="N210" s="15"/>
    </row>
    <row r="211" spans="14:14" x14ac:dyDescent="0.25">
      <c r="N211" s="15"/>
    </row>
    <row r="212" spans="14:14" x14ac:dyDescent="0.25">
      <c r="N212" s="15"/>
    </row>
    <row r="213" spans="14:14" x14ac:dyDescent="0.25">
      <c r="N213" s="15"/>
    </row>
    <row r="214" spans="14:14" x14ac:dyDescent="0.25">
      <c r="N214" s="15"/>
    </row>
    <row r="215" spans="14:14" x14ac:dyDescent="0.25">
      <c r="N215" s="15"/>
    </row>
    <row r="216" spans="14:14" x14ac:dyDescent="0.25">
      <c r="N216" s="15"/>
    </row>
    <row r="217" spans="14:14" x14ac:dyDescent="0.25">
      <c r="N217" s="15"/>
    </row>
    <row r="218" spans="14:14" x14ac:dyDescent="0.25">
      <c r="N218" s="15"/>
    </row>
    <row r="219" spans="14:14" x14ac:dyDescent="0.25">
      <c r="N219" s="15"/>
    </row>
    <row r="220" spans="14:14" x14ac:dyDescent="0.25">
      <c r="N220" s="15"/>
    </row>
    <row r="221" spans="14:14" x14ac:dyDescent="0.25">
      <c r="N221" s="15"/>
    </row>
    <row r="222" spans="14:14" x14ac:dyDescent="0.25">
      <c r="N222" s="15"/>
    </row>
    <row r="223" spans="14:14" x14ac:dyDescent="0.25">
      <c r="N223" s="15"/>
    </row>
    <row r="224" spans="14:14" x14ac:dyDescent="0.25">
      <c r="N224" s="15"/>
    </row>
    <row r="225" spans="14:14" x14ac:dyDescent="0.25">
      <c r="N225" s="15"/>
    </row>
    <row r="226" spans="14:14" x14ac:dyDescent="0.25">
      <c r="N226" s="15"/>
    </row>
    <row r="227" spans="14:14" x14ac:dyDescent="0.25">
      <c r="N227" s="15"/>
    </row>
    <row r="228" spans="14:14" x14ac:dyDescent="0.25">
      <c r="N228" s="15"/>
    </row>
    <row r="229" spans="14:14" x14ac:dyDescent="0.25">
      <c r="N229" s="15"/>
    </row>
    <row r="230" spans="14:14" x14ac:dyDescent="0.25">
      <c r="N230" s="15"/>
    </row>
    <row r="231" spans="14:14" x14ac:dyDescent="0.25">
      <c r="N231" s="15"/>
    </row>
    <row r="232" spans="14:14" x14ac:dyDescent="0.25">
      <c r="N232" s="15"/>
    </row>
    <row r="233" spans="14:14" x14ac:dyDescent="0.25">
      <c r="N233" s="15"/>
    </row>
    <row r="234" spans="14:14" x14ac:dyDescent="0.25">
      <c r="N234" s="15"/>
    </row>
    <row r="235" spans="14:14" x14ac:dyDescent="0.25">
      <c r="N235" s="15"/>
    </row>
    <row r="236" spans="14:14" x14ac:dyDescent="0.25">
      <c r="N236" s="15"/>
    </row>
    <row r="237" spans="14:14" x14ac:dyDescent="0.25">
      <c r="N237" s="15"/>
    </row>
    <row r="238" spans="14:14" x14ac:dyDescent="0.25">
      <c r="N238" s="15"/>
    </row>
    <row r="239" spans="14:14" x14ac:dyDescent="0.25">
      <c r="N239" s="15"/>
    </row>
    <row r="240" spans="14:14" x14ac:dyDescent="0.25">
      <c r="N240" s="15"/>
    </row>
    <row r="241" spans="14:14" x14ac:dyDescent="0.25">
      <c r="N241" s="15"/>
    </row>
    <row r="242" spans="14:14" x14ac:dyDescent="0.25">
      <c r="N242" s="15"/>
    </row>
    <row r="243" spans="14:14" x14ac:dyDescent="0.25">
      <c r="N243" s="15"/>
    </row>
    <row r="244" spans="14:14" x14ac:dyDescent="0.25">
      <c r="N244" s="15"/>
    </row>
    <row r="245" spans="14:14" x14ac:dyDescent="0.25">
      <c r="N245" s="15"/>
    </row>
    <row r="246" spans="14:14" x14ac:dyDescent="0.25">
      <c r="N246" s="15"/>
    </row>
    <row r="247" spans="14:14" x14ac:dyDescent="0.25">
      <c r="N247" s="15"/>
    </row>
    <row r="248" spans="14:14" x14ac:dyDescent="0.25">
      <c r="N248" s="15"/>
    </row>
    <row r="249" spans="14:14" x14ac:dyDescent="0.25">
      <c r="N249" s="15"/>
    </row>
    <row r="250" spans="14:14" x14ac:dyDescent="0.25">
      <c r="N250" s="15"/>
    </row>
    <row r="251" spans="14:14" x14ac:dyDescent="0.25">
      <c r="N251" s="15"/>
    </row>
    <row r="252" spans="14:14" x14ac:dyDescent="0.25">
      <c r="N252" s="15"/>
    </row>
    <row r="253" spans="14:14" x14ac:dyDescent="0.25">
      <c r="N253" s="15"/>
    </row>
    <row r="254" spans="14:14" x14ac:dyDescent="0.25">
      <c r="N254" s="15"/>
    </row>
    <row r="255" spans="14:14" x14ac:dyDescent="0.25">
      <c r="N255" s="15"/>
    </row>
    <row r="256" spans="14:14" x14ac:dyDescent="0.25">
      <c r="N256" s="15"/>
    </row>
    <row r="257" spans="14:14" x14ac:dyDescent="0.25">
      <c r="N257" s="15"/>
    </row>
    <row r="258" spans="14:14" x14ac:dyDescent="0.25">
      <c r="N258" s="15"/>
    </row>
    <row r="259" spans="14:14" x14ac:dyDescent="0.25">
      <c r="N259" s="15"/>
    </row>
    <row r="260" spans="14:14" x14ac:dyDescent="0.25">
      <c r="N260" s="15"/>
    </row>
    <row r="261" spans="14:14" x14ac:dyDescent="0.25">
      <c r="N261" s="15"/>
    </row>
    <row r="262" spans="14:14" x14ac:dyDescent="0.25">
      <c r="N262" s="15"/>
    </row>
    <row r="263" spans="14:14" x14ac:dyDescent="0.25">
      <c r="N263" s="15"/>
    </row>
    <row r="264" spans="14:14" x14ac:dyDescent="0.25">
      <c r="N264" s="15"/>
    </row>
    <row r="265" spans="14:14" x14ac:dyDescent="0.25">
      <c r="N265" s="15"/>
    </row>
    <row r="266" spans="14:14" x14ac:dyDescent="0.25">
      <c r="N266" s="15"/>
    </row>
    <row r="267" spans="14:14" x14ac:dyDescent="0.25">
      <c r="N267" s="15"/>
    </row>
    <row r="268" spans="14:14" x14ac:dyDescent="0.25">
      <c r="N268" s="15"/>
    </row>
    <row r="269" spans="14:14" x14ac:dyDescent="0.25">
      <c r="N269" s="15"/>
    </row>
    <row r="270" spans="14:14" x14ac:dyDescent="0.25">
      <c r="N270" s="15"/>
    </row>
    <row r="271" spans="14:14" x14ac:dyDescent="0.25">
      <c r="N271" s="15"/>
    </row>
    <row r="272" spans="14:14" x14ac:dyDescent="0.25">
      <c r="N272" s="15"/>
    </row>
    <row r="273" spans="14:14" x14ac:dyDescent="0.25">
      <c r="N273" s="15"/>
    </row>
    <row r="274" spans="14:14" x14ac:dyDescent="0.25">
      <c r="N274" s="15"/>
    </row>
    <row r="275" spans="14:14" x14ac:dyDescent="0.25">
      <c r="N275" s="15"/>
    </row>
    <row r="276" spans="14:14" x14ac:dyDescent="0.25">
      <c r="N276" s="15"/>
    </row>
    <row r="277" spans="14:14" x14ac:dyDescent="0.25">
      <c r="N277" s="15"/>
    </row>
    <row r="278" spans="14:14" x14ac:dyDescent="0.25">
      <c r="N278" s="15"/>
    </row>
    <row r="279" spans="14:14" x14ac:dyDescent="0.25">
      <c r="N279" s="15"/>
    </row>
  </sheetData>
  <sheetProtection password="DD5F" sheet="1" objects="1" scenarios="1" selectLockedCells="1"/>
  <mergeCells count="6">
    <mergeCell ref="A7:A9"/>
    <mergeCell ref="A1:I1"/>
    <mergeCell ref="A2:I2"/>
    <mergeCell ref="A12:A13"/>
    <mergeCell ref="C7:C9"/>
    <mergeCell ref="C12:C13"/>
  </mergeCells>
  <conditionalFormatting sqref="J12">
    <cfRule type="cellIs" dxfId="1" priority="2" operator="greaterThan">
      <formula>(SUM($J$12:$J$13))&gt;$E$5</formula>
    </cfRule>
  </conditionalFormatting>
  <conditionalFormatting sqref="J13">
    <cfRule type="cellIs" dxfId="0" priority="1" operator="greaterThan">
      <formula>(SUM($J$12:$J$13))&gt;$E$5</formula>
    </cfRule>
  </conditionalFormatting>
  <dataValidations count="3">
    <dataValidation type="list" allowBlank="1" showInputMessage="1" showErrorMessage="1" sqref="E7:G7">
      <formula1>$N$6:$N$138</formula1>
    </dataValidation>
    <dataValidation type="list" allowBlank="1" showInputMessage="1" showErrorMessage="1" sqref="H7">
      <formula1>$N$3:$N$184</formula1>
    </dataValidation>
    <dataValidation type="list" allowBlank="1" showInputMessage="1" showErrorMessage="1" sqref="I7 E8:I9">
      <formula1>$N$5:$N$273</formula1>
    </dataValidation>
  </dataValidations>
  <hyperlinks>
    <hyperlink ref="D7" location="'COURSE 9 Serie 1'!A1" display="'COURSE 9 Serie 1'!A1"/>
    <hyperlink ref="D8" location="'COURSE 9 Serie 2'!A1" display="'COURSE 9 Serie 2'!A1"/>
    <hyperlink ref="D9" location="'COURSE 9 Serie 3'!A1" display="'COURSE 9 Serie 3'!A1"/>
    <hyperlink ref="A7:A9" location="'COURSE 9 CLASSEMENT'!A1" display="'COURSE 9 CLASSEMENT'!A1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2:J23"/>
  <sheetViews>
    <sheetView workbookViewId="0">
      <selection activeCell="L14" sqref="L14"/>
    </sheetView>
  </sheetViews>
  <sheetFormatPr baseColWidth="10" defaultRowHeight="15" x14ac:dyDescent="0.25"/>
  <cols>
    <col min="1" max="1" width="11.28515625" bestFit="1" customWidth="1"/>
    <col min="2" max="2" width="15.140625" bestFit="1" customWidth="1"/>
    <col min="3" max="3" width="19.140625" bestFit="1" customWidth="1"/>
    <col min="4" max="4" width="2.85546875" bestFit="1" customWidth="1"/>
    <col min="5" max="5" width="6" bestFit="1" customWidth="1"/>
    <col min="6" max="6" width="4.42578125" bestFit="1" customWidth="1"/>
    <col min="7" max="7" width="2.42578125" bestFit="1" customWidth="1"/>
    <col min="8" max="8" width="4.42578125" bestFit="1" customWidth="1"/>
    <col min="9" max="9" width="6.5703125" bestFit="1" customWidth="1"/>
  </cols>
  <sheetData>
    <row r="2" spans="1:10" ht="16.5" x14ac:dyDescent="0.3">
      <c r="C2" s="98" t="s">
        <v>39</v>
      </c>
      <c r="D2" s="98"/>
      <c r="E2" s="98"/>
      <c r="F2" s="98"/>
      <c r="G2" s="98"/>
      <c r="H2" s="98"/>
      <c r="I2" s="98"/>
    </row>
    <row r="3" spans="1:10" ht="16.5" x14ac:dyDescent="0.3">
      <c r="C3" s="99" t="str">
        <f>Inscrits!A2</f>
        <v>Dimanche 12 octobre 2014</v>
      </c>
      <c r="D3" s="99"/>
      <c r="E3" s="99"/>
      <c r="F3" s="99"/>
      <c r="G3" s="99"/>
      <c r="H3" s="99"/>
      <c r="I3" s="99"/>
    </row>
    <row r="8" spans="1:10" x14ac:dyDescent="0.25">
      <c r="C8" s="101" t="s">
        <v>1</v>
      </c>
      <c r="D8" s="102" t="str">
        <f>Inscrits!E4</f>
        <v>4x Homme  J 15 16 17 18 Cadet junior</v>
      </c>
      <c r="E8" s="102"/>
      <c r="F8" s="102"/>
      <c r="G8" s="102"/>
      <c r="H8" s="102"/>
      <c r="I8" s="102"/>
    </row>
    <row r="9" spans="1:10" x14ac:dyDescent="0.25">
      <c r="C9" s="101"/>
      <c r="D9" s="102"/>
      <c r="E9" s="102"/>
      <c r="F9" s="102"/>
      <c r="G9" s="102"/>
      <c r="H9" s="102"/>
      <c r="I9" s="102"/>
    </row>
    <row r="10" spans="1:10" x14ac:dyDescent="0.25">
      <c r="C10" s="2" t="s">
        <v>2</v>
      </c>
      <c r="D10" s="97">
        <f>Inscrits!A7</f>
        <v>9</v>
      </c>
      <c r="E10" s="97"/>
      <c r="F10" s="97"/>
      <c r="G10" s="97"/>
      <c r="H10" s="97"/>
      <c r="I10" s="97"/>
    </row>
    <row r="11" spans="1:10" x14ac:dyDescent="0.25">
      <c r="C11" s="2" t="s">
        <v>21</v>
      </c>
      <c r="D11" s="97">
        <f>Inscrits!D7</f>
        <v>1</v>
      </c>
      <c r="E11" s="97"/>
      <c r="F11" s="97"/>
      <c r="G11" s="97"/>
      <c r="H11" s="97"/>
      <c r="I11" s="97"/>
    </row>
    <row r="13" spans="1:10" x14ac:dyDescent="0.25">
      <c r="A13" s="24" t="s">
        <v>3</v>
      </c>
      <c r="B13" s="24" t="s">
        <v>6</v>
      </c>
      <c r="C13" s="24" t="s">
        <v>4</v>
      </c>
      <c r="D13" s="100" t="s">
        <v>5</v>
      </c>
      <c r="E13" s="100"/>
      <c r="F13" s="100"/>
      <c r="G13" s="100"/>
      <c r="H13" s="100"/>
      <c r="I13" s="100"/>
    </row>
    <row r="14" spans="1:10" ht="21" x14ac:dyDescent="0.35">
      <c r="A14" s="73" t="str">
        <f>IF(Inscrits!J7&gt;=1,"1","")</f>
        <v>1</v>
      </c>
      <c r="B14" s="74">
        <v>4</v>
      </c>
      <c r="C14" s="75" t="str">
        <f>IF(A14&lt;&gt;"",HLOOKUP(B14,Inscrits!E6:I9,2),"")</f>
        <v>ST LIVRADE  2</v>
      </c>
      <c r="D14" s="76">
        <v>1</v>
      </c>
      <c r="E14" s="77" t="str">
        <f>IF(A14&lt;&gt;"","min"," ")</f>
        <v>min</v>
      </c>
      <c r="F14" s="76">
        <v>44</v>
      </c>
      <c r="G14" s="78" t="str">
        <f>IF(A14&lt;&gt;"","s"," ")</f>
        <v>s</v>
      </c>
      <c r="H14" s="76">
        <v>28</v>
      </c>
      <c r="I14" s="78" t="str">
        <f>IF(A14&lt;&gt;"","cent","")</f>
        <v>cent</v>
      </c>
      <c r="J14" t="str">
        <f>IF(B14&gt;Inscrits!J7,"Bateaux non inscrit",IF(COUNTIF($B$14:B14,B14)&gt;1,"Doublon"," "))</f>
        <v xml:space="preserve"> </v>
      </c>
    </row>
    <row r="15" spans="1:10" ht="21" x14ac:dyDescent="0.35">
      <c r="A15" s="79" t="str">
        <f>IF(Inscrits!J7&gt;=2,"2","")</f>
        <v>2</v>
      </c>
      <c r="B15" s="80">
        <v>3</v>
      </c>
      <c r="C15" s="81" t="str">
        <f>IF(A15&lt;&gt;"",HLOOKUP(B15,Inscrits!E6:I9,2),"")</f>
        <v>ST FOY 1</v>
      </c>
      <c r="D15" s="82">
        <v>1</v>
      </c>
      <c r="E15" s="83" t="str">
        <f t="shared" ref="E15:E23" si="0">IF(A15&lt;&gt;"","min"," ")</f>
        <v>min</v>
      </c>
      <c r="F15" s="82">
        <v>49</v>
      </c>
      <c r="G15" s="84" t="str">
        <f t="shared" ref="G15:G23" si="1">IF(A15&lt;&gt;"","s"," ")</f>
        <v>s</v>
      </c>
      <c r="H15" s="82">
        <v>48</v>
      </c>
      <c r="I15" s="84" t="str">
        <f t="shared" ref="I15:I23" si="2">IF(A15&lt;&gt;"","cent","")</f>
        <v>cent</v>
      </c>
      <c r="J15" t="str">
        <f>IF(B15&gt;Inscrits!J7,"Bateaux non inscrit",IF(COUNTIF($B$14:B15,B15)&gt;1,"Doublon"," "))</f>
        <v xml:space="preserve"> </v>
      </c>
    </row>
    <row r="16" spans="1:10" ht="21" x14ac:dyDescent="0.35">
      <c r="A16" s="73" t="str">
        <f>IF(Inscrits!J7&gt;=3,"3","")</f>
        <v>3</v>
      </c>
      <c r="B16" s="74">
        <v>2</v>
      </c>
      <c r="C16" s="75" t="str">
        <f>IF(A16&lt;&gt;"",HLOOKUP(B16,Inscrits!E6:I9,2),"")</f>
        <v>LIBOURNE  1</v>
      </c>
      <c r="D16" s="76">
        <v>2</v>
      </c>
      <c r="E16" s="77" t="str">
        <f t="shared" si="0"/>
        <v>min</v>
      </c>
      <c r="F16" s="76" t="s">
        <v>25</v>
      </c>
      <c r="G16" s="78" t="str">
        <f t="shared" si="1"/>
        <v>s</v>
      </c>
      <c r="H16" s="76">
        <v>30</v>
      </c>
      <c r="I16" s="78" t="str">
        <f t="shared" si="2"/>
        <v>cent</v>
      </c>
      <c r="J16" t="str">
        <f>IF(B16&gt;Inscrits!J7,"Bateaux non inscrit",IF(COUNTIF($B$14:B16,B16)&gt;1,"Doublon"," "))</f>
        <v xml:space="preserve"> </v>
      </c>
    </row>
    <row r="17" spans="1:10" ht="21" x14ac:dyDescent="0.35">
      <c r="A17" s="79" t="str">
        <f>IF(Inscrits!J7&gt;=4,"4","")</f>
        <v>4</v>
      </c>
      <c r="B17" s="80">
        <v>1</v>
      </c>
      <c r="C17" s="81" t="str">
        <f>IF(A17&lt;&gt;"",HLOOKUP(B17,Inscrits!E6:I9,2),"")</f>
        <v>MARMANDE 3</v>
      </c>
      <c r="D17" s="82">
        <v>2</v>
      </c>
      <c r="E17" s="83" t="str">
        <f t="shared" si="0"/>
        <v>min</v>
      </c>
      <c r="F17" s="82">
        <v>15</v>
      </c>
      <c r="G17" s="84" t="str">
        <f t="shared" si="1"/>
        <v>s</v>
      </c>
      <c r="H17" s="82" t="s">
        <v>24</v>
      </c>
      <c r="I17" s="84" t="str">
        <f t="shared" si="2"/>
        <v>cent</v>
      </c>
      <c r="J17" t="str">
        <f>IF(B17&gt;Inscrits!J7,"Bateaux non inscrit",IF(COUNTIF($B$14:B17,B17)&gt;1,"Doublon"," "))</f>
        <v xml:space="preserve"> </v>
      </c>
    </row>
    <row r="18" spans="1:10" ht="18.75" x14ac:dyDescent="0.3">
      <c r="A18" s="67" t="str">
        <f>IF(Inscrits!J7&gt;=5,"5","")</f>
        <v/>
      </c>
      <c r="B18" s="6"/>
      <c r="C18" s="21" t="str">
        <f>IF(A18&lt;&gt;"",HLOOKUP(B18,Inscrits!E6:I9,2),"")</f>
        <v/>
      </c>
      <c r="D18" s="5"/>
      <c r="E18" s="4" t="str">
        <f t="shared" si="0"/>
        <v xml:space="preserve"> </v>
      </c>
      <c r="F18" s="5"/>
      <c r="G18" s="3" t="str">
        <f t="shared" si="1"/>
        <v xml:space="preserve"> </v>
      </c>
      <c r="H18" s="5"/>
      <c r="I18" s="3" t="str">
        <f t="shared" si="2"/>
        <v/>
      </c>
      <c r="J18" t="str">
        <f>IF(B18&gt;Inscrits!J7,"Bateaux non inscrit",IF(COUNTIF($B$14:B18,B18)&gt;1,"Doublon"," "))</f>
        <v xml:space="preserve"> </v>
      </c>
    </row>
    <row r="19" spans="1:10" ht="18.75" x14ac:dyDescent="0.3">
      <c r="A19" s="68" t="str">
        <f>IF(Inscrits!J7&gt;=6,"6","")</f>
        <v/>
      </c>
      <c r="B19" s="30"/>
      <c r="C19" s="26" t="str">
        <f>IF(A19&lt;&gt;"",HLOOKUP(B19,Inscrits!E6:I19,2),"")</f>
        <v/>
      </c>
      <c r="D19" s="33"/>
      <c r="E19" s="31" t="str">
        <f t="shared" si="0"/>
        <v xml:space="preserve"> </v>
      </c>
      <c r="F19" s="33"/>
      <c r="G19" s="32" t="str">
        <f t="shared" si="1"/>
        <v xml:space="preserve"> </v>
      </c>
      <c r="H19" s="33"/>
      <c r="I19" s="32" t="str">
        <f t="shared" si="2"/>
        <v/>
      </c>
      <c r="J19" t="str">
        <f>IF(B19&gt;Inscrits!J7,"Bateaux non inscrit",IF(COUNTIF($B$14:B19,B19)&gt;1,"Doublon"," "))</f>
        <v xml:space="preserve"> </v>
      </c>
    </row>
    <row r="20" spans="1:10" ht="18.75" x14ac:dyDescent="0.3">
      <c r="A20" s="67" t="str">
        <f>IF(Inscrits!J7&gt;=7,"7","")</f>
        <v/>
      </c>
      <c r="B20" s="6"/>
      <c r="C20" s="21" t="str">
        <f>IF(A20&lt;&gt;"",HLOOKUP(B20,Inscrits!E6:I19,2),"")</f>
        <v/>
      </c>
      <c r="D20" s="5"/>
      <c r="E20" s="4" t="str">
        <f t="shared" si="0"/>
        <v xml:space="preserve"> </v>
      </c>
      <c r="F20" s="5"/>
      <c r="G20" s="3" t="str">
        <f t="shared" si="1"/>
        <v xml:space="preserve"> </v>
      </c>
      <c r="H20" s="5"/>
      <c r="I20" s="3" t="str">
        <f t="shared" si="2"/>
        <v/>
      </c>
      <c r="J20" t="str">
        <f>IF(B20&gt;Inscrits!J7,"Bateaux non inscrit",IF(COUNTIF($B$14:B20,B20)&gt;1,"Doublon"," "))</f>
        <v xml:space="preserve"> </v>
      </c>
    </row>
    <row r="21" spans="1:10" ht="18.75" x14ac:dyDescent="0.3">
      <c r="A21" s="68" t="str">
        <f>IF(Inscrits!J7&gt;=8,"8","")</f>
        <v/>
      </c>
      <c r="B21" s="30"/>
      <c r="C21" s="26" t="str">
        <f>IF(A21&lt;&gt;"",HLOOKUP(B21,Inscrits!E6:I19,2),"")</f>
        <v/>
      </c>
      <c r="D21" s="33"/>
      <c r="E21" s="31" t="str">
        <f t="shared" si="0"/>
        <v xml:space="preserve"> </v>
      </c>
      <c r="F21" s="33"/>
      <c r="G21" s="32" t="str">
        <f t="shared" si="1"/>
        <v xml:space="preserve"> </v>
      </c>
      <c r="H21" s="33"/>
      <c r="I21" s="32" t="str">
        <f t="shared" si="2"/>
        <v/>
      </c>
      <c r="J21" t="str">
        <f>IF(B21&gt;Inscrits!J7,"Bateaux non inscrit",IF(COUNTIF($B$14:B21,B21)&gt;1,"Doublon"," "))</f>
        <v xml:space="preserve"> </v>
      </c>
    </row>
    <row r="22" spans="1:10" ht="18.75" x14ac:dyDescent="0.3">
      <c r="A22" s="67" t="str">
        <f>IF(Inscrits!J7&gt;=9,"9","")</f>
        <v/>
      </c>
      <c r="B22" s="6"/>
      <c r="C22" s="21" t="str">
        <f>IF(A22&lt;&gt;"",HLOOKUP(B22,Inscrits!E6:I19,2),"")</f>
        <v/>
      </c>
      <c r="D22" s="5"/>
      <c r="E22" s="4" t="str">
        <f t="shared" si="0"/>
        <v xml:space="preserve"> </v>
      </c>
      <c r="F22" s="5"/>
      <c r="G22" s="3" t="str">
        <f t="shared" si="1"/>
        <v xml:space="preserve"> </v>
      </c>
      <c r="H22" s="5"/>
      <c r="I22" s="3" t="str">
        <f t="shared" si="2"/>
        <v/>
      </c>
      <c r="J22" t="str">
        <f>IF(B22&gt;Inscrits!J7,"Bateaux non inscrit",IF(COUNTIF($B$14:B22,B22)&gt;1,"Doublon"," "))</f>
        <v xml:space="preserve"> </v>
      </c>
    </row>
    <row r="23" spans="1:10" ht="18.75" x14ac:dyDescent="0.3">
      <c r="A23" s="68" t="str">
        <f>IF(Inscrits!J7&gt;=10,"10","")</f>
        <v/>
      </c>
      <c r="B23" s="30"/>
      <c r="C23" s="26" t="str">
        <f>IF(A23&lt;&gt;"",HLOOKUP(B23,Inscrits!E6:I19,2),"")</f>
        <v/>
      </c>
      <c r="D23" s="33"/>
      <c r="E23" s="31" t="str">
        <f t="shared" si="0"/>
        <v xml:space="preserve"> </v>
      </c>
      <c r="F23" s="33"/>
      <c r="G23" s="32" t="str">
        <f t="shared" si="1"/>
        <v xml:space="preserve"> </v>
      </c>
      <c r="H23" s="33"/>
      <c r="I23" s="32" t="str">
        <f t="shared" si="2"/>
        <v/>
      </c>
      <c r="J23" t="str">
        <f>IF(B23&gt;Inscrits!J7,"Bateaux non inscrit",IF(COUNTIF($B$14:B23,B23)&gt;1,"Doublon"," "))</f>
        <v xml:space="preserve"> </v>
      </c>
    </row>
  </sheetData>
  <sheetProtection selectLockedCells="1"/>
  <mergeCells count="7">
    <mergeCell ref="D10:I10"/>
    <mergeCell ref="C2:I2"/>
    <mergeCell ref="C3:I3"/>
    <mergeCell ref="D13:I13"/>
    <mergeCell ref="D11:I11"/>
    <mergeCell ref="C8:C9"/>
    <mergeCell ref="D8:I9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0.59999389629810485"/>
  </sheetPr>
  <dimension ref="A2:J23"/>
  <sheetViews>
    <sheetView workbookViewId="0">
      <selection activeCell="F16" sqref="F16"/>
    </sheetView>
  </sheetViews>
  <sheetFormatPr baseColWidth="10" defaultRowHeight="15" x14ac:dyDescent="0.25"/>
  <cols>
    <col min="1" max="1" width="11.28515625" bestFit="1" customWidth="1"/>
    <col min="2" max="2" width="15.140625" bestFit="1" customWidth="1"/>
    <col min="3" max="3" width="17.28515625" bestFit="1" customWidth="1"/>
    <col min="4" max="4" width="2" bestFit="1" customWidth="1"/>
    <col min="5" max="5" width="4.42578125" bestFit="1" customWidth="1"/>
    <col min="6" max="6" width="3" bestFit="1" customWidth="1"/>
    <col min="7" max="7" width="1.85546875" bestFit="1" customWidth="1"/>
    <col min="8" max="8" width="3" bestFit="1" customWidth="1"/>
    <col min="9" max="9" width="4.85546875" bestFit="1" customWidth="1"/>
  </cols>
  <sheetData>
    <row r="2" spans="1:10" ht="16.5" x14ac:dyDescent="0.3">
      <c r="C2" s="98" t="s">
        <v>39</v>
      </c>
      <c r="D2" s="98"/>
      <c r="E2" s="98"/>
      <c r="F2" s="98"/>
      <c r="G2" s="98"/>
      <c r="H2" s="98"/>
      <c r="I2" s="98"/>
    </row>
    <row r="3" spans="1:10" ht="16.5" x14ac:dyDescent="0.3">
      <c r="C3" s="99" t="str">
        <f>Inscrits!A2</f>
        <v>Dimanche 12 octobre 2014</v>
      </c>
      <c r="D3" s="99"/>
      <c r="E3" s="99"/>
      <c r="F3" s="99"/>
      <c r="G3" s="99"/>
      <c r="H3" s="99"/>
      <c r="I3" s="99"/>
    </row>
    <row r="8" spans="1:10" ht="15" customHeight="1" x14ac:dyDescent="0.25">
      <c r="C8" s="109" t="s">
        <v>1</v>
      </c>
      <c r="D8" s="111" t="str">
        <f>Inscrits!E4</f>
        <v>4x Homme  J 15 16 17 18 Cadet junior</v>
      </c>
      <c r="E8" s="112"/>
      <c r="F8" s="112"/>
      <c r="G8" s="112"/>
      <c r="H8" s="112"/>
      <c r="I8" s="113"/>
    </row>
    <row r="9" spans="1:10" x14ac:dyDescent="0.25">
      <c r="C9" s="110"/>
      <c r="D9" s="114"/>
      <c r="E9" s="115"/>
      <c r="F9" s="115"/>
      <c r="G9" s="115"/>
      <c r="H9" s="115"/>
      <c r="I9" s="116"/>
    </row>
    <row r="10" spans="1:10" x14ac:dyDescent="0.25">
      <c r="C10" s="2" t="s">
        <v>2</v>
      </c>
      <c r="D10" s="106">
        <f>Inscrits!A7</f>
        <v>9</v>
      </c>
      <c r="E10" s="107"/>
      <c r="F10" s="107"/>
      <c r="G10" s="107"/>
      <c r="H10" s="107"/>
      <c r="I10" s="108"/>
    </row>
    <row r="11" spans="1:10" x14ac:dyDescent="0.25">
      <c r="C11" s="2" t="s">
        <v>21</v>
      </c>
      <c r="D11" s="106">
        <f>Inscrits!D8</f>
        <v>2</v>
      </c>
      <c r="E11" s="107"/>
      <c r="F11" s="107"/>
      <c r="G11" s="107"/>
      <c r="H11" s="107"/>
      <c r="I11" s="108"/>
    </row>
    <row r="13" spans="1:10" x14ac:dyDescent="0.25">
      <c r="A13" s="24" t="s">
        <v>3</v>
      </c>
      <c r="B13" s="24" t="s">
        <v>6</v>
      </c>
      <c r="C13" s="24" t="s">
        <v>4</v>
      </c>
      <c r="D13" s="103" t="s">
        <v>5</v>
      </c>
      <c r="E13" s="104"/>
      <c r="F13" s="104"/>
      <c r="G13" s="104"/>
      <c r="H13" s="104"/>
      <c r="I13" s="105"/>
    </row>
    <row r="14" spans="1:10" ht="18.75" x14ac:dyDescent="0.3">
      <c r="A14" s="70" t="str">
        <f>IF(Inscrits!J8&gt;=1,"1","")</f>
        <v>1</v>
      </c>
      <c r="B14" s="10">
        <v>3</v>
      </c>
      <c r="C14" s="21" t="str">
        <f>IF(A14&lt;&gt;"",HLOOKUP(B14,Inscrits!E6:I9,3),"")</f>
        <v>LIBOURNE 2</v>
      </c>
      <c r="D14" s="7" t="s">
        <v>30</v>
      </c>
      <c r="E14" s="8" t="str">
        <f>IF(A14&lt;&gt;"","min"," ")</f>
        <v>min</v>
      </c>
      <c r="F14" s="7" t="s">
        <v>77</v>
      </c>
      <c r="G14" s="9" t="str">
        <f>IF(A14&lt;&gt;"","s"," ")</f>
        <v>s</v>
      </c>
      <c r="H14" s="7" t="s">
        <v>27</v>
      </c>
      <c r="I14" s="9" t="str">
        <f>IF(A14&lt;&gt;"","cent","")</f>
        <v>cent</v>
      </c>
      <c r="J14" t="str">
        <f>IF(B14&gt;Inscrits!J8,"Bateaux non inscrit",IF(COUNTIF($B$14:B14,B14)&gt;1,"Doublon"," "))</f>
        <v xml:space="preserve"> </v>
      </c>
    </row>
    <row r="15" spans="1:10" ht="18.75" x14ac:dyDescent="0.3">
      <c r="A15" s="69" t="str">
        <f>IF(Inscrits!J8&gt;=2,"2","")</f>
        <v>2</v>
      </c>
      <c r="B15" s="25">
        <v>2</v>
      </c>
      <c r="C15" s="26" t="str">
        <f>IF(A15&lt;&gt;"",HLOOKUP(B15,Inscrits!E6:I9,3),"")</f>
        <v>MARMANDE 1</v>
      </c>
      <c r="D15" s="27">
        <v>1</v>
      </c>
      <c r="E15" s="28" t="str">
        <f t="shared" ref="E15:E23" si="0">IF(A15&lt;&gt;"","min"," ")</f>
        <v>min</v>
      </c>
      <c r="F15" s="27" t="s">
        <v>78</v>
      </c>
      <c r="G15" s="29" t="str">
        <f t="shared" ref="G15:G23" si="1">IF(A15&lt;&gt;"","s"," ")</f>
        <v>s</v>
      </c>
      <c r="H15" s="27" t="s">
        <v>28</v>
      </c>
      <c r="I15" s="29" t="str">
        <f t="shared" ref="I15:I23" si="2">IF(A15&lt;&gt;"","cent","")</f>
        <v>cent</v>
      </c>
      <c r="J15" t="str">
        <f>IF(B15&gt;Inscrits!J8,"Bateaux non inscrit",IF(COUNTIF($B$14:B15,B15)&gt;1,"Doublon"," "))</f>
        <v xml:space="preserve"> </v>
      </c>
    </row>
    <row r="16" spans="1:10" ht="18.75" x14ac:dyDescent="0.3">
      <c r="A16" s="70" t="str">
        <f>IF(Inscrits!J8&gt;=3,"3","")</f>
        <v>3</v>
      </c>
      <c r="B16" s="10">
        <v>1</v>
      </c>
      <c r="C16" s="21" t="str">
        <f>IF(A16&lt;&gt;"",HLOOKUP(B16,Inscrits!E6:I9,3),"")</f>
        <v>BERGERAC 1</v>
      </c>
      <c r="D16" s="7">
        <v>2</v>
      </c>
      <c r="E16" s="8" t="str">
        <f t="shared" si="0"/>
        <v>min</v>
      </c>
      <c r="F16" s="7" t="s">
        <v>26</v>
      </c>
      <c r="G16" s="9" t="str">
        <f t="shared" si="1"/>
        <v>s</v>
      </c>
      <c r="H16" s="7" t="s">
        <v>29</v>
      </c>
      <c r="I16" s="9" t="str">
        <f t="shared" si="2"/>
        <v>cent</v>
      </c>
      <c r="J16" t="str">
        <f>IF(B16&gt;Inscrits!J8,"Bateaux non inscrit",IF(COUNTIF($B$14:B16,B16)&gt;1,"Doublon"," "))</f>
        <v xml:space="preserve"> </v>
      </c>
    </row>
    <row r="17" spans="1:10" ht="18.75" x14ac:dyDescent="0.3">
      <c r="A17" s="69" t="str">
        <f>IF(Inscrits!J8&gt;=4,"4","")</f>
        <v/>
      </c>
      <c r="B17" s="25"/>
      <c r="C17" s="26" t="str">
        <f>IF(A17&lt;&gt;"",HLOOKUP(B17,Inscrits!E6:I9,3),"")</f>
        <v/>
      </c>
      <c r="D17" s="27"/>
      <c r="E17" s="28" t="str">
        <f t="shared" si="0"/>
        <v xml:space="preserve"> </v>
      </c>
      <c r="F17" s="27"/>
      <c r="G17" s="29" t="str">
        <f t="shared" si="1"/>
        <v xml:space="preserve"> </v>
      </c>
      <c r="H17" s="27"/>
      <c r="I17" s="29" t="str">
        <f t="shared" si="2"/>
        <v/>
      </c>
      <c r="J17" t="str">
        <f>IF(B17&gt;Inscrits!J8,"Bateaux non inscrit",IF(COUNTIF($B$14:B17,B17)&gt;1,"Doublon"," "))</f>
        <v xml:space="preserve"> </v>
      </c>
    </row>
    <row r="18" spans="1:10" ht="18.75" x14ac:dyDescent="0.3">
      <c r="A18" s="70" t="str">
        <f>IF(Inscrits!J8&gt;=5,"5","")</f>
        <v/>
      </c>
      <c r="B18" s="10"/>
      <c r="C18" s="21" t="str">
        <f>IF(A18&lt;&gt;"",HLOOKUP(B18,Inscrits!E6:I19,2),"")</f>
        <v/>
      </c>
      <c r="D18" s="7"/>
      <c r="E18" s="8" t="str">
        <f t="shared" si="0"/>
        <v xml:space="preserve"> </v>
      </c>
      <c r="F18" s="7"/>
      <c r="G18" s="9" t="str">
        <f t="shared" si="1"/>
        <v xml:space="preserve"> </v>
      </c>
      <c r="H18" s="7"/>
      <c r="I18" s="9" t="str">
        <f t="shared" si="2"/>
        <v/>
      </c>
      <c r="J18" t="str">
        <f>IF(B18&gt;Inscrits!J8,"Bateaux non inscrit",IF(COUNTIF($B$14:B18,B18)&gt;1,"Doublon"," "))</f>
        <v xml:space="preserve"> </v>
      </c>
    </row>
    <row r="19" spans="1:10" ht="18.75" x14ac:dyDescent="0.3">
      <c r="A19" s="69" t="str">
        <f>IF(Inscrits!J8&gt;=6,"6","")</f>
        <v/>
      </c>
      <c r="B19" s="25"/>
      <c r="C19" s="26" t="str">
        <f>IF(A19&lt;&gt;"",HLOOKUP(B19,Inscrits!E6:I19,2),"")</f>
        <v/>
      </c>
      <c r="D19" s="27"/>
      <c r="E19" s="28" t="str">
        <f t="shared" si="0"/>
        <v xml:space="preserve"> </v>
      </c>
      <c r="F19" s="27"/>
      <c r="G19" s="29" t="str">
        <f t="shared" si="1"/>
        <v xml:space="preserve"> </v>
      </c>
      <c r="H19" s="27"/>
      <c r="I19" s="29" t="str">
        <f t="shared" si="2"/>
        <v/>
      </c>
      <c r="J19" t="str">
        <f>IF(B19&gt;Inscrits!J8,"Bateaux non inscrit",IF(COUNTIF($B$14:B19,B19)&gt;1,"Doublon"," "))</f>
        <v xml:space="preserve"> </v>
      </c>
    </row>
    <row r="20" spans="1:10" ht="18.75" x14ac:dyDescent="0.3">
      <c r="A20" s="70" t="str">
        <f>IF(Inscrits!J8&gt;=7,"7","")</f>
        <v/>
      </c>
      <c r="B20" s="10"/>
      <c r="C20" s="21" t="str">
        <f>IF(A20&lt;&gt;"",HLOOKUP(B20,Inscrits!E6:I19,2),"")</f>
        <v/>
      </c>
      <c r="D20" s="7"/>
      <c r="E20" s="8" t="str">
        <f t="shared" si="0"/>
        <v xml:space="preserve"> </v>
      </c>
      <c r="F20" s="7"/>
      <c r="G20" s="9" t="str">
        <f t="shared" si="1"/>
        <v xml:space="preserve"> </v>
      </c>
      <c r="H20" s="7"/>
      <c r="I20" s="9" t="str">
        <f t="shared" si="2"/>
        <v/>
      </c>
      <c r="J20" t="str">
        <f>IF(B20&gt;Inscrits!J8,"Bateaux non inscrit",IF(COUNTIF($B$14:B20,B20)&gt;1,"Doublon"," "))</f>
        <v xml:space="preserve"> </v>
      </c>
    </row>
    <row r="21" spans="1:10" ht="18.75" x14ac:dyDescent="0.3">
      <c r="A21" s="69" t="str">
        <f>IF(Inscrits!J8&gt;=8,"8","")</f>
        <v/>
      </c>
      <c r="B21" s="25"/>
      <c r="C21" s="26" t="str">
        <f>IF(A21&lt;&gt;"",HLOOKUP(B21,Inscrits!E6:I19,2),"")</f>
        <v/>
      </c>
      <c r="D21" s="27"/>
      <c r="E21" s="28" t="str">
        <f t="shared" si="0"/>
        <v xml:space="preserve"> </v>
      </c>
      <c r="F21" s="27"/>
      <c r="G21" s="29" t="str">
        <f t="shared" si="1"/>
        <v xml:space="preserve"> </v>
      </c>
      <c r="H21" s="27"/>
      <c r="I21" s="29" t="str">
        <f t="shared" si="2"/>
        <v/>
      </c>
      <c r="J21" t="str">
        <f>IF(B21&gt;Inscrits!J8,"Bateaux non inscrit",IF(COUNTIF($B$14:B21,B21)&gt;1,"Doublon"," "))</f>
        <v xml:space="preserve"> </v>
      </c>
    </row>
    <row r="22" spans="1:10" ht="18.75" x14ac:dyDescent="0.3">
      <c r="A22" s="70" t="str">
        <f>IF(Inscrits!J8&gt;=9,"9","")</f>
        <v/>
      </c>
      <c r="B22" s="10"/>
      <c r="C22" s="21" t="str">
        <f>IF(A22&lt;&gt;"",HLOOKUP(B22,Inscrits!E6:I19,2),"")</f>
        <v/>
      </c>
      <c r="D22" s="7"/>
      <c r="E22" s="8" t="str">
        <f t="shared" si="0"/>
        <v xml:space="preserve"> </v>
      </c>
      <c r="F22" s="7"/>
      <c r="G22" s="9" t="str">
        <f t="shared" si="1"/>
        <v xml:space="preserve"> </v>
      </c>
      <c r="H22" s="7"/>
      <c r="I22" s="9" t="str">
        <f t="shared" si="2"/>
        <v/>
      </c>
      <c r="J22" t="str">
        <f>IF(B22&gt;Inscrits!J8,"Bateaux non inscrit",IF(COUNTIF($B$14:B22,B22)&gt;1,"Doublon"," "))</f>
        <v xml:space="preserve"> </v>
      </c>
    </row>
    <row r="23" spans="1:10" ht="18.75" x14ac:dyDescent="0.3">
      <c r="A23" s="69" t="str">
        <f>IF(Inscrits!J8&gt;=10,"10","")</f>
        <v/>
      </c>
      <c r="B23" s="25"/>
      <c r="C23" s="26" t="str">
        <f>IF(A23&lt;&gt;"",HLOOKUP(B23,Inscrits!E6:I19,2),"")</f>
        <v/>
      </c>
      <c r="D23" s="27"/>
      <c r="E23" s="28" t="str">
        <f t="shared" si="0"/>
        <v xml:space="preserve"> </v>
      </c>
      <c r="F23" s="27"/>
      <c r="G23" s="29" t="str">
        <f t="shared" si="1"/>
        <v xml:space="preserve"> </v>
      </c>
      <c r="H23" s="27"/>
      <c r="I23" s="29" t="str">
        <f t="shared" si="2"/>
        <v/>
      </c>
      <c r="J23" t="str">
        <f>IF(B23&gt;Inscrits!J8,"Bateaux non inscrit",IF(COUNTIF($B$14:B23,B23)&gt;1,"Doublon"," "))</f>
        <v xml:space="preserve"> </v>
      </c>
    </row>
  </sheetData>
  <sheetProtection password="DD5F" sheet="1" objects="1" scenarios="1" selectLockedCells="1"/>
  <mergeCells count="7">
    <mergeCell ref="D13:I13"/>
    <mergeCell ref="C2:I2"/>
    <mergeCell ref="C3:I3"/>
    <mergeCell ref="D10:I10"/>
    <mergeCell ref="D11:I11"/>
    <mergeCell ref="C8:C9"/>
    <mergeCell ref="D8:I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39997558519241921"/>
  </sheetPr>
  <dimension ref="A2:J23"/>
  <sheetViews>
    <sheetView workbookViewId="0">
      <selection activeCell="B17" sqref="B17"/>
    </sheetView>
  </sheetViews>
  <sheetFormatPr baseColWidth="10" defaultRowHeight="15" x14ac:dyDescent="0.25"/>
  <cols>
    <col min="1" max="1" width="11.28515625" bestFit="1" customWidth="1"/>
    <col min="2" max="2" width="15.140625" bestFit="1" customWidth="1"/>
    <col min="3" max="3" width="17.28515625" bestFit="1" customWidth="1"/>
    <col min="4" max="4" width="2" bestFit="1" customWidth="1"/>
    <col min="5" max="5" width="4.42578125" bestFit="1" customWidth="1"/>
    <col min="6" max="6" width="3" bestFit="1" customWidth="1"/>
    <col min="7" max="7" width="1.85546875" bestFit="1" customWidth="1"/>
    <col min="8" max="8" width="3" bestFit="1" customWidth="1"/>
    <col min="9" max="9" width="4.85546875" bestFit="1" customWidth="1"/>
  </cols>
  <sheetData>
    <row r="2" spans="1:10" ht="16.5" x14ac:dyDescent="0.3">
      <c r="C2" s="98" t="s">
        <v>39</v>
      </c>
      <c r="D2" s="98"/>
      <c r="E2" s="98"/>
      <c r="F2" s="98"/>
      <c r="G2" s="98"/>
      <c r="H2" s="98"/>
      <c r="I2" s="98"/>
    </row>
    <row r="3" spans="1:10" ht="16.5" x14ac:dyDescent="0.3">
      <c r="C3" s="99" t="str">
        <f>Inscrits!A2</f>
        <v>Dimanche 12 octobre 2014</v>
      </c>
      <c r="D3" s="99"/>
      <c r="E3" s="99"/>
      <c r="F3" s="99"/>
      <c r="G3" s="99"/>
      <c r="H3" s="99"/>
      <c r="I3" s="99"/>
    </row>
    <row r="8" spans="1:10" x14ac:dyDescent="0.25">
      <c r="C8" s="101" t="s">
        <v>1</v>
      </c>
      <c r="D8" s="117" t="str">
        <f>Inscrits!E4</f>
        <v>4x Homme  J 15 16 17 18 Cadet junior</v>
      </c>
      <c r="E8" s="117"/>
      <c r="F8" s="117"/>
      <c r="G8" s="117"/>
      <c r="H8" s="117"/>
      <c r="I8" s="117"/>
    </row>
    <row r="9" spans="1:10" x14ac:dyDescent="0.25">
      <c r="C9" s="101"/>
      <c r="D9" s="117"/>
      <c r="E9" s="117"/>
      <c r="F9" s="117"/>
      <c r="G9" s="117"/>
      <c r="H9" s="117"/>
      <c r="I9" s="117"/>
    </row>
    <row r="10" spans="1:10" x14ac:dyDescent="0.25">
      <c r="C10" s="2" t="s">
        <v>2</v>
      </c>
      <c r="D10" s="97">
        <f>Inscrits!A7</f>
        <v>9</v>
      </c>
      <c r="E10" s="97"/>
      <c r="F10" s="97"/>
      <c r="G10" s="97"/>
      <c r="H10" s="97"/>
      <c r="I10" s="97"/>
    </row>
    <row r="11" spans="1:10" x14ac:dyDescent="0.25">
      <c r="C11" s="2" t="s">
        <v>21</v>
      </c>
      <c r="D11" s="97">
        <f>Inscrits!D9</f>
        <v>3</v>
      </c>
      <c r="E11" s="97"/>
      <c r="F11" s="97"/>
      <c r="G11" s="97"/>
      <c r="H11" s="97"/>
      <c r="I11" s="97"/>
    </row>
    <row r="13" spans="1:10" x14ac:dyDescent="0.25">
      <c r="A13" s="24" t="s">
        <v>3</v>
      </c>
      <c r="B13" s="24" t="s">
        <v>6</v>
      </c>
      <c r="C13" s="24" t="s">
        <v>4</v>
      </c>
      <c r="D13" s="100" t="s">
        <v>5</v>
      </c>
      <c r="E13" s="100"/>
      <c r="F13" s="100"/>
      <c r="G13" s="100"/>
      <c r="H13" s="100"/>
      <c r="I13" s="100"/>
    </row>
    <row r="14" spans="1:10" ht="18.75" x14ac:dyDescent="0.3">
      <c r="A14" s="21" t="str">
        <f>IF(Inscrits!J9&gt;=1,"1","")</f>
        <v>1</v>
      </c>
      <c r="B14" s="10">
        <v>2</v>
      </c>
      <c r="C14" s="21" t="str">
        <f>IF(A14&lt;&gt;"",HLOOKUP(B14,Inscrits!E6:I9,4),"")</f>
        <v>ST LIVRADE 1</v>
      </c>
      <c r="D14" s="7">
        <v>1</v>
      </c>
      <c r="E14" s="8" t="str">
        <f>IF(A14&lt;&gt;"","min"," ")</f>
        <v>min</v>
      </c>
      <c r="F14" s="7">
        <v>44</v>
      </c>
      <c r="G14" s="9" t="str">
        <f>IF(A14&lt;&gt;"","s"," ")</f>
        <v>s</v>
      </c>
      <c r="H14" s="7">
        <v>22</v>
      </c>
      <c r="I14" s="9" t="str">
        <f>IF(A14&lt;&gt;"","cent","")</f>
        <v>cent</v>
      </c>
      <c r="J14" t="str">
        <f>IF(B14&gt;Inscrits!J9,"Bateaux non inscrit",IF(COUNTIF($B$14:B14,B14)&gt;1,"Doublon"," "))</f>
        <v xml:space="preserve"> </v>
      </c>
    </row>
    <row r="15" spans="1:10" ht="18.75" x14ac:dyDescent="0.3">
      <c r="A15" s="26" t="str">
        <f>IF(Inscrits!J9&gt;=2,"2","")</f>
        <v>2</v>
      </c>
      <c r="B15" s="25">
        <v>3</v>
      </c>
      <c r="C15" s="26" t="str">
        <f>IF(A15&lt;&gt;"",HLOOKUP(B15,Inscrits!E6:I9,4),"")</f>
        <v>MARMANDE 2</v>
      </c>
      <c r="D15" s="27" t="s">
        <v>30</v>
      </c>
      <c r="E15" s="28" t="str">
        <f t="shared" ref="E15:E23" si="0">IF(A15&lt;&gt;"","min"," ")</f>
        <v>min</v>
      </c>
      <c r="F15" s="27" t="s">
        <v>31</v>
      </c>
      <c r="G15" s="29" t="str">
        <f t="shared" ref="G15:G23" si="1">IF(A15&lt;&gt;"","s"," ")</f>
        <v>s</v>
      </c>
      <c r="H15" s="27" t="s">
        <v>32</v>
      </c>
      <c r="I15" s="29" t="str">
        <f t="shared" ref="I15:I23" si="2">IF(A15&lt;&gt;"","cent","")</f>
        <v>cent</v>
      </c>
      <c r="J15" t="str">
        <f>IF(B15&gt;Inscrits!J9,"Bateaux non inscrit",IF(COUNTIF($B$14:B15,B15)&gt;1,"Doublon"," "))</f>
        <v xml:space="preserve"> </v>
      </c>
    </row>
    <row r="16" spans="1:10" ht="18.75" x14ac:dyDescent="0.3">
      <c r="A16" s="21" t="str">
        <f>IF(Inscrits!J9&gt;=3,"3","")</f>
        <v>3</v>
      </c>
      <c r="B16" s="10">
        <v>1</v>
      </c>
      <c r="C16" s="21" t="str">
        <f>IF(A16&lt;&gt;"",HLOOKUP(B16,Inscrits!E6:I9,4),"")</f>
        <v>AGEN 1</v>
      </c>
      <c r="D16" s="7" t="s">
        <v>30</v>
      </c>
      <c r="E16" s="8" t="str">
        <f t="shared" si="0"/>
        <v>min</v>
      </c>
      <c r="F16" s="7" t="s">
        <v>33</v>
      </c>
      <c r="G16" s="9" t="str">
        <f t="shared" si="1"/>
        <v>s</v>
      </c>
      <c r="H16" s="7" t="s">
        <v>34</v>
      </c>
      <c r="I16" s="9" t="str">
        <f t="shared" si="2"/>
        <v>cent</v>
      </c>
      <c r="J16" t="str">
        <f>IF(B16&gt;Inscrits!J9,"Bateaux non inscrit",IF(COUNTIF($B$14:B16,B16)&gt;1,"Doublon"," "))</f>
        <v xml:space="preserve"> </v>
      </c>
    </row>
    <row r="17" spans="1:10" ht="18.75" x14ac:dyDescent="0.3">
      <c r="A17" s="26" t="str">
        <f>IF(Inscrits!J8&gt;=4,"4","")</f>
        <v/>
      </c>
      <c r="B17" s="25"/>
      <c r="C17" s="26" t="str">
        <f>IF(A17&lt;&gt;"",HLOOKUP(B17,Inscrits!E6:I9,3),"")</f>
        <v/>
      </c>
      <c r="D17" s="27"/>
      <c r="E17" s="28" t="str">
        <f t="shared" si="0"/>
        <v xml:space="preserve"> </v>
      </c>
      <c r="F17" s="27"/>
      <c r="G17" s="29" t="str">
        <f t="shared" si="1"/>
        <v xml:space="preserve"> </v>
      </c>
      <c r="H17" s="27"/>
      <c r="I17" s="29" t="str">
        <f t="shared" si="2"/>
        <v/>
      </c>
      <c r="J17" t="str">
        <f>IF(B17&gt;Inscrits!J9,"Bateaux non inscrit",IF(COUNTIF($B$14:B17,B17)&gt;1,"Doublon"," "))</f>
        <v xml:space="preserve"> </v>
      </c>
    </row>
    <row r="18" spans="1:10" ht="18.75" x14ac:dyDescent="0.3">
      <c r="A18" s="21" t="str">
        <f>IF(Inscrits!J8&gt;=5,"5","")</f>
        <v/>
      </c>
      <c r="B18" s="10"/>
      <c r="C18" s="21" t="str">
        <f>IF(A18&lt;&gt;"",HLOOKUP(B18,Inscrits!E6:I19,3),"")</f>
        <v/>
      </c>
      <c r="D18" s="7"/>
      <c r="E18" s="8" t="str">
        <f t="shared" si="0"/>
        <v xml:space="preserve"> </v>
      </c>
      <c r="F18" s="7"/>
      <c r="G18" s="9" t="str">
        <f t="shared" si="1"/>
        <v xml:space="preserve"> </v>
      </c>
      <c r="H18" s="7"/>
      <c r="I18" s="9" t="str">
        <f t="shared" si="2"/>
        <v/>
      </c>
      <c r="J18" t="str">
        <f>IF(B18&gt;Inscrits!J9,"Bateaux non inscrit",IF(COUNTIF($B$14:B18,B18)&gt;1,"Doublon"," "))</f>
        <v xml:space="preserve"> </v>
      </c>
    </row>
    <row r="19" spans="1:10" ht="18.75" x14ac:dyDescent="0.3">
      <c r="A19" s="26" t="str">
        <f>IF(Inscrits!J8&gt;=6,"6","")</f>
        <v/>
      </c>
      <c r="B19" s="25"/>
      <c r="C19" s="26" t="str">
        <f>IF(A19&lt;&gt;"",HLOOKUP(B19,Inscrits!E6:I19,3),"")</f>
        <v/>
      </c>
      <c r="D19" s="27"/>
      <c r="E19" s="28" t="str">
        <f t="shared" si="0"/>
        <v xml:space="preserve"> </v>
      </c>
      <c r="F19" s="27"/>
      <c r="G19" s="29" t="str">
        <f t="shared" si="1"/>
        <v xml:space="preserve"> </v>
      </c>
      <c r="H19" s="27"/>
      <c r="I19" s="29" t="str">
        <f t="shared" si="2"/>
        <v/>
      </c>
      <c r="J19" t="str">
        <f>IF(B19&gt;Inscrits!J9,"Bateaux non inscrit",IF(COUNTIF($B$14:B19,B19)&gt;1,"Doublon"," "))</f>
        <v xml:space="preserve"> </v>
      </c>
    </row>
    <row r="20" spans="1:10" ht="18.75" x14ac:dyDescent="0.3">
      <c r="A20" s="21" t="str">
        <f>IF(Inscrits!J8&gt;=7,"7","")</f>
        <v/>
      </c>
      <c r="B20" s="10"/>
      <c r="C20" s="21" t="str">
        <f>IF(A20&lt;&gt;"",HLOOKUP(B20,Inscrits!E6:I19,2),"")</f>
        <v/>
      </c>
      <c r="D20" s="7"/>
      <c r="E20" s="8" t="str">
        <f t="shared" si="0"/>
        <v xml:space="preserve"> </v>
      </c>
      <c r="F20" s="7"/>
      <c r="G20" s="9" t="str">
        <f t="shared" si="1"/>
        <v xml:space="preserve"> </v>
      </c>
      <c r="H20" s="7"/>
      <c r="I20" s="9" t="str">
        <f t="shared" si="2"/>
        <v/>
      </c>
      <c r="J20" t="str">
        <f>IF(B20&gt;Inscrits!J9,"Bateaux non inscrit",IF(COUNTIF($B$14:B20,B20)&gt;1,"Doublon"," "))</f>
        <v xml:space="preserve"> </v>
      </c>
    </row>
    <row r="21" spans="1:10" ht="18.75" x14ac:dyDescent="0.3">
      <c r="A21" s="26" t="str">
        <f>IF(Inscrits!J8&gt;=8,"8","")</f>
        <v/>
      </c>
      <c r="B21" s="25"/>
      <c r="C21" s="26" t="str">
        <f>IF(A21&lt;&gt;"",HLOOKUP(B21,Inscrits!E6:I19,2),"")</f>
        <v/>
      </c>
      <c r="D21" s="27"/>
      <c r="E21" s="28" t="str">
        <f t="shared" si="0"/>
        <v xml:space="preserve"> </v>
      </c>
      <c r="F21" s="27"/>
      <c r="G21" s="29" t="str">
        <f t="shared" si="1"/>
        <v xml:space="preserve"> </v>
      </c>
      <c r="H21" s="27"/>
      <c r="I21" s="29" t="str">
        <f t="shared" si="2"/>
        <v/>
      </c>
      <c r="J21" t="str">
        <f>IF(B21&gt;Inscrits!J9,"Bateaux non inscrit",IF(COUNTIF($B$14:B21,B21)&gt;1,"Doublon"," "))</f>
        <v xml:space="preserve"> </v>
      </c>
    </row>
    <row r="22" spans="1:10" ht="18.75" x14ac:dyDescent="0.3">
      <c r="A22" s="21" t="str">
        <f>IF(Inscrits!J8&gt;=9,"9","")</f>
        <v/>
      </c>
      <c r="B22" s="10"/>
      <c r="C22" s="21" t="str">
        <f>IF(A22&lt;&gt;"",HLOOKUP(B22,Inscrits!E6:I19,2),"")</f>
        <v/>
      </c>
      <c r="D22" s="7"/>
      <c r="E22" s="8" t="str">
        <f t="shared" si="0"/>
        <v xml:space="preserve"> </v>
      </c>
      <c r="F22" s="7"/>
      <c r="G22" s="9" t="str">
        <f t="shared" si="1"/>
        <v xml:space="preserve"> </v>
      </c>
      <c r="H22" s="7"/>
      <c r="I22" s="9" t="str">
        <f t="shared" si="2"/>
        <v/>
      </c>
      <c r="J22" t="str">
        <f>IF(B22&gt;Inscrits!J9,"Bateaux non inscrit",IF(COUNTIF($B$14:B22,B22)&gt;1,"Doublon"," "))</f>
        <v xml:space="preserve"> </v>
      </c>
    </row>
    <row r="23" spans="1:10" ht="18.75" x14ac:dyDescent="0.3">
      <c r="A23" s="69" t="str">
        <f>IF(Inscrits!J8&gt;=10,"10","")</f>
        <v/>
      </c>
      <c r="B23" s="25"/>
      <c r="C23" s="26" t="str">
        <f>IF(A23&lt;&gt;"",HLOOKUP(B23,Inscrits!E6:I19,2),"")</f>
        <v/>
      </c>
      <c r="D23" s="27"/>
      <c r="E23" s="28" t="str">
        <f t="shared" si="0"/>
        <v xml:space="preserve"> </v>
      </c>
      <c r="F23" s="27"/>
      <c r="G23" s="29" t="str">
        <f t="shared" si="1"/>
        <v xml:space="preserve"> </v>
      </c>
      <c r="H23" s="27"/>
      <c r="I23" s="29" t="str">
        <f t="shared" si="2"/>
        <v/>
      </c>
      <c r="J23" t="str">
        <f>IF(B23&gt;Inscrits!J9,"Bateaux non inscrit",IF(COUNTIF($B$14:B23,B23)&gt;1,"Doublon"," "))</f>
        <v xml:space="preserve"> </v>
      </c>
    </row>
  </sheetData>
  <sheetProtection password="DD5F" sheet="1" objects="1" scenarios="1" selectLockedCells="1"/>
  <mergeCells count="7">
    <mergeCell ref="D13:I13"/>
    <mergeCell ref="C2:I2"/>
    <mergeCell ref="C3:I3"/>
    <mergeCell ref="C8:C9"/>
    <mergeCell ref="D8:I9"/>
    <mergeCell ref="D10:I10"/>
    <mergeCell ref="D11:I1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70C0"/>
  </sheetPr>
  <dimension ref="A2:AC65"/>
  <sheetViews>
    <sheetView tabSelected="1" workbookViewId="0">
      <selection activeCell="Z13" sqref="Z13"/>
    </sheetView>
  </sheetViews>
  <sheetFormatPr baseColWidth="10" defaultRowHeight="15" x14ac:dyDescent="0.25"/>
  <cols>
    <col min="1" max="1" width="11.28515625" bestFit="1" customWidth="1"/>
    <col min="2" max="2" width="5.7109375" bestFit="1" customWidth="1"/>
    <col min="3" max="3" width="12.140625" bestFit="1" customWidth="1"/>
    <col min="4" max="4" width="17.28515625" bestFit="1" customWidth="1"/>
    <col min="5" max="5" width="20" customWidth="1"/>
    <col min="6" max="6" width="18.5703125" bestFit="1" customWidth="1"/>
    <col min="7" max="7" width="16.28515625" customWidth="1"/>
    <col min="8" max="8" width="4.5703125" customWidth="1"/>
    <col min="9" max="9" width="3.28515625" customWidth="1"/>
    <col min="10" max="10" width="2" bestFit="1" customWidth="1"/>
    <col min="11" max="11" width="4.28515625" bestFit="1" customWidth="1"/>
    <col min="12" max="12" width="13.28515625" bestFit="1" customWidth="1"/>
    <col min="13" max="13" width="7.140625" bestFit="1" customWidth="1"/>
    <col min="14" max="14" width="2" bestFit="1" customWidth="1"/>
    <col min="15" max="15" width="3" bestFit="1" customWidth="1"/>
    <col min="16" max="16" width="13.28515625" bestFit="1" customWidth="1"/>
    <col min="17" max="17" width="7.140625" bestFit="1" customWidth="1"/>
    <col min="18" max="19" width="3" bestFit="1" customWidth="1"/>
    <col min="20" max="20" width="13.7109375" bestFit="1" customWidth="1"/>
    <col min="21" max="21" width="7.140625" bestFit="1" customWidth="1"/>
    <col min="22" max="22" width="4.28515625" customWidth="1"/>
    <col min="23" max="23" width="10.140625" bestFit="1" customWidth="1"/>
    <col min="24" max="24" width="19.7109375" bestFit="1" customWidth="1"/>
    <col min="25" max="25" width="13.28515625" bestFit="1" customWidth="1"/>
    <col min="26" max="26" width="11.42578125" bestFit="1" customWidth="1"/>
    <col min="27" max="27" width="7.140625" bestFit="1" customWidth="1"/>
    <col min="28" max="28" width="4.28515625" bestFit="1" customWidth="1"/>
    <col min="29" max="29" width="13.7109375" bestFit="1" customWidth="1"/>
  </cols>
  <sheetData>
    <row r="2" spans="1:26" ht="16.5" x14ac:dyDescent="0.3">
      <c r="D2" s="98" t="s">
        <v>39</v>
      </c>
      <c r="E2" s="98"/>
      <c r="Z2" s="11"/>
    </row>
    <row r="3" spans="1:26" ht="16.5" x14ac:dyDescent="0.3">
      <c r="D3" s="99" t="str">
        <f>Inscrits!A2</f>
        <v>Dimanche 12 octobre 2014</v>
      </c>
      <c r="E3" s="99"/>
    </row>
    <row r="4" spans="1:26" x14ac:dyDescent="0.25">
      <c r="A4" s="19"/>
      <c r="B4" s="19"/>
      <c r="C4" s="19"/>
      <c r="D4" s="19"/>
      <c r="E4" s="19"/>
      <c r="F4" s="19"/>
    </row>
    <row r="5" spans="1:26" x14ac:dyDescent="0.25">
      <c r="A5" s="19"/>
      <c r="B5" s="19"/>
      <c r="C5" s="19"/>
      <c r="D5" s="19"/>
      <c r="E5" s="19"/>
      <c r="F5" s="19"/>
    </row>
    <row r="6" spans="1:26" x14ac:dyDescent="0.25">
      <c r="A6" s="19"/>
      <c r="B6" s="19"/>
      <c r="C6" s="19"/>
      <c r="D6" s="19"/>
      <c r="E6" s="19"/>
      <c r="F6" s="19"/>
    </row>
    <row r="7" spans="1:26" x14ac:dyDescent="0.25">
      <c r="A7" s="19"/>
      <c r="B7" s="19"/>
      <c r="C7" s="19"/>
      <c r="D7" s="19"/>
      <c r="E7" s="19"/>
      <c r="F7" s="19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</row>
    <row r="8" spans="1:26" ht="15" customHeight="1" x14ac:dyDescent="0.25">
      <c r="A8" s="19"/>
      <c r="B8" s="19"/>
      <c r="C8" s="19"/>
      <c r="D8" s="119" t="s">
        <v>1</v>
      </c>
      <c r="E8" s="120" t="str">
        <f>Inscrits!E4</f>
        <v>4x Homme  J 15 16 17 18 Cadet junior</v>
      </c>
      <c r="F8" s="19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</row>
    <row r="9" spans="1:26" x14ac:dyDescent="0.25">
      <c r="A9" s="19"/>
      <c r="B9" s="19"/>
      <c r="C9" s="19"/>
      <c r="D9" s="119"/>
      <c r="E9" s="121"/>
      <c r="F9" s="19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</row>
    <row r="10" spans="1:26" x14ac:dyDescent="0.25">
      <c r="A10" s="19"/>
      <c r="B10" s="19"/>
      <c r="C10" s="19"/>
      <c r="D10" s="20" t="s">
        <v>2</v>
      </c>
      <c r="E10" s="40">
        <f>Inscrits!A7</f>
        <v>9</v>
      </c>
      <c r="F10" s="19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1" spans="1:26" x14ac:dyDescent="0.25">
      <c r="A11" s="19"/>
      <c r="B11" s="19"/>
      <c r="C11" s="19"/>
      <c r="D11" s="20" t="s">
        <v>21</v>
      </c>
      <c r="E11" s="41" t="s">
        <v>47</v>
      </c>
      <c r="F11" s="19"/>
      <c r="H11" s="15"/>
      <c r="I11" s="15"/>
      <c r="J11" s="15"/>
      <c r="K11" s="118" t="s">
        <v>37</v>
      </c>
      <c r="L11" s="118"/>
      <c r="M11" s="118"/>
      <c r="N11" s="18"/>
      <c r="O11" s="118" t="s">
        <v>38</v>
      </c>
      <c r="P11" s="118"/>
      <c r="Q11" s="118"/>
      <c r="R11" s="15"/>
      <c r="S11" s="118" t="s">
        <v>37</v>
      </c>
      <c r="T11" s="118"/>
      <c r="U11" s="118"/>
      <c r="V11" s="15"/>
    </row>
    <row r="12" spans="1:26" x14ac:dyDescent="0.25">
      <c r="A12" s="19"/>
      <c r="B12" s="19"/>
      <c r="C12" s="19"/>
      <c r="D12" s="19"/>
      <c r="E12" s="19"/>
      <c r="F12" s="19"/>
      <c r="H12" s="15"/>
      <c r="I12" s="15"/>
      <c r="J12" s="16">
        <v>1</v>
      </c>
      <c r="K12" s="16">
        <f>'COURSE 9 Serie 1'!B14</f>
        <v>4</v>
      </c>
      <c r="L12" s="16" t="str">
        <f>'COURSE 9 Serie 1'!C14</f>
        <v>ST LIVRADE  2</v>
      </c>
      <c r="M12" s="16" t="str">
        <f>IF(L12="","",CONCATENATE('COURSE 9 Serie 1'!D14,":",'COURSE 9 Serie 1'!F14,":",'COURSE 9 Serie 1'!H14))</f>
        <v>1:44:28</v>
      </c>
      <c r="N12" s="16">
        <v>2</v>
      </c>
      <c r="O12" s="123">
        <f>'COURSE 9 Serie 2'!B14</f>
        <v>3</v>
      </c>
      <c r="P12" s="123" t="str">
        <f>'COURSE 9 Serie 2'!C14</f>
        <v>LIBOURNE 2</v>
      </c>
      <c r="Q12" s="16" t="str">
        <f>IF(P12="","",CONCATENATE('COURSE 9 Serie 2'!D14,":",'COURSE 9 Serie 2'!F14,":",'COURSE 9 Serie 2'!H14))</f>
        <v>1:42:91</v>
      </c>
      <c r="R12" s="16">
        <v>3</v>
      </c>
      <c r="S12" s="123">
        <f>'COURSE 9 Serie 3'!B14</f>
        <v>2</v>
      </c>
      <c r="T12" s="123" t="str">
        <f>'COURSE 9 Serie 3'!C14</f>
        <v>ST LIVRADE 1</v>
      </c>
      <c r="U12" s="16" t="str">
        <f>IF(T12="","",CONCATENATE('COURSE 9 Serie 3'!D14,":",'COURSE 9 Serie 3'!F14,":",'COURSE 9 Serie 3'!H14))</f>
        <v>1:44:22</v>
      </c>
      <c r="V12" s="15"/>
    </row>
    <row r="13" spans="1:26" x14ac:dyDescent="0.25">
      <c r="A13" s="34" t="s">
        <v>3</v>
      </c>
      <c r="B13" s="34" t="s">
        <v>35</v>
      </c>
      <c r="C13" s="35" t="s">
        <v>36</v>
      </c>
      <c r="D13" s="34" t="s">
        <v>4</v>
      </c>
      <c r="E13" s="42" t="s">
        <v>5</v>
      </c>
      <c r="F13" s="36" t="s">
        <v>42</v>
      </c>
      <c r="H13" s="15"/>
      <c r="I13" s="15"/>
      <c r="J13" s="16">
        <v>1</v>
      </c>
      <c r="K13" s="16">
        <f>'COURSE 9 Serie 1'!B15</f>
        <v>3</v>
      </c>
      <c r="L13" s="16" t="str">
        <f>'COURSE 9 Serie 1'!C15</f>
        <v>ST FOY 1</v>
      </c>
      <c r="M13" s="16" t="str">
        <f>IF(L13="","",CONCATENATE('COURSE 9 Serie 1'!D15,":",'COURSE 9 Serie 1'!F15,":",'COURSE 9 Serie 1'!H15))</f>
        <v>1:49:48</v>
      </c>
      <c r="N13" s="16">
        <v>2</v>
      </c>
      <c r="O13" s="123">
        <f>'COURSE 9 Serie 2'!B15</f>
        <v>2</v>
      </c>
      <c r="P13" s="123" t="str">
        <f>'COURSE 9 Serie 2'!C15</f>
        <v>MARMANDE 1</v>
      </c>
      <c r="Q13" s="16" t="str">
        <f>IF(P13="","",CONCATENATE('COURSE 9 Serie 2'!D15,":",'COURSE 9 Serie 2'!F15,":",'COURSE 9 Serie 2'!H15))</f>
        <v>1:52:81</v>
      </c>
      <c r="R13" s="16">
        <v>3</v>
      </c>
      <c r="S13" s="123">
        <f>'COURSE 9 Serie 3'!B15</f>
        <v>3</v>
      </c>
      <c r="T13" s="123" t="str">
        <f>'COURSE 9 Serie 3'!C15</f>
        <v>MARMANDE 2</v>
      </c>
      <c r="U13" s="16" t="str">
        <f>IF(T13="","",CONCATENATE('COURSE 9 Serie 3'!D15,":",'COURSE 9 Serie 3'!F15,":",'COURSE 9 Serie 3'!H15))</f>
        <v>1:49:44</v>
      </c>
      <c r="V13" s="15"/>
      <c r="W13" s="1" t="s">
        <v>22</v>
      </c>
      <c r="X13" s="1" t="s">
        <v>6</v>
      </c>
      <c r="Y13" s="14" t="s">
        <v>48</v>
      </c>
      <c r="Z13" s="71" t="s">
        <v>5</v>
      </c>
    </row>
    <row r="14" spans="1:26" ht="18.75" x14ac:dyDescent="0.3">
      <c r="A14" s="21" t="str">
        <f>IF(Inscrits!E5&gt;=1,"1","")</f>
        <v>1</v>
      </c>
      <c r="B14" s="21">
        <f>IF(A14="","",IF(Inscrits!E5=1,'COURSE 9 CLASSEMENT'!W28,IF(Inscrits!E5=2,'COURSE 9 CLASSEMENT'!W27,IF(Inscrits!E5=3,'COURSE 9 CLASSEMENT'!W26,IF(Inscrits!E5=4,'COURSE 9 CLASSEMENT'!W25,IF(Inscrits!E5=5,'COURSE 9 CLASSEMENT'!W24,IF(Inscrits!E5=6,'COURSE 9 CLASSEMENT'!W23,IF(Inscrits!E5=7,'COURSE 9 CLASSEMENT'!W22,IF(Inscrits!E5=8,'COURSE 9 CLASSEMENT'!W21,IF(Inscrits!E5=9,'COURSE 9 CLASSEMENT'!W20,IF(Inscrits!E5=10,'COURSE 9 CLASSEMENT'!W19,IF(Inscrits!E5=11,'COURSE 9 CLASSEMENT'!W18,IF(Inscrits!E5=12,'COURSE 9 CLASSEMENT'!W17,IF(Inscrits!E5=13,'COURSE 9 CLASSEMENT'!W16,IF(Inscrits!E5=14,'COURSE 9 CLASSEMENT'!W15,IF(Inscrits!E5=15,'COURSE 9 CLASSEMENT'!W14))))))))))))))))</f>
        <v>2</v>
      </c>
      <c r="C14" s="21">
        <f>IF(A14="","",IF(Inscrits!E5=1,'COURSE 9 CLASSEMENT'!X28,IF(Inscrits!E5=2,'COURSE 9 CLASSEMENT'!X27,IF(Inscrits!E5=3,'COURSE 9 CLASSEMENT'!X26,IF(Inscrits!E5=4,'COURSE 9 CLASSEMENT'!X25,IF(Inscrits!E5=5,'COURSE 9 CLASSEMENT'!X24,IF(Inscrits!E5=6,'COURSE 9 CLASSEMENT'!X23,IF(Inscrits!E5=7,'COURSE 9 CLASSEMENT'!X22,IF(Inscrits!E5=8,'COURSE 9 CLASSEMENT'!X21,IF(Inscrits!E5=9,'COURSE 9 CLASSEMENT'!X20,IF(Inscrits!E5=10,'COURSE 9 CLASSEMENT'!X19,IF(Inscrits!E5=11,'COURSE 9 CLASSEMENT'!X18,IF(Inscrits!E5=12,'COURSE 9 CLASSEMENT'!X17,IF(Inscrits!E5=13,'COURSE 9 CLASSEMENT'!X16,IF(Inscrits!E5=14,'COURSE 9 CLASSEMENT'!X15,IF(Inscrits!E5=15,'COURSE 9 CLASSEMENT'!X14))))))))))))))))</f>
        <v>2</v>
      </c>
      <c r="D14" s="21" t="str">
        <f>IF(A14="","",IF(Inscrits!E5=1,'COURSE 9 CLASSEMENT'!Y28,IF(Inscrits!E5=2,'COURSE 9 CLASSEMENT'!Y27,IF(Inscrits!E5=3,'COURSE 9 CLASSEMENT'!Y26,IF(Inscrits!E5=4,'COURSE 9 CLASSEMENT'!Y25,IF(Inscrits!E5=5,'COURSE 9 CLASSEMENT'!Y24,IF(Inscrits!E5=6,'COURSE 9 CLASSEMENT'!Y23,IF(Inscrits!E5=7,'COURSE 9 CLASSEMENT'!Y22,IF(Inscrits!E5=8,'COURSE 9 CLASSEMENT'!Y21,IF(Inscrits!E5=9,'COURSE 9 CLASSEMENT'!Y20,IF(Inscrits!E5=10,'COURSE 9 CLASSEMENT'!Y19,IF(Inscrits!E5=11,'COURSE 9 CLASSEMENT'!Y18,IF(Inscrits!E5=12,'COURSE 9 CLASSEMENT'!Y17,IF(Inscrits!E5=13,'COURSE 9 CLASSEMENT'!Y16,IF(Inscrits!E5=14,'COURSE 9 CLASSEMENT'!Y15,IF(Inscrits!E5=15,'COURSE 9 CLASSEMENT'!Y14))))))))))))))))</f>
        <v>MARMANDE 1</v>
      </c>
      <c r="E14" s="43" t="str">
        <f>IF(A14="","",IF(Inscrits!E5=1,'COURSE 9 CLASSEMENT'!Z28,IF(Inscrits!E5=2,'COURSE 9 CLASSEMENT'!Z27,IF(Inscrits!E5=3,'COURSE 9 CLASSEMENT'!Z26,IF(Inscrits!E5=4,'COURSE 9 CLASSEMENT'!Z25,IF(Inscrits!E5=5,'COURSE 9 CLASSEMENT'!Z24,IF(Inscrits!E5=6,'COURSE 9 CLASSEMENT'!Z23,IF(Inscrits!E5=7,'COURSE 9 CLASSEMENT'!Z22,IF(Inscrits!E5=8,'COURSE 9 CLASSEMENT'!Z21,IF(Inscrits!E5=9,'COURSE 9 CLASSEMENT'!Z20,IF(Inscrits!E5=10,'COURSE 9 CLASSEMENT'!Z19,IF(Inscrits!E5=11,'COURSE 9 CLASSEMENT'!Z18,IF(Inscrits!E5=12,'COURSE 9 CLASSEMENT'!Z17,IF(Inscrits!E5=13,'COURSE 9 CLASSEMENT'!Z16,IF(Inscrits!E5=14,'COURSE 9 CLASSEMENT'!Z15,IF(Inscrits!E5=15,'COURSE 9 CLASSEMENT'!Z14))))))))))))))))</f>
        <v>1:52:81</v>
      </c>
      <c r="F14" s="39" t="s">
        <v>43</v>
      </c>
      <c r="H14" s="15"/>
      <c r="I14" s="15"/>
      <c r="J14" s="16">
        <v>1</v>
      </c>
      <c r="K14" s="16">
        <f>'COURSE 9 Serie 1'!B16</f>
        <v>2</v>
      </c>
      <c r="L14" s="16" t="str">
        <f>'COURSE 9 Serie 1'!C16</f>
        <v>LIBOURNE  1</v>
      </c>
      <c r="M14" s="16" t="str">
        <f>IF(L14="","",CONCATENATE('COURSE 9 Serie 1'!D16,":",'COURSE 9 Serie 1'!F16,":",'COURSE 9 Serie 1'!H16))</f>
        <v>2:01:30</v>
      </c>
      <c r="N14" s="16">
        <v>2</v>
      </c>
      <c r="O14" s="123">
        <f>'COURSE 9 Serie 2'!B16</f>
        <v>1</v>
      </c>
      <c r="P14" s="123" t="str">
        <f>'COURSE 9 Serie 2'!C16</f>
        <v>BERGERAC 1</v>
      </c>
      <c r="Q14" s="16" t="str">
        <f>IF(P14="","",CONCATENATE('COURSE 9 Serie 2'!D16,":",'COURSE 9 Serie 2'!F16,":",'COURSE 9 Serie 2'!H16))</f>
        <v>2:06:15</v>
      </c>
      <c r="R14" s="16">
        <v>3</v>
      </c>
      <c r="S14" s="123">
        <f>'COURSE 9 Serie 3'!B16</f>
        <v>1</v>
      </c>
      <c r="T14" s="123" t="str">
        <f>'COURSE 9 Serie 3'!C16</f>
        <v>AGEN 1</v>
      </c>
      <c r="U14" s="16" t="str">
        <f>IF(T14="","",CONCATENATE('COURSE 9 Serie 3'!D16,":",'COURSE 9 Serie 3'!F16,":",'COURSE 9 Serie 3'!H16))</f>
        <v>1:53:21</v>
      </c>
      <c r="V14" s="15"/>
      <c r="W14" s="16">
        <v>1</v>
      </c>
      <c r="X14" s="16">
        <v>5</v>
      </c>
      <c r="Y14" s="17" t="str">
        <f>'COURSE 9 Serie 1'!C18</f>
        <v/>
      </c>
      <c r="Z14" s="16" t="str">
        <f>IF(Y14="","",CONCATENATE('COURSE 9 Serie 1'!D18,":",'COURSE 9 Serie 1'!F18,":",'COURSE 9 Serie 1'!H18))</f>
        <v/>
      </c>
    </row>
    <row r="15" spans="1:26" ht="18.75" x14ac:dyDescent="0.3">
      <c r="A15" s="26" t="str">
        <f>IF(Inscrits!E5&gt;=2,"2","")</f>
        <v>2</v>
      </c>
      <c r="B15" s="26">
        <f>IF(A15="","",IF(Inscrits!E5=2,'COURSE 9 CLASSEMENT'!W28,IF(Inscrits!E5=3,'COURSE 9 CLASSEMENT'!W27,IF(Inscrits!E5=4,'COURSE 9 CLASSEMENT'!W26,IF(Inscrits!E5=5,'COURSE 9 CLASSEMENT'!W25,IF(Inscrits!E5=6,'COURSE 9 CLASSEMENT'!W24,IF(Inscrits!E5=7,'COURSE 9 CLASSEMENT'!W23,IF(Inscrits!E5=8,'COURSE 9 CLASSEMENT'!W22,IF(Inscrits!E5=9,'COURSE 9 CLASSEMENT'!W21,IF(Inscrits!E5=10,'COURSE 9 CLASSEMENT'!W20,IF(Inscrits!E5=11,'COURSE 9 CLASSEMENT'!W19,IF(Inscrits!E5=12,'COURSE 9 CLASSEMENT'!W18,IF(Inscrits!E5=13,'COURSE 9 CLASSEMENT'!W17,IF(Inscrits!E5=14,'COURSE 9 CLASSEMENT'!W16,IF(Inscrits!E5=15,'COURSE 9 CLASSEMENT'!W15)))))))))))))))</f>
        <v>2</v>
      </c>
      <c r="C15" s="26">
        <f>IF(B15="","",IF(Inscrits!E5=2,'COURSE 9 CLASSEMENT'!X28,IF(Inscrits!E5=3,'COURSE 9 CLASSEMENT'!X27,IF(Inscrits!E5=4,'COURSE 9 CLASSEMENT'!X26,IF(Inscrits!E5=5,'COURSE 9 CLASSEMENT'!X25,IF(Inscrits!E5=6,'COURSE 9 CLASSEMENT'!X24,IF(Inscrits!E5=7,'COURSE 9 CLASSEMENT'!X23,IF(Inscrits!E5=8,'COURSE 9 CLASSEMENT'!X22,IF(Inscrits!E5=9,'COURSE 9 CLASSEMENT'!X21,IF(Inscrits!E5=10,'COURSE 9 CLASSEMENT'!X20,IF(Inscrits!E5=11,'COURSE 9 CLASSEMENT'!X19,IF(Inscrits!E5=12,'COURSE 9 CLASSEMENT'!X18,IF(Inscrits!E5=13,'COURSE 9 CLASSEMENT'!X17,IF(Inscrits!E5=14,'COURSE 9 CLASSEMENT'!X16,IF(Inscrits!E5=15,'COURSE 9 CLASSEMENT'!X15)))))))))))))))</f>
        <v>3</v>
      </c>
      <c r="D15" s="26" t="str">
        <f>IF(C15="","",IF(Inscrits!E5=2,'COURSE 9 CLASSEMENT'!Y28,IF(Inscrits!E5=3,'COURSE 9 CLASSEMENT'!Y27,IF(Inscrits!E5=4,'COURSE 9 CLASSEMENT'!Y26,IF(Inscrits!E5=5,'COURSE 9 CLASSEMENT'!Y25,IF(Inscrits!E5=6,'COURSE 9 CLASSEMENT'!Y24,IF(Inscrits!E5=7,'COURSE 9 CLASSEMENT'!Y23,IF(Inscrits!E5=8,'COURSE 9 CLASSEMENT'!Y22,IF(Inscrits!E5=9,'COURSE 9 CLASSEMENT'!Y21,IF(Inscrits!E5=10,'COURSE 9 CLASSEMENT'!Y20,IF(Inscrits!E5=11,'COURSE 9 CLASSEMENT'!Y19,IF(Inscrits!E5=12,'COURSE 9 CLASSEMENT'!Y18,IF(Inscrits!E5=13,'COURSE 9 CLASSEMENT'!Y17,IF(Inscrits!E5=14,'COURSE 9 CLASSEMENT'!Y16,IF(Inscrits!E5=15,'COURSE 9 CLASSEMENT'!Y15)))))))))))))))</f>
        <v>LIBOURNE 2</v>
      </c>
      <c r="E15" s="44" t="str">
        <f>IF(A15="","",IF(Inscrits!E5=2,'COURSE 9 CLASSEMENT'!Z28,IF(Inscrits!E5=3,'COURSE 9 CLASSEMENT'!Z27,IF(Inscrits!E5=4,'COURSE 9 CLASSEMENT'!Z26,IF(Inscrits!E5=5,'COURSE 9 CLASSEMENT'!Z25,IF(Inscrits!E5=6,'COURSE 9 CLASSEMENT'!Z24,IF(Inscrits!E5=7,'COURSE 9 CLASSEMENT'!Z23,IF(Inscrits!E5=8,'COURSE 9 CLASSEMENT'!Z22,IF(Inscrits!E5=9,'COURSE 9 CLASSEMENT'!Z21,IF(Inscrits!E5=10,'COURSE 9 CLASSEMENT'!Z20,IF(Inscrits!E5=11,'COURSE 9 CLASSEMENT'!Z19,IF(Inscrits!E5=12,'COURSE 9 CLASSEMENT'!Z18,IF(Inscrits!E5=13,'COURSE 9 CLASSEMENT'!Z17,IF(Inscrits!E5=14,'COURSE 9 CLASSEMENT'!Z16,IF(Inscrits!E5=15,'COURSE 9 CLASSEMENT'!Z15)))))))))))))))</f>
        <v>1:42:91</v>
      </c>
      <c r="F15" s="37" t="s">
        <v>44</v>
      </c>
      <c r="H15" s="15"/>
      <c r="I15" s="15"/>
      <c r="J15" s="16">
        <v>1</v>
      </c>
      <c r="K15" s="16">
        <f>'COURSE 9 Serie 1'!B17</f>
        <v>1</v>
      </c>
      <c r="L15" s="16" t="str">
        <f>'COURSE 9 Serie 1'!C17</f>
        <v>MARMANDE 3</v>
      </c>
      <c r="M15" s="16" t="str">
        <f>IF(L15="","",CONCATENATE('COURSE 9 Serie 1'!D17,":",'COURSE 9 Serie 1'!F17,":",'COURSE 9 Serie 1'!H17))</f>
        <v>2:15:00</v>
      </c>
      <c r="N15" s="16">
        <v>2</v>
      </c>
      <c r="O15" s="16">
        <v>4</v>
      </c>
      <c r="P15" s="123" t="str">
        <f>'COURSE 9 Serie 2'!C17</f>
        <v/>
      </c>
      <c r="Q15" s="16" t="str">
        <f>IF(P15="","",CONCATENATE('COURSE 9 Serie 2'!D17,":",'COURSE 9 Serie 2'!F17,":",'COURSE 9 Serie 2'!H17))</f>
        <v/>
      </c>
      <c r="R15" s="16">
        <v>3</v>
      </c>
      <c r="S15" s="16">
        <v>4</v>
      </c>
      <c r="T15" s="123" t="str">
        <f>'COURSE 9 Serie 3'!C17</f>
        <v/>
      </c>
      <c r="U15" s="16" t="str">
        <f>IF(T15="","",CONCATENATE('COURSE 9 Serie 3'!D17,":",'COURSE 9 Serie 3'!F17,":",'COURSE 9 Serie 3'!H17))</f>
        <v/>
      </c>
      <c r="V15" s="15"/>
      <c r="W15" s="16">
        <v>2</v>
      </c>
      <c r="X15" s="16">
        <v>4</v>
      </c>
      <c r="Y15" s="17" t="str">
        <f>'COURSE 9 Serie 2'!C17</f>
        <v/>
      </c>
      <c r="Z15" s="16" t="str">
        <f>IF(Y15="","",CONCATENATE('COURSE 9 Serie 2'!D17,":",'COURSE 9 Serie 2'!F17,":",'COURSE 9 Serie 2'!H17))</f>
        <v/>
      </c>
    </row>
    <row r="16" spans="1:26" ht="18.75" x14ac:dyDescent="0.3">
      <c r="A16" s="21" t="str">
        <f>IF(Inscrits!E5&gt;=3,"3","")</f>
        <v>3</v>
      </c>
      <c r="B16" s="21">
        <f>IF(A16="","",IF(Inscrits!E5=3,'COURSE 9 CLASSEMENT'!W28,IF(Inscrits!E5=4,'COURSE 9 CLASSEMENT'!W27,IF(Inscrits!E5=5,'COURSE 9 CLASSEMENT'!W26,IF(Inscrits!E5=6,'COURSE 9 CLASSEMENT'!W25,IF(Inscrits!E5=7,'COURSE 9 CLASSEMENT'!W24,IF(Inscrits!E5=8,'COURSE 9 CLASSEMENT'!W23,IF(Inscrits!E5=9,'COURSE 9 CLASSEMENT'!W22,IF(Inscrits!E5=10,'COURSE 9 CLASSEMENT'!W21,IF(Inscrits!E5=11,'COURSE 9 CLASSEMENT'!W20,IF(Inscrits!E5=12,'COURSE 9 CLASSEMENT'!W19,IF(Inscrits!E5=13,'COURSE 9 CLASSEMENT'!W18,IF(Inscrits!E5=14,'COURSE 9 CLASSEMENT'!W17,IF(Inscrits!E5=15,'COURSE 9 CLASSEMENT'!W16))))))))))))))</f>
        <v>3</v>
      </c>
      <c r="C16" s="21">
        <f>IF(B16="","",IF(Inscrits!E5=3,'COURSE 9 CLASSEMENT'!X28,IF(Inscrits!E5=4,'COURSE 9 CLASSEMENT'!X27,IF(Inscrits!E5=5,'COURSE 9 CLASSEMENT'!X26,IF(Inscrits!E5=6,'COURSE 9 CLASSEMENT'!X25,IF(Inscrits!E5=7,'COURSE 9 CLASSEMENT'!X24,IF(Inscrits!E5=8,'COURSE 9 CLASSEMENT'!X23,IF(Inscrits!E5=9,'COURSE 9 CLASSEMENT'!X22,IF(Inscrits!E5=10,'COURSE 9 CLASSEMENT'!X21,IF(Inscrits!E5=11,'COURSE 9 CLASSEMENT'!X20,IF(Inscrits!E5=12,'COURSE 9 CLASSEMENT'!X19,IF(Inscrits!E5=13,'COURSE 9 CLASSEMENT'!X18,IF(Inscrits!E5=14,'COURSE 9 CLASSEMENT'!X17,IF(Inscrits!E5=15,'COURSE 9 CLASSEMENT'!X16))))))))))))))</f>
        <v>2</v>
      </c>
      <c r="D16" s="21" t="str">
        <f>IF(C16="","",IF(Inscrits!E5=3,'COURSE 9 CLASSEMENT'!Y28,IF(Inscrits!E5=4,'COURSE 9 CLASSEMENT'!Y27,IF(Inscrits!E5=5,'COURSE 9 CLASSEMENT'!Y26,IF(Inscrits!E5=6,'COURSE 9 CLASSEMENT'!Y25,IF(Inscrits!E5=7,'COURSE 9 CLASSEMENT'!Y24,IF(Inscrits!E5=8,'COURSE 9 CLASSEMENT'!Y23,IF(Inscrits!E5=9,'COURSE 9 CLASSEMENT'!Y22,IF(Inscrits!E5=10,'COURSE 9 CLASSEMENT'!Y21,IF(Inscrits!E5=11,'COURSE 9 CLASSEMENT'!Y20,IF(Inscrits!E5=12,'COURSE 9 CLASSEMENT'!Y19,IF(Inscrits!E5=13,'COURSE 9 CLASSEMENT'!Y18,IF(Inscrits!E5=14,'COURSE 9 CLASSEMENT'!Y17,IF(Inscrits!E5=15,'COURSE 9 CLASSEMENT'!Y16))))))))))))))</f>
        <v>ST LIVRADE 1</v>
      </c>
      <c r="E16" s="43" t="str">
        <f>IF(A16="","",IF(Inscrits!E5=3,'COURSE 9 CLASSEMENT'!Z28,IF(Inscrits!E5=4,'COURSE 9 CLASSEMENT'!Z27,IF(Inscrits!E5=5,'COURSE 9 CLASSEMENT'!Z26,IF(Inscrits!E5=6,'COURSE 9 CLASSEMENT'!Z25,IF(Inscrits!E5=7,'COURSE 9 CLASSEMENT'!Z24,IF(Inscrits!E5=8,'COURSE 9 CLASSEMENT'!Z23,IF(Inscrits!E5=9,'COURSE 9 CLASSEMENT'!Z22,IF(Inscrits!E5=10,'COURSE 9 CLASSEMENT'!Z21,IF(Inscrits!E5=11,'COURSE 9 CLASSEMENT'!Z20,IF(Inscrits!E5=12,'COURSE 9 CLASSEMENT'!Z19,IF(Inscrits!E5=13,'COURSE 9 CLASSEMENT'!Z18,IF(Inscrits!E5=14,'COURSE 9 CLASSEMENT'!Z17,IF(Inscrits!E5=15,'COURSE 9 CLASSEMENT'!Z16))))))))))))))</f>
        <v>1:44:22</v>
      </c>
      <c r="F16" s="39" t="s">
        <v>45</v>
      </c>
      <c r="H16" s="15"/>
      <c r="I16" s="15"/>
      <c r="J16" s="16">
        <v>1</v>
      </c>
      <c r="K16" s="16">
        <v>5</v>
      </c>
      <c r="L16" s="16" t="str">
        <f>'COURSE 9 Serie 1'!C18</f>
        <v/>
      </c>
      <c r="M16" s="16" t="str">
        <f>IF(L16="","",CONCATENATE('COURSE 9 Serie 1'!D18,":",'COURSE 9 Serie 1'!F18,":",'COURSE 9 Serie 1'!H18))</f>
        <v/>
      </c>
      <c r="N16" s="16">
        <v>2</v>
      </c>
      <c r="O16" s="16">
        <v>5</v>
      </c>
      <c r="P16" s="123" t="str">
        <f>'COURSE 9 Serie 2'!C18</f>
        <v/>
      </c>
      <c r="Q16" s="16" t="str">
        <f>IF(P16="","",CONCATENATE('COURSE 9 Serie 2'!D18,":",'COURSE 9 Serie 2'!F18,":",'COURSE 9 Serie 2'!H18))</f>
        <v/>
      </c>
      <c r="R16" s="16">
        <v>3</v>
      </c>
      <c r="S16" s="16">
        <v>5</v>
      </c>
      <c r="T16" s="123" t="str">
        <f>'COURSE 9 Serie 3'!C18</f>
        <v/>
      </c>
      <c r="U16" s="16" t="str">
        <f>IF(T16="","",CONCATENATE('COURSE 9 Serie 3'!D18,":",'COURSE 9 Serie 3'!F18,":",'COURSE 9 Serie 3'!H18))</f>
        <v/>
      </c>
      <c r="V16" s="15"/>
      <c r="W16" s="16">
        <v>2</v>
      </c>
      <c r="X16" s="16">
        <v>5</v>
      </c>
      <c r="Y16" s="17" t="str">
        <f>'COURSE 9 Serie 2'!C18</f>
        <v/>
      </c>
      <c r="Z16" s="16" t="str">
        <f>IF(Y16="","",CONCATENATE('COURSE 9 Serie 2'!D18,":",'COURSE 9 Serie 2'!F18,":",'COURSE 9 Serie 2'!H18))</f>
        <v/>
      </c>
    </row>
    <row r="17" spans="1:29" ht="18.75" x14ac:dyDescent="0.3">
      <c r="A17" s="26" t="str">
        <f>IF(Inscrits!E5&gt;=4,"4","")</f>
        <v>4</v>
      </c>
      <c r="B17" s="26">
        <f>IF(A17="","",IF(Inscrits!E5=4,'COURSE 9 CLASSEMENT'!W28,IF(Inscrits!E5=5,'COURSE 9 CLASSEMENT'!W27,IF(Inscrits!E5=6,'COURSE 9 CLASSEMENT'!W26,IF(Inscrits!E5=7,'COURSE 9 CLASSEMENT'!W25,IF(Inscrits!E5=8,'COURSE 9 CLASSEMENT'!W24,IF(Inscrits!E5=9,'COURSE 9 CLASSEMENT'!W23,IF(Inscrits!E5=10,'COURSE 9 CLASSEMENT'!W22,IF(Inscrits!E5=11,'COURSE 9 CLASSEMENT'!W21,IF(Inscrits!E5=12,'COURSE 9 CLASSEMENT'!W20,IF(Inscrits!E5=13,'COURSE 9 CLASSEMENT'!W19,IF(Inscrits!E5=14,'COURSE 9 CLASSEMENT'!W18,IF(Inscrits!E5=15,'COURSE 9 CLASSEMENT'!W17)))))))))))))</f>
        <v>1</v>
      </c>
      <c r="C17" s="26">
        <f>IF(B17="","",IF(Inscrits!E5=4,'COURSE 9 CLASSEMENT'!X28,IF(Inscrits!E5=5,'COURSE 9 CLASSEMENT'!X27,IF(Inscrits!E5=6,'COURSE 9 CLASSEMENT'!X26,IF(Inscrits!E5=7,'COURSE 9 CLASSEMENT'!X25,IF(Inscrits!E5=8,'COURSE 9 CLASSEMENT'!X24,IF(Inscrits!E5=9,'COURSE 9 CLASSEMENT'!X23,IF(Inscrits!E5=10,'COURSE 9 CLASSEMENT'!X22,IF(Inscrits!E5=11,'COURSE 9 CLASSEMENT'!X21,IF(Inscrits!E5=12,'COURSE 9 CLASSEMENT'!X20,IF(Inscrits!E5=13,'COURSE 9 CLASSEMENT'!X19,IF(Inscrits!E5=14,'COURSE 9 CLASSEMENT'!X18,IF(Inscrits!E5=15,'COURSE 9 CLASSEMENT'!X17)))))))))))))</f>
        <v>4</v>
      </c>
      <c r="D17" s="26" t="str">
        <f>IF(C17="","",IF(Inscrits!E5=4,'COURSE 9 CLASSEMENT'!Y28,IF(Inscrits!E5=5,'COURSE 9 CLASSEMENT'!Y27,IF(Inscrits!E5=6,'COURSE 9 CLASSEMENT'!Y26,IF(Inscrits!E5=7,'COURSE 9 CLASSEMENT'!Y25,IF(Inscrits!E5=8,'COURSE 9 CLASSEMENT'!Y24,IF(Inscrits!E5=9,'COURSE 9 CLASSEMENT'!Y23,IF(Inscrits!E5=10,'COURSE 9 CLASSEMENT'!Y22,IF(Inscrits!E5=11,'COURSE 9 CLASSEMENT'!Y21,IF(Inscrits!E5=12,'COURSE 9 CLASSEMENT'!Y20,IF(Inscrits!E5=13,'COURSE 9 CLASSEMENT'!Y19,IF(Inscrits!E5=14,'COURSE 9 CLASSEMENT'!Y18,IF(Inscrits!E5=15,'COURSE 9 CLASSEMENT'!Y17)))))))))))))</f>
        <v>ST LIVRADE  2</v>
      </c>
      <c r="E17" s="44" t="str">
        <f>IF(A17="","",IF(Inscrits!E5=4,'COURSE 9 CLASSEMENT'!Z28,IF(Inscrits!E5=5,'COURSE 9 CLASSEMENT'!Z27,IF(Inscrits!E5=6,'COURSE 9 CLASSEMENT'!Z26,IF(Inscrits!E5=7,'COURSE 9 CLASSEMENT'!Z25,IF(Inscrits!E5=8,'COURSE 9 CLASSEMENT'!Z24,IF(Inscrits!E5=9,'COURSE 9 CLASSEMENT'!Z23,IF(Inscrits!E5=10,'COURSE 9 CLASSEMENT'!Z22,IF(Inscrits!E5=11,'COURSE 9 CLASSEMENT'!Z21,IF(Inscrits!E5=12,'COURSE 9 CLASSEMENT'!Z20,IF(Inscrits!E5=13,'COURSE 9 CLASSEMENT'!Z19,IF(Inscrits!E5=14,'COURSE 9 CLASSEMENT'!Z18,IF(Inscrits!E5=15,'COURSE 9 CLASSEMENT'!Z17)))))))))))))</f>
        <v>1:44:28</v>
      </c>
      <c r="F17" s="37" t="s">
        <v>46</v>
      </c>
      <c r="H17" s="15"/>
      <c r="I17" s="15"/>
      <c r="V17" s="15"/>
      <c r="W17" s="16">
        <v>3</v>
      </c>
      <c r="X17" s="16">
        <v>4</v>
      </c>
      <c r="Y17" s="17" t="str">
        <f>'COURSE 9 Serie 3'!C17</f>
        <v/>
      </c>
      <c r="Z17" s="16" t="str">
        <f>IF(Y17="","",CONCATENATE('COURSE 9 Serie 3'!D17,":",'COURSE 9 Serie 3'!F17,":",'COURSE 9 Serie 3'!H17))</f>
        <v/>
      </c>
    </row>
    <row r="18" spans="1:29" ht="18.75" x14ac:dyDescent="0.3">
      <c r="A18" s="21" t="str">
        <f>IF(Inscrits!E5&gt;=5,"5","")</f>
        <v>5</v>
      </c>
      <c r="B18" s="21">
        <f>IF(A18="","",IF(Inscrits!E5=5,'COURSE 9 CLASSEMENT'!W28,IF(Inscrits!E5=6,'COURSE 9 CLASSEMENT'!W27,IF(Inscrits!E5=7,'COURSE 9 CLASSEMENT'!W26,IF(Inscrits!E5=8,'COURSE 9 CLASSEMENT'!W25,IF(Inscrits!E5=9,'COURSE 9 CLASSEMENT'!W24,IF(Inscrits!E5=10,'COURSE 9 CLASSEMENT'!W23,IF(Inscrits!E5=11,'COURSE 9 CLASSEMENT'!W22,IF(Inscrits!E5=12,'COURSE 9 CLASSEMENT'!W21,IF(Inscrits!E5=13,'COURSE 9 CLASSEMENT'!W20,IF(Inscrits!E5=14,'COURSE 9 CLASSEMENT'!W19,IF(Inscrits!E5=15,'COURSE 9 CLASSEMENT'!W18))))))))))))</f>
        <v>3</v>
      </c>
      <c r="C18" s="21">
        <f>IF(B18="","",IF(Inscrits!E5=5,'COURSE 9 CLASSEMENT'!X28,IF(Inscrits!E5=6,'COURSE 9 CLASSEMENT'!X27,IF(Inscrits!E5=7,'COURSE 9 CLASSEMENT'!X26,IF(Inscrits!E5=8,'COURSE 9 CLASSEMENT'!X25,IF(Inscrits!E5=9,'COURSE 9 CLASSEMENT'!X24,IF(Inscrits!E5=10,'COURSE 9 CLASSEMENT'!X23,IF(Inscrits!E5=11,'COURSE 9 CLASSEMENT'!X22,IF(Inscrits!E5=12,'COURSE 9 CLASSEMENT'!X21,IF(Inscrits!E5=13,'COURSE 9 CLASSEMENT'!X20,IF(Inscrits!E5=14,'COURSE 9 CLASSEMENT'!X19,IF(Inscrits!E5=15,'COURSE 9 CLASSEMENT'!X18))))))))))))</f>
        <v>3</v>
      </c>
      <c r="D18" s="21" t="str">
        <f>IF(C18="","",IF(Inscrits!E5=5,'COURSE 9 CLASSEMENT'!Y28,IF(Inscrits!E5=6,'COURSE 9 CLASSEMENT'!Y27,IF(Inscrits!E5=7,'COURSE 9 CLASSEMENT'!Y26,IF(Inscrits!E5=8,'COURSE 9 CLASSEMENT'!Y25,IF(Inscrits!E5=9,'COURSE 9 CLASSEMENT'!Y24,IF(Inscrits!E5=10,'COURSE 9 CLASSEMENT'!Y23,IF(Inscrits!E5=11,'COURSE 9 CLASSEMENT'!Y22,IF(Inscrits!E5=12,'COURSE 9 CLASSEMENT'!Y21,IF(Inscrits!E5=13,'COURSE 9 CLASSEMENT'!Y20,IF(Inscrits!E5=14,'COURSE 9 CLASSEMENT'!Y19,IF(Inscrits!E5=15,'COURSE 9 CLASSEMENT'!Y18))))))))))))</f>
        <v>MARMANDE 2</v>
      </c>
      <c r="E18" s="43" t="str">
        <f>IF(A18="","",IF(Inscrits!E5=5,'COURSE 9 CLASSEMENT'!Z28,IF(Inscrits!E5=6,'COURSE 9 CLASSEMENT'!Z27,IF(Inscrits!E5=7,'COURSE 9 CLASSEMENT'!Z26,IF(Inscrits!E5=8,'COURSE 9 CLASSEMENT'!Z25,IF(Inscrits!E5=9,'COURSE 9 CLASSEMENT'!Z24,IF(Inscrits!E5=10,'COURSE 9 CLASSEMENT'!Z23,IF(Inscrits!E5=11,'COURSE 9 CLASSEMENT'!Z22,IF(Inscrits!E5=12,'COURSE 9 CLASSEMENT'!Z21,IF(Inscrits!E5=13,'COURSE 9 CLASSEMENT'!Z20,IF(Inscrits!E5=14,'COURSE 9 CLASSEMENT'!Z19,IF(Inscrits!E5=15,'COURSE 9 CLASSEMENT'!Z18))))))))))))</f>
        <v>1:49:44</v>
      </c>
      <c r="F18" s="39" t="str">
        <f>IF(Inscrits!E5&gt;9,"FA5","FB3")</f>
        <v>FA5</v>
      </c>
      <c r="I18" s="15"/>
      <c r="V18" s="15"/>
      <c r="W18" s="16">
        <v>3</v>
      </c>
      <c r="X18" s="16">
        <v>5</v>
      </c>
      <c r="Y18" s="17" t="str">
        <f>'COURSE 9 Serie 3'!C18</f>
        <v/>
      </c>
      <c r="Z18" s="16" t="str">
        <f>IF(Y18="","",CONCATENATE('COURSE 9 Serie 3'!D18,":",'COURSE 9 Serie 3'!F18,":",'COURSE 9 Serie 3'!H18))</f>
        <v/>
      </c>
    </row>
    <row r="19" spans="1:29" ht="18.75" x14ac:dyDescent="0.3">
      <c r="A19" s="26" t="str">
        <f>IF(Inscrits!E5&gt;=6,"6","")</f>
        <v>6</v>
      </c>
      <c r="B19" s="26">
        <f>IF(A19="","",IF(Inscrits!E5=6,'COURSE 9 CLASSEMENT'!W28,IF(Inscrits!E5=7,'COURSE 9 CLASSEMENT'!W27,IF(Inscrits!E5=8,'COURSE 9 CLASSEMENT'!W26,IF(Inscrits!E5=9,'COURSE 9 CLASSEMENT'!W25,IF(Inscrits!E5=10,'COURSE 9 CLASSEMENT'!W24,IF(Inscrits!E5=11,'COURSE 9 CLASSEMENT'!W23,IF(Inscrits!E5=12,'COURSE 9 CLASSEMENT'!W22,IF(Inscrits!E5=13,'COURSE 9 CLASSEMENT'!W21,IF(Inscrits!E5=14,'COURSE 9 CLASSEMENT'!W20,IF(Inscrits!E5=15,'COURSE 9 CLASSEMENT'!W19)))))))))))</f>
        <v>1</v>
      </c>
      <c r="C19" s="26">
        <f>IF(B19="","",IF(Inscrits!E5=6,'COURSE 9 CLASSEMENT'!X28,IF(Inscrits!E5=7,'COURSE 9 CLASSEMENT'!X27,IF(Inscrits!E5=8,'COURSE 9 CLASSEMENT'!X26,IF(Inscrits!E5=9,'COURSE 9 CLASSEMENT'!X25,IF(Inscrits!E5=10,'COURSE 9 CLASSEMENT'!X24,IF(Inscrits!E5=11,'COURSE 9 CLASSEMENT'!X23,IF(Inscrits!E5=12,'COURSE 9 CLASSEMENT'!X22,IF(Inscrits!E5=13,'COURSE 9 CLASSEMENT'!X21,IF(Inscrits!E5=14,'COURSE 9 CLASSEMENT'!X20,IF(Inscrits!E5=15,'COURSE 9 CLASSEMENT'!X19)))))))))))</f>
        <v>3</v>
      </c>
      <c r="D19" s="26" t="str">
        <f>IF(C19="","",IF(Inscrits!E5=6,'COURSE 9 CLASSEMENT'!Y28,IF(Inscrits!E5=7,'COURSE 9 CLASSEMENT'!Y27,IF(Inscrits!E5=8,'COURSE 9 CLASSEMENT'!Y26,IF(Inscrits!E5=9,'COURSE 9 CLASSEMENT'!Y25,IF(Inscrits!E5=10,'COURSE 9 CLASSEMENT'!Y24,IF(Inscrits!E5=11,'COURSE 9 CLASSEMENT'!Y23,IF(Inscrits!E5=12,'COURSE 9 CLASSEMENT'!Y22,IF(Inscrits!E5=13,'COURSE 9 CLASSEMENT'!Y21,IF(Inscrits!E5=14,'COURSE 9 CLASSEMENT'!Y20,IF(Inscrits!E5=15,'COURSE 9 CLASSEMENT'!Y19)))))))))))</f>
        <v>ST FOY 1</v>
      </c>
      <c r="E19" s="44" t="str">
        <f>IF(A19="","",IF(Inscrits!E5=6,'COURSE 9 CLASSEMENT'!Z28,IF(Inscrits!E5=7,'COURSE 9 CLASSEMENT'!Z27,IF(Inscrits!E5=8,'COURSE 9 CLASSEMENT'!Z26,IF(Inscrits!E5=9,'COURSE 9 CLASSEMENT'!Z25,IF(Inscrits!E5=10,'COURSE 9 CLASSEMENT'!Z24,IF(Inscrits!E5=11,'COURSE 9 CLASSEMENT'!Z23,IF(Inscrits!E5=12,'COURSE 9 CLASSEMENT'!Z22,IF(Inscrits!E5=13,'COURSE 9 CLASSEMENT'!Z21,IF(Inscrits!E5=14,'COURSE 9 CLASSEMENT'!Z20,IF(Inscrits!E5=15,'COURSE 9 CLASSEMENT'!Z19)))))))))))</f>
        <v>1:49:48</v>
      </c>
      <c r="F19" s="37" t="str">
        <f>IF(Inscrits!E5&gt;9,"FB3","FB2")</f>
        <v>FB3</v>
      </c>
      <c r="I19" s="15"/>
      <c r="V19" s="15"/>
      <c r="W19" s="16">
        <v>2</v>
      </c>
      <c r="X19" s="17">
        <f>'COURSE 9 Serie 2'!B15</f>
        <v>2</v>
      </c>
      <c r="Y19" s="17" t="str">
        <f>'COURSE 9 Serie 2'!C15</f>
        <v>MARMANDE 1</v>
      </c>
      <c r="Z19" s="16" t="str">
        <f>IF(Y19="","",CONCATENATE('COURSE 9 Serie 2'!D15,":",'COURSE 9 Serie 2'!F15,":",'COURSE 9 Serie 2'!H15))</f>
        <v>1:52:81</v>
      </c>
    </row>
    <row r="20" spans="1:29" ht="18.75" x14ac:dyDescent="0.3">
      <c r="A20" s="21" t="str">
        <f>IF(Inscrits!E5&gt;=7,"7","")</f>
        <v>7</v>
      </c>
      <c r="B20" s="21">
        <f>IF(A20="","",IF(Inscrits!E5=7,'COURSE 9 CLASSEMENT'!W28,IF(Inscrits!E5=8,'COURSE 9 CLASSEMENT'!W27,IF(Inscrits!E5=9,'COURSE 9 CLASSEMENT'!W26,IF(Inscrits!E5=10,'COURSE 9 CLASSEMENT'!W25,IF(Inscrits!E5=11,'COURSE 9 CLASSEMENT'!W24,IF(Inscrits!E5=12,'COURSE 9 CLASSEMENT'!W23,IF(Inscrits!E5=13,'COURSE 9 CLASSEMENT'!W22,IF(Inscrits!E5=14,'COURSE 9 CLASSEMENT'!W21,IF(Inscrits!E5=15,'COURSE 9 CLASSEMENT'!W20))))))))))</f>
        <v>3</v>
      </c>
      <c r="C20" s="21">
        <f>IF(A20="","",IF(Inscrits!E5=7,'COURSE 9 CLASSEMENT'!X28,IF(Inscrits!E5=8,'COURSE 9 CLASSEMENT'!X27,IF(Inscrits!E5=9,'COURSE 9 CLASSEMENT'!X26,IF(Inscrits!E5=10,'COURSE 9 CLASSEMENT'!X25,IF(Inscrits!E5=11,'COURSE 9 CLASSEMENT'!X24,IF(Inscrits!E5=12,'COURSE 9 CLASSEMENT'!X23,IF(Inscrits!E5=13,'COURSE 9 CLASSEMENT'!X22,IF(Inscrits!E5=14,'COURSE 9 CLASSEMENT'!X21,IF(Inscrits!E5=15,'COURSE 9 CLASSEMENT'!X20))))))))))</f>
        <v>1</v>
      </c>
      <c r="D20" s="21" t="str">
        <f>IF(A20="","",IF(Inscrits!E5=7,'COURSE 9 CLASSEMENT'!Y28,IF(Inscrits!E5=8,'COURSE 9 CLASSEMENT'!Y27,IF(Inscrits!E5=9,'COURSE 9 CLASSEMENT'!Y26,IF(Inscrits!E5=10,'COURSE 9 CLASSEMENT'!Y25,IF(Inscrits!E5=11,'COURSE 9 CLASSEMENT'!Y24,IF(Inscrits!E5=12,'COURSE 9 CLASSEMENT'!Y23,IF(Inscrits!E5=13,'COURSE 9 CLASSEMENT'!Y22,IF(Inscrits!E5=14,'COURSE 9 CLASSEMENT'!Y21,IF(Inscrits!E5=15,'COURSE 9 CLASSEMENT'!Y20))))))))))</f>
        <v>AGEN 1</v>
      </c>
      <c r="E20" s="43" t="str">
        <f>IF(B20="","",IF(Inscrits!E5=7,'COURSE 9 CLASSEMENT'!Z28,IF(Inscrits!E5=8,'COURSE 9 CLASSEMENT'!Z27,IF(Inscrits!E5=9,'COURSE 9 CLASSEMENT'!Z26,IF(Inscrits!E5=10,'COURSE 9 CLASSEMENT'!Z25,IF(Inscrits!E5=11,'COURSE 9 CLASSEMENT'!Z24,IF(Inscrits!E5=12,'COURSE 9 CLASSEMENT'!Z23,IF(Inscrits!E5=13,'COURSE 9 CLASSEMENT'!Z22,IF(Inscrits!E5=14,'COURSE 9 CLASSEMENT'!Z21,IF(Inscrits!E5=15,'COURSE 9 CLASSEMENT'!Z20))))))))))</f>
        <v>1:53:21</v>
      </c>
      <c r="F20" s="39" t="str">
        <f>IF(Inscrits!E5&gt;8,"FB4","FB2")</f>
        <v>FB4</v>
      </c>
      <c r="I20" s="15"/>
      <c r="V20" s="15"/>
      <c r="W20" s="16">
        <v>2</v>
      </c>
      <c r="X20" s="17">
        <f>'COURSE 9 Serie 2'!B14</f>
        <v>3</v>
      </c>
      <c r="Y20" s="17" t="str">
        <f>'COURSE 9 Serie 2'!C14</f>
        <v>LIBOURNE 2</v>
      </c>
      <c r="Z20" s="16" t="str">
        <f>IF(Y20="","",CONCATENATE('COURSE 9 Serie 2'!D14,":",'COURSE 9 Serie 2'!F14,":",'COURSE 9 Serie 2'!H14))</f>
        <v>1:42:91</v>
      </c>
    </row>
    <row r="21" spans="1:29" ht="18.75" x14ac:dyDescent="0.3">
      <c r="A21" s="26" t="str">
        <f>IF(Inscrits!E5&gt;=8,"8","")</f>
        <v>8</v>
      </c>
      <c r="B21" s="26">
        <f>IF(A21="","",IF(Inscrits!E5=8,'COURSE 9 CLASSEMENT'!W28,IF(Inscrits!E5=9,'COURSE 9 CLASSEMENT'!W27,IF(Inscrits!E5=10,'COURSE 9 CLASSEMENT'!W26,IF(Inscrits!E5=11,'COURSE 9 CLASSEMENT'!W25,IF(Inscrits!E5=12,'COURSE 9 CLASSEMENT'!W24,IF(Inscrits!E5=13,'COURSE 9 CLASSEMENT'!W23,IF(Inscrits!E5=14,'COURSE 9 CLASSEMENT'!W22,IF(Inscrits!E5=15,'COURSE 9 CLASSEMENT'!W21)))))))))</f>
        <v>1</v>
      </c>
      <c r="C21" s="26">
        <f>IF(B21="","",IF(Inscrits!E5=8,'COURSE 9 CLASSEMENT'!X28,IF(Inscrits!E5=9,'COURSE 9 CLASSEMENT'!X27,IF(Inscrits!E5=10,'COURSE 9 CLASSEMENT'!X26,IF(Inscrits!E5=11,'COURSE 9 CLASSEMENT'!X25,IF(Inscrits!E5=12,'COURSE 9 CLASSEMENT'!X24,IF(Inscrits!E5=13,'COURSE 9 CLASSEMENT'!X23,IF(Inscrits!E5=14,'COURSE 9 CLASSEMENT'!X22,IF(Inscrits!E5=15,'COURSE 9 CLASSEMENT'!X21)))))))))</f>
        <v>2</v>
      </c>
      <c r="D21" s="26" t="str">
        <f>IF(C21="","",IF(Inscrits!E5=8,'COURSE 9 CLASSEMENT'!Y28,IF(Inscrits!E5=9,'COURSE 9 CLASSEMENT'!Y27,IF(Inscrits!E5=10,'COURSE 9 CLASSEMENT'!Y26,IF(Inscrits!E5=11,'COURSE 9 CLASSEMENT'!Y25,IF(Inscrits!E5=12,'COURSE 9 CLASSEMENT'!Y24,IF(Inscrits!E5=13,'COURSE 9 CLASSEMENT'!Y23,IF(Inscrits!E5=14,'COURSE 9 CLASSEMENT'!Y22,IF(Inscrits!E5=15,'COURSE 9 CLASSEMENT'!Y21)))))))))</f>
        <v>LIBOURNE  1</v>
      </c>
      <c r="E21" s="44" t="str">
        <f>IF(A21="","",IF(Inscrits!E5=8,'COURSE 9 CLASSEMENT'!Z28,IF(Inscrits!E5=9,'COURSE 9 CLASSEMENT'!Z27,IF(Inscrits!E5=10,'COURSE 9 CLASSEMENT'!Z26,IF(Inscrits!E5=11,'COURSE 9 CLASSEMENT'!Z25,IF(Inscrits!E5=12,'COURSE 9 CLASSEMENT'!Z24,IF(Inscrits!E5=13,'COURSE 9 CLASSEMENT'!Z23,IF(Inscrits!E5=14,'COURSE 9 CLASSEMENT'!Z22,IF(Inscrits!E5=15,'COURSE 9 CLASSEMENT'!Z21)))))))))</f>
        <v>2:01:30</v>
      </c>
      <c r="F21" s="37" t="str">
        <f>IF(Inscrits!E5&gt;8,"FB2","FB5")</f>
        <v>FB2</v>
      </c>
      <c r="I21" s="15"/>
      <c r="V21" s="15"/>
      <c r="W21" s="16">
        <v>3</v>
      </c>
      <c r="X21" s="17">
        <f>'COURSE 9 Serie 3'!B14</f>
        <v>2</v>
      </c>
      <c r="Y21" s="17" t="str">
        <f>'COURSE 9 Serie 3'!C14</f>
        <v>ST LIVRADE 1</v>
      </c>
      <c r="Z21" s="16" t="str">
        <f>IF(Y21="","",CONCATENATE('COURSE 9 Serie 3'!D14,":",'COURSE 9 Serie 3'!F14,":",'COURSE 9 Serie 3'!H14))</f>
        <v>1:44:22</v>
      </c>
    </row>
    <row r="22" spans="1:29" ht="18.75" x14ac:dyDescent="0.3">
      <c r="A22" s="21" t="str">
        <f>IF(Inscrits!E5&gt;=9,"9","")</f>
        <v>9</v>
      </c>
      <c r="B22" s="21">
        <f>IF(A22="","",IF(Inscrits!E5=9,'COURSE 9 CLASSEMENT'!W28,IF(Inscrits!E5=10,'COURSE 9 CLASSEMENT'!W27,IF(Inscrits!E5=11,'COURSE 9 CLASSEMENT'!W26,IF(Inscrits!E5=12,'COURSE 9 CLASSEMENT'!W25,IF(Inscrits!E5=13,'COURSE 9 CLASSEMENT'!W24,IF(Inscrits!E5=14,'COURSE 9 CLASSEMENT'!W23,IF(Inscrits!E5=15,'COURSE 9 CLASSEMENT'!W22))))))))</f>
        <v>2</v>
      </c>
      <c r="C22" s="21">
        <f>IF(B22="","",IF(Inscrits!E5=9,'COURSE 9 CLASSEMENT'!X28,IF(Inscrits!E5=10,'COURSE 9 CLASSEMENT'!X27,IF(Inscrits!E5=11,'COURSE 9 CLASSEMENT'!X26,IF(Inscrits!E5=12,'COURSE 9 CLASSEMENT'!X25,IF(Inscrits!E5=13,'COURSE 9 CLASSEMENT'!X24,IF(Inscrits!E5=14,'COURSE 9 CLASSEMENT'!X23,IF(Inscrits!E5=15,'COURSE 9 CLASSEMENT'!X22))))))))</f>
        <v>1</v>
      </c>
      <c r="D22" s="21" t="str">
        <f>IF(C22="","",IF(Inscrits!E5=9,'COURSE 9 CLASSEMENT'!Y28,IF(Inscrits!E5=10,'COURSE 9 CLASSEMENT'!Y27,IF(Inscrits!E5=11,'COURSE 9 CLASSEMENT'!Y26,IF(Inscrits!E5=12,'COURSE 9 CLASSEMENT'!Y25,IF(Inscrits!E5=13,'COURSE 9 CLASSEMENT'!Y24,IF(Inscrits!E5=14,'COURSE 9 CLASSEMENT'!Y23,IF(Inscrits!E5=15,'COURSE 9 CLASSEMENT'!Y22))))))))</f>
        <v>BERGERAC 1</v>
      </c>
      <c r="E22" s="43" t="str">
        <f>IF(A22="","",IF(Inscrits!E5=9,'COURSE 9 CLASSEMENT'!Z28,IF(Inscrits!E5=10,'COURSE 9 CLASSEMENT'!Z27,IF(Inscrits!E5=11,'COURSE 9 CLASSEMENT'!Z26,IF(Inscrits!E5=12,'COURSE 9 CLASSEMENT'!Z25,IF(Inscrits!E5=13,'COURSE 9 CLASSEMENT'!Z24,IF(Inscrits!E5=14,'COURSE 9 CLASSEMENT'!Z23,IF(Inscrits!E5=15,'COURSE 9 CLASSEMENT'!Z22))))))))</f>
        <v>2:06:15</v>
      </c>
      <c r="F22" s="39" t="str">
        <f>IF(Inscrits!E5&gt;8,"FB1","FB3")</f>
        <v>FB1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6">
        <v>1</v>
      </c>
      <c r="X22" s="17">
        <f>'COURSE 9 Serie 1'!B14</f>
        <v>4</v>
      </c>
      <c r="Y22" s="17" t="str">
        <f>'COURSE 9 Serie 1'!C14</f>
        <v>ST LIVRADE  2</v>
      </c>
      <c r="Z22" s="16" t="str">
        <f>IF(Y22="","",CONCATENATE('COURSE 9 Serie 1'!D14,":",'COURSE 9 Serie 1'!F14,":",'COURSE 9 Serie 1'!H14))</f>
        <v>1:44:28</v>
      </c>
    </row>
    <row r="23" spans="1:29" ht="18.75" x14ac:dyDescent="0.3">
      <c r="A23" s="26" t="str">
        <f>IF(Inscrits!E5&gt;=10,"10","")</f>
        <v>10</v>
      </c>
      <c r="B23" s="26">
        <f>IF(A23="","",IF(Inscrits!E5=10,'COURSE 9 CLASSEMENT'!W28,IF(Inscrits!E5=11,'COURSE 9 CLASSEMENT'!W27,IF(Inscrits!E5=12,'COURSE 9 CLASSEMENT'!W26,IF(Inscrits!E5=13,'COURSE 9 CLASSEMENT'!W25,IF(Inscrits!E5=14,'COURSE 9 CLASSEMENT'!W24,IF(Inscrits!E5=15,'COURSE 9 CLASSEMENT'!W23)))))))</f>
        <v>1</v>
      </c>
      <c r="C23" s="26">
        <f>IF(B23="","",IF(Inscrits!E5=10,'COURSE 9 CLASSEMENT'!X28,IF(Inscrits!E5=11,'COURSE 9 CLASSEMENT'!X27,IF(Inscrits!E5=12,'COURSE 9 CLASSEMENT'!X26,IF(Inscrits!E5=13,'COURSE 9 CLASSEMENT'!X25,IF(Inscrits!E5=14,'COURSE 9 CLASSEMENT'!X24,IF(Inscrits!E5=15,'COURSE 9 CLASSEMENT'!X23)))))))</f>
        <v>1</v>
      </c>
      <c r="D23" s="26" t="str">
        <f>IF(C23="","",IF(Inscrits!E5=10,'COURSE 9 CLASSEMENT'!Y28,IF(Inscrits!E5=11,'COURSE 9 CLASSEMENT'!Y27,IF(Inscrits!E5=12,'COURSE 9 CLASSEMENT'!Y26,IF(Inscrits!E5=13,'COURSE 9 CLASSEMENT'!Y25,IF(Inscrits!E5=14,'COURSE 9 CLASSEMENT'!Y24,IF(Inscrits!E5=15,'COURSE 9 CLASSEMENT'!Y23)))))))</f>
        <v>MARMANDE 3</v>
      </c>
      <c r="E23" s="44" t="str">
        <f>IF(A23="","",IF(Inscrits!E5=10,'COURSE 9 CLASSEMENT'!Z28,IF(Inscrits!E5=11,'COURSE 9 CLASSEMENT'!Z27,IF(Inscrits!E5=12,'COURSE 9 CLASSEMENT'!Z26,IF(Inscrits!E5=13,'COURSE 9 CLASSEMENT'!Z25,IF(Inscrits!E5=14,'COURSE 9 CLASSEMENT'!Z24,IF(Inscrits!E5=15,'COURSE 9 CLASSEMENT'!Z23)))))))</f>
        <v>2:15:00</v>
      </c>
      <c r="F23" s="37" t="str">
        <f>IF(Inscrits!E5&gt;9,"FB5","")</f>
        <v>FB5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6">
        <v>3</v>
      </c>
      <c r="X23" s="17">
        <f>'COURSE 9 Serie 3'!B15</f>
        <v>3</v>
      </c>
      <c r="Y23" s="17" t="str">
        <f>'COURSE 9 Serie 3'!C15</f>
        <v>MARMANDE 2</v>
      </c>
      <c r="Z23" s="16" t="str">
        <f>IF(Y23="","",CONCATENATE('COURSE 9 Serie 3'!D15,":",'COURSE 9 Serie 3'!F15,":",'COURSE 9 Serie 3'!H15))</f>
        <v>1:49:44</v>
      </c>
    </row>
    <row r="24" spans="1:29" ht="18.75" x14ac:dyDescent="0.3">
      <c r="A24" s="21" t="str">
        <f>IF(Inscrits!E5&gt;=11,"11","")</f>
        <v/>
      </c>
      <c r="B24" s="21" t="str">
        <f>IF(A24="","",IF(Inscrits!E5=11,'COURSE 9 CLASSEMENT'!W28,IF(Inscrits!E5=12,'COURSE 9 CLASSEMENT'!W27,IF(Inscrits!E5=13,'COURSE 9 CLASSEMENT'!W26,IF(Inscrits!E5=14,'COURSE 9 CLASSEMENT'!W25,IF(Inscrits!E5=15,'COURSE 9 CLASSEMENT'!W24))))))</f>
        <v/>
      </c>
      <c r="C24" s="21" t="str">
        <f>IF(B24="","",IF(Inscrits!E5=11,'COURSE 9 CLASSEMENT'!X28,IF(Inscrits!E5=12,'COURSE 9 CLASSEMENT'!X27,IF(Inscrits!E5=13,'COURSE 9 CLASSEMENT'!X26,IF(Inscrits!E5=14,'COURSE 9 CLASSEMENT'!X25,IF(Inscrits!E5=15,'COURSE 9 CLASSEMENT'!X24))))))</f>
        <v/>
      </c>
      <c r="D24" s="21" t="str">
        <f>IF(C24="","",IF(Inscrits!E5=11,'COURSE 9 CLASSEMENT'!Y28,IF(Inscrits!E5=12,'COURSE 9 CLASSEMENT'!Y27,IF(Inscrits!E5=13,'COURSE 9 CLASSEMENT'!Y26,IF(Inscrits!E5=14,'COURSE 9 CLASSEMENT'!Y25,IF(Inscrits!E5=15,'COURSE 9 CLASSEMENT'!Y24))))))</f>
        <v/>
      </c>
      <c r="E24" s="43" t="str">
        <f>IF(A24="","",IF(Inscrits!E5=11,'COURSE 9 CLASSEMENT'!Z28,IF(Inscrits!E5=12,'COURSE 9 CLASSEMENT'!Z27,IF(Inscrits!E5=13,'COURSE 9 CLASSEMENT'!Z26,IF(Inscrits!E5=14,'COURSE 9 CLASSEMENT'!Z25,IF(Inscrits!E5=15,'COURSE 9 CLASSEMENT'!Z24))))))</f>
        <v/>
      </c>
      <c r="F24" s="39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6">
        <v>1</v>
      </c>
      <c r="X24" s="17">
        <f>'COURSE 9 Serie 1'!B15</f>
        <v>3</v>
      </c>
      <c r="Y24" s="17" t="str">
        <f>'COURSE 9 Serie 1'!C15</f>
        <v>ST FOY 1</v>
      </c>
      <c r="Z24" s="16" t="str">
        <f>IF(Y24="","",CONCATENATE('COURSE 9 Serie 1'!D15,":",'COURSE 9 Serie 1'!F15,":",'COURSE 9 Serie 1'!H15))</f>
        <v>1:49:48</v>
      </c>
      <c r="AB24" t="str">
        <f>IF(F24="","",F24)</f>
        <v/>
      </c>
      <c r="AC24" t="str">
        <f>IF(D24="","",D24)</f>
        <v/>
      </c>
    </row>
    <row r="25" spans="1:29" ht="18.75" x14ac:dyDescent="0.3">
      <c r="A25" s="26" t="str">
        <f>IF(Inscrits!E5&gt;=12,"12","")</f>
        <v/>
      </c>
      <c r="B25" s="26" t="str">
        <f>IF(A25="","",IF(Inscrits!E5=12,'COURSE 9 CLASSEMENT'!W28,IF(Inscrits!E5=13,'COURSE 9 CLASSEMENT'!W27,IF(Inscrits!E5=14,'COURSE 9 CLASSEMENT'!W26,IF(Inscrits!E5=15,'COURSE 9 CLASSEMENT'!W25)))))</f>
        <v/>
      </c>
      <c r="C25" s="26" t="str">
        <f>IF(B25="","",IF(Inscrits!E5=12,'COURSE 9 CLASSEMENT'!X28,IF(Inscrits!E5=13,'COURSE 9 CLASSEMENT'!X27,IF(Inscrits!E5=14,'COURSE 9 CLASSEMENT'!X26,IF(Inscrits!E5=15,'COURSE 9 CLASSEMENT'!X25)))))</f>
        <v/>
      </c>
      <c r="D25" s="26" t="str">
        <f>IF(C25="","",IF(Inscrits!E5=12,'COURSE 9 CLASSEMENT'!Y28,IF(Inscrits!E5=13,'COURSE 9 CLASSEMENT'!Y27,IF(Inscrits!E5=14,'COURSE 9 CLASSEMENT'!Y26,IF(Inscrits!E5=15,'COURSE 9 CLASSEMENT'!Y25)))))</f>
        <v/>
      </c>
      <c r="E25" s="44" t="str">
        <f>IF(A25="","",IF(Inscrits!E5=12,'COURSE 9 CLASSEMENT'!Z28,IF(Inscrits!E5=13,'COURSE 9 CLASSEMENT'!Z27,IF(Inscrits!E5=14,'COURSE 9 CLASSEMENT'!Z26,IF(Inscrits!E5=15,'COURSE 9 CLASSEMENT'!Z25)))))</f>
        <v/>
      </c>
      <c r="F25" s="37"/>
      <c r="I25" s="15"/>
      <c r="J25" s="15"/>
      <c r="K25" t="str">
        <f t="shared" ref="K25:K34" si="0">IF(F14="","",F14)</f>
        <v>FA3</v>
      </c>
      <c r="L25" t="str">
        <f t="shared" ref="L25:L34" si="1">IF(D14="","",D14)</f>
        <v>MARMANDE 1</v>
      </c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6">
        <v>3</v>
      </c>
      <c r="X25" s="17">
        <f>'COURSE 9 Serie 3'!B16</f>
        <v>1</v>
      </c>
      <c r="Y25" s="17" t="str">
        <f>'COURSE 9 Serie 3'!C16</f>
        <v>AGEN 1</v>
      </c>
      <c r="Z25" s="16" t="str">
        <f>IF(Y25="","",CONCATENATE('COURSE 9 Serie 3'!D16,":",'COURSE 9 Serie 3'!F16,":",'COURSE 9 Serie 3'!H16))</f>
        <v>1:53:21</v>
      </c>
      <c r="AB25" t="str">
        <f>IF(F25="","",F25)</f>
        <v/>
      </c>
      <c r="AC25" t="str">
        <f>IF(D25="","",D25)</f>
        <v/>
      </c>
    </row>
    <row r="26" spans="1:29" ht="18.75" x14ac:dyDescent="0.3">
      <c r="A26" s="21" t="str">
        <f>IF(Inscrits!E5&gt;=13,"13","")</f>
        <v/>
      </c>
      <c r="B26" s="21" t="str">
        <f>IF(A26="","",IF(Inscrits!E5=13,'COURSE 9 CLASSEMENT'!W28,IF(Inscrits!E5=14,'COURSE 9 CLASSEMENT'!W27,IF(Inscrits!E5=15,'COURSE 9 CLASSEMENT'!W26))))</f>
        <v/>
      </c>
      <c r="C26" s="21" t="str">
        <f>IF(B26="","",IF(Inscrits!E5=13,'COURSE 9 CLASSEMENT'!X28,IF(Inscrits!E5=14,'COURSE 9 CLASSEMENT'!X27,IF(Inscrits!E5=15,'COURSE 9 CLASSEMENT'!X26))))</f>
        <v/>
      </c>
      <c r="D26" s="21" t="str">
        <f>IF(C26="","",IF(Inscrits!E5=13,'COURSE 9 CLASSEMENT'!Y28,IF(Inscrits!E5=14,'COURSE 9 CLASSEMENT'!Y27,IF(Inscrits!E5=15,'COURSE 9 CLASSEMENT'!Y26))))</f>
        <v/>
      </c>
      <c r="E26" s="43" t="str">
        <f>IF(A26="","",IF(Inscrits!E5=13,'COURSE 9 CLASSEMENT'!Z28,IF(Inscrits!E5=14,'COURSE 9 CLASSEMENT'!Z27,IF(Inscrits!E5=15,'COURSE 9 CLASSEMENT'!Z26))))</f>
        <v/>
      </c>
      <c r="F26" s="39"/>
      <c r="I26" s="15"/>
      <c r="J26" s="15"/>
      <c r="K26" t="str">
        <f t="shared" si="0"/>
        <v>FA2</v>
      </c>
      <c r="L26" t="str">
        <f t="shared" si="1"/>
        <v>LIBOURNE 2</v>
      </c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6">
        <v>1</v>
      </c>
      <c r="X26" s="17">
        <f>'COURSE 9 Serie 1'!B16</f>
        <v>2</v>
      </c>
      <c r="Y26" s="17" t="str">
        <f>'COURSE 9 Serie 1'!C16</f>
        <v>LIBOURNE  1</v>
      </c>
      <c r="Z26" s="16" t="str">
        <f>IF(Y26="","",CONCATENATE('COURSE 9 Serie 1'!D16,":",'COURSE 9 Serie 1'!F16,":",'COURSE 9 Serie 1'!H16))</f>
        <v>2:01:30</v>
      </c>
      <c r="AB26" t="str">
        <f>IF(F26="","",F26)</f>
        <v/>
      </c>
      <c r="AC26" t="str">
        <f>IF(D26="","",D26)</f>
        <v/>
      </c>
    </row>
    <row r="27" spans="1:29" ht="18.75" x14ac:dyDescent="0.3">
      <c r="A27" s="26" t="str">
        <f>IF(Inscrits!E5&gt;=14,"14","")</f>
        <v/>
      </c>
      <c r="B27" s="26" t="str">
        <f>IF(A27="","",IF(Inscrits!E5=14,'COURSE 9 CLASSEMENT'!W28,IF(Inscrits!E5=15,'COURSE 9 CLASSEMENT'!W27)))</f>
        <v/>
      </c>
      <c r="C27" s="26" t="str">
        <f>IF(B27="","",IF(Inscrits!E5=14,'COURSE 9 CLASSEMENT'!X28,IF(Inscrits!E5=15,'COURSE 9 CLASSEMENT'!X27)))</f>
        <v/>
      </c>
      <c r="D27" s="26" t="str">
        <f>IF(C27="","",IF(Inscrits!E5=14,'COURSE 9 CLASSEMENT'!Y28,IF(Inscrits!E5=15,'COURSE 9 CLASSEMENT'!Y27)))</f>
        <v/>
      </c>
      <c r="E27" s="44" t="str">
        <f>IF(A27="","",IF(Inscrits!E5=14,'COURSE 9 CLASSEMENT'!Z28,IF(Inscrits!E5=15,'COURSE 9 CLASSEMENT'!Z27)))</f>
        <v/>
      </c>
      <c r="F27" s="37"/>
      <c r="I27" s="15"/>
      <c r="J27" s="15"/>
      <c r="K27" t="str">
        <f t="shared" si="0"/>
        <v>FA4</v>
      </c>
      <c r="L27" t="str">
        <f t="shared" si="1"/>
        <v>ST LIVRADE 1</v>
      </c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6">
        <v>2</v>
      </c>
      <c r="X27" s="17">
        <f>'COURSE 9 Serie 2'!B16</f>
        <v>1</v>
      </c>
      <c r="Y27" s="17" t="str">
        <f>'COURSE 9 Serie 2'!C16</f>
        <v>BERGERAC 1</v>
      </c>
      <c r="Z27" s="16" t="str">
        <f>IF(Y27="","",CONCATENATE('COURSE 9 Serie 2'!D16,":",'COURSE 9 Serie 2'!F16,":",'COURSE 9 Serie 2'!H16))</f>
        <v>2:06:15</v>
      </c>
      <c r="AB27" t="str">
        <f>IF(F27="","",F27)</f>
        <v/>
      </c>
      <c r="AC27" t="str">
        <f>IF(D27="","",D27)</f>
        <v/>
      </c>
    </row>
    <row r="28" spans="1:29" ht="18.75" x14ac:dyDescent="0.3">
      <c r="A28" s="21" t="str">
        <f>IF(Inscrits!E5&gt;=15,"15","")</f>
        <v/>
      </c>
      <c r="B28" s="21" t="str">
        <f>IF(A28="","",IF(Inscrits!E5="15",'COURSE 9 CLASSEMENT'!W28))</f>
        <v/>
      </c>
      <c r="C28" s="21" t="str">
        <f>IF(B28="","",IF(Inscrits!E5="15",'COURSE 9 CLASSEMENT'!X28))</f>
        <v/>
      </c>
      <c r="D28" s="21" t="str">
        <f>IF(C28="","",IF(Inscrits!E5="15",'COURSE 9 CLASSEMENT'!Y28))</f>
        <v/>
      </c>
      <c r="E28" s="43" t="str">
        <f>IF(A28="","",IF(Inscrits!E5="15",'COURSE 9 CLASSEMENT'!Z28))</f>
        <v/>
      </c>
      <c r="F28" s="39"/>
      <c r="H28" s="12"/>
      <c r="I28" s="15"/>
      <c r="J28" s="15"/>
      <c r="K28" t="str">
        <f t="shared" si="0"/>
        <v>FA1</v>
      </c>
      <c r="L28" t="str">
        <f t="shared" si="1"/>
        <v>ST LIVRADE  2</v>
      </c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72">
        <v>1</v>
      </c>
      <c r="X28" s="23">
        <f>'COURSE 9 Serie 1'!B17</f>
        <v>1</v>
      </c>
      <c r="Y28" s="23" t="str">
        <f>'COURSE 9 Serie 1'!C17</f>
        <v>MARMANDE 3</v>
      </c>
      <c r="Z28" s="72" t="str">
        <f>IF(Y28="","",CONCATENATE('COURSE 9 Serie 1'!D17,":",'COURSE 9 Serie 1'!F17,":",'COURSE 9 Serie 1'!H17))</f>
        <v>2:15:00</v>
      </c>
      <c r="AB28" t="str">
        <f>IF(F28="","",F28)</f>
        <v/>
      </c>
      <c r="AC28" t="str">
        <f>IF(D28="","",D28)</f>
        <v/>
      </c>
    </row>
    <row r="29" spans="1:29" ht="18.75" customHeight="1" x14ac:dyDescent="0.25">
      <c r="H29" s="12"/>
      <c r="I29" s="15"/>
      <c r="J29" s="15"/>
      <c r="K29" t="str">
        <f t="shared" si="0"/>
        <v>FA5</v>
      </c>
      <c r="L29" t="str">
        <f t="shared" si="1"/>
        <v>MARMANDE 2</v>
      </c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9" ht="18.75" customHeight="1" x14ac:dyDescent="0.25">
      <c r="H30" s="12"/>
      <c r="I30" s="15"/>
      <c r="J30" s="15"/>
      <c r="K30" t="str">
        <f t="shared" si="0"/>
        <v>FB3</v>
      </c>
      <c r="L30" t="str">
        <f t="shared" si="1"/>
        <v>ST FOY 1</v>
      </c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9" ht="18.75" customHeight="1" x14ac:dyDescent="0.25">
      <c r="H31" s="12"/>
      <c r="I31" s="15"/>
      <c r="J31" s="15"/>
      <c r="K31" t="str">
        <f t="shared" si="0"/>
        <v>FB4</v>
      </c>
      <c r="L31" t="str">
        <f t="shared" si="1"/>
        <v>AGEN 1</v>
      </c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9" ht="18.75" customHeight="1" x14ac:dyDescent="0.25">
      <c r="H32" s="12"/>
      <c r="I32" s="15"/>
      <c r="J32" s="15"/>
      <c r="K32" t="str">
        <f t="shared" si="0"/>
        <v>FB2</v>
      </c>
      <c r="L32" t="str">
        <f t="shared" si="1"/>
        <v>LIBOURNE  1</v>
      </c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8.75" customHeight="1" x14ac:dyDescent="0.25">
      <c r="H33" s="12"/>
      <c r="K33" t="str">
        <f t="shared" si="0"/>
        <v>FB1</v>
      </c>
      <c r="L33" t="str">
        <f t="shared" si="1"/>
        <v>BERGERAC 1</v>
      </c>
    </row>
    <row r="34" spans="1:26" ht="18.75" customHeight="1" x14ac:dyDescent="0.25">
      <c r="A34" t="s">
        <v>67</v>
      </c>
      <c r="H34" s="12"/>
      <c r="K34" t="str">
        <f t="shared" si="0"/>
        <v>FB5</v>
      </c>
      <c r="L34" t="str">
        <f t="shared" si="1"/>
        <v>MARMANDE 3</v>
      </c>
      <c r="Z34" s="11"/>
    </row>
    <row r="35" spans="1:26" ht="18.75" customHeight="1" x14ac:dyDescent="0.25">
      <c r="A35" t="s">
        <v>68</v>
      </c>
      <c r="H35" s="12"/>
    </row>
    <row r="36" spans="1:26" ht="18.75" customHeight="1" x14ac:dyDescent="0.25">
      <c r="A36" t="s">
        <v>69</v>
      </c>
      <c r="H36" s="12"/>
    </row>
    <row r="37" spans="1:26" ht="18.75" customHeight="1" x14ac:dyDescent="0.25">
      <c r="A37" t="s">
        <v>70</v>
      </c>
      <c r="H37" s="12"/>
    </row>
    <row r="38" spans="1:26" ht="18.75" customHeight="1" x14ac:dyDescent="0.25">
      <c r="A38" t="s">
        <v>71</v>
      </c>
    </row>
    <row r="39" spans="1:26" ht="18.75" customHeight="1" x14ac:dyDescent="0.25">
      <c r="A39" t="s">
        <v>72</v>
      </c>
    </row>
    <row r="40" spans="1:26" ht="18.75" customHeight="1" x14ac:dyDescent="0.25">
      <c r="A40" t="s">
        <v>73</v>
      </c>
    </row>
    <row r="41" spans="1:26" ht="18.75" customHeight="1" x14ac:dyDescent="0.25">
      <c r="A41" t="s">
        <v>74</v>
      </c>
    </row>
    <row r="42" spans="1:26" ht="18.75" customHeight="1" x14ac:dyDescent="0.25">
      <c r="A42" t="s">
        <v>75</v>
      </c>
    </row>
    <row r="43" spans="1:26" ht="18.75" customHeight="1" x14ac:dyDescent="0.25">
      <c r="A43" t="s">
        <v>76</v>
      </c>
    </row>
    <row r="45" spans="1:26" x14ac:dyDescent="0.25">
      <c r="F45" s="12"/>
    </row>
    <row r="46" spans="1:26" x14ac:dyDescent="0.25">
      <c r="F46" s="13"/>
    </row>
    <row r="47" spans="1:26" x14ac:dyDescent="0.25">
      <c r="F47" s="12"/>
    </row>
    <row r="48" spans="1:26" x14ac:dyDescent="0.25">
      <c r="F48" s="13"/>
    </row>
    <row r="49" spans="6:6" x14ac:dyDescent="0.25">
      <c r="F49" s="12"/>
    </row>
    <row r="50" spans="6:6" x14ac:dyDescent="0.25">
      <c r="F50" s="13"/>
    </row>
    <row r="51" spans="6:6" x14ac:dyDescent="0.25">
      <c r="F51" s="12"/>
    </row>
    <row r="52" spans="6:6" x14ac:dyDescent="0.25">
      <c r="F52" s="13"/>
    </row>
    <row r="53" spans="6:6" x14ac:dyDescent="0.25">
      <c r="F53" s="12"/>
    </row>
    <row r="54" spans="6:6" x14ac:dyDescent="0.25">
      <c r="F54" s="13"/>
    </row>
    <row r="55" spans="6:6" x14ac:dyDescent="0.25">
      <c r="F55" s="12"/>
    </row>
    <row r="56" spans="6:6" x14ac:dyDescent="0.25">
      <c r="F56" s="13"/>
    </row>
    <row r="57" spans="6:6" x14ac:dyDescent="0.25">
      <c r="F57" s="12"/>
    </row>
    <row r="58" spans="6:6" x14ac:dyDescent="0.25">
      <c r="F58" s="13"/>
    </row>
    <row r="59" spans="6:6" x14ac:dyDescent="0.25">
      <c r="F59" s="12"/>
    </row>
    <row r="60" spans="6:6" x14ac:dyDescent="0.25">
      <c r="F60" s="13"/>
    </row>
    <row r="61" spans="6:6" x14ac:dyDescent="0.25">
      <c r="F61" s="12"/>
    </row>
    <row r="62" spans="6:6" x14ac:dyDescent="0.25">
      <c r="F62" s="13"/>
    </row>
    <row r="63" spans="6:6" x14ac:dyDescent="0.25">
      <c r="F63" s="12"/>
    </row>
    <row r="64" spans="6:6" x14ac:dyDescent="0.25">
      <c r="F64" s="13"/>
    </row>
    <row r="65" spans="6:6" x14ac:dyDescent="0.25">
      <c r="F65" s="12"/>
    </row>
  </sheetData>
  <sheetProtection password="DD5F" sheet="1" objects="1" scenarios="1" selectLockedCells="1"/>
  <mergeCells count="7">
    <mergeCell ref="K11:M11"/>
    <mergeCell ref="O11:Q11"/>
    <mergeCell ref="S11:U11"/>
    <mergeCell ref="D2:E2"/>
    <mergeCell ref="D3:E3"/>
    <mergeCell ref="D8:D9"/>
    <mergeCell ref="E8:E9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 tint="0.79998168889431442"/>
  </sheetPr>
  <dimension ref="A2:J23"/>
  <sheetViews>
    <sheetView workbookViewId="0">
      <selection activeCell="B15" sqref="B15"/>
    </sheetView>
  </sheetViews>
  <sheetFormatPr baseColWidth="10" defaultRowHeight="15" x14ac:dyDescent="0.25"/>
  <cols>
    <col min="1" max="1" width="11.28515625" bestFit="1" customWidth="1"/>
    <col min="2" max="2" width="15.140625" bestFit="1" customWidth="1"/>
    <col min="3" max="3" width="17.28515625" bestFit="1" customWidth="1"/>
    <col min="4" max="4" width="2" bestFit="1" customWidth="1"/>
    <col min="5" max="5" width="4.42578125" bestFit="1" customWidth="1"/>
    <col min="6" max="6" width="3" bestFit="1" customWidth="1"/>
    <col min="7" max="7" width="1.85546875" bestFit="1" customWidth="1"/>
    <col min="8" max="8" width="3" bestFit="1" customWidth="1"/>
    <col min="9" max="9" width="4.85546875" bestFit="1" customWidth="1"/>
  </cols>
  <sheetData>
    <row r="2" spans="1:10" ht="16.5" x14ac:dyDescent="0.3">
      <c r="C2" s="98" t="s">
        <v>39</v>
      </c>
      <c r="D2" s="98"/>
      <c r="E2" s="98"/>
      <c r="F2" s="98"/>
      <c r="G2" s="98"/>
      <c r="H2" s="98"/>
      <c r="I2" s="98"/>
    </row>
    <row r="3" spans="1:10" ht="16.5" x14ac:dyDescent="0.3">
      <c r="C3" s="122" t="str">
        <f>Inscrits!A2</f>
        <v>Dimanche 12 octobre 2014</v>
      </c>
      <c r="D3" s="122"/>
      <c r="E3" s="122"/>
      <c r="F3" s="122"/>
      <c r="G3" s="122"/>
      <c r="H3" s="122"/>
      <c r="I3" s="122"/>
    </row>
    <row r="8" spans="1:10" x14ac:dyDescent="0.25">
      <c r="C8" s="101" t="s">
        <v>1</v>
      </c>
      <c r="D8" s="117" t="str">
        <f>Inscrits!E4</f>
        <v>4x Homme  J 15 16 17 18 Cadet junior</v>
      </c>
      <c r="E8" s="117"/>
      <c r="F8" s="117"/>
      <c r="G8" s="117"/>
      <c r="H8" s="117"/>
      <c r="I8" s="117"/>
    </row>
    <row r="9" spans="1:10" x14ac:dyDescent="0.25">
      <c r="C9" s="101"/>
      <c r="D9" s="117"/>
      <c r="E9" s="117"/>
      <c r="F9" s="117"/>
      <c r="G9" s="117"/>
      <c r="H9" s="117"/>
      <c r="I9" s="117"/>
    </row>
    <row r="10" spans="1:10" x14ac:dyDescent="0.25">
      <c r="C10" s="2" t="s">
        <v>2</v>
      </c>
      <c r="D10" s="97">
        <f>Inscrits!A7</f>
        <v>9</v>
      </c>
      <c r="E10" s="97"/>
      <c r="F10" s="97"/>
      <c r="G10" s="97"/>
      <c r="H10" s="97"/>
      <c r="I10" s="97"/>
    </row>
    <row r="11" spans="1:10" x14ac:dyDescent="0.25">
      <c r="C11" s="2" t="s">
        <v>21</v>
      </c>
      <c r="D11" s="97">
        <f>Inscrits!D7</f>
        <v>1</v>
      </c>
      <c r="E11" s="97"/>
      <c r="F11" s="97"/>
      <c r="G11" s="97"/>
      <c r="H11" s="97"/>
      <c r="I11" s="97"/>
    </row>
    <row r="13" spans="1:10" x14ac:dyDescent="0.25">
      <c r="A13" s="38" t="s">
        <v>3</v>
      </c>
      <c r="B13" s="38" t="s">
        <v>6</v>
      </c>
      <c r="C13" s="38" t="s">
        <v>4</v>
      </c>
      <c r="D13" s="100" t="s">
        <v>5</v>
      </c>
      <c r="E13" s="100"/>
      <c r="F13" s="100"/>
      <c r="G13" s="100"/>
      <c r="H13" s="100"/>
      <c r="I13" s="100"/>
    </row>
    <row r="14" spans="1:10" ht="18.75" x14ac:dyDescent="0.3">
      <c r="A14" s="67" t="str">
        <f>IF(Inscrits!J12&gt;=1,"1","")</f>
        <v>1</v>
      </c>
      <c r="B14" s="6">
        <v>4</v>
      </c>
      <c r="C14" s="21" t="str">
        <f>IF(A14&lt;&gt;"",HLOOKUP(B14,Inscrits!E11:I13,3),"")</f>
        <v>BERGERAC 1</v>
      </c>
      <c r="D14" s="7">
        <v>1</v>
      </c>
      <c r="E14" s="4" t="str">
        <f>IF(A14&lt;&gt;"","min"," ")</f>
        <v>min</v>
      </c>
      <c r="F14" s="7">
        <v>44</v>
      </c>
      <c r="G14" s="3" t="str">
        <f>IF(A14&lt;&gt;"","s"," ")</f>
        <v>s</v>
      </c>
      <c r="H14" s="7">
        <v>28</v>
      </c>
      <c r="I14" s="3" t="str">
        <f>IF(A14&lt;&gt;"","cent","")</f>
        <v>cent</v>
      </c>
      <c r="J14" t="str">
        <f>IF(B14&gt;Inscrits!J12,"Bateaux non inscrit",IF(COUNTIF($B$14:B14,B14)&gt;1,"Doublon"," "))</f>
        <v xml:space="preserve"> </v>
      </c>
    </row>
    <row r="15" spans="1:10" ht="18.75" x14ac:dyDescent="0.3">
      <c r="A15" s="68" t="str">
        <f>IF(Inscrits!J12&gt;=2,"2","")</f>
        <v>2</v>
      </c>
      <c r="B15" s="30">
        <v>3</v>
      </c>
      <c r="C15" s="26" t="str">
        <f>IF(A15&lt;&gt;"",HLOOKUP(B15,Inscrits!E11:I13,3),"")</f>
        <v>BERGERAC 1</v>
      </c>
      <c r="D15" s="27">
        <v>1</v>
      </c>
      <c r="E15" s="31" t="str">
        <f t="shared" ref="E15:E18" si="0">IF(A15&lt;&gt;"","min"," ")</f>
        <v>min</v>
      </c>
      <c r="F15" s="27">
        <v>49</v>
      </c>
      <c r="G15" s="32" t="str">
        <f t="shared" ref="G15:G18" si="1">IF(A15&lt;&gt;"","s"," ")</f>
        <v>s</v>
      </c>
      <c r="H15" s="27">
        <v>48</v>
      </c>
      <c r="I15" s="32" t="str">
        <f t="shared" ref="I15:I18" si="2">IF(A15&lt;&gt;"","cent","")</f>
        <v>cent</v>
      </c>
      <c r="J15" t="str">
        <f>IF(B15&gt;Inscrits!J12,"Bateaux non inscrit",IF(COUNTIF($B$14:B15,B15)&gt;1,"Doublon"," "))</f>
        <v xml:space="preserve"> </v>
      </c>
    </row>
    <row r="16" spans="1:10" ht="18.75" x14ac:dyDescent="0.3">
      <c r="A16" s="67" t="str">
        <f>IF(Inscrits!J12&gt;=3,"3","")</f>
        <v>3</v>
      </c>
      <c r="B16" s="6">
        <v>2</v>
      </c>
      <c r="C16" s="21" t="str">
        <f>IF(A16&lt;&gt;"",HLOOKUP(B16,Inscrits!E11:I13,3),"")</f>
        <v>LIBOURNE  1</v>
      </c>
      <c r="D16" s="7">
        <v>2</v>
      </c>
      <c r="E16" s="4" t="str">
        <f t="shared" si="0"/>
        <v>min</v>
      </c>
      <c r="F16" s="7" t="s">
        <v>25</v>
      </c>
      <c r="G16" s="3" t="str">
        <f t="shared" si="1"/>
        <v>s</v>
      </c>
      <c r="H16" s="7">
        <v>30</v>
      </c>
      <c r="I16" s="3" t="str">
        <f t="shared" si="2"/>
        <v>cent</v>
      </c>
      <c r="J16" t="str">
        <f>IF(B16&gt;Inscrits!J12,"Bateaux non inscrit",IF(COUNTIF($B$14:B16,B16)&gt;1,"Doublon"," "))</f>
        <v xml:space="preserve"> </v>
      </c>
    </row>
    <row r="17" spans="1:10" ht="18.75" x14ac:dyDescent="0.3">
      <c r="A17" s="68" t="str">
        <f>IF(Inscrits!J12&gt;=4,"4","")</f>
        <v>4</v>
      </c>
      <c r="B17" s="30">
        <v>1</v>
      </c>
      <c r="C17" s="26" t="str">
        <f>IF(A17&lt;&gt;"",HLOOKUP(B17,Inscrits!E11:I13,3),"")</f>
        <v>MARMANDE 2</v>
      </c>
      <c r="D17" s="27">
        <v>2</v>
      </c>
      <c r="E17" s="31" t="str">
        <f t="shared" si="0"/>
        <v>min</v>
      </c>
      <c r="F17" s="27">
        <v>15</v>
      </c>
      <c r="G17" s="32" t="str">
        <f t="shared" si="1"/>
        <v>s</v>
      </c>
      <c r="H17" s="27" t="s">
        <v>24</v>
      </c>
      <c r="I17" s="32" t="str">
        <f t="shared" si="2"/>
        <v>cent</v>
      </c>
      <c r="J17" t="str">
        <f>IF(B17&gt;Inscrits!J12,"Bateaux non inscrit",IF(COUNTIF($B$14:B17,B17)&gt;1,"Doublon"," "))</f>
        <v xml:space="preserve"> </v>
      </c>
    </row>
    <row r="18" spans="1:10" ht="18.75" x14ac:dyDescent="0.3">
      <c r="A18" s="67" t="str">
        <f>IF(Inscrits!J12&gt;=5,"5","")</f>
        <v>5</v>
      </c>
      <c r="B18" s="6">
        <v>5</v>
      </c>
      <c r="C18" s="21" t="str">
        <f>IF(A18&lt;&gt;"",HLOOKUP(B18,Inscrits!E11:I13,3),"")</f>
        <v>MARMANDE 3</v>
      </c>
      <c r="D18" s="5"/>
      <c r="E18" s="4" t="str">
        <f t="shared" si="0"/>
        <v>min</v>
      </c>
      <c r="F18" s="5"/>
      <c r="G18" s="3" t="str">
        <f t="shared" si="1"/>
        <v>s</v>
      </c>
      <c r="H18" s="5"/>
      <c r="I18" s="3" t="str">
        <f t="shared" si="2"/>
        <v>cent</v>
      </c>
      <c r="J18" t="str">
        <f>IF(B18&gt;Inscrits!J12,"Bateaux non inscrit",IF(COUNTIF($B$14:B18,B18)&gt;1,"Doublon"," "))</f>
        <v xml:space="preserve"> </v>
      </c>
    </row>
    <row r="19" spans="1:10" ht="18.75" x14ac:dyDescent="0.3">
      <c r="A19" s="68"/>
      <c r="B19" s="30"/>
      <c r="C19" s="26"/>
      <c r="D19" s="33"/>
      <c r="E19" s="31"/>
      <c r="F19" s="33"/>
      <c r="G19" s="32"/>
      <c r="H19" s="33"/>
      <c r="I19" s="32"/>
    </row>
    <row r="20" spans="1:10" ht="18.75" x14ac:dyDescent="0.3">
      <c r="A20" s="67"/>
      <c r="B20" s="6"/>
      <c r="C20" s="21"/>
      <c r="D20" s="5"/>
      <c r="E20" s="4"/>
      <c r="F20" s="5"/>
      <c r="G20" s="3"/>
      <c r="H20" s="5"/>
      <c r="I20" s="3"/>
    </row>
    <row r="21" spans="1:10" ht="18.75" x14ac:dyDescent="0.3">
      <c r="A21" s="68"/>
      <c r="B21" s="30"/>
      <c r="C21" s="26"/>
      <c r="D21" s="33"/>
      <c r="E21" s="31"/>
      <c r="F21" s="33"/>
      <c r="G21" s="32"/>
      <c r="H21" s="33"/>
      <c r="I21" s="32"/>
    </row>
    <row r="22" spans="1:10" ht="18.75" x14ac:dyDescent="0.3">
      <c r="A22" s="67"/>
      <c r="B22" s="6"/>
      <c r="C22" s="21"/>
      <c r="D22" s="5"/>
      <c r="E22" s="4"/>
      <c r="F22" s="5"/>
      <c r="G22" s="3"/>
      <c r="H22" s="5"/>
      <c r="I22" s="3"/>
    </row>
    <row r="23" spans="1:10" ht="18.75" x14ac:dyDescent="0.3">
      <c r="A23" s="68"/>
      <c r="B23" s="30"/>
      <c r="C23" s="26"/>
      <c r="D23" s="33"/>
      <c r="E23" s="31"/>
      <c r="F23" s="33"/>
      <c r="G23" s="32"/>
      <c r="H23" s="33"/>
      <c r="I23" s="32"/>
    </row>
  </sheetData>
  <sheetProtection password="DD5F" sheet="1" objects="1" scenarios="1" selectLockedCells="1"/>
  <mergeCells count="7">
    <mergeCell ref="D13:I13"/>
    <mergeCell ref="C2:I2"/>
    <mergeCell ref="C3:I3"/>
    <mergeCell ref="C8:C9"/>
    <mergeCell ref="D8:I9"/>
    <mergeCell ref="D10:I10"/>
    <mergeCell ref="D11:I1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0.59999389629810485"/>
  </sheetPr>
  <dimension ref="A2:J23"/>
  <sheetViews>
    <sheetView workbookViewId="0">
      <selection activeCell="H22" sqref="H22"/>
    </sheetView>
  </sheetViews>
  <sheetFormatPr baseColWidth="10" defaultRowHeight="15" x14ac:dyDescent="0.25"/>
  <cols>
    <col min="1" max="1" width="11.28515625" bestFit="1" customWidth="1"/>
    <col min="2" max="2" width="15.140625" bestFit="1" customWidth="1"/>
    <col min="3" max="3" width="17.28515625" bestFit="1" customWidth="1"/>
    <col min="4" max="4" width="2" bestFit="1" customWidth="1"/>
    <col min="5" max="5" width="4.42578125" bestFit="1" customWidth="1"/>
    <col min="6" max="6" width="3" bestFit="1" customWidth="1"/>
    <col min="7" max="7" width="1.85546875" bestFit="1" customWidth="1"/>
    <col min="8" max="8" width="3" bestFit="1" customWidth="1"/>
    <col min="9" max="9" width="4.85546875" bestFit="1" customWidth="1"/>
  </cols>
  <sheetData>
    <row r="2" spans="1:10" ht="16.5" x14ac:dyDescent="0.3">
      <c r="C2" s="98" t="s">
        <v>39</v>
      </c>
      <c r="D2" s="98"/>
      <c r="E2" s="98"/>
      <c r="F2" s="98"/>
      <c r="G2" s="98"/>
      <c r="H2" s="98"/>
      <c r="I2" s="98"/>
    </row>
    <row r="3" spans="1:10" ht="16.5" x14ac:dyDescent="0.3">
      <c r="C3" s="122" t="str">
        <f>Inscrits!A2</f>
        <v>Dimanche 12 octobre 2014</v>
      </c>
      <c r="D3" s="122"/>
      <c r="E3" s="122"/>
      <c r="F3" s="122"/>
      <c r="G3" s="122"/>
      <c r="H3" s="122"/>
      <c r="I3" s="122"/>
    </row>
    <row r="8" spans="1:10" x14ac:dyDescent="0.25">
      <c r="C8" s="101" t="s">
        <v>1</v>
      </c>
      <c r="D8" s="117" t="str">
        <f>Inscrits!E4</f>
        <v>4x Homme  J 15 16 17 18 Cadet junior</v>
      </c>
      <c r="E8" s="117"/>
      <c r="F8" s="117"/>
      <c r="G8" s="117"/>
      <c r="H8" s="117"/>
      <c r="I8" s="117"/>
    </row>
    <row r="9" spans="1:10" x14ac:dyDescent="0.25">
      <c r="C9" s="101"/>
      <c r="D9" s="117"/>
      <c r="E9" s="117"/>
      <c r="F9" s="117"/>
      <c r="G9" s="117"/>
      <c r="H9" s="117"/>
      <c r="I9" s="117"/>
    </row>
    <row r="10" spans="1:10" x14ac:dyDescent="0.25">
      <c r="C10" s="2" t="s">
        <v>2</v>
      </c>
      <c r="D10" s="97">
        <f>Inscrits!A7</f>
        <v>9</v>
      </c>
      <c r="E10" s="97"/>
      <c r="F10" s="97"/>
      <c r="G10" s="97"/>
      <c r="H10" s="97"/>
      <c r="I10" s="97"/>
    </row>
    <row r="11" spans="1:10" x14ac:dyDescent="0.25">
      <c r="C11" s="2" t="s">
        <v>21</v>
      </c>
      <c r="D11" s="97">
        <f>Inscrits!D7</f>
        <v>1</v>
      </c>
      <c r="E11" s="97"/>
      <c r="F11" s="97"/>
      <c r="G11" s="97"/>
      <c r="H11" s="97"/>
      <c r="I11" s="97"/>
    </row>
    <row r="13" spans="1:10" x14ac:dyDescent="0.25">
      <c r="A13" s="38" t="s">
        <v>3</v>
      </c>
      <c r="B13" s="38" t="s">
        <v>6</v>
      </c>
      <c r="C13" s="38" t="s">
        <v>4</v>
      </c>
      <c r="D13" s="100" t="s">
        <v>5</v>
      </c>
      <c r="E13" s="100"/>
      <c r="F13" s="100"/>
      <c r="G13" s="100"/>
      <c r="H13" s="100"/>
      <c r="I13" s="100"/>
    </row>
    <row r="14" spans="1:10" ht="18.75" x14ac:dyDescent="0.3">
      <c r="A14" s="67" t="str">
        <f>IF(Inscrits!J13&gt;=1,"1","")</f>
        <v>1</v>
      </c>
      <c r="B14" s="6">
        <v>4</v>
      </c>
      <c r="C14" s="21" t="str">
        <f>IF(A14&lt;&gt;"",HLOOKUP(B14,Inscrits!E11:I13,2),"")</f>
        <v>ST LIVRADE 1</v>
      </c>
      <c r="D14" s="7">
        <v>1</v>
      </c>
      <c r="E14" s="4" t="str">
        <f>IF(A14&lt;&gt;"","min"," ")</f>
        <v>min</v>
      </c>
      <c r="F14" s="7">
        <v>44</v>
      </c>
      <c r="G14" s="3" t="str">
        <f>IF(A14&lt;&gt;"","s"," ")</f>
        <v>s</v>
      </c>
      <c r="H14" s="7">
        <v>28</v>
      </c>
      <c r="I14" s="3" t="str">
        <f>IF(A14&lt;&gt;"","cent","")</f>
        <v>cent</v>
      </c>
      <c r="J14" t="str">
        <f>IF(B14&gt;Inscrits!J13,"Bateaux non inscrit",IF(COUNTIF($B$14:B14,B14)&gt;1,"Doublon"," "))</f>
        <v xml:space="preserve"> </v>
      </c>
    </row>
    <row r="15" spans="1:10" ht="18.75" x14ac:dyDescent="0.3">
      <c r="A15" s="68" t="str">
        <f>IF(Inscrits!J13&gt;=2,"2","")</f>
        <v>2</v>
      </c>
      <c r="B15" s="30">
        <v>3</v>
      </c>
      <c r="C15" s="26" t="str">
        <f>IF(A15&lt;&gt;"",HLOOKUP(B15,Inscrits!E11:I13,2),"")</f>
        <v>LIBOURNE 2</v>
      </c>
      <c r="D15" s="27">
        <v>1</v>
      </c>
      <c r="E15" s="31" t="str">
        <f t="shared" ref="E15:E18" si="0">IF(A15&lt;&gt;"","min"," ")</f>
        <v>min</v>
      </c>
      <c r="F15" s="27">
        <v>49</v>
      </c>
      <c r="G15" s="32" t="str">
        <f t="shared" ref="G15:G18" si="1">IF(A15&lt;&gt;"","s"," ")</f>
        <v>s</v>
      </c>
      <c r="H15" s="27">
        <v>48</v>
      </c>
      <c r="I15" s="32" t="str">
        <f t="shared" ref="I15:I18" si="2">IF(A15&lt;&gt;"","cent","")</f>
        <v>cent</v>
      </c>
      <c r="J15" t="str">
        <f>IF(B15&gt;Inscrits!J13,"Bateaux non inscrit",IF(COUNTIF($B$14:B15,B15)&gt;1,"Doublon"," "))</f>
        <v xml:space="preserve"> </v>
      </c>
    </row>
    <row r="16" spans="1:10" ht="18.75" x14ac:dyDescent="0.3">
      <c r="A16" s="67" t="str">
        <f>IF(Inscrits!J13&gt;=3,"3","")</f>
        <v>3</v>
      </c>
      <c r="B16" s="6">
        <v>2</v>
      </c>
      <c r="C16" s="21" t="str">
        <f>IF(A16&lt;&gt;"",HLOOKUP(B16,Inscrits!E11:I13,2),"")</f>
        <v>LIBOURNE 2</v>
      </c>
      <c r="D16" s="7">
        <v>2</v>
      </c>
      <c r="E16" s="4" t="str">
        <f t="shared" si="0"/>
        <v>min</v>
      </c>
      <c r="F16" s="7" t="s">
        <v>25</v>
      </c>
      <c r="G16" s="3" t="str">
        <f t="shared" si="1"/>
        <v>s</v>
      </c>
      <c r="H16" s="7">
        <v>30</v>
      </c>
      <c r="I16" s="3" t="str">
        <f t="shared" si="2"/>
        <v>cent</v>
      </c>
      <c r="J16" t="str">
        <f>IF(B16&gt;Inscrits!J13,"Bateaux non inscrit",IF(COUNTIF($B$14:B16,B16)&gt;1,"Doublon"," "))</f>
        <v xml:space="preserve"> </v>
      </c>
    </row>
    <row r="17" spans="1:10" ht="18.75" x14ac:dyDescent="0.3">
      <c r="A17" s="68" t="str">
        <f>IF(Inscrits!J13&gt;=4,"4","")</f>
        <v>4</v>
      </c>
      <c r="B17" s="30">
        <v>1</v>
      </c>
      <c r="C17" s="26" t="e">
        <f>IF(A17&lt;&gt;"",HLOOKUP(B17,Inscrits!E11:I13,2),"")</f>
        <v>#N/A</v>
      </c>
      <c r="D17" s="27">
        <v>2</v>
      </c>
      <c r="E17" s="31" t="str">
        <f t="shared" si="0"/>
        <v>min</v>
      </c>
      <c r="F17" s="27">
        <v>15</v>
      </c>
      <c r="G17" s="32" t="str">
        <f t="shared" si="1"/>
        <v>s</v>
      </c>
      <c r="H17" s="27" t="s">
        <v>24</v>
      </c>
      <c r="I17" s="32" t="str">
        <f t="shared" si="2"/>
        <v>cent</v>
      </c>
      <c r="J17" t="str">
        <f>IF(B17&gt;Inscrits!J13,"Bateaux non inscrit",IF(COUNTIF($B$14:B17,B17)&gt;1,"Doublon"," "))</f>
        <v xml:space="preserve"> </v>
      </c>
    </row>
    <row r="18" spans="1:10" ht="18.75" x14ac:dyDescent="0.3">
      <c r="A18" s="67" t="str">
        <f>IF(Inscrits!J13&gt;=5,"5","")</f>
        <v>5</v>
      </c>
      <c r="B18" s="6">
        <v>5</v>
      </c>
      <c r="C18" s="21" t="str">
        <f>IF(A18&lt;&gt;"",HLOOKUP(B18,Inscrits!E11:I13,2),"")</f>
        <v>MARMANDE 2</v>
      </c>
      <c r="D18" s="5"/>
      <c r="E18" s="4" t="str">
        <f t="shared" si="0"/>
        <v>min</v>
      </c>
      <c r="F18" s="5"/>
      <c r="G18" s="3" t="str">
        <f t="shared" si="1"/>
        <v>s</v>
      </c>
      <c r="H18" s="5"/>
      <c r="I18" s="3" t="str">
        <f t="shared" si="2"/>
        <v>cent</v>
      </c>
      <c r="J18" t="str">
        <f>IF(B18&gt;Inscrits!J13,"Bateaux non inscrit",IF(COUNTIF($B$14:B18,B18)&gt;1,"Doublon"," "))</f>
        <v xml:space="preserve"> </v>
      </c>
    </row>
    <row r="19" spans="1:10" ht="18.75" x14ac:dyDescent="0.3">
      <c r="A19" s="68"/>
      <c r="B19" s="30"/>
      <c r="C19" s="26"/>
      <c r="D19" s="33"/>
      <c r="E19" s="31"/>
      <c r="F19" s="33"/>
      <c r="G19" s="32"/>
      <c r="H19" s="33"/>
      <c r="I19" s="32"/>
    </row>
    <row r="20" spans="1:10" ht="18.75" x14ac:dyDescent="0.3">
      <c r="A20" s="67"/>
      <c r="B20" s="6"/>
      <c r="C20" s="21"/>
      <c r="D20" s="5"/>
      <c r="E20" s="4"/>
      <c r="F20" s="5"/>
      <c r="G20" s="3"/>
      <c r="H20" s="5"/>
      <c r="I20" s="3"/>
    </row>
    <row r="21" spans="1:10" ht="18.75" x14ac:dyDescent="0.3">
      <c r="A21" s="68"/>
      <c r="B21" s="30"/>
      <c r="C21" s="26"/>
      <c r="D21" s="33"/>
      <c r="E21" s="31"/>
      <c r="F21" s="33"/>
      <c r="G21" s="32"/>
      <c r="H21" s="33"/>
      <c r="I21" s="32"/>
    </row>
    <row r="22" spans="1:10" ht="18.75" x14ac:dyDescent="0.3">
      <c r="A22" s="67"/>
      <c r="B22" s="6"/>
      <c r="C22" s="21"/>
      <c r="D22" s="5"/>
      <c r="E22" s="4"/>
      <c r="F22" s="5"/>
      <c r="G22" s="3"/>
      <c r="H22" s="5"/>
      <c r="I22" s="3"/>
    </row>
    <row r="23" spans="1:10" ht="18.75" x14ac:dyDescent="0.3">
      <c r="A23" s="68"/>
      <c r="B23" s="30"/>
      <c r="C23" s="26"/>
      <c r="D23" s="33"/>
      <c r="E23" s="31"/>
      <c r="F23" s="33"/>
      <c r="G23" s="32"/>
      <c r="H23" s="33"/>
      <c r="I23" s="32"/>
    </row>
  </sheetData>
  <sheetProtection password="DD5F" sheet="1" objects="1" scenarios="1" selectLockedCells="1"/>
  <mergeCells count="7">
    <mergeCell ref="D13:I13"/>
    <mergeCell ref="C2:I2"/>
    <mergeCell ref="C3:I3"/>
    <mergeCell ref="C8:C9"/>
    <mergeCell ref="D8:I9"/>
    <mergeCell ref="D10:I10"/>
    <mergeCell ref="D11:I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Calcul (Protégé par mdp)</vt:lpstr>
      <vt:lpstr>Club</vt:lpstr>
      <vt:lpstr>Inscrits</vt:lpstr>
      <vt:lpstr>COURSE 9 Serie 1</vt:lpstr>
      <vt:lpstr>COURSE 9 Serie 2</vt:lpstr>
      <vt:lpstr>COURSE 9 Serie 3</vt:lpstr>
      <vt:lpstr>COURSE 9 CLASSEMENT</vt:lpstr>
      <vt:lpstr>COURSE 9 FINALE B</vt:lpstr>
      <vt:lpstr>COURSE 9 FINALE 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AVIRON MARMANDAIS</dc:creator>
  <cp:lastModifiedBy>DESTINY</cp:lastModifiedBy>
  <cp:lastPrinted>2014-11-10T20:35:01Z</cp:lastPrinted>
  <dcterms:created xsi:type="dcterms:W3CDTF">2014-10-21T15:24:33Z</dcterms:created>
  <dcterms:modified xsi:type="dcterms:W3CDTF">2014-11-11T11:53:37Z</dcterms:modified>
</cp:coreProperties>
</file>