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tabRatio="731" activeTab="1"/>
  </bookViews>
  <sheets>
    <sheet name="ventes" sheetId="1" r:id="rId1"/>
    <sheet name="reccap CA3 trim" sheetId="3" r:id="rId2"/>
    <sheet name="encaiss" sheetId="4" r:id="rId3"/>
  </sheets>
  <calcPr calcId="152511"/>
</workbook>
</file>

<file path=xl/calcChain.xml><?xml version="1.0" encoding="utf-8"?>
<calcChain xmlns="http://schemas.openxmlformats.org/spreadsheetml/2006/main">
  <c r="O6" i="3" l="1"/>
  <c r="M7" i="3" l="1"/>
  <c r="Q3" i="3" l="1"/>
  <c r="P3" i="3"/>
  <c r="F120" i="4"/>
  <c r="E120" i="4"/>
  <c r="D120" i="4"/>
  <c r="M9" i="3"/>
  <c r="M6" i="3"/>
  <c r="M7" i="1"/>
  <c r="K9" i="3" s="1"/>
  <c r="G7" i="3" l="1"/>
  <c r="H9" i="3"/>
  <c r="L6" i="3"/>
  <c r="K6" i="3"/>
  <c r="I10" i="3"/>
  <c r="Q9" i="3"/>
  <c r="B57" i="4"/>
  <c r="C57" i="4"/>
  <c r="B59" i="4" l="1"/>
  <c r="F88" i="4"/>
  <c r="E88" i="4"/>
  <c r="D88" i="4"/>
  <c r="G118" i="4"/>
  <c r="G117" i="4"/>
  <c r="G116" i="4"/>
  <c r="G115" i="4"/>
  <c r="G114" i="4"/>
  <c r="G113" i="4"/>
  <c r="G112" i="4"/>
  <c r="G111" i="4"/>
  <c r="G110" i="4"/>
  <c r="G109" i="4"/>
  <c r="G108" i="4"/>
  <c r="G107" i="4"/>
  <c r="G106" i="4"/>
  <c r="G105" i="4"/>
  <c r="G104" i="4"/>
  <c r="G103" i="4"/>
  <c r="G102" i="4"/>
  <c r="G101" i="4"/>
  <c r="G100" i="4"/>
  <c r="G86" i="4"/>
  <c r="G85" i="4"/>
  <c r="G84" i="4"/>
  <c r="G83" i="4"/>
  <c r="G82" i="4"/>
  <c r="G81" i="4"/>
  <c r="G80" i="4"/>
  <c r="G79" i="4"/>
  <c r="G78" i="4"/>
  <c r="G77" i="4"/>
  <c r="G76" i="4"/>
  <c r="G75" i="4"/>
  <c r="G74" i="4"/>
  <c r="G73" i="4"/>
  <c r="G72" i="4"/>
  <c r="G71" i="4"/>
  <c r="G70" i="4"/>
  <c r="G69" i="4"/>
  <c r="G68" i="4"/>
  <c r="C25" i="4"/>
  <c r="C59" i="4" s="1"/>
  <c r="D25" i="4"/>
  <c r="E25" i="4"/>
  <c r="F25" i="4"/>
  <c r="B25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4" i="4"/>
  <c r="E19" i="1"/>
  <c r="E57" i="4"/>
  <c r="F57" i="4"/>
  <c r="D57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36" i="4"/>
  <c r="K7" i="1"/>
  <c r="I22" i="1"/>
  <c r="G24" i="1"/>
  <c r="G20" i="1"/>
  <c r="F23" i="1"/>
  <c r="F18" i="1"/>
  <c r="E14" i="1"/>
  <c r="E15" i="1"/>
  <c r="E16" i="1"/>
  <c r="E17" i="1"/>
  <c r="E13" i="1"/>
  <c r="F12" i="1"/>
  <c r="F11" i="1"/>
  <c r="E10" i="1"/>
  <c r="F9" i="1"/>
  <c r="E8" i="1"/>
  <c r="H21" i="1"/>
  <c r="D59" i="4" l="1"/>
  <c r="F59" i="4"/>
  <c r="E59" i="4"/>
  <c r="G120" i="4"/>
  <c r="G57" i="4"/>
  <c r="G88" i="4"/>
  <c r="G25" i="4"/>
  <c r="H55" i="3"/>
  <c r="G54" i="3"/>
  <c r="E6" i="3"/>
  <c r="E52" i="3" s="1"/>
  <c r="F6" i="3"/>
  <c r="F52" i="3" s="1"/>
  <c r="D6" i="3"/>
  <c r="D52" i="3" s="1"/>
  <c r="B55" i="3"/>
  <c r="D56" i="3"/>
  <c r="D55" i="3"/>
  <c r="B56" i="3"/>
  <c r="F56" i="3"/>
  <c r="F55" i="3"/>
  <c r="H56" i="3" l="1"/>
  <c r="J6" i="3"/>
  <c r="S3" i="3"/>
  <c r="T4" i="3"/>
  <c r="R5" i="3" s="1"/>
  <c r="S5" i="3"/>
  <c r="I23" i="3"/>
  <c r="I27" i="3"/>
  <c r="I26" i="3"/>
  <c r="I25" i="3"/>
  <c r="I24" i="3"/>
  <c r="F27" i="3"/>
  <c r="F26" i="3"/>
  <c r="F25" i="3"/>
  <c r="F24" i="3"/>
  <c r="F23" i="3"/>
  <c r="C27" i="3"/>
  <c r="C26" i="3"/>
  <c r="C25" i="3"/>
  <c r="C24" i="3"/>
  <c r="C23" i="3"/>
  <c r="I5" i="3"/>
  <c r="I4" i="3"/>
  <c r="I3" i="3"/>
  <c r="F29" i="1"/>
  <c r="F30" i="1" s="1"/>
  <c r="D29" i="1"/>
  <c r="F9" i="3" l="1"/>
  <c r="F11" i="3" s="1"/>
  <c r="F54" i="3" s="1"/>
  <c r="F58" i="3" s="1"/>
  <c r="F31" i="1"/>
  <c r="J57" i="3"/>
  <c r="F28" i="3"/>
  <c r="S4" i="3"/>
  <c r="S6" i="3" s="1"/>
  <c r="T5" i="3"/>
  <c r="R7" i="3" s="1"/>
  <c r="T3" i="3"/>
  <c r="R4" i="3" s="1"/>
  <c r="I28" i="3"/>
  <c r="C28" i="3"/>
  <c r="B6" i="3"/>
  <c r="B52" i="3" s="1"/>
  <c r="F7" i="3" l="1"/>
  <c r="F12" i="3" s="1"/>
  <c r="P6" i="3"/>
  <c r="N6" i="3"/>
  <c r="H6" i="3"/>
  <c r="C6" i="3"/>
  <c r="L27" i="3" l="1"/>
  <c r="I6" i="3"/>
  <c r="C52" i="3"/>
  <c r="Q6" i="3"/>
  <c r="D30" i="1" l="1"/>
  <c r="D9" i="3" s="1"/>
  <c r="D7" i="3" s="1"/>
  <c r="C29" i="1"/>
  <c r="C30" i="1" s="1"/>
  <c r="B29" i="1"/>
  <c r="C31" i="1" l="1"/>
  <c r="C9" i="3"/>
  <c r="D11" i="3"/>
  <c r="D54" i="3" s="1"/>
  <c r="D58" i="3" s="1"/>
  <c r="D33" i="1"/>
  <c r="D31" i="1"/>
  <c r="G29" i="1"/>
  <c r="B30" i="1"/>
  <c r="B32" i="1" s="1"/>
  <c r="C33" i="1"/>
  <c r="C11" i="3" l="1"/>
  <c r="C54" i="3" s="1"/>
  <c r="C58" i="3" s="1"/>
  <c r="C7" i="3"/>
  <c r="B9" i="3"/>
  <c r="B7" i="3" s="1"/>
  <c r="D12" i="3"/>
  <c r="L25" i="3"/>
  <c r="B31" i="1"/>
  <c r="G30" i="1"/>
  <c r="L24" i="3" l="1"/>
  <c r="C12" i="3"/>
  <c r="L23" i="3"/>
  <c r="B11" i="3"/>
  <c r="G31" i="1"/>
  <c r="B33" i="1"/>
  <c r="L9" i="3" s="1"/>
  <c r="L7" i="3" s="1"/>
  <c r="J9" i="3" l="1"/>
  <c r="J7" i="3"/>
  <c r="B54" i="3"/>
  <c r="B58" i="3" s="1"/>
  <c r="B12" i="3"/>
  <c r="E29" i="1"/>
  <c r="E30" i="1" s="1"/>
  <c r="E31" i="1" s="1"/>
  <c r="E9" i="3" l="1"/>
  <c r="E11" i="3" s="1"/>
  <c r="E54" i="3" l="1"/>
  <c r="E58" i="3" s="1"/>
  <c r="H58" i="3" s="1"/>
  <c r="H59" i="3" s="1"/>
  <c r="I11" i="3"/>
  <c r="E7" i="3"/>
  <c r="E12" i="3" s="1"/>
  <c r="I9" i="3"/>
  <c r="I7" i="3" s="1"/>
  <c r="H54" i="3" l="1"/>
  <c r="L26" i="3"/>
  <c r="L28" i="3" s="1"/>
  <c r="F30" i="3" s="1"/>
  <c r="I12" i="3"/>
  <c r="B13" i="3"/>
  <c r="H7" i="3"/>
  <c r="K7" i="3"/>
  <c r="O7" i="3"/>
  <c r="T7" i="3"/>
  <c r="N7" i="3"/>
  <c r="Q7" i="3"/>
  <c r="S7" i="3"/>
  <c r="P7" i="3"/>
</calcChain>
</file>

<file path=xl/sharedStrings.xml><?xml version="1.0" encoding="utf-8"?>
<sst xmlns="http://schemas.openxmlformats.org/spreadsheetml/2006/main" count="218" uniqueCount="109">
  <si>
    <t>TTC Annuel</t>
  </si>
  <si>
    <t>TOTAL</t>
  </si>
  <si>
    <t>Ventes 707</t>
  </si>
  <si>
    <t>Epicerie 5,5%</t>
  </si>
  <si>
    <t>Carte Tél 20%</t>
  </si>
  <si>
    <t>Boissons 5,5%</t>
  </si>
  <si>
    <t>Livres 5,5%</t>
  </si>
  <si>
    <t>Ventes Div 20%</t>
  </si>
  <si>
    <t>Alcool 20%</t>
  </si>
  <si>
    <t>Entretient 20%</t>
  </si>
  <si>
    <t>Divers 20%</t>
  </si>
  <si>
    <t>Copie 20%</t>
  </si>
  <si>
    <t>Pain 5,5%</t>
  </si>
  <si>
    <t>Ventes HT 20%</t>
  </si>
  <si>
    <t>Ventes HT 10%</t>
  </si>
  <si>
    <t>Ventes HT 5,5%</t>
  </si>
  <si>
    <t>Com SMD 10%</t>
  </si>
  <si>
    <t>HT</t>
  </si>
  <si>
    <t xml:space="preserve">TTC </t>
  </si>
  <si>
    <t>CLIENT</t>
  </si>
  <si>
    <t>PERIODE</t>
  </si>
  <si>
    <t>achat intra CEE</t>
  </si>
  <si>
    <t>Com CAT Diff 10%
R52</t>
  </si>
  <si>
    <t>TTC</t>
  </si>
  <si>
    <t>TVA + TVA intra CEE</t>
  </si>
  <si>
    <t>TAUX 20%</t>
  </si>
  <si>
    <t>TAUX 5,5%</t>
  </si>
  <si>
    <t>TAUX 10%</t>
  </si>
  <si>
    <t>HT + ACHAT CEE</t>
  </si>
  <si>
    <t xml:space="preserve">TVA    </t>
  </si>
  <si>
    <t>Chiffre d'affaires (bases)</t>
  </si>
  <si>
    <t>IMMOS</t>
  </si>
  <si>
    <t>INTRACOM</t>
  </si>
  <si>
    <t>TVA DEDUCTIBLE</t>
  </si>
  <si>
    <t>REPORT CREDIT ANTERIEUR</t>
  </si>
  <si>
    <t>A PAYER</t>
  </si>
  <si>
    <t>A REPORTER</t>
  </si>
  <si>
    <t>1er trimestre</t>
  </si>
  <si>
    <t>2 ième trimestre</t>
  </si>
  <si>
    <t>3 ième trimestre</t>
  </si>
  <si>
    <t>TVA au 4ième TRI</t>
  </si>
  <si>
    <t>CEE</t>
  </si>
  <si>
    <t>TVA COLLECTEE CEE INCLUS</t>
  </si>
  <si>
    <t>AUTRES BIENS ET SERVICES AVEC CEE</t>
  </si>
  <si>
    <t>TOTAL COMPTA.</t>
  </si>
  <si>
    <t>TVA COLLECTEE TELEPHONE</t>
  </si>
  <si>
    <t>TOTAL TVA 20% 10% 5,5%</t>
  </si>
  <si>
    <t>total 1,2,3 trimestres</t>
  </si>
  <si>
    <t>Ventes HT 7%</t>
  </si>
  <si>
    <t>Ventes HT 19,6%</t>
  </si>
  <si>
    <t>OPERATION NON IMPOSABLE</t>
  </si>
  <si>
    <t>AUTRE OPERATION IMPOSABLE</t>
  </si>
  <si>
    <t>TOTAL HT</t>
  </si>
  <si>
    <t>taxe due 20%</t>
  </si>
  <si>
    <t>taxe due 5,5%</t>
  </si>
  <si>
    <t>taxe due 10%</t>
  </si>
  <si>
    <t>taxe due 7%</t>
  </si>
  <si>
    <t>taxe due 19,6%</t>
  </si>
  <si>
    <t>TVA COLLECTEE</t>
  </si>
  <si>
    <t>1 trimestre</t>
  </si>
  <si>
    <t>2 trimestre</t>
  </si>
  <si>
    <t>3 trimestre</t>
  </si>
  <si>
    <t>4 trimestre</t>
  </si>
  <si>
    <t>TVA SUR ENCAISSEMENT</t>
  </si>
  <si>
    <t>SOLDE CLIENT DU</t>
  </si>
  <si>
    <t>ecart compta HT</t>
  </si>
  <si>
    <t>HT CLIENTS DU au 31/12/14</t>
  </si>
  <si>
    <t>TVA CLIENTS DU au 31/12/14</t>
  </si>
  <si>
    <t>client 411 TTC (manuel)</t>
  </si>
  <si>
    <t>CA3 4E TRI DECLARE</t>
  </si>
  <si>
    <t>N-1 clients du au 1/01/14 Ht</t>
  </si>
  <si>
    <t>4 ième trimestre facturation</t>
  </si>
  <si>
    <t>TOTAL COMPTA + CLIENTS DUS N-1</t>
  </si>
  <si>
    <t>CA 3 DES 4 TRIMESTRES</t>
  </si>
  <si>
    <t xml:space="preserve">ecart </t>
  </si>
  <si>
    <t xml:space="preserve">TTC sur encaissements 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</si>
  <si>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</si>
  <si>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</si>
  <si>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</si>
  <si>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</si>
  <si>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</si>
  <si>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</si>
  <si>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</si>
  <si>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</si>
  <si>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</si>
  <si>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</si>
  <si>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</si>
  <si>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</si>
  <si>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</si>
  <si>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</si>
  <si>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</si>
  <si>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</si>
  <si>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</si>
  <si>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</si>
  <si>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</si>
  <si>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</si>
  <si>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total</t>
  </si>
  <si>
    <t>client 20</t>
  </si>
  <si>
    <t>ENCAISSEMENT CLIENT 1ER TRIMESTRE</t>
  </si>
  <si>
    <t xml:space="preserve">MONTANT PAR TAUX </t>
  </si>
  <si>
    <t>ENCAISSEMENT CLIENT 2ième TRIMESTRE</t>
  </si>
  <si>
    <t>ENCAISSEMENT CLIENT 4ième TRIMESTRE</t>
  </si>
  <si>
    <t>ENCAISSEMENT CLIENT 3ième TRIMESTRE</t>
  </si>
  <si>
    <t>TOTAL 1+2</t>
  </si>
  <si>
    <t xml:space="preserve">ANNEE </t>
  </si>
  <si>
    <t>base ht</t>
  </si>
  <si>
    <t>tva</t>
  </si>
  <si>
    <t>TELEPHONE</t>
  </si>
  <si>
    <t>AG DIFFUSION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</si>
</sst>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"/>
    <numFmt numFmtId="166" formatCode="0.0%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0">
    <xf numFmtId="0" fontId="0" fillId="0" borderId="0" xfId="0"/>
    <xf numFmtId="0" fontId="0" fillId="2" borderId="10" xfId="0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center" vertical="center"/>
    </xf>
    <xf numFmtId="1" fontId="1" fillId="2" borderId="11" xfId="0" applyNumberFormat="1" applyFont="1" applyFill="1" applyBorder="1" applyAlignment="1" applyProtection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1" fontId="1" fillId="0" borderId="1" xfId="0" applyNumberFormat="1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9" fontId="0" fillId="0" borderId="11" xfId="0" applyNumberForma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9" fontId="0" fillId="0" borderId="0" xfId="0" applyNumberForma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9" fontId="1" fillId="0" borderId="1" xfId="0" applyNumberFormat="1" applyFont="1" applyBorder="1" applyAlignment="1" applyProtection="1">
      <alignment horizontal="center" vertical="center"/>
      <protection locked="0"/>
    </xf>
    <xf numFmtId="1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 wrapText="1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1" fontId="0" fillId="2" borderId="10" xfId="0" applyNumberFormat="1" applyFill="1" applyBorder="1" applyAlignment="1" applyProtection="1">
      <alignment horizontal="center" vertical="center" wrapText="1"/>
      <protection locked="0"/>
    </xf>
    <xf numFmtId="0" fontId="0" fillId="2" borderId="19" xfId="0" applyFill="1" applyBorder="1" applyAlignment="1" applyProtection="1">
      <alignment horizontal="center" vertical="center" wrapText="1"/>
    </xf>
    <xf numFmtId="0" fontId="0" fillId="2" borderId="12" xfId="0" applyFill="1" applyBorder="1" applyAlignment="1" applyProtection="1">
      <alignment horizontal="center" vertical="center" wrapText="1"/>
    </xf>
    <xf numFmtId="1" fontId="0" fillId="2" borderId="12" xfId="0" applyNumberFormat="1" applyFill="1" applyBorder="1" applyAlignment="1" applyProtection="1">
      <alignment horizontal="center" vertical="center" wrapText="1"/>
    </xf>
    <xf numFmtId="1" fontId="0" fillId="2" borderId="19" xfId="0" applyNumberFormat="1" applyFill="1" applyBorder="1" applyAlignment="1" applyProtection="1">
      <alignment horizontal="center" vertical="center" wrapText="1"/>
    </xf>
    <xf numFmtId="0" fontId="0" fillId="2" borderId="10" xfId="0" applyFill="1" applyBorder="1" applyAlignment="1" applyProtection="1">
      <alignment horizontal="center" vertical="center" wrapText="1"/>
    </xf>
    <xf numFmtId="1" fontId="0" fillId="2" borderId="10" xfId="0" applyNumberFormat="1" applyFill="1" applyBorder="1" applyAlignment="1" applyProtection="1">
      <alignment horizontal="center" vertical="center" wrapText="1"/>
    </xf>
    <xf numFmtId="0" fontId="0" fillId="2" borderId="11" xfId="0" applyFill="1" applyBorder="1" applyAlignment="1" applyProtection="1">
      <alignment horizontal="center" vertical="center" wrapText="1"/>
    </xf>
    <xf numFmtId="0" fontId="0" fillId="0" borderId="10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2" fontId="0" fillId="0" borderId="10" xfId="0" applyNumberFormat="1" applyFill="1" applyBorder="1" applyAlignment="1" applyProtection="1">
      <alignment horizontal="center" vertical="center"/>
    </xf>
    <xf numFmtId="1" fontId="1" fillId="0" borderId="2" xfId="0" applyNumberFormat="1" applyFont="1" applyBorder="1" applyAlignment="1" applyProtection="1">
      <alignment horizontal="center" vertical="center" wrapText="1"/>
      <protection locked="0"/>
    </xf>
    <xf numFmtId="9" fontId="1" fillId="0" borderId="2" xfId="0" applyNumberFormat="1" applyFont="1" applyBorder="1" applyAlignment="1" applyProtection="1">
      <alignment horizontal="center" vertical="center"/>
      <protection locked="0"/>
    </xf>
    <xf numFmtId="9" fontId="0" fillId="0" borderId="9" xfId="0" applyNumberForma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166" fontId="1" fillId="0" borderId="2" xfId="0" applyNumberFormat="1" applyFont="1" applyBorder="1" applyAlignment="1" applyProtection="1">
      <alignment horizontal="center" vertical="center"/>
      <protection locked="0"/>
    </xf>
    <xf numFmtId="166" fontId="0" fillId="0" borderId="9" xfId="0" applyNumberFormat="1" applyBorder="1" applyAlignment="1" applyProtection="1">
      <alignment horizontal="center" vertical="center" wrapText="1"/>
      <protection locked="0"/>
    </xf>
    <xf numFmtId="1" fontId="0" fillId="0" borderId="12" xfId="0" applyNumberFormat="1" applyBorder="1" applyAlignment="1" applyProtection="1">
      <alignment horizontal="center" vertical="center" wrapText="1"/>
      <protection locked="0"/>
    </xf>
    <xf numFmtId="1" fontId="0" fillId="0" borderId="19" xfId="0" applyNumberFormat="1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vertical="center" wrapText="1"/>
      <protection locked="0"/>
    </xf>
    <xf numFmtId="0" fontId="0" fillId="0" borderId="4" xfId="0" applyBorder="1" applyAlignment="1" applyProtection="1">
      <alignment vertical="center" wrapText="1"/>
      <protection locked="0"/>
    </xf>
    <xf numFmtId="1" fontId="0" fillId="2" borderId="11" xfId="0" applyNumberFormat="1" applyFill="1" applyBorder="1" applyAlignment="1" applyProtection="1">
      <alignment horizontal="center" vertical="center" wrapText="1"/>
    </xf>
    <xf numFmtId="1" fontId="0" fillId="0" borderId="13" xfId="0" applyNumberFormat="1" applyBorder="1" applyAlignment="1" applyProtection="1">
      <alignment horizontal="center" vertical="center" wrapText="1"/>
      <protection locked="0"/>
    </xf>
    <xf numFmtId="1" fontId="0" fillId="0" borderId="11" xfId="0" applyNumberFormat="1" applyFill="1" applyBorder="1" applyAlignment="1" applyProtection="1">
      <alignment horizontal="center" vertical="center" wrapText="1"/>
    </xf>
    <xf numFmtId="1" fontId="0" fillId="2" borderId="0" xfId="0" applyNumberFormat="1" applyFill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1" fontId="0" fillId="2" borderId="11" xfId="0" applyNumberFormat="1" applyFill="1" applyBorder="1" applyAlignment="1" applyProtection="1">
      <alignment horizontal="center" vertical="center" wrapText="1"/>
      <protection locked="0"/>
    </xf>
    <xf numFmtId="1" fontId="0" fillId="3" borderId="11" xfId="0" applyNumberFormat="1" applyFill="1" applyBorder="1" applyAlignment="1" applyProtection="1">
      <alignment horizontal="center" vertical="center" wrapText="1"/>
      <protection locked="0"/>
    </xf>
    <xf numFmtId="1" fontId="0" fillId="0" borderId="0" xfId="0" applyNumberFormat="1" applyBorder="1" applyAlignment="1" applyProtection="1">
      <alignment horizontal="center" vertical="center" wrapText="1"/>
      <protection locked="0"/>
    </xf>
    <xf numFmtId="0" fontId="0" fillId="4" borderId="0" xfId="0" applyFill="1" applyBorder="1" applyAlignment="1" applyProtection="1">
      <alignment horizontal="center" vertical="center" wrapText="1"/>
      <protection locked="0"/>
    </xf>
    <xf numFmtId="0" fontId="0" fillId="4" borderId="0" xfId="0" applyFill="1" applyAlignment="1" applyProtection="1">
      <alignment horizontal="center" vertical="center" wrapText="1"/>
      <protection locked="0"/>
    </xf>
    <xf numFmtId="0" fontId="0" fillId="4" borderId="0" xfId="0" applyFill="1"/>
    <xf numFmtId="0" fontId="0" fillId="0" borderId="0" xfId="0" applyAlignment="1" applyProtection="1">
      <alignment vertical="center" wrapText="1"/>
      <protection locked="0"/>
    </xf>
    <xf numFmtId="0" fontId="0" fillId="4" borderId="8" xfId="0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center" vertical="center" wrapText="1"/>
      <protection locked="0"/>
    </xf>
    <xf numFmtId="1" fontId="0" fillId="0" borderId="0" xfId="0" applyNumberFormat="1" applyFill="1" applyBorder="1" applyAlignment="1" applyProtection="1">
      <alignment horizontal="center" vertical="center" wrapText="1"/>
    </xf>
    <xf numFmtId="1" fontId="0" fillId="0" borderId="0" xfId="0" applyNumberFormat="1" applyAlignment="1" applyProtection="1">
      <alignment horizontal="center" vertical="center" wrapText="1"/>
      <protection locked="0"/>
    </xf>
    <xf numFmtId="1" fontId="0" fillId="4" borderId="0" xfId="0" applyNumberFormat="1" applyFill="1" applyBorder="1" applyAlignment="1" applyProtection="1">
      <alignment horizontal="center" vertical="center" wrapText="1"/>
      <protection locked="0"/>
    </xf>
    <xf numFmtId="1" fontId="0" fillId="4" borderId="0" xfId="0" applyNumberFormat="1" applyFill="1" applyAlignment="1" applyProtection="1">
      <alignment horizontal="center" vertical="center" wrapText="1"/>
      <protection locked="0"/>
    </xf>
    <xf numFmtId="0" fontId="0" fillId="0" borderId="0" xfId="0" applyAlignment="1">
      <alignment horizontal="right"/>
    </xf>
    <xf numFmtId="1" fontId="0" fillId="2" borderId="12" xfId="0" applyNumberFormat="1" applyFill="1" applyBorder="1" applyAlignment="1" applyProtection="1">
      <alignment horizontal="center" vertical="center" wrapText="1"/>
      <protection locked="0"/>
    </xf>
    <xf numFmtId="0" fontId="0" fillId="0" borderId="11" xfId="0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  <protection locked="0"/>
    </xf>
    <xf numFmtId="2" fontId="0" fillId="0" borderId="10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/>
    <xf numFmtId="10" fontId="3" fillId="0" borderId="0" xfId="0" applyNumberFormat="1" applyFont="1" applyAlignment="1">
      <alignment horizontal="center"/>
    </xf>
    <xf numFmtId="0" fontId="3" fillId="0" borderId="0" xfId="0" applyFont="1"/>
    <xf numFmtId="166" fontId="0" fillId="0" borderId="21" xfId="0" applyNumberFormat="1" applyBorder="1"/>
    <xf numFmtId="9" fontId="0" fillId="0" borderId="0" xfId="0" applyNumberFormat="1" applyBorder="1"/>
    <xf numFmtId="166" fontId="0" fillId="0" borderId="22" xfId="0" applyNumberFormat="1" applyBorder="1"/>
    <xf numFmtId="0" fontId="0" fillId="7" borderId="10" xfId="0" applyFill="1" applyBorder="1"/>
    <xf numFmtId="0" fontId="0" fillId="0" borderId="10" xfId="0" applyBorder="1"/>
    <xf numFmtId="0" fontId="0" fillId="8" borderId="10" xfId="0" applyFill="1" applyBorder="1"/>
    <xf numFmtId="0" fontId="0" fillId="5" borderId="10" xfId="0" applyFill="1" applyBorder="1"/>
    <xf numFmtId="0" fontId="0" fillId="6" borderId="10" xfId="0" applyFill="1" applyBorder="1"/>
    <xf numFmtId="0" fontId="0" fillId="0" borderId="21" xfId="0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</xf>
    <xf numFmtId="0" fontId="4" fillId="9" borderId="1" xfId="0" applyFont="1" applyFill="1" applyBorder="1" applyAlignment="1" applyProtection="1">
      <alignment horizontal="center" vertical="center" wrapText="1"/>
      <protection locked="0"/>
    </xf>
    <xf numFmtId="1" fontId="4" fillId="9" borderId="12" xfId="0" applyNumberFormat="1" applyFont="1" applyFill="1" applyBorder="1" applyAlignment="1" applyProtection="1">
      <alignment horizontal="center" vertical="center" wrapText="1"/>
      <protection locked="0"/>
    </xf>
    <xf numFmtId="1" fontId="4" fillId="9" borderId="19" xfId="0" applyNumberFormat="1" applyFont="1" applyFill="1" applyBorder="1" applyAlignment="1" applyProtection="1">
      <alignment horizontal="center" vertical="center" wrapText="1"/>
      <protection locked="0"/>
    </xf>
    <xf numFmtId="0" fontId="4" fillId="9" borderId="10" xfId="0" applyFont="1" applyFill="1" applyBorder="1" applyAlignment="1" applyProtection="1">
      <alignment horizontal="center" vertical="center" wrapText="1"/>
      <protection locked="0"/>
    </xf>
    <xf numFmtId="0" fontId="4" fillId="9" borderId="11" xfId="0" applyFont="1" applyFill="1" applyBorder="1" applyAlignment="1" applyProtection="1">
      <alignment horizontal="center" vertical="center" wrapText="1"/>
    </xf>
    <xf numFmtId="1" fontId="4" fillId="9" borderId="1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0" fillId="0" borderId="10" xfId="0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7" xfId="0" applyFill="1" applyBorder="1" applyAlignment="1" applyProtection="1">
      <alignment horizontal="center" vertical="center" wrapText="1"/>
      <protection locked="0"/>
    </xf>
    <xf numFmtId="1" fontId="0" fillId="2" borderId="23" xfId="0" applyNumberFormat="1" applyFill="1" applyBorder="1" applyAlignment="1" applyProtection="1">
      <alignment horizontal="center" vertical="center" wrapText="1"/>
    </xf>
    <xf numFmtId="0" fontId="5" fillId="0" borderId="8" xfId="0" applyFont="1" applyBorder="1" applyAlignment="1" applyProtection="1">
      <alignment horizontal="center" vertical="center" wrapText="1"/>
      <protection locked="0"/>
    </xf>
    <xf numFmtId="1" fontId="0" fillId="0" borderId="0" xfId="0" applyNumberFormat="1" applyFill="1" applyBorder="1" applyAlignment="1" applyProtection="1">
      <alignment horizontal="center" vertical="center" wrapText="1"/>
      <protection locked="0"/>
    </xf>
    <xf numFmtId="1" fontId="0" fillId="0" borderId="10" xfId="0" applyNumberForma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1" fontId="3" fillId="0" borderId="0" xfId="0" applyNumberFormat="1" applyFont="1"/>
    <xf numFmtId="1" fontId="4" fillId="2" borderId="19" xfId="0" applyNumberFormat="1" applyFont="1" applyFill="1" applyBorder="1" applyAlignment="1" applyProtection="1">
      <alignment horizontal="center" vertical="center" wrapText="1"/>
      <protection locked="0"/>
    </xf>
    <xf numFmtId="9" fontId="6" fillId="0" borderId="16" xfId="0" applyNumberFormat="1" applyFont="1" applyBorder="1" applyAlignment="1" applyProtection="1">
      <alignment horizontal="center" vertical="center"/>
      <protection locked="0"/>
    </xf>
    <xf numFmtId="0" fontId="6" fillId="0" borderId="16" xfId="0" applyFont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1" fontId="1" fillId="0" borderId="15" xfId="0" applyNumberFormat="1" applyFont="1" applyBorder="1" applyAlignment="1" applyProtection="1">
      <alignment horizontal="center" vertical="center" wrapText="1"/>
      <protection locked="0"/>
    </xf>
    <xf numFmtId="1" fontId="1" fillId="0" borderId="2" xfId="0" applyNumberFormat="1" applyFont="1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7" fontId="0" fillId="0" borderId="9" xfId="0" applyNumberFormat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 wrapText="1"/>
    </xf>
    <xf numFmtId="0" fontId="0" fillId="2" borderId="15" xfId="0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 wrapText="1"/>
      <protection locked="0"/>
    </xf>
    <xf numFmtId="0" fontId="5" fillId="0" borderId="7" xfId="0" applyFont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20" xfId="0" applyBorder="1" applyAlignment="1" applyProtection="1">
      <alignment horizontal="center" vertical="center" wrapText="1"/>
      <protection locked="0"/>
    </xf>
    <xf numFmtId="1" fontId="0" fillId="0" borderId="9" xfId="0" applyNumberForma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opLeftCell="A16" workbookViewId="0">
      <selection activeCell="G33" sqref="G33"/>
    </sheetView>
  </sheetViews>
  <sheetFormatPr baseColWidth="10" defaultColWidth="9.140625" defaultRowHeight="15" x14ac:dyDescent="0.25"/>
  <cols>
    <col min="1" max="3" width="18.140625" style="5" customWidth="1"/>
    <col min="4" max="4" width="8.42578125" style="5" customWidth="1"/>
    <col min="5" max="7" width="9.140625" style="5"/>
    <col min="8" max="8" width="9.5703125" style="5" bestFit="1" customWidth="1"/>
    <col min="9" max="16384" width="9.140625" style="5"/>
  </cols>
  <sheetData>
    <row r="1" spans="1:13" ht="15.75" thickBot="1" x14ac:dyDescent="0.3">
      <c r="A1" s="135" t="s">
        <v>19</v>
      </c>
      <c r="B1" s="129" t="s">
        <v>108</v>
      </c>
      <c r="C1" s="131"/>
      <c r="D1" s="127" t="s">
        <v>20</v>
      </c>
      <c r="E1" s="128"/>
      <c r="F1" s="137"/>
      <c r="G1" s="137"/>
    </row>
    <row r="2" spans="1:13" ht="15.75" thickBot="1" x14ac:dyDescent="0.3">
      <c r="A2" s="136"/>
      <c r="B2" s="132"/>
      <c r="C2" s="134"/>
      <c r="D2" s="138">
        <v>42005</v>
      </c>
      <c r="E2" s="128"/>
      <c r="H2" s="11"/>
      <c r="I2" s="11"/>
    </row>
    <row r="3" spans="1:13" x14ac:dyDescent="0.25">
      <c r="A3" s="97"/>
      <c r="B3" s="11"/>
      <c r="C3" s="11"/>
      <c r="D3" s="11"/>
      <c r="E3" s="11"/>
      <c r="H3" s="11"/>
      <c r="I3" s="11"/>
    </row>
    <row r="4" spans="1:13" ht="15.75" thickBot="1" x14ac:dyDescent="0.3">
      <c r="A4" s="97"/>
      <c r="B4" s="11"/>
      <c r="C4" s="11"/>
      <c r="D4" s="11"/>
      <c r="E4" s="11"/>
      <c r="H4" s="11"/>
      <c r="I4" s="11"/>
      <c r="J4" s="120">
        <v>0.2</v>
      </c>
      <c r="K4" s="121"/>
      <c r="L4" s="120">
        <v>0.2</v>
      </c>
      <c r="M4" s="121"/>
    </row>
    <row r="5" spans="1:13" ht="24" customHeight="1" thickBot="1" x14ac:dyDescent="0.3">
      <c r="A5" s="129" t="s">
        <v>0</v>
      </c>
      <c r="B5" s="130"/>
      <c r="C5" s="130"/>
      <c r="D5" s="131"/>
      <c r="E5" s="6"/>
      <c r="J5" s="49" t="s">
        <v>105</v>
      </c>
      <c r="K5" s="49" t="s">
        <v>106</v>
      </c>
      <c r="L5" s="49" t="s">
        <v>105</v>
      </c>
      <c r="M5" s="49" t="s">
        <v>106</v>
      </c>
    </row>
    <row r="6" spans="1:13" s="10" customFormat="1" ht="30.75" customHeight="1" thickBot="1" x14ac:dyDescent="0.3">
      <c r="A6" s="132"/>
      <c r="B6" s="133"/>
      <c r="C6" s="133"/>
      <c r="D6" s="134"/>
      <c r="E6" s="7">
        <v>20</v>
      </c>
      <c r="F6" s="8">
        <v>5.5</v>
      </c>
      <c r="G6" s="9">
        <v>10</v>
      </c>
      <c r="H6" s="9">
        <v>7</v>
      </c>
      <c r="I6" s="55">
        <v>19.600000000000001</v>
      </c>
      <c r="J6" s="122" t="s">
        <v>21</v>
      </c>
      <c r="K6" s="123"/>
      <c r="L6" s="122" t="s">
        <v>107</v>
      </c>
      <c r="M6" s="123"/>
    </row>
    <row r="7" spans="1:13" s="10" customFormat="1" ht="30.75" customHeight="1" thickBot="1" x14ac:dyDescent="0.3">
      <c r="A7" s="11"/>
      <c r="B7" s="49" t="s">
        <v>75</v>
      </c>
      <c r="C7" s="49" t="s">
        <v>17</v>
      </c>
      <c r="D7" s="50"/>
      <c r="E7" s="124" t="s">
        <v>23</v>
      </c>
      <c r="F7" s="125"/>
      <c r="G7" s="126"/>
      <c r="H7" s="52"/>
      <c r="I7" s="52"/>
      <c r="J7" s="12">
        <v>8365</v>
      </c>
      <c r="K7" s="27">
        <f>J7*J4</f>
        <v>1673</v>
      </c>
      <c r="L7" s="12"/>
      <c r="M7" s="27">
        <f>L7*L4</f>
        <v>0</v>
      </c>
    </row>
    <row r="8" spans="1:13" x14ac:dyDescent="0.25">
      <c r="A8" s="13" t="s">
        <v>2</v>
      </c>
      <c r="B8" s="16"/>
      <c r="C8" s="16">
        <v>18174.150000000001</v>
      </c>
      <c r="D8" s="14"/>
      <c r="E8" s="2">
        <f>IF(B8,B8,C8*1.2)</f>
        <v>21808.98</v>
      </c>
      <c r="F8" s="16"/>
      <c r="G8" s="16"/>
      <c r="H8" s="16"/>
      <c r="I8" s="16"/>
      <c r="J8" s="15"/>
    </row>
    <row r="9" spans="1:13" x14ac:dyDescent="0.25">
      <c r="A9" s="16" t="s">
        <v>3</v>
      </c>
      <c r="B9" s="16"/>
      <c r="C9" s="16"/>
      <c r="D9" s="17"/>
      <c r="E9" s="16"/>
      <c r="F9" s="2">
        <f>IF(B9,B9,C9*1.055)</f>
        <v>0</v>
      </c>
      <c r="G9" s="16"/>
      <c r="H9" s="16"/>
      <c r="I9" s="16"/>
      <c r="J9" s="15"/>
    </row>
    <row r="10" spans="1:13" x14ac:dyDescent="0.25">
      <c r="A10" s="13" t="s">
        <v>4</v>
      </c>
      <c r="B10" s="13"/>
      <c r="C10" s="13"/>
      <c r="D10" s="14"/>
      <c r="E10" s="1">
        <f>IF(B10,B10,C10*1.2)</f>
        <v>0</v>
      </c>
      <c r="F10" s="13"/>
      <c r="G10" s="13"/>
      <c r="H10" s="16"/>
      <c r="I10" s="16"/>
      <c r="J10" s="15"/>
    </row>
    <row r="11" spans="1:13" x14ac:dyDescent="0.25">
      <c r="A11" s="13" t="s">
        <v>5</v>
      </c>
      <c r="B11" s="13"/>
      <c r="C11" s="13"/>
      <c r="D11" s="14"/>
      <c r="E11" s="13"/>
      <c r="F11" s="1">
        <f>IF(B11,B11,C11*1.055)</f>
        <v>0</v>
      </c>
      <c r="G11" s="13"/>
      <c r="H11" s="16"/>
      <c r="I11" s="16"/>
      <c r="J11" s="15"/>
    </row>
    <row r="12" spans="1:13" x14ac:dyDescent="0.25">
      <c r="A12" s="13" t="s">
        <v>6</v>
      </c>
      <c r="B12" s="13"/>
      <c r="C12" s="13"/>
      <c r="D12" s="14"/>
      <c r="E12" s="13"/>
      <c r="F12" s="1">
        <f>IF(B12,B12,C12*1.055)</f>
        <v>0</v>
      </c>
      <c r="G12" s="13"/>
      <c r="H12" s="16"/>
      <c r="I12" s="16"/>
      <c r="J12" s="15"/>
    </row>
    <row r="13" spans="1:13" x14ac:dyDescent="0.25">
      <c r="A13" s="13" t="s">
        <v>7</v>
      </c>
      <c r="B13" s="13"/>
      <c r="C13" s="13"/>
      <c r="D13" s="14"/>
      <c r="E13" s="1">
        <f>IF(B13,B13,C13*1.2)</f>
        <v>0</v>
      </c>
      <c r="F13" s="13"/>
      <c r="G13" s="13"/>
      <c r="H13" s="16"/>
      <c r="I13" s="16"/>
      <c r="J13" s="15"/>
    </row>
    <row r="14" spans="1:13" x14ac:dyDescent="0.25">
      <c r="A14" s="13" t="s">
        <v>8</v>
      </c>
      <c r="B14" s="13"/>
      <c r="C14" s="13"/>
      <c r="D14" s="14"/>
      <c r="E14" s="1">
        <f t="shared" ref="E14:E19" si="0">IF(B14,B14,C14*1.2)</f>
        <v>0</v>
      </c>
      <c r="F14" s="13"/>
      <c r="G14" s="13"/>
      <c r="H14" s="16"/>
      <c r="I14" s="16"/>
      <c r="J14" s="15"/>
    </row>
    <row r="15" spans="1:13" x14ac:dyDescent="0.25">
      <c r="A15" s="13" t="s">
        <v>9</v>
      </c>
      <c r="B15" s="13"/>
      <c r="C15" s="13"/>
      <c r="D15" s="14"/>
      <c r="E15" s="1">
        <f t="shared" si="0"/>
        <v>0</v>
      </c>
      <c r="F15" s="13"/>
      <c r="G15" s="13"/>
      <c r="H15" s="16"/>
      <c r="I15" s="16"/>
      <c r="J15" s="15"/>
    </row>
    <row r="16" spans="1:13" x14ac:dyDescent="0.25">
      <c r="A16" s="13" t="s">
        <v>10</v>
      </c>
      <c r="B16" s="13"/>
      <c r="C16" s="13"/>
      <c r="D16" s="14"/>
      <c r="E16" s="1">
        <f t="shared" si="0"/>
        <v>0</v>
      </c>
      <c r="F16" s="13"/>
      <c r="G16" s="13"/>
      <c r="H16" s="16"/>
      <c r="I16" s="16"/>
      <c r="J16" s="15"/>
    </row>
    <row r="17" spans="1:14" x14ac:dyDescent="0.25">
      <c r="A17" s="13" t="s">
        <v>11</v>
      </c>
      <c r="B17" s="13"/>
      <c r="C17" s="13"/>
      <c r="D17" s="14"/>
      <c r="E17" s="1">
        <f t="shared" si="0"/>
        <v>0</v>
      </c>
      <c r="F17" s="13"/>
      <c r="G17" s="13"/>
      <c r="H17" s="16"/>
      <c r="I17" s="16"/>
      <c r="J17" s="15"/>
    </row>
    <row r="18" spans="1:14" x14ac:dyDescent="0.25">
      <c r="A18" s="13" t="s">
        <v>12</v>
      </c>
      <c r="B18" s="13"/>
      <c r="C18" s="13"/>
      <c r="D18" s="14"/>
      <c r="E18" s="13"/>
      <c r="F18" s="1">
        <f>IF(B18,B18,C18*1.055)</f>
        <v>0</v>
      </c>
      <c r="G18" s="13"/>
      <c r="H18" s="16"/>
      <c r="I18" s="16"/>
      <c r="J18" s="15"/>
    </row>
    <row r="19" spans="1:14" x14ac:dyDescent="0.25">
      <c r="A19" s="13" t="s">
        <v>13</v>
      </c>
      <c r="B19" s="13"/>
      <c r="C19" s="13"/>
      <c r="D19" s="48"/>
      <c r="E19" s="1">
        <f t="shared" si="0"/>
        <v>0</v>
      </c>
      <c r="F19" s="13"/>
      <c r="G19" s="13"/>
      <c r="H19" s="16"/>
      <c r="I19" s="16"/>
      <c r="J19" s="15"/>
    </row>
    <row r="20" spans="1:14" x14ac:dyDescent="0.25">
      <c r="A20" s="13" t="s">
        <v>14</v>
      </c>
      <c r="B20" s="13"/>
      <c r="C20" s="13"/>
      <c r="D20" s="48"/>
      <c r="E20" s="13"/>
      <c r="F20" s="13"/>
      <c r="G20" s="1">
        <f>IF(B20,B20,C20*1.1)</f>
        <v>0</v>
      </c>
      <c r="H20" s="83"/>
      <c r="I20" s="83"/>
      <c r="J20" s="15"/>
      <c r="L20" s="50"/>
      <c r="M20" s="50"/>
      <c r="N20" s="50"/>
    </row>
    <row r="21" spans="1:14" x14ac:dyDescent="0.25">
      <c r="A21" s="13" t="s">
        <v>48</v>
      </c>
      <c r="B21" s="14"/>
      <c r="C21" s="85"/>
      <c r="D21" s="48"/>
      <c r="E21" s="13"/>
      <c r="F21" s="13"/>
      <c r="G21" s="48"/>
      <c r="H21" s="2">
        <f>IF(B21,B21,C21*1.07)</f>
        <v>0</v>
      </c>
      <c r="I21" s="83"/>
      <c r="J21" s="15"/>
      <c r="L21" s="50"/>
      <c r="M21" s="98"/>
      <c r="N21" s="50"/>
    </row>
    <row r="22" spans="1:14" x14ac:dyDescent="0.25">
      <c r="A22" s="13" t="s">
        <v>49</v>
      </c>
      <c r="B22" s="13"/>
      <c r="C22" s="13"/>
      <c r="D22" s="48"/>
      <c r="E22" s="13"/>
      <c r="F22" s="13"/>
      <c r="G22" s="48"/>
      <c r="H22" s="83"/>
      <c r="I22" s="2">
        <f>IF(B22,B22,C22*1.196)</f>
        <v>0</v>
      </c>
      <c r="J22" s="15"/>
      <c r="L22" s="50"/>
      <c r="M22" s="50"/>
      <c r="N22" s="50"/>
    </row>
    <row r="23" spans="1:14" x14ac:dyDescent="0.25">
      <c r="A23" s="13" t="s">
        <v>15</v>
      </c>
      <c r="B23" s="13"/>
      <c r="C23" s="13"/>
      <c r="D23" s="51"/>
      <c r="E23" s="13"/>
      <c r="F23" s="1">
        <f>IF(B23,B23,C23*1.055)</f>
        <v>0</v>
      </c>
      <c r="G23" s="13"/>
      <c r="H23" s="16"/>
      <c r="I23" s="16"/>
      <c r="J23" s="15"/>
    </row>
    <row r="24" spans="1:14" x14ac:dyDescent="0.25">
      <c r="A24" s="13" t="s">
        <v>16</v>
      </c>
      <c r="B24" s="13"/>
      <c r="C24" s="13"/>
      <c r="D24" s="14"/>
      <c r="E24" s="13"/>
      <c r="F24" s="13"/>
      <c r="G24" s="1">
        <f>IF(B24,B24,C24*1.1)</f>
        <v>0</v>
      </c>
      <c r="H24" s="83"/>
      <c r="I24" s="83"/>
      <c r="J24" s="15"/>
    </row>
    <row r="25" spans="1:14" ht="30.75" thickBot="1" x14ac:dyDescent="0.3">
      <c r="A25" s="117" t="s">
        <v>22</v>
      </c>
      <c r="B25" s="117"/>
      <c r="C25" s="18"/>
      <c r="D25" s="14"/>
      <c r="E25" s="13"/>
      <c r="F25" s="13"/>
      <c r="G25" s="14"/>
      <c r="H25" s="17"/>
      <c r="I25" s="17"/>
      <c r="J25" s="15"/>
    </row>
    <row r="26" spans="1:14" ht="30.75" thickBot="1" x14ac:dyDescent="0.3">
      <c r="A26" s="33" t="s">
        <v>50</v>
      </c>
      <c r="B26" s="33"/>
      <c r="C26" s="116"/>
      <c r="D26" s="50"/>
      <c r="E26" s="115"/>
      <c r="F26" s="115"/>
      <c r="G26" s="50"/>
      <c r="H26" s="50"/>
      <c r="I26" s="50"/>
      <c r="J26" s="20"/>
    </row>
    <row r="27" spans="1:14" ht="15.75" thickBot="1" x14ac:dyDescent="0.3">
      <c r="A27" s="19"/>
      <c r="B27" s="19"/>
      <c r="C27" s="19"/>
      <c r="D27" s="50"/>
      <c r="E27" s="11"/>
      <c r="F27" s="11"/>
      <c r="G27" s="11"/>
      <c r="H27" s="11"/>
      <c r="I27" s="11"/>
      <c r="J27" s="20"/>
    </row>
    <row r="28" spans="1:14" s="25" customFormat="1" ht="15.75" thickBot="1" x14ac:dyDescent="0.3">
      <c r="A28" s="21"/>
      <c r="B28" s="22">
        <v>0.2</v>
      </c>
      <c r="C28" s="23">
        <v>5.5E-2</v>
      </c>
      <c r="D28" s="22">
        <v>0.1</v>
      </c>
      <c r="E28" s="53">
        <v>7.0000000000000007E-2</v>
      </c>
      <c r="F28" s="56">
        <v>0.19600000000000001</v>
      </c>
      <c r="G28" s="24" t="s">
        <v>1</v>
      </c>
    </row>
    <row r="29" spans="1:14" ht="15.75" thickBot="1" x14ac:dyDescent="0.3">
      <c r="A29" s="26" t="s">
        <v>18</v>
      </c>
      <c r="B29" s="3">
        <f>SUM(E8:E25)</f>
        <v>21808.98</v>
      </c>
      <c r="C29" s="3">
        <f>SUM(F8:F25)</f>
        <v>0</v>
      </c>
      <c r="D29" s="3">
        <f>SUM(G8:G25)</f>
        <v>0</v>
      </c>
      <c r="E29" s="3">
        <f>SUM(H8:H25)</f>
        <v>0</v>
      </c>
      <c r="F29" s="3">
        <f>SUM(I8:I25)</f>
        <v>0</v>
      </c>
      <c r="G29" s="3">
        <f>SUM(B29:D29)</f>
        <v>21808.98</v>
      </c>
      <c r="J29" s="25"/>
    </row>
    <row r="30" spans="1:14" ht="15.75" thickBot="1" x14ac:dyDescent="0.3">
      <c r="A30" s="26" t="s">
        <v>17</v>
      </c>
      <c r="B30" s="4">
        <f>B29/(1+E6/100)</f>
        <v>18174.150000000001</v>
      </c>
      <c r="C30" s="4">
        <f>C29/(1+F6/100)</f>
        <v>0</v>
      </c>
      <c r="D30" s="4">
        <f>D29/(1+G6/100)</f>
        <v>0</v>
      </c>
      <c r="E30" s="4">
        <f>E29/1.07</f>
        <v>0</v>
      </c>
      <c r="F30" s="4">
        <f>F29/1.196</f>
        <v>0</v>
      </c>
      <c r="G30" s="4">
        <f>SUM(B30:D30)</f>
        <v>18174.150000000001</v>
      </c>
      <c r="J30" s="25"/>
    </row>
    <row r="31" spans="1:14" ht="15.75" thickBot="1" x14ac:dyDescent="0.3">
      <c r="A31" s="26" t="s">
        <v>29</v>
      </c>
      <c r="B31" s="4">
        <f>B30*20%</f>
        <v>3634.8300000000004</v>
      </c>
      <c r="C31" s="4">
        <f>C30*5.5%</f>
        <v>0</v>
      </c>
      <c r="D31" s="4">
        <f>D30*10%</f>
        <v>0</v>
      </c>
      <c r="E31" s="4">
        <f>E30*7%</f>
        <v>0</v>
      </c>
      <c r="F31" s="4">
        <f>F30*19.6%</f>
        <v>0</v>
      </c>
      <c r="G31" s="4">
        <f>SUM(B31:D31)</f>
        <v>3634.8300000000004</v>
      </c>
      <c r="J31" s="25"/>
    </row>
    <row r="32" spans="1:14" ht="15.75" thickBot="1" x14ac:dyDescent="0.3">
      <c r="A32" s="26" t="s">
        <v>28</v>
      </c>
      <c r="B32" s="4">
        <f>B30+J7</f>
        <v>26539.15</v>
      </c>
      <c r="C32" s="4"/>
      <c r="D32" s="4"/>
      <c r="E32" s="4"/>
      <c r="F32" s="4"/>
      <c r="G32" s="4"/>
      <c r="J32" s="25"/>
    </row>
    <row r="33" spans="1:9" ht="15.75" thickBot="1" x14ac:dyDescent="0.3">
      <c r="A33" s="26" t="s">
        <v>24</v>
      </c>
      <c r="B33" s="4">
        <f>B31+K7</f>
        <v>5307.83</v>
      </c>
      <c r="C33" s="4">
        <f t="shared" ref="C33:D33" si="1">C29-C30</f>
        <v>0</v>
      </c>
      <c r="D33" s="4">
        <f t="shared" si="1"/>
        <v>0</v>
      </c>
      <c r="E33" s="4"/>
      <c r="F33" s="4"/>
      <c r="I33" s="25"/>
    </row>
  </sheetData>
  <sheetProtection selectLockedCells="1"/>
  <mergeCells count="11">
    <mergeCell ref="L4:M4"/>
    <mergeCell ref="L6:M6"/>
    <mergeCell ref="E7:G7"/>
    <mergeCell ref="D1:E1"/>
    <mergeCell ref="J6:K6"/>
    <mergeCell ref="J4:K4"/>
    <mergeCell ref="A5:D6"/>
    <mergeCell ref="A1:A2"/>
    <mergeCell ref="F1:G1"/>
    <mergeCell ref="B1:C2"/>
    <mergeCell ref="D2:E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9"/>
  <sheetViews>
    <sheetView tabSelected="1" zoomScale="85" zoomScaleNormal="85" workbookViewId="0">
      <pane xSplit="1" topLeftCell="H1" activePane="topRight" state="frozen"/>
      <selection pane="topRight" activeCell="O14" sqref="O14"/>
    </sheetView>
  </sheetViews>
  <sheetFormatPr baseColWidth="10" defaultColWidth="11.42578125" defaultRowHeight="15" x14ac:dyDescent="0.25"/>
  <cols>
    <col min="1" max="1" width="16.28515625" style="19" customWidth="1"/>
    <col min="2" max="2" width="10" style="19" customWidth="1"/>
    <col min="3" max="6" width="10" style="28" customWidth="1"/>
    <col min="7" max="7" width="10" customWidth="1"/>
    <col min="8" max="9" width="10" style="28" customWidth="1"/>
    <col min="10" max="10" width="9.5703125" style="28" customWidth="1"/>
    <col min="11" max="11" width="10.85546875" style="28" customWidth="1"/>
    <col min="12" max="12" width="11.42578125" style="28"/>
    <col min="13" max="13" width="11.42578125" style="19"/>
    <col min="14" max="16384" width="11.42578125" style="28"/>
  </cols>
  <sheetData>
    <row r="1" spans="1:20" ht="29.25" customHeight="1" thickBot="1" x14ac:dyDescent="0.3">
      <c r="A1" s="142" t="s">
        <v>104</v>
      </c>
      <c r="B1" s="150" t="s">
        <v>30</v>
      </c>
      <c r="C1" s="151"/>
      <c r="D1" s="151"/>
      <c r="E1" s="151"/>
      <c r="F1" s="151"/>
      <c r="G1" s="151"/>
      <c r="H1" s="151"/>
      <c r="I1" s="152"/>
      <c r="J1" s="61"/>
      <c r="K1" s="145" t="s">
        <v>45</v>
      </c>
      <c r="L1" s="142" t="s">
        <v>42</v>
      </c>
      <c r="M1" s="60"/>
      <c r="N1" s="147" t="s">
        <v>33</v>
      </c>
      <c r="O1" s="148"/>
      <c r="P1" s="148"/>
      <c r="Q1" s="149"/>
      <c r="R1" s="142" t="s">
        <v>34</v>
      </c>
      <c r="S1" s="142" t="s">
        <v>35</v>
      </c>
      <c r="T1" s="142" t="s">
        <v>36</v>
      </c>
    </row>
    <row r="2" spans="1:20" ht="60.75" thickBot="1" x14ac:dyDescent="0.3">
      <c r="A2" s="143"/>
      <c r="B2" s="30" t="s">
        <v>25</v>
      </c>
      <c r="C2" s="31" t="s">
        <v>26</v>
      </c>
      <c r="D2" s="32" t="s">
        <v>27</v>
      </c>
      <c r="E2" s="54">
        <v>7.0000000000000007E-2</v>
      </c>
      <c r="F2" s="57">
        <v>0.19600000000000001</v>
      </c>
      <c r="G2" s="114" t="s">
        <v>51</v>
      </c>
      <c r="H2" s="31" t="s">
        <v>41</v>
      </c>
      <c r="I2" s="33" t="s">
        <v>52</v>
      </c>
      <c r="J2" s="111" t="s">
        <v>58</v>
      </c>
      <c r="K2" s="146"/>
      <c r="L2" s="144"/>
      <c r="M2" s="33" t="s">
        <v>50</v>
      </c>
      <c r="N2" s="33" t="s">
        <v>31</v>
      </c>
      <c r="O2" s="33" t="s">
        <v>32</v>
      </c>
      <c r="P2" s="33" t="s">
        <v>43</v>
      </c>
      <c r="Q2" s="33" t="s">
        <v>1</v>
      </c>
      <c r="R2" s="144"/>
      <c r="S2" s="144"/>
      <c r="T2" s="143"/>
    </row>
    <row r="3" spans="1:20" ht="27.75" customHeight="1" thickBot="1" x14ac:dyDescent="0.3">
      <c r="A3" s="33" t="s">
        <v>37</v>
      </c>
      <c r="B3" s="34"/>
      <c r="C3" s="35"/>
      <c r="D3" s="36"/>
      <c r="E3" s="63"/>
      <c r="F3" s="63"/>
      <c r="G3" s="37"/>
      <c r="H3" s="35"/>
      <c r="I3" s="62">
        <f t="shared" ref="I3:I12" si="0">SUM(B3:F3)</f>
        <v>0</v>
      </c>
      <c r="J3" s="64"/>
      <c r="K3" s="37"/>
      <c r="L3" s="37"/>
      <c r="M3" s="37"/>
      <c r="N3" s="37"/>
      <c r="O3" s="37">
        <v>1673</v>
      </c>
      <c r="P3" s="37">
        <f>786.35</f>
        <v>786.35</v>
      </c>
      <c r="Q3" s="67">
        <f>SUM(N3:P3)</f>
        <v>2459.35</v>
      </c>
      <c r="R3" s="37"/>
      <c r="S3" s="67">
        <f>IF(J3&gt;Q3,J3-Q3,0)</f>
        <v>0</v>
      </c>
      <c r="T3" s="67">
        <f>IF(Q3&gt;J3,J3-Q3,0)</f>
        <v>-2459.35</v>
      </c>
    </row>
    <row r="4" spans="1:20" ht="27.75" customHeight="1" thickBot="1" x14ac:dyDescent="0.3">
      <c r="A4" s="33" t="s">
        <v>38</v>
      </c>
      <c r="B4" s="34"/>
      <c r="C4" s="34"/>
      <c r="D4" s="38"/>
      <c r="E4" s="38"/>
      <c r="F4" s="38"/>
      <c r="G4" s="18"/>
      <c r="H4" s="34"/>
      <c r="I4" s="47">
        <f t="shared" si="0"/>
        <v>0</v>
      </c>
      <c r="J4" s="64"/>
      <c r="K4" s="18"/>
      <c r="L4" s="18"/>
      <c r="M4" s="18"/>
      <c r="N4" s="18"/>
      <c r="O4" s="18"/>
      <c r="P4" s="18"/>
      <c r="Q4" s="37"/>
      <c r="R4" s="67">
        <f>T3</f>
        <v>-2459.35</v>
      </c>
      <c r="S4" s="67">
        <f>IF(J4&gt;Q4,J4-Q4,0)</f>
        <v>0</v>
      </c>
      <c r="T4" s="67">
        <f t="shared" ref="T4:T7" si="1">IF(Q4&gt;J4,J4-Q4,0)</f>
        <v>0</v>
      </c>
    </row>
    <row r="5" spans="1:20" ht="27.75" customHeight="1" thickBot="1" x14ac:dyDescent="0.3">
      <c r="A5" s="33" t="s">
        <v>39</v>
      </c>
      <c r="B5" s="34"/>
      <c r="C5" s="34"/>
      <c r="D5" s="38"/>
      <c r="E5" s="38"/>
      <c r="F5" s="38"/>
      <c r="G5" s="18"/>
      <c r="H5" s="34"/>
      <c r="I5" s="47">
        <f t="shared" si="0"/>
        <v>0</v>
      </c>
      <c r="J5" s="64"/>
      <c r="K5" s="18"/>
      <c r="L5" s="18"/>
      <c r="M5" s="18"/>
      <c r="N5" s="18"/>
      <c r="O5" s="18"/>
      <c r="P5" s="18"/>
      <c r="Q5" s="37"/>
      <c r="R5" s="67">
        <f>T4</f>
        <v>0</v>
      </c>
      <c r="S5" s="67">
        <f>J5-Q5</f>
        <v>0</v>
      </c>
      <c r="T5" s="67">
        <f t="shared" si="1"/>
        <v>0</v>
      </c>
    </row>
    <row r="6" spans="1:20" ht="27.75" customHeight="1" thickBot="1" x14ac:dyDescent="0.3">
      <c r="A6" s="33" t="s">
        <v>47</v>
      </c>
      <c r="B6" s="42">
        <f>B3+B4+B5</f>
        <v>0</v>
      </c>
      <c r="C6" s="42">
        <f>C3+C4+C5</f>
        <v>0</v>
      </c>
      <c r="D6" s="41">
        <f>D3+D4+D5</f>
        <v>0</v>
      </c>
      <c r="E6" s="44">
        <f>E3+E4+E5</f>
        <v>0</v>
      </c>
      <c r="F6" s="44">
        <f>F3+F4+F5</f>
        <v>0</v>
      </c>
      <c r="G6" s="18"/>
      <c r="H6" s="42">
        <f>H3+H4+H5</f>
        <v>0</v>
      </c>
      <c r="I6" s="47">
        <f>SUM(B6:F6)</f>
        <v>0</v>
      </c>
      <c r="J6" s="62">
        <f>SUM(J3:J5)</f>
        <v>0</v>
      </c>
      <c r="K6" s="45">
        <f>K5+K4+K3</f>
        <v>0</v>
      </c>
      <c r="L6" s="45">
        <f>L5+L4+L3</f>
        <v>0</v>
      </c>
      <c r="M6" s="45">
        <f>M3+M4+M5</f>
        <v>0</v>
      </c>
      <c r="N6" s="45">
        <f>N5+N4+N3</f>
        <v>0</v>
      </c>
      <c r="O6" s="45">
        <f>O5+O4+O3</f>
        <v>1673</v>
      </c>
      <c r="P6" s="45">
        <f>P5+P4+P3</f>
        <v>786.35</v>
      </c>
      <c r="Q6" s="47">
        <f t="shared" ref="Q6" si="2">SUM(N6:P6)</f>
        <v>2459.35</v>
      </c>
      <c r="R6" s="68"/>
      <c r="S6" s="67">
        <f>SUM(S3:S5)</f>
        <v>0</v>
      </c>
      <c r="T6" s="68"/>
    </row>
    <row r="7" spans="1:20" s="105" customFormat="1" ht="27.75" customHeight="1" thickBot="1" x14ac:dyDescent="0.3">
      <c r="A7" s="99" t="s">
        <v>71</v>
      </c>
      <c r="B7" s="100">
        <f t="shared" ref="B7:G7" si="3">B9-B6</f>
        <v>18174.150000000001</v>
      </c>
      <c r="C7" s="100">
        <f t="shared" si="3"/>
        <v>0</v>
      </c>
      <c r="D7" s="101">
        <f>D9-D6</f>
        <v>0</v>
      </c>
      <c r="E7" s="101">
        <f t="shared" si="3"/>
        <v>0</v>
      </c>
      <c r="F7" s="101">
        <f t="shared" si="3"/>
        <v>0</v>
      </c>
      <c r="G7" s="101">
        <f t="shared" si="3"/>
        <v>0</v>
      </c>
      <c r="H7" s="101">
        <f t="shared" ref="H7" si="4">H9-H6</f>
        <v>8365</v>
      </c>
      <c r="I7" s="101">
        <f>I9-I6</f>
        <v>18174.150000000001</v>
      </c>
      <c r="J7" s="119">
        <f>ventes!G31</f>
        <v>3634.8300000000004</v>
      </c>
      <c r="K7" s="101">
        <f>K9-K6</f>
        <v>0</v>
      </c>
      <c r="L7" s="101">
        <f>L9-L6</f>
        <v>5307.83</v>
      </c>
      <c r="M7" s="102">
        <f>M9-M6</f>
        <v>0</v>
      </c>
      <c r="N7" s="102">
        <f ca="1">IF(N7&lt;0,N6,N7)</f>
        <v>0</v>
      </c>
      <c r="O7" s="102">
        <f ca="1">IF(O7&lt;0,O6,O7)</f>
        <v>0</v>
      </c>
      <c r="P7" s="102">
        <f ca="1">IF(P7&lt;0,P6,P7)</f>
        <v>0</v>
      </c>
      <c r="Q7" s="103">
        <f ca="1">SUM(N7:P7)</f>
        <v>-2459.35</v>
      </c>
      <c r="R7" s="104">
        <f>T5</f>
        <v>0</v>
      </c>
      <c r="S7" s="104">
        <f ca="1">J7-Q7</f>
        <v>6094.18</v>
      </c>
      <c r="T7" s="104">
        <f t="shared" ca="1" si="1"/>
        <v>0</v>
      </c>
    </row>
    <row r="8" spans="1:20" ht="15.75" thickBot="1" x14ac:dyDescent="0.3"/>
    <row r="9" spans="1:20" ht="27.75" customHeight="1" thickBot="1" x14ac:dyDescent="0.3">
      <c r="A9" s="33" t="s">
        <v>44</v>
      </c>
      <c r="B9" s="43">
        <f>ventes!B30</f>
        <v>18174.150000000001</v>
      </c>
      <c r="C9" s="43">
        <f>ventes!C30</f>
        <v>0</v>
      </c>
      <c r="D9" s="44">
        <f>ventes!D30</f>
        <v>0</v>
      </c>
      <c r="E9" s="44">
        <f>ventes!E30</f>
        <v>0</v>
      </c>
      <c r="F9" s="44">
        <f>ventes!F30</f>
        <v>0</v>
      </c>
      <c r="G9" s="18"/>
      <c r="H9" s="42">
        <f>ventes!J7</f>
        <v>8365</v>
      </c>
      <c r="I9" s="62">
        <f t="shared" si="0"/>
        <v>18174.150000000001</v>
      </c>
      <c r="J9" s="62">
        <f>ventes!G31</f>
        <v>3634.8300000000004</v>
      </c>
      <c r="K9" s="46">
        <f>ventes!M7</f>
        <v>0</v>
      </c>
      <c r="L9" s="46">
        <f>ventes!B33</f>
        <v>5307.83</v>
      </c>
      <c r="M9" s="45">
        <f>ventes!B26</f>
        <v>0</v>
      </c>
      <c r="N9" s="106"/>
      <c r="O9" s="106"/>
      <c r="P9" s="106"/>
      <c r="Q9" s="45">
        <f>SUM(N9:P9)</f>
        <v>0</v>
      </c>
      <c r="R9" s="45"/>
      <c r="S9" s="45"/>
      <c r="T9" s="45"/>
    </row>
    <row r="10" spans="1:20" ht="27.75" customHeight="1" thickBot="1" x14ac:dyDescent="0.3">
      <c r="A10" s="33" t="s">
        <v>70</v>
      </c>
      <c r="B10" s="58"/>
      <c r="C10" s="58"/>
      <c r="D10" s="59"/>
      <c r="E10" s="59"/>
      <c r="G10" s="18"/>
      <c r="H10" s="34"/>
      <c r="I10" s="62">
        <f>SUM(B10:F10)</f>
        <v>0</v>
      </c>
      <c r="J10" s="64"/>
      <c r="K10" s="18"/>
      <c r="L10" s="18"/>
      <c r="M10" s="107"/>
      <c r="N10" s="107"/>
      <c r="O10" s="107"/>
      <c r="P10" s="107"/>
      <c r="Q10" s="108"/>
      <c r="R10" s="112"/>
      <c r="S10" s="112"/>
      <c r="T10" s="112"/>
    </row>
    <row r="11" spans="1:20" ht="27.75" customHeight="1" thickBot="1" x14ac:dyDescent="0.3">
      <c r="A11" s="33" t="s">
        <v>72</v>
      </c>
      <c r="B11" s="82">
        <f>B9+B10</f>
        <v>18174.150000000001</v>
      </c>
      <c r="C11" s="82">
        <f t="shared" ref="C11:F11" si="5">C9+C10</f>
        <v>0</v>
      </c>
      <c r="D11" s="82">
        <f t="shared" si="5"/>
        <v>0</v>
      </c>
      <c r="E11" s="82">
        <f t="shared" si="5"/>
        <v>0</v>
      </c>
      <c r="F11" s="82">
        <f t="shared" si="5"/>
        <v>0</v>
      </c>
      <c r="G11" s="18"/>
      <c r="H11" s="34"/>
      <c r="I11" s="62">
        <f>SUM(B11:F11)</f>
        <v>18174.150000000001</v>
      </c>
      <c r="J11" s="64"/>
      <c r="K11" s="18"/>
      <c r="L11" s="18"/>
      <c r="M11" s="107"/>
      <c r="N11" s="107"/>
      <c r="O11" s="107"/>
      <c r="P11" s="107"/>
      <c r="Q11" s="108"/>
      <c r="R11" s="112"/>
      <c r="S11" s="112"/>
      <c r="T11" s="112"/>
    </row>
    <row r="12" spans="1:20" ht="27.75" customHeight="1" thickBot="1" x14ac:dyDescent="0.3">
      <c r="A12" s="109" t="s">
        <v>40</v>
      </c>
      <c r="B12" s="110">
        <f>B7*20%</f>
        <v>3634.8300000000004</v>
      </c>
      <c r="C12" s="110">
        <f>C7*5.5%</f>
        <v>0</v>
      </c>
      <c r="D12" s="110">
        <f>D7*10%</f>
        <v>0</v>
      </c>
      <c r="E12" s="43">
        <f>E7*7%</f>
        <v>0</v>
      </c>
      <c r="F12" s="46">
        <f>F7*19.6%</f>
        <v>0</v>
      </c>
      <c r="G12" s="18"/>
      <c r="H12" s="113"/>
      <c r="I12" s="46">
        <f t="shared" si="0"/>
        <v>3634.8300000000004</v>
      </c>
      <c r="J12" s="113"/>
      <c r="K12" s="108"/>
      <c r="L12" s="108"/>
      <c r="M12" s="77"/>
      <c r="N12" s="108"/>
      <c r="O12" s="108"/>
      <c r="P12" s="108"/>
      <c r="Q12" s="108"/>
      <c r="R12" s="108"/>
      <c r="S12" s="108"/>
      <c r="T12" s="108"/>
    </row>
    <row r="13" spans="1:20" ht="30.75" thickBot="1" x14ac:dyDescent="0.3">
      <c r="A13" s="33" t="s">
        <v>46</v>
      </c>
      <c r="B13" s="139">
        <f>SUM(B12:F12)</f>
        <v>3634.8300000000004</v>
      </c>
      <c r="C13" s="140"/>
      <c r="D13" s="141"/>
      <c r="E13" s="108"/>
      <c r="F13" s="108"/>
      <c r="G13" s="84"/>
      <c r="H13" s="84"/>
      <c r="I13" s="19"/>
      <c r="J13" s="19"/>
      <c r="K13" s="19"/>
      <c r="L13" s="19"/>
    </row>
    <row r="14" spans="1:20" x14ac:dyDescent="0.25">
      <c r="A14" s="107"/>
      <c r="B14" s="77"/>
      <c r="C14" s="108"/>
      <c r="D14" s="108"/>
      <c r="E14" s="108"/>
      <c r="F14" s="108"/>
      <c r="G14" s="84"/>
      <c r="I14" s="84"/>
      <c r="J14" s="84"/>
      <c r="K14" s="84"/>
      <c r="L14" s="84"/>
      <c r="M14" s="84"/>
    </row>
    <row r="15" spans="1:20" x14ac:dyDescent="0.25">
      <c r="A15" s="107"/>
      <c r="B15" s="77"/>
      <c r="C15" s="108"/>
      <c r="D15" s="108"/>
      <c r="E15" s="108"/>
      <c r="F15" s="108"/>
      <c r="G15" s="84"/>
      <c r="I15" s="84"/>
      <c r="J15" s="84"/>
      <c r="K15" s="84"/>
      <c r="L15" s="84"/>
      <c r="M15" s="84"/>
    </row>
    <row r="16" spans="1:20" x14ac:dyDescent="0.25">
      <c r="A16" s="107"/>
      <c r="B16" s="77"/>
      <c r="C16" s="108"/>
      <c r="D16" s="108"/>
      <c r="E16" s="108"/>
      <c r="F16" s="108"/>
      <c r="G16" s="84"/>
      <c r="I16" s="84"/>
      <c r="J16" s="84"/>
      <c r="K16" s="84"/>
      <c r="L16" s="84"/>
      <c r="M16" s="84"/>
    </row>
    <row r="17" spans="1:13" x14ac:dyDescent="0.25">
      <c r="A17" s="107"/>
      <c r="B17" s="77"/>
      <c r="C17" s="108"/>
      <c r="D17" s="108"/>
      <c r="E17" s="108"/>
      <c r="F17" s="108"/>
      <c r="G17" s="84"/>
      <c r="I17" s="84"/>
      <c r="J17" s="84"/>
      <c r="K17" s="84"/>
      <c r="L17" s="84"/>
      <c r="M17" s="84"/>
    </row>
    <row r="18" spans="1:13" x14ac:dyDescent="0.25">
      <c r="A18" s="107"/>
      <c r="B18" s="77"/>
      <c r="C18" s="108"/>
      <c r="D18" s="108"/>
      <c r="E18" s="108"/>
      <c r="F18" s="108"/>
      <c r="G18" s="84"/>
      <c r="I18" s="84"/>
      <c r="J18" s="84"/>
      <c r="K18" s="84"/>
      <c r="L18" s="84"/>
      <c r="M18" s="84"/>
    </row>
    <row r="19" spans="1:13" x14ac:dyDescent="0.25">
      <c r="A19" s="107"/>
      <c r="B19" s="77"/>
      <c r="C19" s="108"/>
      <c r="D19" s="108"/>
      <c r="E19" s="108"/>
      <c r="F19" s="108"/>
      <c r="G19" s="84"/>
      <c r="I19" s="84"/>
      <c r="J19" s="84"/>
      <c r="K19" s="84"/>
      <c r="L19" s="84"/>
      <c r="M19" s="84"/>
    </row>
    <row r="20" spans="1:13" x14ac:dyDescent="0.25">
      <c r="A20" s="107"/>
      <c r="B20" s="77"/>
      <c r="C20" s="108"/>
      <c r="D20" s="108"/>
      <c r="E20" s="108"/>
      <c r="F20" s="108"/>
      <c r="G20" s="84"/>
      <c r="I20" s="84"/>
      <c r="J20" s="84"/>
      <c r="K20" s="84"/>
      <c r="L20" s="84"/>
      <c r="M20" s="84"/>
    </row>
    <row r="21" spans="1:13" x14ac:dyDescent="0.25">
      <c r="A21" s="107"/>
      <c r="B21" s="77"/>
      <c r="C21" s="108"/>
      <c r="D21" s="108"/>
      <c r="E21" s="108"/>
      <c r="F21" s="108"/>
      <c r="G21" s="84"/>
      <c r="I21" s="84"/>
      <c r="J21" s="84"/>
      <c r="K21" s="84"/>
      <c r="L21" s="84"/>
      <c r="M21" s="84"/>
    </row>
    <row r="22" spans="1:13" x14ac:dyDescent="0.25">
      <c r="B22" s="154" t="s">
        <v>59</v>
      </c>
      <c r="C22" s="154"/>
      <c r="E22" s="154" t="s">
        <v>60</v>
      </c>
      <c r="F22" s="154"/>
      <c r="G22" s="28"/>
      <c r="H22" s="154" t="s">
        <v>61</v>
      </c>
      <c r="I22" s="154"/>
      <c r="J22" s="19"/>
      <c r="K22" s="154" t="s">
        <v>62</v>
      </c>
      <c r="L22" s="154"/>
    </row>
    <row r="23" spans="1:13" ht="30" x14ac:dyDescent="0.25">
      <c r="B23" s="18" t="s">
        <v>53</v>
      </c>
      <c r="C23" s="40">
        <f>(B3*20%)</f>
        <v>0</v>
      </c>
      <c r="E23" s="18" t="s">
        <v>53</v>
      </c>
      <c r="F23" s="40">
        <f>(B4*20%)</f>
        <v>0</v>
      </c>
      <c r="G23" s="28"/>
      <c r="H23" s="18" t="s">
        <v>53</v>
      </c>
      <c r="I23" s="40">
        <f>B5*20%</f>
        <v>0</v>
      </c>
      <c r="J23" s="19"/>
      <c r="K23" s="18" t="s">
        <v>53</v>
      </c>
      <c r="L23" s="40">
        <f>B7*20%</f>
        <v>3634.8300000000004</v>
      </c>
    </row>
    <row r="24" spans="1:13" ht="30" x14ac:dyDescent="0.25">
      <c r="B24" s="18" t="s">
        <v>54</v>
      </c>
      <c r="C24" s="39">
        <f>(C3*5.5%)</f>
        <v>0</v>
      </c>
      <c r="E24" s="18" t="s">
        <v>54</v>
      </c>
      <c r="F24" s="40">
        <f>(C4*5.5%)</f>
        <v>0</v>
      </c>
      <c r="G24" s="28"/>
      <c r="H24" s="18" t="s">
        <v>54</v>
      </c>
      <c r="I24" s="40">
        <f>C5*5.5%</f>
        <v>0</v>
      </c>
      <c r="J24" s="19"/>
      <c r="K24" s="18" t="s">
        <v>54</v>
      </c>
      <c r="L24" s="39">
        <f>C7*5.5%</f>
        <v>0</v>
      </c>
    </row>
    <row r="25" spans="1:13" ht="30" x14ac:dyDescent="0.25">
      <c r="B25" s="18" t="s">
        <v>55</v>
      </c>
      <c r="C25" s="40">
        <f>(D3*10%)</f>
        <v>0</v>
      </c>
      <c r="E25" s="18" t="s">
        <v>55</v>
      </c>
      <c r="F25" s="40">
        <f>(D4*10%)</f>
        <v>0</v>
      </c>
      <c r="G25" s="28"/>
      <c r="H25" s="18" t="s">
        <v>55</v>
      </c>
      <c r="I25" s="40">
        <f>D5*10%</f>
        <v>0</v>
      </c>
      <c r="J25" s="19"/>
      <c r="K25" s="18" t="s">
        <v>55</v>
      </c>
      <c r="L25" s="40">
        <f>D7*10%</f>
        <v>0</v>
      </c>
    </row>
    <row r="26" spans="1:13" ht="30" x14ac:dyDescent="0.25">
      <c r="B26" s="18" t="s">
        <v>56</v>
      </c>
      <c r="C26" s="40">
        <f>(E3*7%)</f>
        <v>0</v>
      </c>
      <c r="E26" s="18" t="s">
        <v>56</v>
      </c>
      <c r="F26" s="40">
        <f>(E4*7%)</f>
        <v>0</v>
      </c>
      <c r="G26" s="28"/>
      <c r="H26" s="18" t="s">
        <v>56</v>
      </c>
      <c r="I26" s="40">
        <f>E5*7%</f>
        <v>0</v>
      </c>
      <c r="J26" s="19"/>
      <c r="K26" s="18" t="s">
        <v>56</v>
      </c>
      <c r="L26" s="40">
        <f>E7*7%</f>
        <v>0</v>
      </c>
    </row>
    <row r="27" spans="1:13" ht="30" x14ac:dyDescent="0.25">
      <c r="B27" s="18" t="s">
        <v>57</v>
      </c>
      <c r="C27" s="40">
        <f>(F3*19.6%)</f>
        <v>0</v>
      </c>
      <c r="E27" s="18" t="s">
        <v>57</v>
      </c>
      <c r="F27" s="40">
        <f>(F4*19.6%)</f>
        <v>0</v>
      </c>
      <c r="G27" s="28"/>
      <c r="H27" s="18" t="s">
        <v>57</v>
      </c>
      <c r="I27" s="40">
        <f>F5*19.6%</f>
        <v>0</v>
      </c>
      <c r="J27" s="19"/>
      <c r="K27" s="18" t="s">
        <v>57</v>
      </c>
      <c r="L27" s="40">
        <f>F7*19.6%</f>
        <v>0</v>
      </c>
    </row>
    <row r="28" spans="1:13" x14ac:dyDescent="0.25">
      <c r="C28" s="65">
        <f>SUM(C23:C27)</f>
        <v>0</v>
      </c>
      <c r="F28" s="65">
        <f>SUM(F23:F27)</f>
        <v>0</v>
      </c>
      <c r="I28" s="65">
        <f>SUM(I23:I27)</f>
        <v>0</v>
      </c>
      <c r="L28" s="65">
        <f>SUM(L23:L27)</f>
        <v>3634.8300000000004</v>
      </c>
    </row>
    <row r="29" spans="1:13" ht="15.75" thickBot="1" x14ac:dyDescent="0.3"/>
    <row r="30" spans="1:13" ht="15.75" thickBot="1" x14ac:dyDescent="0.3">
      <c r="F30" s="155">
        <f>SUM(C28+F28+I28+L28)</f>
        <v>3634.8300000000004</v>
      </c>
      <c r="G30" s="148"/>
      <c r="H30" s="148"/>
      <c r="I30" s="149"/>
    </row>
    <row r="31" spans="1:13" x14ac:dyDescent="0.25">
      <c r="A31" s="84"/>
      <c r="B31" s="84"/>
      <c r="F31" s="69"/>
      <c r="G31" s="84"/>
      <c r="H31" s="84"/>
      <c r="I31" s="84"/>
      <c r="M31" s="84"/>
    </row>
    <row r="32" spans="1:13" x14ac:dyDescent="0.25">
      <c r="A32" s="84"/>
      <c r="B32" s="84"/>
      <c r="F32" s="69"/>
      <c r="G32" s="84"/>
      <c r="H32" s="84"/>
      <c r="I32" s="84"/>
      <c r="M32" s="84"/>
    </row>
    <row r="33" spans="1:13" x14ac:dyDescent="0.25">
      <c r="A33" s="84"/>
      <c r="B33" s="84"/>
      <c r="F33" s="69"/>
      <c r="G33" s="84"/>
      <c r="H33" s="84"/>
      <c r="I33" s="84"/>
      <c r="M33" s="84"/>
    </row>
    <row r="34" spans="1:13" x14ac:dyDescent="0.25">
      <c r="A34" s="84"/>
      <c r="B34" s="84"/>
      <c r="F34" s="69"/>
      <c r="G34" s="84"/>
      <c r="H34" s="84"/>
      <c r="I34" s="84"/>
      <c r="M34" s="84"/>
    </row>
    <row r="35" spans="1:13" x14ac:dyDescent="0.25">
      <c r="A35" s="84"/>
      <c r="B35" s="84"/>
      <c r="F35" s="69"/>
      <c r="G35" s="84"/>
      <c r="H35" s="84"/>
      <c r="I35" s="84"/>
      <c r="M35" s="84"/>
    </row>
    <row r="36" spans="1:13" x14ac:dyDescent="0.25">
      <c r="A36" s="84"/>
      <c r="B36" s="84"/>
      <c r="F36" s="69"/>
      <c r="G36" s="84"/>
      <c r="H36" s="84"/>
      <c r="I36" s="84"/>
      <c r="M36" s="84"/>
    </row>
    <row r="37" spans="1:13" x14ac:dyDescent="0.25">
      <c r="A37" s="84"/>
      <c r="B37" s="84"/>
      <c r="F37" s="69"/>
      <c r="G37" s="84"/>
      <c r="H37" s="84"/>
      <c r="I37" s="84"/>
      <c r="M37" s="84"/>
    </row>
    <row r="38" spans="1:13" x14ac:dyDescent="0.25">
      <c r="A38" s="84"/>
      <c r="B38" s="84"/>
      <c r="F38" s="69"/>
      <c r="G38" s="84"/>
      <c r="H38" s="84"/>
      <c r="I38" s="84"/>
      <c r="M38" s="84"/>
    </row>
    <row r="39" spans="1:13" x14ac:dyDescent="0.25">
      <c r="A39" s="84"/>
      <c r="B39" s="84"/>
      <c r="F39" s="69"/>
      <c r="G39" s="84"/>
      <c r="H39" s="84"/>
      <c r="I39" s="84"/>
      <c r="M39" s="84"/>
    </row>
    <row r="40" spans="1:13" x14ac:dyDescent="0.25">
      <c r="A40" s="84"/>
      <c r="B40" s="84"/>
      <c r="F40" s="69"/>
      <c r="G40" s="84"/>
      <c r="H40" s="84"/>
      <c r="I40" s="84"/>
      <c r="M40" s="84"/>
    </row>
    <row r="41" spans="1:13" x14ac:dyDescent="0.25">
      <c r="A41" s="84"/>
      <c r="B41" s="84"/>
      <c r="F41" s="69"/>
      <c r="G41" s="84"/>
      <c r="H41" s="84"/>
      <c r="I41" s="84"/>
      <c r="M41" s="84"/>
    </row>
    <row r="42" spans="1:13" x14ac:dyDescent="0.25">
      <c r="A42" s="84"/>
      <c r="B42" s="84"/>
      <c r="F42" s="69"/>
      <c r="G42" s="84"/>
      <c r="H42" s="84"/>
      <c r="I42" s="84"/>
      <c r="M42" s="84"/>
    </row>
    <row r="43" spans="1:13" ht="15.75" customHeight="1" x14ac:dyDescent="0.25">
      <c r="A43" s="84"/>
      <c r="B43" s="84"/>
      <c r="F43" s="69"/>
      <c r="G43" s="84"/>
      <c r="H43" s="84"/>
      <c r="I43" s="84"/>
      <c r="M43" s="84"/>
    </row>
    <row r="44" spans="1:13" ht="15.75" customHeight="1" x14ac:dyDescent="0.25">
      <c r="A44" s="84"/>
      <c r="B44" s="84"/>
      <c r="F44" s="69"/>
      <c r="G44" s="84"/>
      <c r="H44" s="84"/>
      <c r="I44" s="84"/>
      <c r="M44" s="84"/>
    </row>
    <row r="45" spans="1:13" ht="15.75" customHeight="1" x14ac:dyDescent="0.25">
      <c r="A45" s="84"/>
      <c r="B45" s="84"/>
      <c r="F45" s="69"/>
      <c r="G45" s="84"/>
      <c r="H45" s="84"/>
      <c r="I45" s="84"/>
      <c r="M45" s="84"/>
    </row>
    <row r="46" spans="1:13" ht="15.75" customHeight="1" x14ac:dyDescent="0.25">
      <c r="A46" s="84"/>
      <c r="B46" s="84"/>
      <c r="F46" s="69"/>
      <c r="G46" s="84"/>
      <c r="H46" s="84"/>
      <c r="I46" s="84"/>
      <c r="M46" s="84"/>
    </row>
    <row r="47" spans="1:13" ht="15.75" customHeight="1" x14ac:dyDescent="0.25">
      <c r="A47" s="84"/>
      <c r="B47" s="84"/>
      <c r="F47" s="69"/>
      <c r="G47" s="84"/>
      <c r="H47" s="84"/>
      <c r="I47" s="84"/>
      <c r="M47" s="84"/>
    </row>
    <row r="48" spans="1:13" ht="15.75" customHeight="1" x14ac:dyDescent="0.25"/>
    <row r="49" spans="1:13" ht="15.75" customHeight="1" x14ac:dyDescent="0.25">
      <c r="B49" s="153" t="s">
        <v>63</v>
      </c>
      <c r="C49" s="153"/>
    </row>
    <row r="50" spans="1:13" ht="30.75" thickBot="1" x14ac:dyDescent="0.3">
      <c r="B50" s="19" t="s">
        <v>64</v>
      </c>
    </row>
    <row r="51" spans="1:13" ht="45.75" thickBot="1" x14ac:dyDescent="0.3">
      <c r="A51" s="28"/>
      <c r="B51" s="30" t="s">
        <v>25</v>
      </c>
      <c r="C51" s="31" t="s">
        <v>26</v>
      </c>
      <c r="D51" s="32" t="s">
        <v>27</v>
      </c>
      <c r="E51" s="54">
        <v>7.0000000000000007E-2</v>
      </c>
      <c r="F51" s="57">
        <v>0.19600000000000001</v>
      </c>
      <c r="G51" s="31" t="s">
        <v>41</v>
      </c>
      <c r="H51" s="33" t="s">
        <v>52</v>
      </c>
      <c r="I51" s="33" t="s">
        <v>58</v>
      </c>
      <c r="J51" s="30" t="s">
        <v>23</v>
      </c>
    </row>
    <row r="52" spans="1:13" ht="27.75" customHeight="1" thickBot="1" x14ac:dyDescent="0.3">
      <c r="A52" s="33" t="s">
        <v>73</v>
      </c>
      <c r="B52" s="82">
        <f>B6+B53</f>
        <v>0</v>
      </c>
      <c r="C52" s="82">
        <f>C6+C53</f>
        <v>0</v>
      </c>
      <c r="D52" s="82">
        <f>D6+D53</f>
        <v>0</v>
      </c>
      <c r="E52" s="82">
        <f>E6+E53</f>
        <v>0</v>
      </c>
      <c r="F52" s="82">
        <f>F6+F53</f>
        <v>0</v>
      </c>
      <c r="G52" s="34"/>
      <c r="H52" s="62"/>
      <c r="I52" s="77"/>
      <c r="J52" s="29"/>
      <c r="M52" s="28"/>
    </row>
    <row r="53" spans="1:13" ht="27.75" customHeight="1" thickBot="1" x14ac:dyDescent="0.3">
      <c r="A53" s="33" t="s">
        <v>69</v>
      </c>
      <c r="B53" s="58"/>
      <c r="C53" s="58"/>
      <c r="D53" s="59"/>
      <c r="E53" s="59"/>
      <c r="F53" s="59"/>
      <c r="G53" s="34"/>
      <c r="H53" s="62"/>
      <c r="I53" s="77"/>
      <c r="J53" s="29"/>
      <c r="M53" s="28"/>
    </row>
    <row r="54" spans="1:13" ht="30.75" thickBot="1" x14ac:dyDescent="0.3">
      <c r="A54" s="33" t="s">
        <v>72</v>
      </c>
      <c r="B54" s="43">
        <f t="shared" ref="B54:G54" si="6">B11</f>
        <v>18174.150000000001</v>
      </c>
      <c r="C54" s="43">
        <f t="shared" si="6"/>
        <v>0</v>
      </c>
      <c r="D54" s="43">
        <f t="shared" si="6"/>
        <v>0</v>
      </c>
      <c r="E54" s="43">
        <f t="shared" si="6"/>
        <v>0</v>
      </c>
      <c r="F54" s="43">
        <f t="shared" si="6"/>
        <v>0</v>
      </c>
      <c r="G54" s="43">
        <f t="shared" si="6"/>
        <v>0</v>
      </c>
      <c r="H54" s="62">
        <f>SUM(B54:G54)</f>
        <v>18174.150000000001</v>
      </c>
      <c r="J54" s="29"/>
      <c r="L54" s="19"/>
      <c r="M54" s="28"/>
    </row>
    <row r="55" spans="1:13" ht="30.75" thickBot="1" x14ac:dyDescent="0.3">
      <c r="A55" s="70" t="s">
        <v>66</v>
      </c>
      <c r="B55" s="79">
        <f>261+131.25+175.75+458.67+148.55</f>
        <v>1175.22</v>
      </c>
      <c r="C55" s="71"/>
      <c r="D55" s="80">
        <f>390.88+2416</f>
        <v>2806.88</v>
      </c>
      <c r="E55" s="71"/>
      <c r="F55" s="71">
        <f>115</f>
        <v>115</v>
      </c>
      <c r="G55" s="72"/>
      <c r="H55" s="80">
        <f>SUM(B55:G55)</f>
        <v>4097.1000000000004</v>
      </c>
      <c r="I55" s="73"/>
      <c r="J55" s="29"/>
    </row>
    <row r="56" spans="1:13" ht="30" x14ac:dyDescent="0.25">
      <c r="A56" s="70" t="s">
        <v>67</v>
      </c>
      <c r="B56" s="70">
        <f>52.2+26.25+35.15+91.73+29.71</f>
        <v>235.04</v>
      </c>
      <c r="C56" s="71"/>
      <c r="D56" s="71">
        <f>39.09+241.61</f>
        <v>280.70000000000005</v>
      </c>
      <c r="E56" s="71"/>
      <c r="F56" s="71">
        <f>22.54</f>
        <v>22.54</v>
      </c>
      <c r="G56" s="72"/>
      <c r="H56" s="71">
        <f>SUM(B56:G56)</f>
        <v>538.28</v>
      </c>
      <c r="I56" s="75"/>
      <c r="J56" s="29"/>
      <c r="M56" s="66"/>
    </row>
    <row r="57" spans="1:13" ht="30.75" thickBot="1" x14ac:dyDescent="0.3">
      <c r="A57" s="76" t="s">
        <v>68</v>
      </c>
      <c r="B57" s="70">
        <v>4635</v>
      </c>
      <c r="H57" s="71"/>
      <c r="J57" s="74">
        <f>H55+H56</f>
        <v>4635.38</v>
      </c>
    </row>
    <row r="58" spans="1:13" x14ac:dyDescent="0.25">
      <c r="A58" s="19" t="s">
        <v>65</v>
      </c>
      <c r="B58" s="69">
        <f>B54-B52</f>
        <v>18174.150000000001</v>
      </c>
      <c r="C58" s="69">
        <f>C54-C52</f>
        <v>0</v>
      </c>
      <c r="D58" s="69">
        <f>D54-D52</f>
        <v>0</v>
      </c>
      <c r="E58" s="69">
        <f>E54-E52</f>
        <v>0</v>
      </c>
      <c r="F58" s="69">
        <f>F54-F52</f>
        <v>0</v>
      </c>
      <c r="H58" s="80">
        <f>SUM(B58:G58)</f>
        <v>18174.150000000001</v>
      </c>
    </row>
    <row r="59" spans="1:13" x14ac:dyDescent="0.25">
      <c r="G59" s="81" t="s">
        <v>74</v>
      </c>
      <c r="H59" s="78">
        <f>H55-H58</f>
        <v>-14077.050000000001</v>
      </c>
    </row>
  </sheetData>
  <sheetProtection selectLockedCells="1"/>
  <mergeCells count="15">
    <mergeCell ref="B49:C49"/>
    <mergeCell ref="B22:C22"/>
    <mergeCell ref="E22:F22"/>
    <mergeCell ref="H22:I22"/>
    <mergeCell ref="K22:L22"/>
    <mergeCell ref="F30:I30"/>
    <mergeCell ref="B13:D13"/>
    <mergeCell ref="T1:T2"/>
    <mergeCell ref="L1:L2"/>
    <mergeCell ref="A1:A2"/>
    <mergeCell ref="K1:K2"/>
    <mergeCell ref="N1:Q1"/>
    <mergeCell ref="R1:R2"/>
    <mergeCell ref="S1:S2"/>
    <mergeCell ref="B1:I1"/>
  </mergeCells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0"/>
  <sheetViews>
    <sheetView workbookViewId="0">
      <selection activeCell="F121" sqref="F121"/>
    </sheetView>
  </sheetViews>
  <sheetFormatPr baseColWidth="10" defaultRowHeight="15" x14ac:dyDescent="0.25"/>
  <cols>
    <col min="1" max="1" width="30.140625" customWidth="1"/>
    <col min="2" max="2" width="13.7109375" customWidth="1"/>
    <col min="3" max="3" width="12.85546875" customWidth="1"/>
    <col min="4" max="4" width="10" customWidth="1"/>
  </cols>
  <sheetData>
    <row r="1" spans="1:9" ht="26.25" customHeight="1" thickBot="1" x14ac:dyDescent="0.4">
      <c r="A1" s="156" t="s">
        <v>98</v>
      </c>
      <c r="B1" s="156"/>
      <c r="C1" s="156"/>
      <c r="D1" s="156"/>
      <c r="E1" s="156"/>
      <c r="F1" s="156"/>
      <c r="G1" s="156"/>
      <c r="H1" s="156"/>
      <c r="I1" s="156"/>
    </row>
    <row r="2" spans="1:9" x14ac:dyDescent="0.25">
      <c r="B2" s="157" t="s">
        <v>99</v>
      </c>
      <c r="C2" s="158"/>
      <c r="D2" s="158"/>
      <c r="E2" s="158"/>
      <c r="F2" s="159"/>
    </row>
    <row r="3" spans="1:9" x14ac:dyDescent="0.25">
      <c r="B3" s="89">
        <v>5.5E-2</v>
      </c>
      <c r="C3" s="90">
        <v>7.0000000000000007E-2</v>
      </c>
      <c r="D3" s="90">
        <v>0.1</v>
      </c>
      <c r="E3" s="90">
        <v>0.2</v>
      </c>
      <c r="F3" s="91">
        <v>0.19600000000000001</v>
      </c>
      <c r="G3" s="87" t="s">
        <v>96</v>
      </c>
    </row>
    <row r="4" spans="1:9" x14ac:dyDescent="0.25">
      <c r="A4" s="96" t="s">
        <v>76</v>
      </c>
      <c r="B4" s="96"/>
      <c r="C4" s="96"/>
      <c r="D4" s="96"/>
      <c r="E4" s="96"/>
      <c r="F4" s="96"/>
      <c r="G4" s="88">
        <f>B4+C4+D4+E4+F4</f>
        <v>0</v>
      </c>
    </row>
    <row r="5" spans="1:9" x14ac:dyDescent="0.25">
      <c r="A5" s="93" t="s">
        <v>77</v>
      </c>
      <c r="B5" s="93"/>
      <c r="C5" s="93"/>
      <c r="D5" s="93"/>
      <c r="E5" s="93"/>
      <c r="F5" s="93"/>
      <c r="G5" s="88">
        <f t="shared" ref="G5:G22" si="0">B5+C5+D5+E5+F5</f>
        <v>0</v>
      </c>
    </row>
    <row r="6" spans="1:9" x14ac:dyDescent="0.25">
      <c r="A6" s="96" t="s">
        <v>78</v>
      </c>
      <c r="B6" s="96"/>
      <c r="C6" s="96"/>
      <c r="D6" s="96"/>
      <c r="E6" s="96"/>
      <c r="F6" s="96"/>
      <c r="G6" s="88">
        <f t="shared" si="0"/>
        <v>0</v>
      </c>
    </row>
    <row r="7" spans="1:9" x14ac:dyDescent="0.25">
      <c r="A7" s="93" t="s">
        <v>79</v>
      </c>
      <c r="B7" s="93"/>
      <c r="C7" s="93"/>
      <c r="D7" s="93"/>
      <c r="E7" s="93"/>
      <c r="F7" s="93"/>
      <c r="G7" s="88">
        <f t="shared" si="0"/>
        <v>0</v>
      </c>
      <c r="I7" s="86"/>
    </row>
    <row r="8" spans="1:9" x14ac:dyDescent="0.25">
      <c r="A8" s="96" t="s">
        <v>80</v>
      </c>
      <c r="B8" s="96"/>
      <c r="C8" s="96"/>
      <c r="D8" s="96"/>
      <c r="E8" s="96"/>
      <c r="F8" s="96"/>
      <c r="G8" s="88">
        <f t="shared" si="0"/>
        <v>0</v>
      </c>
    </row>
    <row r="9" spans="1:9" x14ac:dyDescent="0.25">
      <c r="A9" s="93" t="s">
        <v>81</v>
      </c>
      <c r="B9" s="93"/>
      <c r="C9" s="93"/>
      <c r="D9" s="93"/>
      <c r="E9" s="93"/>
      <c r="F9" s="93"/>
      <c r="G9" s="88">
        <f t="shared" si="0"/>
        <v>0</v>
      </c>
    </row>
    <row r="10" spans="1:9" x14ac:dyDescent="0.25">
      <c r="A10" s="96" t="s">
        <v>82</v>
      </c>
      <c r="B10" s="96"/>
      <c r="C10" s="96"/>
      <c r="D10" s="96"/>
      <c r="E10" s="96"/>
      <c r="F10" s="96"/>
      <c r="G10" s="88">
        <f t="shared" si="0"/>
        <v>0</v>
      </c>
    </row>
    <row r="11" spans="1:9" x14ac:dyDescent="0.25">
      <c r="A11" s="93" t="s">
        <v>83</v>
      </c>
      <c r="B11" s="93"/>
      <c r="C11" s="93"/>
      <c r="D11" s="93"/>
      <c r="E11" s="93"/>
      <c r="F11" s="93"/>
      <c r="G11" s="88">
        <f t="shared" si="0"/>
        <v>0</v>
      </c>
    </row>
    <row r="12" spans="1:9" x14ac:dyDescent="0.25">
      <c r="A12" s="96" t="s">
        <v>84</v>
      </c>
      <c r="B12" s="96"/>
      <c r="C12" s="96"/>
      <c r="D12" s="96"/>
      <c r="E12" s="96"/>
      <c r="F12" s="96"/>
      <c r="G12" s="88">
        <f t="shared" si="0"/>
        <v>0</v>
      </c>
    </row>
    <row r="13" spans="1:9" x14ac:dyDescent="0.25">
      <c r="A13" s="93" t="s">
        <v>85</v>
      </c>
      <c r="B13" s="93"/>
      <c r="C13" s="93"/>
      <c r="D13" s="93"/>
      <c r="E13" s="93"/>
      <c r="F13" s="93"/>
      <c r="G13" s="88">
        <f t="shared" si="0"/>
        <v>0</v>
      </c>
    </row>
    <row r="14" spans="1:9" x14ac:dyDescent="0.25">
      <c r="A14" s="96" t="s">
        <v>86</v>
      </c>
      <c r="B14" s="96"/>
      <c r="C14" s="96"/>
      <c r="D14" s="96"/>
      <c r="E14" s="96"/>
      <c r="F14" s="96"/>
      <c r="G14" s="88">
        <f t="shared" si="0"/>
        <v>0</v>
      </c>
    </row>
    <row r="15" spans="1:9" x14ac:dyDescent="0.25">
      <c r="A15" s="93" t="s">
        <v>87</v>
      </c>
      <c r="B15" s="93"/>
      <c r="C15" s="93"/>
      <c r="D15" s="93"/>
      <c r="E15" s="93"/>
      <c r="F15" s="93"/>
      <c r="G15" s="88">
        <f t="shared" si="0"/>
        <v>0</v>
      </c>
    </row>
    <row r="16" spans="1:9" x14ac:dyDescent="0.25">
      <c r="A16" s="96" t="s">
        <v>88</v>
      </c>
      <c r="B16" s="96"/>
      <c r="C16" s="96"/>
      <c r="D16" s="96"/>
      <c r="E16" s="96"/>
      <c r="F16" s="96"/>
      <c r="G16" s="88">
        <f t="shared" si="0"/>
        <v>0</v>
      </c>
    </row>
    <row r="17" spans="1:7" x14ac:dyDescent="0.25">
      <c r="A17" s="93" t="s">
        <v>89</v>
      </c>
      <c r="B17" s="93"/>
      <c r="C17" s="93"/>
      <c r="D17" s="93"/>
      <c r="E17" s="93"/>
      <c r="F17" s="93"/>
      <c r="G17" s="88">
        <f t="shared" si="0"/>
        <v>0</v>
      </c>
    </row>
    <row r="18" spans="1:7" x14ac:dyDescent="0.25">
      <c r="A18" s="96" t="s">
        <v>90</v>
      </c>
      <c r="B18" s="96"/>
      <c r="C18" s="96"/>
      <c r="D18" s="96"/>
      <c r="E18" s="96"/>
      <c r="F18" s="96"/>
      <c r="G18" s="88">
        <f t="shared" si="0"/>
        <v>0</v>
      </c>
    </row>
    <row r="19" spans="1:7" x14ac:dyDescent="0.25">
      <c r="A19" s="93" t="s">
        <v>91</v>
      </c>
      <c r="B19" s="93"/>
      <c r="C19" s="93"/>
      <c r="D19" s="93"/>
      <c r="E19" s="93"/>
      <c r="F19" s="93"/>
      <c r="G19" s="88">
        <f t="shared" si="0"/>
        <v>0</v>
      </c>
    </row>
    <row r="20" spans="1:7" x14ac:dyDescent="0.25">
      <c r="A20" s="96" t="s">
        <v>92</v>
      </c>
      <c r="B20" s="96"/>
      <c r="C20" s="96"/>
      <c r="D20" s="96"/>
      <c r="E20" s="96"/>
      <c r="F20" s="96"/>
      <c r="G20" s="88">
        <f t="shared" si="0"/>
        <v>0</v>
      </c>
    </row>
    <row r="21" spans="1:7" x14ac:dyDescent="0.25">
      <c r="A21" s="93" t="s">
        <v>93</v>
      </c>
      <c r="B21" s="93"/>
      <c r="C21" s="93"/>
      <c r="D21" s="93"/>
      <c r="E21" s="93"/>
      <c r="F21" s="93"/>
      <c r="G21" s="88">
        <f t="shared" si="0"/>
        <v>0</v>
      </c>
    </row>
    <row r="22" spans="1:7" x14ac:dyDescent="0.25">
      <c r="A22" s="96" t="s">
        <v>94</v>
      </c>
      <c r="B22" s="96"/>
      <c r="C22" s="96"/>
      <c r="D22" s="96"/>
      <c r="E22" s="96"/>
      <c r="F22" s="96"/>
      <c r="G22" s="88">
        <f t="shared" si="0"/>
        <v>0</v>
      </c>
    </row>
    <row r="23" spans="1:7" x14ac:dyDescent="0.25">
      <c r="A23" s="93" t="s">
        <v>97</v>
      </c>
      <c r="B23" s="93"/>
      <c r="C23" s="93"/>
      <c r="D23" s="93"/>
      <c r="E23" s="93"/>
      <c r="F23" s="93"/>
    </row>
    <row r="24" spans="1:7" x14ac:dyDescent="0.25">
      <c r="B24" s="88" t="s">
        <v>1</v>
      </c>
      <c r="C24" s="88" t="s">
        <v>1</v>
      </c>
      <c r="D24" s="88" t="s">
        <v>1</v>
      </c>
      <c r="E24" s="88" t="s">
        <v>1</v>
      </c>
      <c r="F24" s="88" t="s">
        <v>1</v>
      </c>
      <c r="G24" s="88" t="s">
        <v>1</v>
      </c>
    </row>
    <row r="25" spans="1:7" x14ac:dyDescent="0.25">
      <c r="B25" s="88">
        <f>SUM(B4:B23)</f>
        <v>0</v>
      </c>
      <c r="C25" s="88">
        <f t="shared" ref="C25:G25" si="1">SUM(C4:C23)</f>
        <v>0</v>
      </c>
      <c r="D25" s="88">
        <f t="shared" si="1"/>
        <v>0</v>
      </c>
      <c r="E25" s="88">
        <f t="shared" si="1"/>
        <v>0</v>
      </c>
      <c r="F25" s="88">
        <f t="shared" si="1"/>
        <v>0</v>
      </c>
      <c r="G25" s="88">
        <f t="shared" si="1"/>
        <v>0</v>
      </c>
    </row>
    <row r="26" spans="1:7" x14ac:dyDescent="0.25">
      <c r="B26" s="88"/>
      <c r="C26" s="88"/>
      <c r="D26" s="88"/>
      <c r="E26" s="88"/>
      <c r="F26" s="88"/>
      <c r="G26" s="88"/>
    </row>
    <row r="27" spans="1:7" x14ac:dyDescent="0.25">
      <c r="B27" s="88"/>
      <c r="C27" s="88"/>
      <c r="D27" s="88"/>
      <c r="E27" s="88"/>
      <c r="F27" s="88"/>
      <c r="G27" s="88"/>
    </row>
    <row r="28" spans="1:7" x14ac:dyDescent="0.25">
      <c r="B28" s="88"/>
      <c r="C28" s="88"/>
      <c r="D28" s="88"/>
      <c r="E28" s="88"/>
      <c r="F28" s="88"/>
      <c r="G28" s="88"/>
    </row>
    <row r="29" spans="1:7" x14ac:dyDescent="0.25">
      <c r="B29" s="88"/>
      <c r="C29" s="88"/>
      <c r="D29" s="88"/>
      <c r="E29" s="88"/>
      <c r="F29" s="88"/>
      <c r="G29" s="88"/>
    </row>
    <row r="30" spans="1:7" x14ac:dyDescent="0.25">
      <c r="B30" s="88"/>
      <c r="C30" s="88"/>
      <c r="D30" s="88"/>
      <c r="E30" s="88"/>
      <c r="F30" s="88"/>
      <c r="G30" s="88"/>
    </row>
    <row r="31" spans="1:7" x14ac:dyDescent="0.25">
      <c r="B31" s="88"/>
      <c r="C31" s="88"/>
      <c r="D31" s="88"/>
      <c r="E31" s="88"/>
      <c r="F31" s="88"/>
      <c r="G31" s="88"/>
    </row>
    <row r="32" spans="1:7" x14ac:dyDescent="0.25">
      <c r="B32" s="88"/>
      <c r="C32" s="88"/>
      <c r="D32" s="88"/>
      <c r="E32" s="88"/>
      <c r="F32" s="88"/>
      <c r="G32" s="88"/>
    </row>
    <row r="33" spans="1:9" ht="24" thickBot="1" x14ac:dyDescent="0.4">
      <c r="A33" s="156" t="s">
        <v>100</v>
      </c>
      <c r="B33" s="156"/>
      <c r="C33" s="156"/>
      <c r="D33" s="156"/>
      <c r="E33" s="156"/>
      <c r="F33" s="156"/>
      <c r="G33" s="156"/>
      <c r="H33" s="156"/>
      <c r="I33" s="156"/>
    </row>
    <row r="34" spans="1:9" x14ac:dyDescent="0.25">
      <c r="B34" s="157" t="s">
        <v>99</v>
      </c>
      <c r="C34" s="158"/>
      <c r="D34" s="158"/>
      <c r="E34" s="158"/>
      <c r="F34" s="159"/>
    </row>
    <row r="35" spans="1:9" x14ac:dyDescent="0.25">
      <c r="B35" s="89">
        <v>5.5E-2</v>
      </c>
      <c r="C35" s="90">
        <v>7.0000000000000007E-2</v>
      </c>
      <c r="D35" s="90">
        <v>0.1</v>
      </c>
      <c r="E35" s="90">
        <v>0.2</v>
      </c>
      <c r="F35" s="91">
        <v>0.19600000000000001</v>
      </c>
      <c r="G35" s="87" t="s">
        <v>96</v>
      </c>
    </row>
    <row r="36" spans="1:9" x14ac:dyDescent="0.25">
      <c r="A36" s="93" t="s">
        <v>76</v>
      </c>
      <c r="B36" s="93"/>
      <c r="C36" s="93"/>
      <c r="D36" s="93"/>
      <c r="E36" s="93"/>
      <c r="F36" s="93"/>
      <c r="G36" s="88">
        <f>D36+E36+F36</f>
        <v>0</v>
      </c>
    </row>
    <row r="37" spans="1:9" x14ac:dyDescent="0.25">
      <c r="A37" s="95" t="s">
        <v>77</v>
      </c>
      <c r="B37" s="95"/>
      <c r="C37" s="95"/>
      <c r="D37" s="95"/>
      <c r="E37" s="95"/>
      <c r="F37" s="95"/>
      <c r="G37" s="88">
        <f t="shared" ref="G37:G55" si="2">D37+E37+F37</f>
        <v>0</v>
      </c>
    </row>
    <row r="38" spans="1:9" x14ac:dyDescent="0.25">
      <c r="A38" s="93" t="s">
        <v>78</v>
      </c>
      <c r="B38" s="93"/>
      <c r="C38" s="93"/>
      <c r="D38" s="93"/>
      <c r="E38" s="93"/>
      <c r="F38" s="93"/>
      <c r="G38" s="88">
        <f t="shared" si="2"/>
        <v>0</v>
      </c>
    </row>
    <row r="39" spans="1:9" x14ac:dyDescent="0.25">
      <c r="A39" s="95" t="s">
        <v>79</v>
      </c>
      <c r="B39" s="95"/>
      <c r="C39" s="95"/>
      <c r="D39" s="95"/>
      <c r="E39" s="95"/>
      <c r="F39" s="95"/>
      <c r="G39" s="88">
        <f t="shared" si="2"/>
        <v>0</v>
      </c>
    </row>
    <row r="40" spans="1:9" x14ac:dyDescent="0.25">
      <c r="A40" s="93" t="s">
        <v>80</v>
      </c>
      <c r="B40" s="93"/>
      <c r="C40" s="93"/>
      <c r="D40" s="93"/>
      <c r="E40" s="93"/>
      <c r="F40" s="93"/>
      <c r="G40" s="88">
        <f t="shared" si="2"/>
        <v>0</v>
      </c>
    </row>
    <row r="41" spans="1:9" x14ac:dyDescent="0.25">
      <c r="A41" s="95" t="s">
        <v>81</v>
      </c>
      <c r="B41" s="95"/>
      <c r="C41" s="95"/>
      <c r="D41" s="95"/>
      <c r="E41" s="95"/>
      <c r="F41" s="95"/>
      <c r="G41" s="88">
        <f t="shared" si="2"/>
        <v>0</v>
      </c>
    </row>
    <row r="42" spans="1:9" x14ac:dyDescent="0.25">
      <c r="A42" s="93" t="s">
        <v>82</v>
      </c>
      <c r="B42" s="93"/>
      <c r="C42" s="93"/>
      <c r="D42" s="93"/>
      <c r="E42" s="93"/>
      <c r="F42" s="93"/>
      <c r="G42" s="88">
        <f t="shared" si="2"/>
        <v>0</v>
      </c>
    </row>
    <row r="43" spans="1:9" x14ac:dyDescent="0.25">
      <c r="A43" s="95" t="s">
        <v>83</v>
      </c>
      <c r="B43" s="95"/>
      <c r="C43" s="95"/>
      <c r="D43" s="95"/>
      <c r="E43" s="95"/>
      <c r="F43" s="95"/>
      <c r="G43" s="88">
        <f t="shared" si="2"/>
        <v>0</v>
      </c>
    </row>
    <row r="44" spans="1:9" x14ac:dyDescent="0.25">
      <c r="A44" s="93" t="s">
        <v>84</v>
      </c>
      <c r="B44" s="93"/>
      <c r="C44" s="93"/>
      <c r="D44" s="93"/>
      <c r="E44" s="93"/>
      <c r="F44" s="93"/>
      <c r="G44" s="88">
        <f t="shared" si="2"/>
        <v>0</v>
      </c>
    </row>
    <row r="45" spans="1:9" x14ac:dyDescent="0.25">
      <c r="A45" s="95" t="s">
        <v>85</v>
      </c>
      <c r="B45" s="95"/>
      <c r="C45" s="95"/>
      <c r="D45" s="95"/>
      <c r="E45" s="95"/>
      <c r="F45" s="95"/>
      <c r="G45" s="88">
        <f t="shared" si="2"/>
        <v>0</v>
      </c>
    </row>
    <row r="46" spans="1:9" x14ac:dyDescent="0.25">
      <c r="A46" s="93" t="s">
        <v>86</v>
      </c>
      <c r="B46" s="93"/>
      <c r="C46" s="93"/>
      <c r="D46" s="93"/>
      <c r="E46" s="93"/>
      <c r="F46" s="93"/>
      <c r="G46" s="88">
        <f t="shared" si="2"/>
        <v>0</v>
      </c>
    </row>
    <row r="47" spans="1:9" x14ac:dyDescent="0.25">
      <c r="A47" s="95" t="s">
        <v>87</v>
      </c>
      <c r="B47" s="95"/>
      <c r="C47" s="95"/>
      <c r="D47" s="95"/>
      <c r="E47" s="95"/>
      <c r="F47" s="95"/>
      <c r="G47" s="88">
        <f t="shared" si="2"/>
        <v>0</v>
      </c>
    </row>
    <row r="48" spans="1:9" x14ac:dyDescent="0.25">
      <c r="A48" s="93" t="s">
        <v>88</v>
      </c>
      <c r="B48" s="93"/>
      <c r="C48" s="93"/>
      <c r="D48" s="93"/>
      <c r="E48" s="93"/>
      <c r="F48" s="93"/>
      <c r="G48" s="88">
        <f t="shared" si="2"/>
        <v>0</v>
      </c>
    </row>
    <row r="49" spans="1:7" x14ac:dyDescent="0.25">
      <c r="A49" s="95" t="s">
        <v>89</v>
      </c>
      <c r="B49" s="95"/>
      <c r="C49" s="95"/>
      <c r="D49" s="95"/>
      <c r="E49" s="95"/>
      <c r="F49" s="95"/>
      <c r="G49" s="88">
        <f t="shared" si="2"/>
        <v>0</v>
      </c>
    </row>
    <row r="50" spans="1:7" x14ac:dyDescent="0.25">
      <c r="A50" s="93" t="s">
        <v>90</v>
      </c>
      <c r="B50" s="93"/>
      <c r="C50" s="93"/>
      <c r="D50" s="93"/>
      <c r="E50" s="93"/>
      <c r="F50" s="93"/>
      <c r="G50" s="88">
        <f t="shared" si="2"/>
        <v>0</v>
      </c>
    </row>
    <row r="51" spans="1:7" x14ac:dyDescent="0.25">
      <c r="A51" s="95" t="s">
        <v>91</v>
      </c>
      <c r="B51" s="95"/>
      <c r="C51" s="95"/>
      <c r="D51" s="95"/>
      <c r="E51" s="95"/>
      <c r="F51" s="95"/>
      <c r="G51" s="88">
        <f t="shared" si="2"/>
        <v>0</v>
      </c>
    </row>
    <row r="52" spans="1:7" x14ac:dyDescent="0.25">
      <c r="A52" s="93" t="s">
        <v>92</v>
      </c>
      <c r="B52" s="93"/>
      <c r="C52" s="93"/>
      <c r="D52" s="93"/>
      <c r="E52" s="93"/>
      <c r="F52" s="93"/>
      <c r="G52" s="88">
        <f t="shared" si="2"/>
        <v>0</v>
      </c>
    </row>
    <row r="53" spans="1:7" x14ac:dyDescent="0.25">
      <c r="A53" s="95" t="s">
        <v>93</v>
      </c>
      <c r="B53" s="95"/>
      <c r="C53" s="95"/>
      <c r="D53" s="95"/>
      <c r="E53" s="95"/>
      <c r="F53" s="95"/>
      <c r="G53" s="88">
        <f t="shared" si="2"/>
        <v>0</v>
      </c>
    </row>
    <row r="54" spans="1:7" x14ac:dyDescent="0.25">
      <c r="A54" s="93" t="s">
        <v>94</v>
      </c>
      <c r="B54" s="93"/>
      <c r="C54" s="93"/>
      <c r="D54" s="93"/>
      <c r="E54" s="93"/>
      <c r="F54" s="93"/>
      <c r="G54" s="88">
        <f t="shared" si="2"/>
        <v>0</v>
      </c>
    </row>
    <row r="55" spans="1:7" x14ac:dyDescent="0.25">
      <c r="A55" s="95" t="s">
        <v>95</v>
      </c>
      <c r="B55" s="95"/>
      <c r="C55" s="95"/>
      <c r="D55" s="95"/>
      <c r="E55" s="95"/>
      <c r="F55" s="95"/>
      <c r="G55" s="88">
        <f t="shared" si="2"/>
        <v>0</v>
      </c>
    </row>
    <row r="56" spans="1:7" x14ac:dyDescent="0.25">
      <c r="D56" s="88" t="s">
        <v>1</v>
      </c>
      <c r="E56" s="88" t="s">
        <v>1</v>
      </c>
      <c r="F56" s="88" t="s">
        <v>1</v>
      </c>
      <c r="G56" s="88" t="s">
        <v>1</v>
      </c>
    </row>
    <row r="57" spans="1:7" x14ac:dyDescent="0.25">
      <c r="B57" s="88">
        <f t="shared" ref="B57:C57" si="3">SUM(B36:B55)</f>
        <v>0</v>
      </c>
      <c r="C57" s="88">
        <f t="shared" si="3"/>
        <v>0</v>
      </c>
      <c r="D57" s="88">
        <f>SUM(D36:D55)</f>
        <v>0</v>
      </c>
      <c r="E57" s="88">
        <f t="shared" ref="E57:G57" si="4">SUM(E36:E55)</f>
        <v>0</v>
      </c>
      <c r="F57" s="88">
        <f t="shared" si="4"/>
        <v>0</v>
      </c>
      <c r="G57" s="88">
        <f t="shared" si="4"/>
        <v>0</v>
      </c>
    </row>
    <row r="58" spans="1:7" x14ac:dyDescent="0.25">
      <c r="D58" s="88"/>
      <c r="E58" s="88"/>
      <c r="F58" s="88"/>
      <c r="G58" s="88"/>
    </row>
    <row r="59" spans="1:7" x14ac:dyDescent="0.25">
      <c r="A59" s="88" t="s">
        <v>103</v>
      </c>
      <c r="B59" s="88">
        <f>B57+B25</f>
        <v>0</v>
      </c>
      <c r="C59" s="88">
        <f>C57+C25</f>
        <v>0</v>
      </c>
      <c r="D59" s="88">
        <f>D57+D25</f>
        <v>0</v>
      </c>
      <c r="E59" s="88">
        <f>E57+E25</f>
        <v>0</v>
      </c>
      <c r="F59" s="88">
        <f t="shared" ref="F59" si="5">F57+F25</f>
        <v>0</v>
      </c>
      <c r="G59" s="88"/>
    </row>
    <row r="60" spans="1:7" x14ac:dyDescent="0.25">
      <c r="D60" s="88"/>
      <c r="E60" s="88"/>
      <c r="F60" s="88"/>
      <c r="G60" s="88"/>
    </row>
    <row r="61" spans="1:7" x14ac:dyDescent="0.25">
      <c r="D61" s="88"/>
      <c r="E61" s="88"/>
      <c r="F61" s="88"/>
      <c r="G61" s="88"/>
    </row>
    <row r="62" spans="1:7" x14ac:dyDescent="0.25">
      <c r="D62" s="88"/>
      <c r="E62" s="88"/>
      <c r="F62" s="88"/>
      <c r="G62" s="88"/>
    </row>
    <row r="63" spans="1:7" x14ac:dyDescent="0.25">
      <c r="D63" s="88"/>
      <c r="E63" s="88"/>
      <c r="F63" s="88"/>
      <c r="G63" s="88"/>
    </row>
    <row r="64" spans="1:7" x14ac:dyDescent="0.25">
      <c r="D64" s="88"/>
      <c r="E64" s="88"/>
      <c r="F64" s="88"/>
      <c r="G64" s="88"/>
    </row>
    <row r="65" spans="1:9" ht="24" thickBot="1" x14ac:dyDescent="0.4">
      <c r="A65" s="156" t="s">
        <v>102</v>
      </c>
      <c r="B65" s="156"/>
      <c r="C65" s="156"/>
      <c r="D65" s="156"/>
      <c r="E65" s="156"/>
      <c r="F65" s="156"/>
      <c r="G65" s="156"/>
      <c r="H65" s="156"/>
      <c r="I65" s="156"/>
    </row>
    <row r="66" spans="1:9" x14ac:dyDescent="0.25">
      <c r="B66" s="157" t="s">
        <v>99</v>
      </c>
      <c r="C66" s="158"/>
      <c r="D66" s="158"/>
      <c r="E66" s="158"/>
      <c r="F66" s="159"/>
    </row>
    <row r="67" spans="1:9" x14ac:dyDescent="0.25">
      <c r="B67" s="89">
        <v>5.5E-2</v>
      </c>
      <c r="C67" s="90">
        <v>7.0000000000000007E-2</v>
      </c>
      <c r="D67" s="90">
        <v>0.1</v>
      </c>
      <c r="E67" s="90">
        <v>0.2</v>
      </c>
      <c r="F67" s="91">
        <v>0.19600000000000001</v>
      </c>
      <c r="G67" s="87" t="s">
        <v>96</v>
      </c>
    </row>
    <row r="68" spans="1:9" x14ac:dyDescent="0.25">
      <c r="A68" s="94" t="s">
        <v>77</v>
      </c>
      <c r="B68" s="94"/>
      <c r="C68" s="94"/>
      <c r="D68" s="94"/>
      <c r="E68" s="94"/>
      <c r="F68" s="94"/>
      <c r="G68" s="88">
        <f t="shared" ref="G68:G86" si="6">D68+E68+F68</f>
        <v>0</v>
      </c>
    </row>
    <row r="69" spans="1:9" x14ac:dyDescent="0.25">
      <c r="A69" s="93" t="s">
        <v>78</v>
      </c>
      <c r="B69" s="93"/>
      <c r="C69" s="93"/>
      <c r="D69" s="93"/>
      <c r="E69" s="93"/>
      <c r="F69" s="93"/>
      <c r="G69" s="88">
        <f t="shared" si="6"/>
        <v>0</v>
      </c>
    </row>
    <row r="70" spans="1:9" x14ac:dyDescent="0.25">
      <c r="A70" s="94" t="s">
        <v>79</v>
      </c>
      <c r="B70" s="94"/>
      <c r="C70" s="94"/>
      <c r="D70" s="94"/>
      <c r="E70" s="94"/>
      <c r="F70" s="94"/>
      <c r="G70" s="88">
        <f t="shared" si="6"/>
        <v>0</v>
      </c>
    </row>
    <row r="71" spans="1:9" x14ac:dyDescent="0.25">
      <c r="A71" s="93" t="s">
        <v>80</v>
      </c>
      <c r="B71" s="93"/>
      <c r="C71" s="93"/>
      <c r="D71" s="93"/>
      <c r="E71" s="93"/>
      <c r="F71" s="93"/>
      <c r="G71" s="88">
        <f t="shared" si="6"/>
        <v>0</v>
      </c>
    </row>
    <row r="72" spans="1:9" x14ac:dyDescent="0.25">
      <c r="A72" s="94" t="s">
        <v>81</v>
      </c>
      <c r="B72" s="94"/>
      <c r="C72" s="94"/>
      <c r="D72" s="94"/>
      <c r="E72" s="94"/>
      <c r="F72" s="94"/>
      <c r="G72" s="88">
        <f t="shared" si="6"/>
        <v>0</v>
      </c>
    </row>
    <row r="73" spans="1:9" x14ac:dyDescent="0.25">
      <c r="A73" s="93" t="s">
        <v>82</v>
      </c>
      <c r="B73" s="93"/>
      <c r="C73" s="93"/>
      <c r="D73" s="93"/>
      <c r="E73" s="93"/>
      <c r="F73" s="93"/>
      <c r="G73" s="88">
        <f t="shared" si="6"/>
        <v>0</v>
      </c>
    </row>
    <row r="74" spans="1:9" x14ac:dyDescent="0.25">
      <c r="A74" s="94" t="s">
        <v>83</v>
      </c>
      <c r="B74" s="94"/>
      <c r="C74" s="94"/>
      <c r="D74" s="94"/>
      <c r="E74" s="94"/>
      <c r="F74" s="94"/>
      <c r="G74" s="88">
        <f t="shared" si="6"/>
        <v>0</v>
      </c>
    </row>
    <row r="75" spans="1:9" x14ac:dyDescent="0.25">
      <c r="A75" s="93" t="s">
        <v>84</v>
      </c>
      <c r="B75" s="93"/>
      <c r="C75" s="93"/>
      <c r="D75" s="93"/>
      <c r="E75" s="93"/>
      <c r="F75" s="93"/>
      <c r="G75" s="88">
        <f t="shared" si="6"/>
        <v>0</v>
      </c>
    </row>
    <row r="76" spans="1:9" x14ac:dyDescent="0.25">
      <c r="A76" s="94" t="s">
        <v>85</v>
      </c>
      <c r="B76" s="94"/>
      <c r="C76" s="94"/>
      <c r="D76" s="94"/>
      <c r="E76" s="94"/>
      <c r="F76" s="94"/>
      <c r="G76" s="88">
        <f t="shared" si="6"/>
        <v>0</v>
      </c>
    </row>
    <row r="77" spans="1:9" x14ac:dyDescent="0.25">
      <c r="A77" s="93" t="s">
        <v>86</v>
      </c>
      <c r="B77" s="93"/>
      <c r="C77" s="93"/>
      <c r="D77" s="93"/>
      <c r="E77" s="93"/>
      <c r="F77" s="93"/>
      <c r="G77" s="88">
        <f t="shared" si="6"/>
        <v>0</v>
      </c>
    </row>
    <row r="78" spans="1:9" x14ac:dyDescent="0.25">
      <c r="A78" s="94" t="s">
        <v>87</v>
      </c>
      <c r="B78" s="94"/>
      <c r="C78" s="94"/>
      <c r="D78" s="94"/>
      <c r="E78" s="94"/>
      <c r="F78" s="94"/>
      <c r="G78" s="88">
        <f t="shared" si="6"/>
        <v>0</v>
      </c>
    </row>
    <row r="79" spans="1:9" x14ac:dyDescent="0.25">
      <c r="A79" s="93" t="s">
        <v>88</v>
      </c>
      <c r="B79" s="93"/>
      <c r="C79" s="93"/>
      <c r="D79" s="93"/>
      <c r="E79" s="93"/>
      <c r="F79" s="93"/>
      <c r="G79" s="88">
        <f t="shared" si="6"/>
        <v>0</v>
      </c>
    </row>
    <row r="80" spans="1:9" x14ac:dyDescent="0.25">
      <c r="A80" s="94" t="s">
        <v>89</v>
      </c>
      <c r="B80" s="94"/>
      <c r="C80" s="94"/>
      <c r="D80" s="94"/>
      <c r="E80" s="94"/>
      <c r="F80" s="94"/>
      <c r="G80" s="88">
        <f t="shared" si="6"/>
        <v>0</v>
      </c>
    </row>
    <row r="81" spans="1:7" x14ac:dyDescent="0.25">
      <c r="A81" s="93" t="s">
        <v>90</v>
      </c>
      <c r="B81" s="93"/>
      <c r="C81" s="93"/>
      <c r="D81" s="93"/>
      <c r="E81" s="93"/>
      <c r="F81" s="93"/>
      <c r="G81" s="88">
        <f t="shared" si="6"/>
        <v>0</v>
      </c>
    </row>
    <row r="82" spans="1:7" x14ac:dyDescent="0.25">
      <c r="A82" s="94" t="s">
        <v>91</v>
      </c>
      <c r="B82" s="94"/>
      <c r="C82" s="94"/>
      <c r="D82" s="94"/>
      <c r="E82" s="94"/>
      <c r="F82" s="94"/>
      <c r="G82" s="88">
        <f t="shared" si="6"/>
        <v>0</v>
      </c>
    </row>
    <row r="83" spans="1:7" x14ac:dyDescent="0.25">
      <c r="A83" s="93" t="s">
        <v>92</v>
      </c>
      <c r="B83" s="93"/>
      <c r="C83" s="93"/>
      <c r="D83" s="93"/>
      <c r="E83" s="93"/>
      <c r="F83" s="93"/>
      <c r="G83" s="88">
        <f t="shared" si="6"/>
        <v>0</v>
      </c>
    </row>
    <row r="84" spans="1:7" x14ac:dyDescent="0.25">
      <c r="A84" s="94" t="s">
        <v>93</v>
      </c>
      <c r="B84" s="94"/>
      <c r="C84" s="94"/>
      <c r="D84" s="94"/>
      <c r="E84" s="94"/>
      <c r="F84" s="94"/>
      <c r="G84" s="88">
        <f t="shared" si="6"/>
        <v>0</v>
      </c>
    </row>
    <row r="85" spans="1:7" x14ac:dyDescent="0.25">
      <c r="A85" s="93" t="s">
        <v>94</v>
      </c>
      <c r="B85" s="93"/>
      <c r="C85" s="93"/>
      <c r="D85" s="93"/>
      <c r="E85" s="93"/>
      <c r="F85" s="93"/>
      <c r="G85" s="88">
        <f t="shared" si="6"/>
        <v>0</v>
      </c>
    </row>
    <row r="86" spans="1:7" x14ac:dyDescent="0.25">
      <c r="A86" s="94" t="s">
        <v>95</v>
      </c>
      <c r="B86" s="94"/>
      <c r="C86" s="94"/>
      <c r="D86" s="94"/>
      <c r="E86" s="94"/>
      <c r="F86" s="94"/>
      <c r="G86" s="88">
        <f t="shared" si="6"/>
        <v>0</v>
      </c>
    </row>
    <row r="87" spans="1:7" x14ac:dyDescent="0.25">
      <c r="D87" s="88" t="s">
        <v>1</v>
      </c>
      <c r="E87" s="88" t="s">
        <v>1</v>
      </c>
      <c r="F87" s="88" t="s">
        <v>1</v>
      </c>
      <c r="G87" s="88" t="s">
        <v>1</v>
      </c>
    </row>
    <row r="88" spans="1:7" x14ac:dyDescent="0.25">
      <c r="D88" s="88">
        <f>SUM(D68:D86)</f>
        <v>0</v>
      </c>
      <c r="E88" s="118">
        <f>SUM(E68:E86)</f>
        <v>0</v>
      </c>
      <c r="F88" s="88">
        <f>SUM(F68:F86)</f>
        <v>0</v>
      </c>
      <c r="G88" s="88">
        <f t="shared" ref="G88" si="7">SUM(G67:G86)</f>
        <v>0</v>
      </c>
    </row>
    <row r="97" spans="1:9" ht="24" thickBot="1" x14ac:dyDescent="0.4">
      <c r="A97" s="156" t="s">
        <v>101</v>
      </c>
      <c r="B97" s="156"/>
      <c r="C97" s="156"/>
      <c r="D97" s="156"/>
      <c r="E97" s="156"/>
      <c r="F97" s="156"/>
      <c r="G97" s="156"/>
      <c r="H97" s="156"/>
      <c r="I97" s="156"/>
    </row>
    <row r="98" spans="1:9" x14ac:dyDescent="0.25">
      <c r="B98" s="157" t="s">
        <v>99</v>
      </c>
      <c r="C98" s="158"/>
      <c r="D98" s="158"/>
      <c r="E98" s="158"/>
      <c r="F98" s="159"/>
    </row>
    <row r="99" spans="1:9" x14ac:dyDescent="0.25">
      <c r="B99" s="89">
        <v>5.5E-2</v>
      </c>
      <c r="C99" s="90">
        <v>7.0000000000000007E-2</v>
      </c>
      <c r="D99" s="90">
        <v>0.1</v>
      </c>
      <c r="E99" s="90">
        <v>0.2</v>
      </c>
      <c r="F99" s="91">
        <v>0.19600000000000001</v>
      </c>
      <c r="G99" s="87" t="s">
        <v>96</v>
      </c>
    </row>
    <row r="100" spans="1:9" x14ac:dyDescent="0.25">
      <c r="A100" s="92" t="s">
        <v>77</v>
      </c>
      <c r="B100" s="92"/>
      <c r="C100" s="92"/>
      <c r="D100" s="92"/>
      <c r="E100" s="92"/>
      <c r="F100" s="92"/>
      <c r="G100" s="88">
        <f t="shared" ref="G100:G118" si="8">D100+E100+F100</f>
        <v>0</v>
      </c>
    </row>
    <row r="101" spans="1:9" x14ac:dyDescent="0.25">
      <c r="A101" s="93" t="s">
        <v>78</v>
      </c>
      <c r="B101" s="93"/>
      <c r="C101" s="93"/>
      <c r="D101" s="93"/>
      <c r="E101" s="93"/>
      <c r="F101" s="93"/>
      <c r="G101" s="88">
        <f t="shared" si="8"/>
        <v>0</v>
      </c>
    </row>
    <row r="102" spans="1:9" x14ac:dyDescent="0.25">
      <c r="A102" s="92" t="s">
        <v>79</v>
      </c>
      <c r="B102" s="92"/>
      <c r="C102" s="92"/>
      <c r="D102" s="92"/>
      <c r="E102" s="92"/>
      <c r="F102" s="92"/>
      <c r="G102" s="88">
        <f t="shared" si="8"/>
        <v>0</v>
      </c>
    </row>
    <row r="103" spans="1:9" x14ac:dyDescent="0.25">
      <c r="A103" s="93" t="s">
        <v>80</v>
      </c>
      <c r="B103" s="93"/>
      <c r="C103" s="93"/>
      <c r="D103" s="93"/>
      <c r="E103" s="93"/>
      <c r="F103" s="93"/>
      <c r="G103" s="88">
        <f t="shared" si="8"/>
        <v>0</v>
      </c>
    </row>
    <row r="104" spans="1:9" x14ac:dyDescent="0.25">
      <c r="A104" s="92" t="s">
        <v>81</v>
      </c>
      <c r="B104" s="92"/>
      <c r="C104" s="92"/>
      <c r="D104" s="92"/>
      <c r="E104" s="92"/>
      <c r="F104" s="92"/>
      <c r="G104" s="88">
        <f t="shared" si="8"/>
        <v>0</v>
      </c>
    </row>
    <row r="105" spans="1:9" x14ac:dyDescent="0.25">
      <c r="A105" s="93" t="s">
        <v>82</v>
      </c>
      <c r="B105" s="93"/>
      <c r="C105" s="93"/>
      <c r="D105" s="93"/>
      <c r="E105" s="93"/>
      <c r="F105" s="93"/>
      <c r="G105" s="88">
        <f t="shared" si="8"/>
        <v>0</v>
      </c>
    </row>
    <row r="106" spans="1:9" x14ac:dyDescent="0.25">
      <c r="A106" s="92" t="s">
        <v>83</v>
      </c>
      <c r="B106" s="92"/>
      <c r="C106" s="92"/>
      <c r="D106" s="92"/>
      <c r="E106" s="92"/>
      <c r="F106" s="92"/>
      <c r="G106" s="88">
        <f t="shared" si="8"/>
        <v>0</v>
      </c>
    </row>
    <row r="107" spans="1:9" x14ac:dyDescent="0.25">
      <c r="A107" s="93" t="s">
        <v>84</v>
      </c>
      <c r="B107" s="93"/>
      <c r="C107" s="93"/>
      <c r="D107" s="93"/>
      <c r="E107" s="93"/>
      <c r="F107" s="93"/>
      <c r="G107" s="88">
        <f t="shared" si="8"/>
        <v>0</v>
      </c>
    </row>
    <row r="108" spans="1:9" x14ac:dyDescent="0.25">
      <c r="A108" s="92" t="s">
        <v>85</v>
      </c>
      <c r="B108" s="92"/>
      <c r="C108" s="92"/>
      <c r="D108" s="92"/>
      <c r="E108" s="92"/>
      <c r="F108" s="92"/>
      <c r="G108" s="88">
        <f t="shared" si="8"/>
        <v>0</v>
      </c>
    </row>
    <row r="109" spans="1:9" x14ac:dyDescent="0.25">
      <c r="A109" s="93" t="s">
        <v>86</v>
      </c>
      <c r="B109" s="93"/>
      <c r="C109" s="93"/>
      <c r="D109" s="93"/>
      <c r="E109" s="93"/>
      <c r="F109" s="93"/>
      <c r="G109" s="88">
        <f t="shared" si="8"/>
        <v>0</v>
      </c>
    </row>
    <row r="110" spans="1:9" x14ac:dyDescent="0.25">
      <c r="A110" s="92" t="s">
        <v>87</v>
      </c>
      <c r="B110" s="92"/>
      <c r="C110" s="92"/>
      <c r="D110" s="92"/>
      <c r="E110" s="92"/>
      <c r="F110" s="92"/>
      <c r="G110" s="88">
        <f t="shared" si="8"/>
        <v>0</v>
      </c>
    </row>
    <row r="111" spans="1:9" x14ac:dyDescent="0.25">
      <c r="A111" s="93" t="s">
        <v>88</v>
      </c>
      <c r="B111" s="93"/>
      <c r="C111" s="93"/>
      <c r="D111" s="93"/>
      <c r="E111" s="93"/>
      <c r="F111" s="93"/>
      <c r="G111" s="88">
        <f t="shared" si="8"/>
        <v>0</v>
      </c>
    </row>
    <row r="112" spans="1:9" x14ac:dyDescent="0.25">
      <c r="A112" s="92" t="s">
        <v>89</v>
      </c>
      <c r="B112" s="92"/>
      <c r="C112" s="92"/>
      <c r="D112" s="92"/>
      <c r="E112" s="92"/>
      <c r="F112" s="92"/>
      <c r="G112" s="88">
        <f t="shared" si="8"/>
        <v>0</v>
      </c>
    </row>
    <row r="113" spans="1:7" x14ac:dyDescent="0.25">
      <c r="A113" s="93" t="s">
        <v>90</v>
      </c>
      <c r="B113" s="93"/>
      <c r="C113" s="93"/>
      <c r="D113" s="93"/>
      <c r="E113" s="93"/>
      <c r="F113" s="93"/>
      <c r="G113" s="88">
        <f t="shared" si="8"/>
        <v>0</v>
      </c>
    </row>
    <row r="114" spans="1:7" x14ac:dyDescent="0.25">
      <c r="A114" s="92" t="s">
        <v>91</v>
      </c>
      <c r="B114" s="92"/>
      <c r="C114" s="92"/>
      <c r="D114" s="92"/>
      <c r="E114" s="92"/>
      <c r="F114" s="92"/>
      <c r="G114" s="88">
        <f t="shared" si="8"/>
        <v>0</v>
      </c>
    </row>
    <row r="115" spans="1:7" x14ac:dyDescent="0.25">
      <c r="A115" s="93" t="s">
        <v>92</v>
      </c>
      <c r="B115" s="93"/>
      <c r="C115" s="93"/>
      <c r="D115" s="93"/>
      <c r="E115" s="93"/>
      <c r="F115" s="93"/>
      <c r="G115" s="88">
        <f t="shared" si="8"/>
        <v>0</v>
      </c>
    </row>
    <row r="116" spans="1:7" x14ac:dyDescent="0.25">
      <c r="A116" s="92" t="s">
        <v>93</v>
      </c>
      <c r="B116" s="92"/>
      <c r="C116" s="92"/>
      <c r="D116" s="92"/>
      <c r="E116" s="92"/>
      <c r="F116" s="92"/>
      <c r="G116" s="88">
        <f t="shared" si="8"/>
        <v>0</v>
      </c>
    </row>
    <row r="117" spans="1:7" x14ac:dyDescent="0.25">
      <c r="A117" s="93" t="s">
        <v>94</v>
      </c>
      <c r="B117" s="93"/>
      <c r="C117" s="93"/>
      <c r="D117" s="93"/>
      <c r="E117" s="93"/>
      <c r="F117" s="93"/>
      <c r="G117" s="88">
        <f t="shared" si="8"/>
        <v>0</v>
      </c>
    </row>
    <row r="118" spans="1:7" x14ac:dyDescent="0.25">
      <c r="A118" s="92" t="s">
        <v>95</v>
      </c>
      <c r="B118" s="92"/>
      <c r="C118" s="92"/>
      <c r="D118" s="92"/>
      <c r="E118" s="92"/>
      <c r="F118" s="92"/>
      <c r="G118" s="88">
        <f t="shared" si="8"/>
        <v>0</v>
      </c>
    </row>
    <row r="119" spans="1:7" x14ac:dyDescent="0.25">
      <c r="D119" s="88" t="s">
        <v>1</v>
      </c>
      <c r="E119" s="88" t="s">
        <v>1</v>
      </c>
      <c r="F119" s="88" t="s">
        <v>1</v>
      </c>
      <c r="G119" s="88" t="s">
        <v>1</v>
      </c>
    </row>
    <row r="120" spans="1:7" x14ac:dyDescent="0.25">
      <c r="D120" s="88">
        <f>SUM(D100:D118)</f>
        <v>0</v>
      </c>
      <c r="E120" s="88">
        <f>SUM(E100:E118)</f>
        <v>0</v>
      </c>
      <c r="F120" s="88">
        <f>SUM(F100:F118)</f>
        <v>0</v>
      </c>
      <c r="G120" s="88">
        <f t="shared" ref="G120" si="9">SUM(G99:G118)</f>
        <v>0</v>
      </c>
    </row>
  </sheetData>
  <mergeCells count="8">
    <mergeCell ref="A97:I97"/>
    <mergeCell ref="B98:F98"/>
    <mergeCell ref="A1:I1"/>
    <mergeCell ref="B2:F2"/>
    <mergeCell ref="A33:I33"/>
    <mergeCell ref="B34:F34"/>
    <mergeCell ref="A65:I65"/>
    <mergeCell ref="B66:F66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ventes</vt:lpstr>
      <vt:lpstr>reccap CA3 trim</vt:lpstr>
      <vt:lpstr>encaiss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2015-02-19T08:21:25Z</dcterms:modified>
</cp:coreProperties>
</file>