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731"/>
  </bookViews>
  <sheets>
    <sheet name="Feuil1" sheetId="1" r:id="rId1"/>
    <sheet name="reccap CA3 trim" sheetId="3" r:id="rId2"/>
  </sheets>
  <calcPr calcId="152511"/>
</workbook>
</file>

<file path=xl/calcChain.xml><?xml version="1.0" encoding="utf-8"?>
<calcChain xmlns="http://schemas.openxmlformats.org/spreadsheetml/2006/main">
  <c r="B27" i="3" l="1"/>
  <c r="H30" i="3"/>
  <c r="G29" i="3"/>
  <c r="E6" i="3"/>
  <c r="E27" i="3" s="1"/>
  <c r="F6" i="3"/>
  <c r="F27" i="3" s="1"/>
  <c r="D6" i="3"/>
  <c r="D27" i="3" s="1"/>
  <c r="B30" i="3"/>
  <c r="D31" i="3"/>
  <c r="D30" i="3"/>
  <c r="B31" i="3"/>
  <c r="F31" i="3"/>
  <c r="F30" i="3"/>
  <c r="H31" i="3" l="1"/>
  <c r="J6" i="3"/>
  <c r="Q3" i="3"/>
  <c r="S3" i="3" s="1"/>
  <c r="Q7" i="3"/>
  <c r="S7" i="3" s="1"/>
  <c r="T4" i="3"/>
  <c r="R5" i="3" s="1"/>
  <c r="S5" i="3"/>
  <c r="I15" i="3"/>
  <c r="I19" i="3"/>
  <c r="I18" i="3"/>
  <c r="I17" i="3"/>
  <c r="I16" i="3"/>
  <c r="F19" i="3"/>
  <c r="F18" i="3"/>
  <c r="F17" i="3"/>
  <c r="F16" i="3"/>
  <c r="F15" i="3"/>
  <c r="C19" i="3"/>
  <c r="C18" i="3"/>
  <c r="C17" i="3"/>
  <c r="C16" i="3"/>
  <c r="C15" i="3"/>
  <c r="I5" i="3"/>
  <c r="I4" i="3"/>
  <c r="I3" i="3"/>
  <c r="C9" i="3"/>
  <c r="C11" i="3" s="1"/>
  <c r="C29" i="3" s="1"/>
  <c r="E17" i="1"/>
  <c r="I26" i="1"/>
  <c r="I27" i="1" s="1"/>
  <c r="I20" i="1"/>
  <c r="G18" i="1"/>
  <c r="G26" i="1" s="1"/>
  <c r="F9" i="3" l="1"/>
  <c r="F11" i="3" s="1"/>
  <c r="F29" i="3" s="1"/>
  <c r="F33" i="3" s="1"/>
  <c r="I28" i="1"/>
  <c r="J32" i="3"/>
  <c r="T7" i="3"/>
  <c r="F20" i="3"/>
  <c r="S4" i="3"/>
  <c r="S6" i="3" s="1"/>
  <c r="T5" i="3"/>
  <c r="R7" i="3" s="1"/>
  <c r="T3" i="3"/>
  <c r="R4" i="3" s="1"/>
  <c r="I20" i="3"/>
  <c r="C20" i="3"/>
  <c r="O9" i="3"/>
  <c r="N9" i="3"/>
  <c r="L9" i="3"/>
  <c r="K9" i="3"/>
  <c r="B6" i="3"/>
  <c r="F7" i="3" l="1"/>
  <c r="F12" i="3" s="1"/>
  <c r="L19" i="3"/>
  <c r="Q12" i="3"/>
  <c r="P9" i="3"/>
  <c r="P6" i="3"/>
  <c r="N6" i="3"/>
  <c r="K6" i="3"/>
  <c r="H9" i="3"/>
  <c r="H6" i="3"/>
  <c r="C6" i="3"/>
  <c r="E6" i="1"/>
  <c r="K5" i="1"/>
  <c r="I6" i="3" l="1"/>
  <c r="C27" i="3"/>
  <c r="C33" i="3" s="1"/>
  <c r="C7" i="3"/>
  <c r="Q6" i="3"/>
  <c r="Q9" i="3"/>
  <c r="M6" i="3"/>
  <c r="M9" i="3"/>
  <c r="G22" i="1"/>
  <c r="F21" i="1"/>
  <c r="F16" i="1"/>
  <c r="E15" i="1"/>
  <c r="E14" i="1"/>
  <c r="E13" i="1"/>
  <c r="E12" i="1"/>
  <c r="E11" i="1"/>
  <c r="F10" i="1"/>
  <c r="F9" i="1"/>
  <c r="E8" i="1"/>
  <c r="F7" i="1"/>
  <c r="C12" i="3" l="1"/>
  <c r="L16" i="3"/>
  <c r="G27" i="1"/>
  <c r="D9" i="3" s="1"/>
  <c r="F26" i="1"/>
  <c r="F27" i="1" s="1"/>
  <c r="F28" i="1" s="1"/>
  <c r="E26" i="1"/>
  <c r="D11" i="3" l="1"/>
  <c r="D29" i="3" s="1"/>
  <c r="D33" i="3" s="1"/>
  <c r="D7" i="3"/>
  <c r="G30" i="1"/>
  <c r="G28" i="1"/>
  <c r="J26" i="1"/>
  <c r="E27" i="1"/>
  <c r="B9" i="3" s="1"/>
  <c r="B11" i="3" s="1"/>
  <c r="B29" i="3" s="1"/>
  <c r="B33" i="3" s="1"/>
  <c r="F30" i="1"/>
  <c r="D12" i="3" l="1"/>
  <c r="L17" i="3"/>
  <c r="B7" i="3"/>
  <c r="E28" i="1"/>
  <c r="E29" i="1"/>
  <c r="J27" i="1"/>
  <c r="J30" i="1" s="1"/>
  <c r="B12" i="3" l="1"/>
  <c r="L15" i="3"/>
  <c r="J28" i="1"/>
  <c r="E30" i="1"/>
  <c r="H26" i="1"/>
  <c r="H27" i="1" s="1"/>
  <c r="H28" i="1" l="1"/>
  <c r="E9" i="3"/>
  <c r="E11" i="3" l="1"/>
  <c r="E29" i="3" s="1"/>
  <c r="E7" i="3"/>
  <c r="I9" i="3"/>
  <c r="E12" i="3" l="1"/>
  <c r="I7" i="3"/>
  <c r="L18" i="3"/>
  <c r="L20" i="3" s="1"/>
  <c r="F22" i="3" s="1"/>
  <c r="E33" i="3"/>
  <c r="H33" i="3" s="1"/>
  <c r="H34" i="3" s="1"/>
  <c r="H29" i="3"/>
  <c r="B13" i="3" l="1"/>
  <c r="I12" i="3"/>
</calcChain>
</file>

<file path=xl/sharedStrings.xml><?xml version="1.0" encoding="utf-8"?>
<sst xmlns="http://schemas.openxmlformats.org/spreadsheetml/2006/main" count="104" uniqueCount="78">
  <si>
    <t>TTC Annuel</t>
  </si>
  <si>
    <t>TOTAL</t>
  </si>
  <si>
    <t>Ventes 707</t>
  </si>
  <si>
    <t>Epicerie 5,5%</t>
  </si>
  <si>
    <t>Carte Tél 20%</t>
  </si>
  <si>
    <t>Boissons 5,5%</t>
  </si>
  <si>
    <t>Livres 5,5%</t>
  </si>
  <si>
    <t>Ventes Div 20%</t>
  </si>
  <si>
    <t>Alcool 20%</t>
  </si>
  <si>
    <t>Entretient 20%</t>
  </si>
  <si>
    <t>Divers 20%</t>
  </si>
  <si>
    <t>Copie 20%</t>
  </si>
  <si>
    <t>Pain 5,5%</t>
  </si>
  <si>
    <t>Ventes HT 20%</t>
  </si>
  <si>
    <t>Ventes HT 10%</t>
  </si>
  <si>
    <t>Ventes HT 5,5%</t>
  </si>
  <si>
    <t>Com SMD 10%</t>
  </si>
  <si>
    <t>HT</t>
  </si>
  <si>
    <t xml:space="preserve">TTC </t>
  </si>
  <si>
    <t>CLIENT</t>
  </si>
  <si>
    <t>PERIODE</t>
  </si>
  <si>
    <t>DATE</t>
  </si>
  <si>
    <t>achat intra CEE</t>
  </si>
  <si>
    <t>Com CAT Diff 10%
R52</t>
  </si>
  <si>
    <t>TTC</t>
  </si>
  <si>
    <t>TVA + TVA intra CEE</t>
  </si>
  <si>
    <t>MOIS</t>
  </si>
  <si>
    <t>TAUX 20%</t>
  </si>
  <si>
    <t>TAUX 5,5%</t>
  </si>
  <si>
    <t>TAUX 10%</t>
  </si>
  <si>
    <t>HT + ACHAT CEE</t>
  </si>
  <si>
    <t xml:space="preserve">TVA    </t>
  </si>
  <si>
    <t>Chiffre d'affaires (bases)</t>
  </si>
  <si>
    <t>IMMOS</t>
  </si>
  <si>
    <t>INTRACOM</t>
  </si>
  <si>
    <t>TVA DEDUCTIBLE</t>
  </si>
  <si>
    <t>REPORT CREDIT ANTERIEUR</t>
  </si>
  <si>
    <t>A PAYER</t>
  </si>
  <si>
    <t>A REPORTER</t>
  </si>
  <si>
    <t>1er trimestre</t>
  </si>
  <si>
    <t>2 ième trimestre</t>
  </si>
  <si>
    <t>3 ième trimestre</t>
  </si>
  <si>
    <t>TVA au 4ième TRI</t>
  </si>
  <si>
    <t>CEE</t>
  </si>
  <si>
    <t>TVA COLLECTEE CEE INCLUS</t>
  </si>
  <si>
    <t>AUTRES BIENS ET SERVICES AVEC CEE</t>
  </si>
  <si>
    <t>TOTAL COMPTA.</t>
  </si>
  <si>
    <t>TVA COLLECTEE TELEPHONE</t>
  </si>
  <si>
    <t>TOTAL TVA 20% 10% 5,5%</t>
  </si>
  <si>
    <t>total 1,2,3 trimestres</t>
  </si>
  <si>
    <t>Ventes HT 7%</t>
  </si>
  <si>
    <t>Ventes HT 19,6%</t>
  </si>
  <si>
    <t>OPERATION NON IMPOSABLE</t>
  </si>
  <si>
    <t>AUTRE OPERATION IMPOSABLE</t>
  </si>
  <si>
    <t>TOTAL HT</t>
  </si>
  <si>
    <t>taxe due 20%</t>
  </si>
  <si>
    <t>taxe due 5,5%</t>
  </si>
  <si>
    <t>taxe due 10%</t>
  </si>
  <si>
    <t>taxe due 7%</t>
  </si>
  <si>
    <t>taxe due 19,6%</t>
  </si>
  <si>
    <t>TVA COLLECTEE</t>
  </si>
  <si>
    <t>1 trimestre</t>
  </si>
  <si>
    <t>2 trimestre</t>
  </si>
  <si>
    <t>3 trimestre</t>
  </si>
  <si>
    <t>4 trimestre</t>
  </si>
  <si>
    <t>TVA SUR ENCAISSEMENT</t>
  </si>
  <si>
    <t>SOLDE CLIENT DU</t>
  </si>
  <si>
    <t>ecart compta HT</t>
  </si>
  <si>
    <t>HT CLIENTS DU au 31/12/14</t>
  </si>
  <si>
    <t>TVA CLIENTS DU au 31/12/14</t>
  </si>
  <si>
    <t>client 411 TTC (manuel)</t>
  </si>
  <si>
    <t>CA3 4E TRI DECLARE</t>
  </si>
  <si>
    <t>N-1 clients du au 1/01/14 Ht</t>
  </si>
  <si>
    <t>4 ième trimestre facturation</t>
  </si>
  <si>
    <t>TOTAL COMPTA + CLIENTS DUS N-1</t>
  </si>
  <si>
    <t>CA 3 DES 4 TRIMESTRES</t>
  </si>
  <si>
    <t xml:space="preserve">ecart </t>
  </si>
  <si>
    <t>;=si((B19;B19;B19/1,07)*OU(C19;C19*1,07;0))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</si>
</sst>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0.0%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2" borderId="10" xfId="0" applyFill="1" applyBorder="1" applyAlignment="1" applyProtection="1">
      <alignment horizontal="center" vertical="center"/>
    </xf>
    <xf numFmtId="0" fontId="0" fillId="2" borderId="11" xfId="0" applyFill="1" applyBorder="1" applyAlignment="1" applyProtection="1">
      <alignment horizontal="center" vertical="center"/>
    </xf>
    <xf numFmtId="1" fontId="1" fillId="2" borderId="11" xfId="0" applyNumberFormat="1" applyFont="1" applyFill="1" applyBorder="1" applyAlignment="1" applyProtection="1">
      <alignment horizontal="center" vertical="center"/>
    </xf>
    <xf numFmtId="1" fontId="1" fillId="2" borderId="10" xfId="0" applyNumberFormat="1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" fontId="1" fillId="0" borderId="1" xfId="0" applyNumberFormat="1" applyFont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1" fontId="1" fillId="0" borderId="9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9" fontId="0" fillId="0" borderId="11" xfId="0" applyNumberFormat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vertical="center" wrapText="1"/>
      <protection locked="0"/>
    </xf>
    <xf numFmtId="9" fontId="0" fillId="0" borderId="0" xfId="0" applyNumberForma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9" fontId="1" fillId="0" borderId="1" xfId="0" applyNumberFormat="1" applyFont="1" applyBorder="1" applyAlignment="1" applyProtection="1">
      <alignment horizontal="center" vertical="center"/>
      <protection locked="0"/>
    </xf>
    <xf numFmtId="1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8" xfId="0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2" borderId="10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1" fontId="0" fillId="2" borderId="10" xfId="0" applyNumberFormat="1" applyFill="1" applyBorder="1" applyAlignment="1" applyProtection="1">
      <alignment horizontal="center" vertical="center" wrapText="1"/>
      <protection locked="0"/>
    </xf>
    <xf numFmtId="0" fontId="0" fillId="2" borderId="19" xfId="0" applyFill="1" applyBorder="1" applyAlignment="1" applyProtection="1">
      <alignment horizontal="center" vertical="center" wrapText="1"/>
    </xf>
    <xf numFmtId="0" fontId="0" fillId="2" borderId="12" xfId="0" applyFill="1" applyBorder="1" applyAlignment="1" applyProtection="1">
      <alignment horizontal="center" vertical="center" wrapText="1"/>
    </xf>
    <xf numFmtId="1" fontId="0" fillId="2" borderId="12" xfId="0" applyNumberFormat="1" applyFill="1" applyBorder="1" applyAlignment="1" applyProtection="1">
      <alignment horizontal="center" vertical="center" wrapText="1"/>
    </xf>
    <xf numFmtId="1" fontId="0" fillId="2" borderId="19" xfId="0" applyNumberFormat="1" applyFill="1" applyBorder="1" applyAlignment="1" applyProtection="1">
      <alignment horizontal="center" vertical="center" wrapText="1"/>
    </xf>
    <xf numFmtId="0" fontId="0" fillId="2" borderId="10" xfId="0" applyFill="1" applyBorder="1" applyAlignment="1" applyProtection="1">
      <alignment horizontal="center" vertical="center" wrapText="1"/>
    </xf>
    <xf numFmtId="1" fontId="0" fillId="2" borderId="10" xfId="0" applyNumberFormat="1" applyFill="1" applyBorder="1" applyAlignment="1" applyProtection="1">
      <alignment horizontal="center" vertical="center" wrapText="1"/>
    </xf>
    <xf numFmtId="0" fontId="0" fillId="2" borderId="11" xfId="0" applyFill="1" applyBorder="1" applyAlignment="1" applyProtection="1">
      <alignment horizontal="center" vertical="center" wrapText="1"/>
    </xf>
    <xf numFmtId="0" fontId="0" fillId="0" borderId="10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2" fontId="0" fillId="0" borderId="10" xfId="0" applyNumberFormat="1" applyFill="1" applyBorder="1" applyAlignment="1" applyProtection="1">
      <alignment horizontal="center" vertical="center"/>
    </xf>
    <xf numFmtId="1" fontId="1" fillId="0" borderId="2" xfId="0" applyNumberFormat="1" applyFont="1" applyBorder="1" applyAlignment="1" applyProtection="1">
      <alignment horizontal="center" vertical="center" wrapText="1"/>
      <protection locked="0"/>
    </xf>
    <xf numFmtId="9" fontId="1" fillId="0" borderId="2" xfId="0" applyNumberFormat="1" applyFont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 wrapText="1"/>
    </xf>
    <xf numFmtId="9" fontId="0" fillId="0" borderId="9" xfId="0" applyNumberFormat="1" applyBorder="1" applyAlignment="1" applyProtection="1">
      <alignment horizontal="center" vertical="center" wrapText="1"/>
      <protection locked="0"/>
    </xf>
    <xf numFmtId="164" fontId="1" fillId="0" borderId="9" xfId="0" applyNumberFormat="1" applyFont="1" applyBorder="1" applyAlignment="1" applyProtection="1">
      <alignment horizontal="center" vertical="center" wrapText="1"/>
      <protection locked="0"/>
    </xf>
    <xf numFmtId="166" fontId="1" fillId="0" borderId="2" xfId="0" applyNumberFormat="1" applyFont="1" applyBorder="1" applyAlignment="1" applyProtection="1">
      <alignment horizontal="center" vertical="center"/>
      <protection locked="0"/>
    </xf>
    <xf numFmtId="166" fontId="0" fillId="0" borderId="9" xfId="0" applyNumberFormat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1" fontId="0" fillId="0" borderId="12" xfId="0" applyNumberFormat="1" applyBorder="1" applyAlignment="1" applyProtection="1">
      <alignment horizontal="center" vertical="center" wrapText="1"/>
      <protection locked="0"/>
    </xf>
    <xf numFmtId="1" fontId="0" fillId="0" borderId="19" xfId="0" applyNumberFormat="1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vertical="center" wrapText="1"/>
      <protection locked="0"/>
    </xf>
    <xf numFmtId="0" fontId="0" fillId="0" borderId="4" xfId="0" applyBorder="1" applyAlignment="1" applyProtection="1">
      <alignment vertical="center" wrapText="1"/>
      <protection locked="0"/>
    </xf>
    <xf numFmtId="1" fontId="0" fillId="2" borderId="11" xfId="0" applyNumberFormat="1" applyFill="1" applyBorder="1" applyAlignment="1" applyProtection="1">
      <alignment horizontal="center" vertical="center" wrapText="1"/>
    </xf>
    <xf numFmtId="1" fontId="0" fillId="0" borderId="13" xfId="0" applyNumberFormat="1" applyBorder="1" applyAlignment="1" applyProtection="1">
      <alignment horizontal="center" vertical="center" wrapText="1"/>
      <protection locked="0"/>
    </xf>
    <xf numFmtId="1" fontId="0" fillId="0" borderId="11" xfId="0" applyNumberFormat="1" applyFill="1" applyBorder="1" applyAlignment="1" applyProtection="1">
      <alignment horizontal="center" vertical="center" wrapText="1"/>
    </xf>
    <xf numFmtId="1" fontId="0" fillId="2" borderId="0" xfId="0" applyNumberFormat="1" applyFill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vertical="center" wrapText="1"/>
      <protection locked="0"/>
    </xf>
    <xf numFmtId="1" fontId="0" fillId="0" borderId="11" xfId="0" applyNumberFormat="1" applyBorder="1" applyAlignment="1" applyProtection="1">
      <alignment horizontal="center" vertical="center" wrapText="1"/>
      <protection locked="0"/>
    </xf>
    <xf numFmtId="1" fontId="0" fillId="2" borderId="11" xfId="0" applyNumberFormat="1" applyFill="1" applyBorder="1" applyAlignment="1" applyProtection="1">
      <alignment horizontal="center" vertical="center" wrapText="1"/>
      <protection locked="0"/>
    </xf>
    <xf numFmtId="1" fontId="0" fillId="3" borderId="11" xfId="0" applyNumberFormat="1" applyFill="1" applyBorder="1" applyAlignment="1" applyProtection="1">
      <alignment horizontal="center" vertical="center" wrapText="1"/>
      <protection locked="0"/>
    </xf>
    <xf numFmtId="1" fontId="0" fillId="0" borderId="0" xfId="0" applyNumberFormat="1" applyBorder="1" applyAlignment="1" applyProtection="1">
      <alignment horizontal="center" vertical="center" wrapText="1"/>
      <protection locked="0"/>
    </xf>
    <xf numFmtId="1" fontId="1" fillId="0" borderId="9" xfId="0" applyNumberFormat="1" applyFont="1" applyBorder="1" applyAlignment="1" applyProtection="1">
      <alignment horizontal="center" vertical="center" wrapText="1"/>
      <protection locked="0"/>
    </xf>
    <xf numFmtId="1" fontId="1" fillId="0" borderId="15" xfId="0" applyNumberFormat="1" applyFont="1" applyBorder="1" applyAlignment="1" applyProtection="1">
      <alignment horizontal="center" vertical="center" wrapText="1"/>
      <protection locked="0"/>
    </xf>
    <xf numFmtId="1" fontId="1" fillId="0" borderId="2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9" fontId="2" fillId="0" borderId="16" xfId="0" applyNumberFormat="1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 wrapText="1"/>
      <protection locked="0"/>
    </xf>
    <xf numFmtId="0" fontId="0" fillId="0" borderId="20" xfId="0" applyBorder="1" applyAlignment="1" applyProtection="1">
      <alignment horizontal="center" vertical="center" wrapText="1"/>
      <protection locked="0"/>
    </xf>
    <xf numFmtId="0" fontId="0" fillId="0" borderId="21" xfId="0" applyBorder="1" applyAlignment="1" applyProtection="1">
      <alignment horizontal="center" vertical="center" wrapText="1"/>
      <protection locked="0"/>
    </xf>
    <xf numFmtId="1" fontId="0" fillId="0" borderId="9" xfId="0" applyNumberFormat="1" applyBorder="1" applyAlignment="1" applyProtection="1">
      <alignment horizontal="center" vertical="center" wrapText="1"/>
      <protection locked="0"/>
    </xf>
    <xf numFmtId="0" fontId="0" fillId="0" borderId="15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1" fontId="0" fillId="2" borderId="20" xfId="0" applyNumberFormat="1" applyFill="1" applyBorder="1" applyAlignment="1" applyProtection="1">
      <alignment horizontal="center" vertical="center" wrapText="1"/>
    </xf>
    <xf numFmtId="0" fontId="0" fillId="2" borderId="20" xfId="0" applyFill="1" applyBorder="1" applyAlignment="1" applyProtection="1">
      <alignment horizontal="center" vertical="center" wrapText="1"/>
    </xf>
    <xf numFmtId="0" fontId="0" fillId="2" borderId="12" xfId="0" applyFill="1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18" xfId="0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4" borderId="0" xfId="0" applyFill="1" applyBorder="1" applyAlignment="1" applyProtection="1">
      <alignment horizontal="center" vertical="center" wrapText="1"/>
      <protection locked="0"/>
    </xf>
    <xf numFmtId="0" fontId="0" fillId="4" borderId="0" xfId="0" applyFill="1" applyAlignment="1" applyProtection="1">
      <alignment horizontal="center" vertical="center" wrapText="1"/>
      <protection locked="0"/>
    </xf>
    <xf numFmtId="0" fontId="0" fillId="4" borderId="0" xfId="0" applyFill="1"/>
    <xf numFmtId="0" fontId="0" fillId="0" borderId="0" xfId="0" applyAlignment="1" applyProtection="1">
      <alignment vertical="center" wrapText="1"/>
      <protection locked="0"/>
    </xf>
    <xf numFmtId="0" fontId="0" fillId="4" borderId="8" xfId="0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1" fontId="0" fillId="0" borderId="0" xfId="0" applyNumberFormat="1" applyFill="1" applyBorder="1" applyAlignment="1" applyProtection="1">
      <alignment horizontal="center" vertical="center" wrapText="1"/>
    </xf>
    <xf numFmtId="1" fontId="0" fillId="0" borderId="0" xfId="0" applyNumberFormat="1" applyAlignment="1" applyProtection="1">
      <alignment horizontal="center" vertical="center" wrapText="1"/>
      <protection locked="0"/>
    </xf>
    <xf numFmtId="1" fontId="0" fillId="4" borderId="0" xfId="0" applyNumberFormat="1" applyFill="1" applyBorder="1" applyAlignment="1" applyProtection="1">
      <alignment horizontal="center" vertical="center" wrapText="1"/>
      <protection locked="0"/>
    </xf>
    <xf numFmtId="1" fontId="0" fillId="4" borderId="0" xfId="0" applyNumberFormat="1" applyFill="1" applyAlignment="1" applyProtection="1">
      <alignment horizontal="center" vertical="center" wrapText="1"/>
      <protection locked="0"/>
    </xf>
    <xf numFmtId="0" fontId="0" fillId="0" borderId="0" xfId="0" applyAlignment="1">
      <alignment horizontal="right"/>
    </xf>
    <xf numFmtId="1" fontId="0" fillId="2" borderId="12" xfId="0" applyNumberFormat="1" applyFill="1" applyBorder="1" applyAlignment="1" applyProtection="1">
      <alignment horizontal="center" vertical="center" wrapText="1"/>
      <protection locked="0"/>
    </xf>
    <xf numFmtId="1" fontId="0" fillId="2" borderId="19" xfId="0" applyNumberFormat="1" applyFill="1" applyBorder="1" applyAlignment="1" applyProtection="1">
      <alignment horizontal="center" vertical="center" wrapText="1"/>
      <protection locked="0"/>
    </xf>
    <xf numFmtId="0" fontId="0" fillId="5" borderId="11" xfId="0" applyFill="1" applyBorder="1" applyAlignment="1" applyProtection="1">
      <alignment horizontal="center" vertical="center"/>
    </xf>
    <xf numFmtId="0" fontId="0" fillId="5" borderId="10" xfId="0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workbookViewId="0">
      <selection activeCell="K22" sqref="K22"/>
    </sheetView>
  </sheetViews>
  <sheetFormatPr baseColWidth="10" defaultColWidth="9.140625" defaultRowHeight="15" x14ac:dyDescent="0.25"/>
  <cols>
    <col min="1" max="4" width="18.140625" style="6" customWidth="1"/>
    <col min="5" max="7" width="9.140625" style="6"/>
    <col min="8" max="8" width="9.5703125" style="6" bestFit="1" customWidth="1"/>
    <col min="9" max="16384" width="9.140625" style="6"/>
  </cols>
  <sheetData>
    <row r="1" spans="1:11" ht="15.75" thickBot="1" x14ac:dyDescent="0.3">
      <c r="A1" s="97" t="s">
        <v>19</v>
      </c>
      <c r="B1" s="5"/>
      <c r="C1" s="5"/>
      <c r="D1" s="85" t="s">
        <v>20</v>
      </c>
      <c r="E1" s="86"/>
    </row>
    <row r="2" spans="1:11" ht="15.75" thickBot="1" x14ac:dyDescent="0.3">
      <c r="A2" s="98"/>
      <c r="B2" s="7"/>
      <c r="C2" s="7"/>
      <c r="D2" s="54"/>
      <c r="E2" s="55"/>
      <c r="F2" s="85" t="s">
        <v>21</v>
      </c>
      <c r="G2" s="86"/>
      <c r="H2" s="13"/>
      <c r="I2" s="13"/>
    </row>
    <row r="3" spans="1:11" ht="15.75" thickBot="1" x14ac:dyDescent="0.3">
      <c r="A3" s="91" t="s">
        <v>0</v>
      </c>
      <c r="B3" s="92"/>
      <c r="C3" s="92"/>
      <c r="D3" s="93"/>
      <c r="E3" s="8"/>
      <c r="J3" s="89">
        <v>0.2</v>
      </c>
      <c r="K3" s="90"/>
    </row>
    <row r="4" spans="1:11" s="12" customFormat="1" ht="30.75" customHeight="1" thickBot="1" x14ac:dyDescent="0.3">
      <c r="A4" s="94"/>
      <c r="B4" s="95"/>
      <c r="C4" s="95"/>
      <c r="D4" s="96"/>
      <c r="E4" s="9">
        <v>20</v>
      </c>
      <c r="F4" s="10">
        <v>5.5</v>
      </c>
      <c r="G4" s="11">
        <v>10</v>
      </c>
      <c r="H4" s="11">
        <v>7</v>
      </c>
      <c r="I4" s="62">
        <v>19.600000000000001</v>
      </c>
      <c r="J4" s="87" t="s">
        <v>22</v>
      </c>
      <c r="K4" s="88"/>
    </row>
    <row r="5" spans="1:11" s="12" customFormat="1" ht="30.75" customHeight="1" thickBot="1" x14ac:dyDescent="0.3">
      <c r="A5" s="13"/>
      <c r="B5" s="53" t="s">
        <v>24</v>
      </c>
      <c r="C5" s="53" t="s">
        <v>17</v>
      </c>
      <c r="D5" s="56"/>
      <c r="E5" s="82" t="s">
        <v>24</v>
      </c>
      <c r="F5" s="83"/>
      <c r="G5" s="84"/>
      <c r="H5" s="58"/>
      <c r="I5" s="58"/>
      <c r="J5" s="14"/>
      <c r="K5" s="30">
        <f>J5*J3</f>
        <v>0</v>
      </c>
    </row>
    <row r="6" spans="1:11" x14ac:dyDescent="0.25">
      <c r="A6" s="15" t="s">
        <v>2</v>
      </c>
      <c r="B6" s="18"/>
      <c r="C6" s="18"/>
      <c r="D6" s="16"/>
      <c r="E6" s="2">
        <f>D6</f>
        <v>0</v>
      </c>
      <c r="F6" s="18"/>
      <c r="G6" s="18"/>
      <c r="H6" s="18"/>
      <c r="I6" s="18"/>
      <c r="J6" s="17"/>
    </row>
    <row r="7" spans="1:11" x14ac:dyDescent="0.25">
      <c r="A7" s="18" t="s">
        <v>3</v>
      </c>
      <c r="B7" s="18"/>
      <c r="C7" s="18"/>
      <c r="D7" s="19"/>
      <c r="E7" s="18"/>
      <c r="F7" s="2" t="b">
        <f>IF(D7,D7)</f>
        <v>0</v>
      </c>
      <c r="G7" s="18"/>
      <c r="H7" s="18"/>
      <c r="I7" s="18"/>
      <c r="J7" s="17"/>
    </row>
    <row r="8" spans="1:11" x14ac:dyDescent="0.25">
      <c r="A8" s="15" t="s">
        <v>4</v>
      </c>
      <c r="B8" s="15"/>
      <c r="C8" s="15"/>
      <c r="D8" s="16"/>
      <c r="E8" s="1" t="b">
        <f>IF(D8,D8)</f>
        <v>0</v>
      </c>
      <c r="F8" s="15"/>
      <c r="G8" s="15"/>
      <c r="H8" s="18"/>
      <c r="I8" s="18"/>
      <c r="J8" s="17"/>
    </row>
    <row r="9" spans="1:11" x14ac:dyDescent="0.25">
      <c r="A9" s="15" t="s">
        <v>5</v>
      </c>
      <c r="B9" s="15"/>
      <c r="C9" s="15"/>
      <c r="D9" s="16"/>
      <c r="E9" s="15"/>
      <c r="F9" s="1" t="b">
        <f>IF(D9,D9)</f>
        <v>0</v>
      </c>
      <c r="G9" s="15"/>
      <c r="H9" s="18"/>
      <c r="I9" s="18"/>
      <c r="J9" s="17"/>
    </row>
    <row r="10" spans="1:11" x14ac:dyDescent="0.25">
      <c r="A10" s="15" t="s">
        <v>6</v>
      </c>
      <c r="B10" s="15"/>
      <c r="C10" s="15"/>
      <c r="D10" s="16"/>
      <c r="E10" s="15"/>
      <c r="F10" s="1" t="b">
        <f>IF(D10,D10)</f>
        <v>0</v>
      </c>
      <c r="G10" s="15"/>
      <c r="H10" s="18"/>
      <c r="I10" s="18"/>
      <c r="J10" s="17"/>
    </row>
    <row r="11" spans="1:11" x14ac:dyDescent="0.25">
      <c r="A11" s="15" t="s">
        <v>7</v>
      </c>
      <c r="B11" s="15"/>
      <c r="C11" s="15"/>
      <c r="D11" s="16"/>
      <c r="E11" s="1" t="b">
        <f>IF(D11,D11)</f>
        <v>0</v>
      </c>
      <c r="F11" s="15"/>
      <c r="G11" s="15"/>
      <c r="H11" s="18"/>
      <c r="I11" s="18"/>
      <c r="J11" s="17"/>
    </row>
    <row r="12" spans="1:11" x14ac:dyDescent="0.25">
      <c r="A12" s="15" t="s">
        <v>8</v>
      </c>
      <c r="B12" s="15"/>
      <c r="C12" s="15"/>
      <c r="D12" s="16"/>
      <c r="E12" s="1" t="b">
        <f>IF(D12,D12)</f>
        <v>0</v>
      </c>
      <c r="F12" s="15"/>
      <c r="G12" s="15"/>
      <c r="H12" s="18"/>
      <c r="I12" s="18"/>
      <c r="J12" s="17"/>
    </row>
    <row r="13" spans="1:11" x14ac:dyDescent="0.25">
      <c r="A13" s="15" t="s">
        <v>9</v>
      </c>
      <c r="B13" s="15"/>
      <c r="C13" s="15"/>
      <c r="D13" s="16"/>
      <c r="E13" s="1">
        <f>D13</f>
        <v>0</v>
      </c>
      <c r="F13" s="15"/>
      <c r="G13" s="15"/>
      <c r="H13" s="18"/>
      <c r="I13" s="18"/>
      <c r="J13" s="17"/>
    </row>
    <row r="14" spans="1:11" x14ac:dyDescent="0.25">
      <c r="A14" s="15" t="s">
        <v>10</v>
      </c>
      <c r="B14" s="15"/>
      <c r="C14" s="15"/>
      <c r="D14" s="16"/>
      <c r="E14" s="1">
        <f>D14</f>
        <v>0</v>
      </c>
      <c r="F14" s="15"/>
      <c r="G14" s="15"/>
      <c r="H14" s="18"/>
      <c r="I14" s="18"/>
      <c r="J14" s="17"/>
    </row>
    <row r="15" spans="1:11" x14ac:dyDescent="0.25">
      <c r="A15" s="15" t="s">
        <v>11</v>
      </c>
      <c r="B15" s="15"/>
      <c r="C15" s="15"/>
      <c r="D15" s="16"/>
      <c r="E15" s="1">
        <f>D15</f>
        <v>0</v>
      </c>
      <c r="F15" s="15"/>
      <c r="G15" s="15"/>
      <c r="H15" s="18"/>
      <c r="I15" s="18"/>
      <c r="J15" s="17"/>
    </row>
    <row r="16" spans="1:11" x14ac:dyDescent="0.25">
      <c r="A16" s="15" t="s">
        <v>12</v>
      </c>
      <c r="B16" s="15"/>
      <c r="C16" s="15"/>
      <c r="D16" s="16"/>
      <c r="E16" s="15"/>
      <c r="F16" s="1">
        <f>D16</f>
        <v>0</v>
      </c>
      <c r="G16" s="15"/>
      <c r="H16" s="18"/>
      <c r="I16" s="18"/>
      <c r="J16" s="17"/>
    </row>
    <row r="17" spans="1:13" x14ac:dyDescent="0.25">
      <c r="A17" s="15" t="s">
        <v>13</v>
      </c>
      <c r="B17" s="15"/>
      <c r="C17" s="15"/>
      <c r="D17" s="52"/>
      <c r="E17" s="1">
        <f>B17</f>
        <v>0</v>
      </c>
      <c r="F17" s="15"/>
      <c r="G17" s="15"/>
      <c r="H17" s="18"/>
      <c r="I17" s="18"/>
      <c r="J17" s="17"/>
    </row>
    <row r="18" spans="1:13" x14ac:dyDescent="0.25">
      <c r="A18" s="15" t="s">
        <v>14</v>
      </c>
      <c r="B18" s="15"/>
      <c r="C18" s="15"/>
      <c r="D18" s="52"/>
      <c r="E18" s="15"/>
      <c r="F18" s="15"/>
      <c r="G18" s="1">
        <f>B18</f>
        <v>0</v>
      </c>
      <c r="H18" s="2"/>
      <c r="I18" s="2"/>
      <c r="J18" s="17"/>
    </row>
    <row r="19" spans="1:13" x14ac:dyDescent="0.25">
      <c r="A19" s="15" t="s">
        <v>50</v>
      </c>
      <c r="B19" s="127">
        <v>0</v>
      </c>
      <c r="C19" s="127"/>
      <c r="D19" s="52"/>
      <c r="E19" s="15"/>
      <c r="F19" s="15"/>
      <c r="G19" s="1"/>
      <c r="H19" s="126"/>
      <c r="I19" s="2"/>
      <c r="J19" s="17"/>
      <c r="M19" s="2" t="s">
        <v>77</v>
      </c>
    </row>
    <row r="20" spans="1:13" x14ac:dyDescent="0.25">
      <c r="A20" s="15" t="s">
        <v>51</v>
      </c>
      <c r="B20" s="15"/>
      <c r="C20" s="15"/>
      <c r="D20" s="52"/>
      <c r="E20" s="15"/>
      <c r="F20" s="15"/>
      <c r="G20" s="1"/>
      <c r="H20" s="2"/>
      <c r="I20" s="2">
        <f>B20</f>
        <v>0</v>
      </c>
      <c r="J20" s="17"/>
    </row>
    <row r="21" spans="1:13" x14ac:dyDescent="0.25">
      <c r="A21" s="15" t="s">
        <v>15</v>
      </c>
      <c r="B21" s="15"/>
      <c r="C21" s="15"/>
      <c r="D21" s="57"/>
      <c r="E21" s="15"/>
      <c r="F21" s="1">
        <f>D21</f>
        <v>0</v>
      </c>
      <c r="G21" s="15"/>
      <c r="H21" s="18"/>
      <c r="I21" s="18"/>
      <c r="J21" s="17"/>
    </row>
    <row r="22" spans="1:13" x14ac:dyDescent="0.25">
      <c r="A22" s="15" t="s">
        <v>16</v>
      </c>
      <c r="B22" s="15"/>
      <c r="C22" s="15"/>
      <c r="D22" s="16"/>
      <c r="E22" s="15"/>
      <c r="F22" s="15"/>
      <c r="G22" s="1">
        <f>D22</f>
        <v>0</v>
      </c>
      <c r="H22" s="2"/>
      <c r="I22" s="2"/>
      <c r="J22" s="17"/>
    </row>
    <row r="23" spans="1:13" ht="30" x14ac:dyDescent="0.25">
      <c r="A23" s="20" t="s">
        <v>23</v>
      </c>
      <c r="B23" s="20"/>
      <c r="C23" s="20"/>
      <c r="D23" s="16"/>
      <c r="E23" s="15"/>
      <c r="F23" s="15"/>
      <c r="G23" s="16"/>
      <c r="H23" s="19"/>
      <c r="I23" s="19"/>
      <c r="J23" s="17"/>
    </row>
    <row r="24" spans="1:13" ht="15.75" thickBot="1" x14ac:dyDescent="0.3">
      <c r="A24" s="21"/>
      <c r="B24" s="21"/>
      <c r="C24" s="21"/>
      <c r="D24" s="56"/>
      <c r="E24" s="13"/>
      <c r="F24" s="13"/>
      <c r="G24" s="13"/>
      <c r="H24" s="13"/>
      <c r="I24" s="13"/>
      <c r="J24" s="22"/>
    </row>
    <row r="25" spans="1:13" s="27" customFormat="1" ht="15.75" thickBot="1" x14ac:dyDescent="0.3">
      <c r="A25" s="23"/>
      <c r="B25" s="23"/>
      <c r="C25" s="23"/>
      <c r="D25" s="65"/>
      <c r="E25" s="24">
        <v>0.2</v>
      </c>
      <c r="F25" s="25">
        <v>5.5E-2</v>
      </c>
      <c r="G25" s="24">
        <v>0.1</v>
      </c>
      <c r="H25" s="59">
        <v>7.0000000000000007E-2</v>
      </c>
      <c r="I25" s="63">
        <v>0.19600000000000001</v>
      </c>
      <c r="J25" s="26" t="s">
        <v>1</v>
      </c>
    </row>
    <row r="26" spans="1:13" ht="15.75" thickBot="1" x14ac:dyDescent="0.3">
      <c r="C26" s="28" t="s">
        <v>18</v>
      </c>
      <c r="D26" s="66"/>
      <c r="E26" s="3">
        <f>SUM(E6:E23)</f>
        <v>0</v>
      </c>
      <c r="F26" s="3">
        <f>SUM(F6:F23)</f>
        <v>0</v>
      </c>
      <c r="G26" s="3">
        <f>SUM(G6:G23)</f>
        <v>0</v>
      </c>
      <c r="H26" s="3">
        <f>SUM(H6:H23)</f>
        <v>0</v>
      </c>
      <c r="I26" s="3">
        <f>SUM(I6:I23)</f>
        <v>0</v>
      </c>
      <c r="J26" s="3">
        <f>SUM(E26:G26)</f>
        <v>0</v>
      </c>
      <c r="K26" s="27"/>
    </row>
    <row r="27" spans="1:13" ht="15.75" thickBot="1" x14ac:dyDescent="0.3">
      <c r="C27" s="28" t="s">
        <v>17</v>
      </c>
      <c r="D27" s="67"/>
      <c r="E27" s="4">
        <f>E26/(1+E4/100)</f>
        <v>0</v>
      </c>
      <c r="F27" s="4">
        <f>F26/(1+F4/100)</f>
        <v>0</v>
      </c>
      <c r="G27" s="4">
        <f>G26/(1+G4/100)</f>
        <v>0</v>
      </c>
      <c r="H27" s="4">
        <f>H26/1.07</f>
        <v>0</v>
      </c>
      <c r="I27" s="4">
        <f>I26/1.196</f>
        <v>0</v>
      </c>
      <c r="J27" s="4">
        <f>SUM(E27:G27)</f>
        <v>0</v>
      </c>
      <c r="K27" s="27"/>
    </row>
    <row r="28" spans="1:13" ht="15.75" thickBot="1" x14ac:dyDescent="0.3">
      <c r="C28" s="28" t="s">
        <v>31</v>
      </c>
      <c r="D28" s="67"/>
      <c r="E28" s="4">
        <f>E27*20%</f>
        <v>0</v>
      </c>
      <c r="F28" s="4">
        <f>F27*5.5%</f>
        <v>0</v>
      </c>
      <c r="G28" s="4">
        <f>G27*10%</f>
        <v>0</v>
      </c>
      <c r="H28" s="4">
        <f>H27*7%</f>
        <v>0</v>
      </c>
      <c r="I28" s="4">
        <f>I27*19.6%</f>
        <v>0</v>
      </c>
      <c r="J28" s="4">
        <f>SUM(E28:G28)</f>
        <v>0</v>
      </c>
      <c r="K28" s="27"/>
    </row>
    <row r="29" spans="1:13" ht="15.75" thickBot="1" x14ac:dyDescent="0.3">
      <c r="C29" s="28" t="s">
        <v>30</v>
      </c>
      <c r="D29" s="29"/>
      <c r="E29" s="4">
        <f>E27+J5</f>
        <v>0</v>
      </c>
      <c r="F29" s="4"/>
      <c r="G29" s="4"/>
      <c r="H29" s="4"/>
      <c r="I29" s="4"/>
      <c r="J29" s="4"/>
      <c r="K29" s="27"/>
    </row>
    <row r="30" spans="1:13" ht="15.75" thickBot="1" x14ac:dyDescent="0.3">
      <c r="C30" s="28" t="s">
        <v>25</v>
      </c>
      <c r="D30" s="29"/>
      <c r="E30" s="4">
        <f>E28+K5</f>
        <v>0</v>
      </c>
      <c r="F30" s="4">
        <f t="shared" ref="F30:J30" si="0">F26-F27</f>
        <v>0</v>
      </c>
      <c r="G30" s="4">
        <f t="shared" si="0"/>
        <v>0</v>
      </c>
      <c r="H30" s="4"/>
      <c r="I30" s="4"/>
      <c r="J30" s="4">
        <f t="shared" si="0"/>
        <v>0</v>
      </c>
      <c r="K30" s="27"/>
    </row>
  </sheetData>
  <sheetProtection selectLockedCells="1"/>
  <mergeCells count="7">
    <mergeCell ref="E5:G5"/>
    <mergeCell ref="D1:E1"/>
    <mergeCell ref="J4:K4"/>
    <mergeCell ref="J3:K3"/>
    <mergeCell ref="A3:D4"/>
    <mergeCell ref="A1:A2"/>
    <mergeCell ref="F2:G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zoomScaleNormal="100" workbookViewId="0">
      <pane xSplit="1" topLeftCell="B1" activePane="topRight" state="frozen"/>
      <selection pane="topRight" activeCell="H34" activeCellId="2" sqref="B33:F33 G34 H34"/>
    </sheetView>
  </sheetViews>
  <sheetFormatPr baseColWidth="10" defaultColWidth="11.42578125" defaultRowHeight="15" x14ac:dyDescent="0.25"/>
  <cols>
    <col min="1" max="1" width="16.28515625" style="21" customWidth="1"/>
    <col min="2" max="2" width="11.42578125" style="21"/>
    <col min="3" max="6" width="11.42578125" style="31"/>
    <col min="8" max="12" width="11.42578125" style="31"/>
    <col min="13" max="13" width="11.42578125" style="21"/>
    <col min="14" max="16384" width="11.42578125" style="31"/>
  </cols>
  <sheetData>
    <row r="1" spans="1:20" ht="29.25" customHeight="1" thickBot="1" x14ac:dyDescent="0.3">
      <c r="A1" s="108" t="s">
        <v>26</v>
      </c>
      <c r="B1" s="71" t="s">
        <v>32</v>
      </c>
      <c r="C1" s="71"/>
      <c r="D1" s="71"/>
      <c r="E1" s="71"/>
      <c r="F1" s="71"/>
      <c r="G1" s="31"/>
      <c r="H1" s="71"/>
      <c r="I1" s="72"/>
      <c r="J1" s="72"/>
      <c r="K1" s="108" t="s">
        <v>47</v>
      </c>
      <c r="L1" s="108" t="s">
        <v>44</v>
      </c>
      <c r="M1" s="71"/>
      <c r="N1" s="111" t="s">
        <v>35</v>
      </c>
      <c r="O1" s="103"/>
      <c r="P1" s="103"/>
      <c r="Q1" s="104"/>
      <c r="R1" s="108" t="s">
        <v>36</v>
      </c>
      <c r="S1" s="108" t="s">
        <v>37</v>
      </c>
      <c r="T1" s="108" t="s">
        <v>38</v>
      </c>
    </row>
    <row r="2" spans="1:20" ht="60.75" thickBot="1" x14ac:dyDescent="0.3">
      <c r="A2" s="109"/>
      <c r="B2" s="33" t="s">
        <v>27</v>
      </c>
      <c r="C2" s="34" t="s">
        <v>28</v>
      </c>
      <c r="D2" s="35" t="s">
        <v>29</v>
      </c>
      <c r="E2" s="61">
        <v>7.0000000000000007E-2</v>
      </c>
      <c r="F2" s="64">
        <v>0.19600000000000001</v>
      </c>
      <c r="G2" s="36" t="s">
        <v>53</v>
      </c>
      <c r="H2" s="34" t="s">
        <v>43</v>
      </c>
      <c r="I2" s="36" t="s">
        <v>54</v>
      </c>
      <c r="J2" s="70" t="s">
        <v>60</v>
      </c>
      <c r="K2" s="110"/>
      <c r="L2" s="110"/>
      <c r="M2" s="36" t="s">
        <v>52</v>
      </c>
      <c r="N2" s="36" t="s">
        <v>33</v>
      </c>
      <c r="O2" s="36" t="s">
        <v>34</v>
      </c>
      <c r="P2" s="36" t="s">
        <v>45</v>
      </c>
      <c r="Q2" s="36" t="s">
        <v>1</v>
      </c>
      <c r="R2" s="109"/>
      <c r="S2" s="110"/>
      <c r="T2" s="109"/>
    </row>
    <row r="3" spans="1:20" ht="27.75" customHeight="1" thickBot="1" x14ac:dyDescent="0.3">
      <c r="A3" s="36" t="s">
        <v>39</v>
      </c>
      <c r="B3" s="37">
        <v>1446</v>
      </c>
      <c r="C3" s="38"/>
      <c r="D3" s="39">
        <v>995</v>
      </c>
      <c r="E3" s="74">
        <v>2062.7199999999998</v>
      </c>
      <c r="F3" s="74">
        <v>2338.9899999999998</v>
      </c>
      <c r="G3" s="40"/>
      <c r="H3" s="38"/>
      <c r="I3" s="73">
        <f t="shared" ref="I3:I12" si="0">SUM(B3:F3)</f>
        <v>6842.7099999999991</v>
      </c>
      <c r="J3" s="75">
        <v>992</v>
      </c>
      <c r="K3" s="40"/>
      <c r="L3" s="40"/>
      <c r="M3" s="40"/>
      <c r="N3" s="40"/>
      <c r="O3" s="40"/>
      <c r="P3" s="40">
        <v>473</v>
      </c>
      <c r="Q3" s="78">
        <f>SUM(N3:P3)</f>
        <v>473</v>
      </c>
      <c r="R3" s="20"/>
      <c r="S3" s="79">
        <f>IF(J3&gt;Q3,J3-Q3,0)</f>
        <v>519</v>
      </c>
      <c r="T3" s="79">
        <f>IF(Q3&gt;J3,J3-Q3,0)</f>
        <v>0</v>
      </c>
    </row>
    <row r="4" spans="1:20" ht="27.75" customHeight="1" thickBot="1" x14ac:dyDescent="0.3">
      <c r="A4" s="36" t="s">
        <v>40</v>
      </c>
      <c r="B4" s="37"/>
      <c r="C4" s="37"/>
      <c r="D4" s="41"/>
      <c r="E4" s="41"/>
      <c r="F4" s="41"/>
      <c r="G4" s="20"/>
      <c r="H4" s="37"/>
      <c r="I4" s="51">
        <f t="shared" si="0"/>
        <v>0</v>
      </c>
      <c r="J4" s="75"/>
      <c r="K4" s="20"/>
      <c r="L4" s="20"/>
      <c r="M4" s="20"/>
      <c r="N4" s="20"/>
      <c r="O4" s="20"/>
      <c r="P4" s="20"/>
      <c r="Q4" s="40"/>
      <c r="R4" s="79">
        <f>T3</f>
        <v>0</v>
      </c>
      <c r="S4" s="79">
        <f>IF(J4&gt;Q4,J4-Q4,0)</f>
        <v>0</v>
      </c>
      <c r="T4" s="79">
        <f t="shared" ref="T4:T7" si="1">IF(Q4&gt;J4,J4-Q4,0)</f>
        <v>0</v>
      </c>
    </row>
    <row r="5" spans="1:20" ht="27.75" customHeight="1" thickBot="1" x14ac:dyDescent="0.3">
      <c r="A5" s="36" t="s">
        <v>41</v>
      </c>
      <c r="B5" s="37"/>
      <c r="C5" s="37"/>
      <c r="D5" s="41"/>
      <c r="E5" s="41"/>
      <c r="F5" s="41"/>
      <c r="G5" s="20"/>
      <c r="H5" s="37"/>
      <c r="I5" s="51">
        <f t="shared" si="0"/>
        <v>0</v>
      </c>
      <c r="J5" s="75"/>
      <c r="K5" s="20"/>
      <c r="L5" s="20"/>
      <c r="M5" s="20"/>
      <c r="N5" s="20"/>
      <c r="O5" s="20"/>
      <c r="P5" s="20"/>
      <c r="Q5" s="40"/>
      <c r="R5" s="79">
        <f>T4</f>
        <v>0</v>
      </c>
      <c r="S5" s="79">
        <f>J5-Q5</f>
        <v>0</v>
      </c>
      <c r="T5" s="79">
        <f t="shared" si="1"/>
        <v>0</v>
      </c>
    </row>
    <row r="6" spans="1:20" ht="27.75" customHeight="1" thickBot="1" x14ac:dyDescent="0.3">
      <c r="A6" s="36" t="s">
        <v>49</v>
      </c>
      <c r="B6" s="46">
        <f>B3+B4+B5</f>
        <v>1446</v>
      </c>
      <c r="C6" s="46">
        <f>C3+C4+C5</f>
        <v>0</v>
      </c>
      <c r="D6" s="45">
        <f>D3+D4+D5</f>
        <v>995</v>
      </c>
      <c r="E6" s="48">
        <f>E3+E4+E5</f>
        <v>2062.7199999999998</v>
      </c>
      <c r="F6" s="48">
        <f>F3+F4+F5</f>
        <v>2338.9899999999998</v>
      </c>
      <c r="G6" s="20"/>
      <c r="H6" s="46">
        <f>H3+H4+H5</f>
        <v>0</v>
      </c>
      <c r="I6" s="51">
        <f>SUM(B6:F6)</f>
        <v>6842.7099999999991</v>
      </c>
      <c r="J6" s="73">
        <f>SUM(J3:J5)</f>
        <v>992</v>
      </c>
      <c r="K6" s="49">
        <f>K5+K4+K3</f>
        <v>0</v>
      </c>
      <c r="L6" s="49"/>
      <c r="M6" s="49">
        <f>M3+M4+M5</f>
        <v>0</v>
      </c>
      <c r="N6" s="49">
        <f>N5+N4+N3</f>
        <v>0</v>
      </c>
      <c r="O6" s="49"/>
      <c r="P6" s="49">
        <f>P5+P4+P3</f>
        <v>473</v>
      </c>
      <c r="Q6" s="51">
        <f t="shared" ref="Q6:Q12" si="2">SUM(N6:P6)</f>
        <v>473</v>
      </c>
      <c r="R6" s="80"/>
      <c r="S6" s="79">
        <f>SUM(S3:S5)</f>
        <v>519</v>
      </c>
      <c r="T6" s="80"/>
    </row>
    <row r="7" spans="1:20" ht="27.75" customHeight="1" thickBot="1" x14ac:dyDescent="0.3">
      <c r="A7" s="36" t="s">
        <v>73</v>
      </c>
      <c r="B7" s="124">
        <f>B9-B6</f>
        <v>-1446</v>
      </c>
      <c r="C7" s="124">
        <f>C9-C6</f>
        <v>0</v>
      </c>
      <c r="D7" s="125">
        <f>D9-D6</f>
        <v>-995</v>
      </c>
      <c r="E7" s="125">
        <f>E9-E6</f>
        <v>-2062.7199999999998</v>
      </c>
      <c r="F7" s="125">
        <f>F9-F6</f>
        <v>-2338.9899999999998</v>
      </c>
      <c r="G7" s="20"/>
      <c r="H7" s="37"/>
      <c r="I7" s="73">
        <f t="shared" si="0"/>
        <v>-6842.7099999999991</v>
      </c>
      <c r="J7" s="75"/>
      <c r="K7" s="20"/>
      <c r="L7" s="20"/>
      <c r="M7" s="20"/>
      <c r="N7" s="20"/>
      <c r="O7" s="20"/>
      <c r="P7" s="20"/>
      <c r="Q7" s="51">
        <f>SUM(N7:P7)</f>
        <v>0</v>
      </c>
      <c r="R7" s="79">
        <f>T5</f>
        <v>0</v>
      </c>
      <c r="S7" s="79">
        <f t="shared" ref="S7" si="3">J7-Q7</f>
        <v>0</v>
      </c>
      <c r="T7" s="79">
        <f t="shared" si="1"/>
        <v>0</v>
      </c>
    </row>
    <row r="8" spans="1:20" ht="15.75" thickBot="1" x14ac:dyDescent="0.3"/>
    <row r="9" spans="1:20" ht="27.75" customHeight="1" thickBot="1" x14ac:dyDescent="0.3">
      <c r="A9" s="36" t="s">
        <v>46</v>
      </c>
      <c r="B9" s="47">
        <f>Feuil1!E27</f>
        <v>0</v>
      </c>
      <c r="C9" s="47">
        <f>Feuil1!F27</f>
        <v>0</v>
      </c>
      <c r="D9" s="48">
        <f>Feuil1!G27</f>
        <v>0</v>
      </c>
      <c r="E9" s="48">
        <f>Feuil1!H27</f>
        <v>0</v>
      </c>
      <c r="F9" s="48">
        <f>Feuil1!I27</f>
        <v>0</v>
      </c>
      <c r="G9" s="20"/>
      <c r="H9" s="46">
        <f>H3+H4+H5+H7</f>
        <v>0</v>
      </c>
      <c r="I9" s="73">
        <f t="shared" si="0"/>
        <v>0</v>
      </c>
      <c r="J9" s="75"/>
      <c r="K9" s="49">
        <f>K7+K5+K4+K3</f>
        <v>0</v>
      </c>
      <c r="L9" s="49">
        <f>L7+L5+L4+L3</f>
        <v>0</v>
      </c>
      <c r="M9" s="49">
        <f>M3+M4+M5+M7</f>
        <v>0</v>
      </c>
      <c r="N9" s="49">
        <f>N3+N4+N5+N7</f>
        <v>0</v>
      </c>
      <c r="O9" s="49">
        <f>O3+O4+O5+O7</f>
        <v>0</v>
      </c>
      <c r="P9" s="49">
        <f>P7+P5+P4+P3</f>
        <v>473</v>
      </c>
      <c r="Q9" s="51">
        <f t="shared" si="2"/>
        <v>473</v>
      </c>
      <c r="R9" s="49"/>
      <c r="S9" s="49"/>
      <c r="T9" s="49"/>
    </row>
    <row r="10" spans="1:20" ht="27.75" customHeight="1" thickBot="1" x14ac:dyDescent="0.3">
      <c r="A10" s="36" t="s">
        <v>72</v>
      </c>
      <c r="B10" s="68"/>
      <c r="C10" s="68"/>
      <c r="D10" s="69"/>
      <c r="E10" s="69">
        <v>2174.56</v>
      </c>
      <c r="F10" s="31">
        <v>2648.4</v>
      </c>
      <c r="G10" s="20"/>
      <c r="H10" s="37"/>
      <c r="I10" s="73"/>
      <c r="J10" s="75"/>
      <c r="K10" s="20"/>
      <c r="L10" s="20"/>
      <c r="M10" s="20"/>
      <c r="N10" s="20"/>
      <c r="O10" s="20"/>
      <c r="P10" s="20"/>
      <c r="Q10" s="51"/>
      <c r="R10" s="79"/>
      <c r="S10" s="79"/>
      <c r="T10" s="79"/>
    </row>
    <row r="11" spans="1:20" ht="27.75" customHeight="1" thickBot="1" x14ac:dyDescent="0.3">
      <c r="A11" s="36" t="s">
        <v>74</v>
      </c>
      <c r="B11" s="124">
        <f>B9+B10</f>
        <v>0</v>
      </c>
      <c r="C11" s="124">
        <f t="shared" ref="C11:F11" si="4">C9+C10</f>
        <v>0</v>
      </c>
      <c r="D11" s="124">
        <f t="shared" si="4"/>
        <v>0</v>
      </c>
      <c r="E11" s="124">
        <f t="shared" si="4"/>
        <v>2174.56</v>
      </c>
      <c r="F11" s="124">
        <f t="shared" si="4"/>
        <v>2648.4</v>
      </c>
      <c r="G11" s="20"/>
      <c r="H11" s="37"/>
      <c r="I11" s="73"/>
      <c r="J11" s="75"/>
      <c r="K11" s="20"/>
      <c r="L11" s="20"/>
      <c r="M11" s="20"/>
      <c r="N11" s="20"/>
      <c r="O11" s="20"/>
      <c r="P11" s="20"/>
      <c r="Q11" s="51"/>
      <c r="R11" s="79"/>
      <c r="S11" s="79"/>
      <c r="T11" s="79"/>
    </row>
    <row r="12" spans="1:20" ht="27.75" customHeight="1" thickBot="1" x14ac:dyDescent="0.3">
      <c r="A12" s="43" t="s">
        <v>42</v>
      </c>
      <c r="B12" s="47">
        <f>B7*20%</f>
        <v>-289.2</v>
      </c>
      <c r="C12" s="47">
        <f>C7*5.5%</f>
        <v>0</v>
      </c>
      <c r="D12" s="47">
        <f>D7*10%</f>
        <v>-99.5</v>
      </c>
      <c r="E12" s="47">
        <f>E7*7%</f>
        <v>-144.3904</v>
      </c>
      <c r="F12" s="47">
        <f>F7*19.6%</f>
        <v>-458.44203999999996</v>
      </c>
      <c r="G12" s="20"/>
      <c r="H12" s="47"/>
      <c r="I12" s="50">
        <f t="shared" si="0"/>
        <v>-991.53243999999995</v>
      </c>
      <c r="J12" s="75"/>
      <c r="K12" s="49"/>
      <c r="L12" s="49"/>
      <c r="M12" s="50"/>
      <c r="N12" s="49"/>
      <c r="O12" s="49"/>
      <c r="P12" s="49"/>
      <c r="Q12" s="51">
        <f t="shared" si="2"/>
        <v>0</v>
      </c>
      <c r="R12" s="49"/>
      <c r="S12" s="49"/>
      <c r="T12" s="49"/>
    </row>
    <row r="13" spans="1:20" ht="30.75" thickBot="1" x14ac:dyDescent="0.3">
      <c r="A13" s="36" t="s">
        <v>48</v>
      </c>
      <c r="B13" s="105">
        <f>SUM(B12:F12)</f>
        <v>-991.53243999999995</v>
      </c>
      <c r="C13" s="106"/>
      <c r="D13" s="107"/>
      <c r="E13" s="60"/>
      <c r="F13" s="60"/>
      <c r="G13" s="20"/>
      <c r="I13" s="21"/>
      <c r="J13" s="21"/>
      <c r="K13" s="21"/>
      <c r="L13" s="21"/>
    </row>
    <row r="14" spans="1:20" x14ac:dyDescent="0.25">
      <c r="B14" s="100" t="s">
        <v>61</v>
      </c>
      <c r="C14" s="100"/>
      <c r="E14" s="101" t="s">
        <v>62</v>
      </c>
      <c r="F14" s="101"/>
      <c r="G14" s="31"/>
      <c r="H14" s="101" t="s">
        <v>63</v>
      </c>
      <c r="I14" s="101"/>
      <c r="J14" s="21"/>
      <c r="K14" s="101" t="s">
        <v>64</v>
      </c>
      <c r="L14" s="101"/>
    </row>
    <row r="15" spans="1:20" ht="30" x14ac:dyDescent="0.25">
      <c r="B15" s="20" t="s">
        <v>55</v>
      </c>
      <c r="C15" s="44">
        <f>(B3*20%)</f>
        <v>289.2</v>
      </c>
      <c r="E15" s="20" t="s">
        <v>55</v>
      </c>
      <c r="F15" s="44">
        <f>(B4*20%)</f>
        <v>0</v>
      </c>
      <c r="G15" s="31"/>
      <c r="H15" s="20" t="s">
        <v>55</v>
      </c>
      <c r="I15" s="44">
        <f>B5*20%</f>
        <v>0</v>
      </c>
      <c r="J15" s="21"/>
      <c r="K15" s="20" t="s">
        <v>55</v>
      </c>
      <c r="L15" s="44">
        <f>B7*20%</f>
        <v>-289.2</v>
      </c>
    </row>
    <row r="16" spans="1:20" ht="30" x14ac:dyDescent="0.25">
      <c r="B16" s="20" t="s">
        <v>56</v>
      </c>
      <c r="C16" s="42">
        <f>(C3*5.5%)</f>
        <v>0</v>
      </c>
      <c r="E16" s="20" t="s">
        <v>56</v>
      </c>
      <c r="F16" s="44">
        <f>(C4*5.5%)</f>
        <v>0</v>
      </c>
      <c r="G16" s="31"/>
      <c r="H16" s="20" t="s">
        <v>56</v>
      </c>
      <c r="I16" s="44">
        <f>C5*5.5%</f>
        <v>0</v>
      </c>
      <c r="J16" s="21"/>
      <c r="K16" s="20" t="s">
        <v>56</v>
      </c>
      <c r="L16" s="42">
        <f>C7*5.5%</f>
        <v>0</v>
      </c>
    </row>
    <row r="17" spans="1:13" ht="30" x14ac:dyDescent="0.25">
      <c r="B17" s="20" t="s">
        <v>57</v>
      </c>
      <c r="C17" s="44">
        <f>(D3*10%)</f>
        <v>99.5</v>
      </c>
      <c r="E17" s="20" t="s">
        <v>57</v>
      </c>
      <c r="F17" s="44">
        <f>(D4*10%)</f>
        <v>0</v>
      </c>
      <c r="G17" s="31"/>
      <c r="H17" s="20" t="s">
        <v>57</v>
      </c>
      <c r="I17" s="44">
        <f>D5*10%</f>
        <v>0</v>
      </c>
      <c r="J17" s="21"/>
      <c r="K17" s="20" t="s">
        <v>57</v>
      </c>
      <c r="L17" s="44">
        <f>D7*10%</f>
        <v>-99.5</v>
      </c>
    </row>
    <row r="18" spans="1:13" ht="30" x14ac:dyDescent="0.25">
      <c r="B18" s="20" t="s">
        <v>58</v>
      </c>
      <c r="C18" s="44">
        <f>(E3*7%)</f>
        <v>144.3904</v>
      </c>
      <c r="E18" s="20" t="s">
        <v>58</v>
      </c>
      <c r="F18" s="44">
        <f>(E4*7%)</f>
        <v>0</v>
      </c>
      <c r="G18" s="31"/>
      <c r="H18" s="20" t="s">
        <v>58</v>
      </c>
      <c r="I18" s="44">
        <f>E5*7%</f>
        <v>0</v>
      </c>
      <c r="J18" s="21"/>
      <c r="K18" s="20" t="s">
        <v>58</v>
      </c>
      <c r="L18" s="44">
        <f>E7*7%</f>
        <v>-144.3904</v>
      </c>
    </row>
    <row r="19" spans="1:13" ht="30" x14ac:dyDescent="0.25">
      <c r="B19" s="20" t="s">
        <v>59</v>
      </c>
      <c r="C19" s="44">
        <f>(F3*19.6%)</f>
        <v>458.44203999999996</v>
      </c>
      <c r="E19" s="20" t="s">
        <v>59</v>
      </c>
      <c r="F19" s="44">
        <f>(F4*19.6%)</f>
        <v>0</v>
      </c>
      <c r="G19" s="31"/>
      <c r="H19" s="20" t="s">
        <v>59</v>
      </c>
      <c r="I19" s="44">
        <f>F5*19.6%</f>
        <v>0</v>
      </c>
      <c r="J19" s="21"/>
      <c r="K19" s="20" t="s">
        <v>59</v>
      </c>
      <c r="L19" s="44">
        <f>F7*19.6%</f>
        <v>-458.44203999999996</v>
      </c>
    </row>
    <row r="20" spans="1:13" x14ac:dyDescent="0.25">
      <c r="C20" s="76">
        <f>SUM(C15:C19)</f>
        <v>991.53243999999995</v>
      </c>
      <c r="F20" s="76">
        <f>SUM(F15:F19)</f>
        <v>0</v>
      </c>
      <c r="I20" s="76">
        <f>SUM(I15:I19)</f>
        <v>0</v>
      </c>
      <c r="L20" s="76">
        <f>SUM(L15:L19)</f>
        <v>-991.53243999999995</v>
      </c>
    </row>
    <row r="21" spans="1:13" ht="15.75" thickBot="1" x14ac:dyDescent="0.3"/>
    <row r="22" spans="1:13" ht="15.75" thickBot="1" x14ac:dyDescent="0.3">
      <c r="F22" s="102">
        <f>SUM(C20+F20+I20+L20)</f>
        <v>0</v>
      </c>
      <c r="G22" s="103"/>
      <c r="H22" s="103"/>
      <c r="I22" s="104"/>
    </row>
    <row r="24" spans="1:13" ht="45" customHeight="1" x14ac:dyDescent="0.25">
      <c r="B24" s="99" t="s">
        <v>65</v>
      </c>
      <c r="C24" s="99"/>
    </row>
    <row r="25" spans="1:13" ht="30.75" thickBot="1" x14ac:dyDescent="0.3">
      <c r="B25" s="21" t="s">
        <v>66</v>
      </c>
    </row>
    <row r="26" spans="1:13" ht="30.75" thickBot="1" x14ac:dyDescent="0.3">
      <c r="A26" s="31"/>
      <c r="B26" s="33" t="s">
        <v>27</v>
      </c>
      <c r="C26" s="34" t="s">
        <v>28</v>
      </c>
      <c r="D26" s="35" t="s">
        <v>29</v>
      </c>
      <c r="E26" s="61">
        <v>7.0000000000000007E-2</v>
      </c>
      <c r="F26" s="64">
        <v>0.19600000000000001</v>
      </c>
      <c r="G26" s="34" t="s">
        <v>43</v>
      </c>
      <c r="H26" s="36" t="s">
        <v>54</v>
      </c>
      <c r="I26" s="36" t="s">
        <v>60</v>
      </c>
      <c r="J26" s="33" t="s">
        <v>24</v>
      </c>
    </row>
    <row r="27" spans="1:13" ht="27.75" customHeight="1" thickBot="1" x14ac:dyDescent="0.3">
      <c r="A27" s="36" t="s">
        <v>75</v>
      </c>
      <c r="B27" s="124">
        <f>B6+B28</f>
        <v>1446</v>
      </c>
      <c r="C27" s="124">
        <f>C6+C28</f>
        <v>0</v>
      </c>
      <c r="D27" s="124">
        <f>D6+D28</f>
        <v>995</v>
      </c>
      <c r="E27" s="124">
        <f>E6+E28</f>
        <v>2062.7199999999998</v>
      </c>
      <c r="F27" s="124">
        <f>F6+F28</f>
        <v>2338.9899999999998</v>
      </c>
      <c r="G27" s="37"/>
      <c r="H27" s="73"/>
      <c r="I27" s="119"/>
      <c r="J27" s="32"/>
      <c r="M27" s="31"/>
    </row>
    <row r="28" spans="1:13" ht="27.75" customHeight="1" thickBot="1" x14ac:dyDescent="0.3">
      <c r="A28" s="36" t="s">
        <v>71</v>
      </c>
      <c r="B28" s="68"/>
      <c r="C28" s="68"/>
      <c r="D28" s="69"/>
      <c r="E28" s="69"/>
      <c r="F28" s="69"/>
      <c r="G28" s="37"/>
      <c r="H28" s="73"/>
      <c r="I28" s="119"/>
      <c r="J28" s="32"/>
      <c r="M28" s="31"/>
    </row>
    <row r="29" spans="1:13" ht="30.75" thickBot="1" x14ac:dyDescent="0.3">
      <c r="A29" s="36" t="s">
        <v>74</v>
      </c>
      <c r="B29" s="47">
        <f>B11</f>
        <v>0</v>
      </c>
      <c r="C29" s="47">
        <f>C11</f>
        <v>0</v>
      </c>
      <c r="D29" s="47">
        <f>D11</f>
        <v>0</v>
      </c>
      <c r="E29" s="47">
        <f>E11</f>
        <v>2174.56</v>
      </c>
      <c r="F29" s="47">
        <f>F11</f>
        <v>2648.4</v>
      </c>
      <c r="G29" s="47">
        <f>G11</f>
        <v>0</v>
      </c>
      <c r="H29" s="73">
        <f>SUM(B29:G29)</f>
        <v>4822.96</v>
      </c>
      <c r="J29" s="32"/>
      <c r="L29" s="21"/>
      <c r="M29" s="31"/>
    </row>
    <row r="30" spans="1:13" ht="30.75" thickBot="1" x14ac:dyDescent="0.3">
      <c r="A30" s="112" t="s">
        <v>68</v>
      </c>
      <c r="B30" s="121">
        <f>261+131.25+175.75+458.67+148.55</f>
        <v>1175.22</v>
      </c>
      <c r="C30" s="113"/>
      <c r="D30" s="122">
        <f>390.88+2416</f>
        <v>2806.88</v>
      </c>
      <c r="E30" s="113"/>
      <c r="F30" s="113">
        <f>115</f>
        <v>115</v>
      </c>
      <c r="G30" s="114"/>
      <c r="H30" s="122">
        <f>SUM(B30:G30)</f>
        <v>4097.1000000000004</v>
      </c>
      <c r="I30" s="115"/>
      <c r="J30" s="32"/>
    </row>
    <row r="31" spans="1:13" ht="30" x14ac:dyDescent="0.25">
      <c r="A31" s="112" t="s">
        <v>69</v>
      </c>
      <c r="B31" s="112">
        <f>52.2+26.25+35.15+91.73+29.71</f>
        <v>235.04</v>
      </c>
      <c r="C31" s="113"/>
      <c r="D31" s="113">
        <f>39.09+241.61</f>
        <v>280.70000000000005</v>
      </c>
      <c r="E31" s="113"/>
      <c r="F31" s="113">
        <f>22.54</f>
        <v>22.54</v>
      </c>
      <c r="G31" s="114"/>
      <c r="H31" s="113">
        <f>SUM(B31:G31)</f>
        <v>538.28</v>
      </c>
      <c r="I31" s="117"/>
      <c r="J31" s="32"/>
      <c r="M31" s="77"/>
    </row>
    <row r="32" spans="1:13" ht="30.75" thickBot="1" x14ac:dyDescent="0.3">
      <c r="A32" s="118" t="s">
        <v>70</v>
      </c>
      <c r="B32" s="112">
        <v>4635</v>
      </c>
      <c r="H32" s="113"/>
      <c r="J32" s="116">
        <f>H30+H31</f>
        <v>4635.38</v>
      </c>
    </row>
    <row r="33" spans="1:8" x14ac:dyDescent="0.25">
      <c r="A33" s="21" t="s">
        <v>67</v>
      </c>
      <c r="B33" s="81">
        <f>B29-B27</f>
        <v>-1446</v>
      </c>
      <c r="C33" s="81">
        <f>C29-C27</f>
        <v>0</v>
      </c>
      <c r="D33" s="81">
        <f>D29-D27</f>
        <v>-995</v>
      </c>
      <c r="E33" s="81">
        <f>E29-E27</f>
        <v>111.84000000000015</v>
      </c>
      <c r="F33" s="81">
        <f>F29-F27</f>
        <v>309.41000000000031</v>
      </c>
      <c r="H33" s="122">
        <f>SUM(B33:G33)</f>
        <v>-2019.7499999999995</v>
      </c>
    </row>
    <row r="34" spans="1:8" x14ac:dyDescent="0.25">
      <c r="G34" s="123" t="s">
        <v>76</v>
      </c>
      <c r="H34" s="120">
        <f>H30-H33</f>
        <v>6116.85</v>
      </c>
    </row>
  </sheetData>
  <sheetProtection selectLockedCells="1"/>
  <mergeCells count="14">
    <mergeCell ref="B13:D13"/>
    <mergeCell ref="T1:T2"/>
    <mergeCell ref="L1:L2"/>
    <mergeCell ref="A1:A2"/>
    <mergeCell ref="K1:K2"/>
    <mergeCell ref="N1:Q1"/>
    <mergeCell ref="R1:R2"/>
    <mergeCell ref="S1:S2"/>
    <mergeCell ref="B24:C24"/>
    <mergeCell ref="B14:C14"/>
    <mergeCell ref="E14:F14"/>
    <mergeCell ref="H14:I14"/>
    <mergeCell ref="K14:L14"/>
    <mergeCell ref="F22:I2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reccap CA3 trim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2015-02-12T10:46:11Z</dcterms:modified>
</cp:coreProperties>
</file>