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32" windowWidth="22116" windowHeight="9468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77" i="1" l="1"/>
  <c r="G79" i="1" s="1"/>
  <c r="F77" i="1"/>
  <c r="F79" i="1" s="1"/>
  <c r="E77" i="1"/>
  <c r="E79" i="1" s="1"/>
  <c r="G61" i="1"/>
  <c r="F61" i="1"/>
  <c r="F63" i="1" s="1"/>
  <c r="E61" i="1"/>
  <c r="P46" i="1"/>
  <c r="Q43" i="1"/>
  <c r="B41" i="2"/>
  <c r="B40" i="2"/>
  <c r="J17" i="2"/>
  <c r="J16" i="2"/>
  <c r="B5" i="2"/>
  <c r="D7" i="2" s="1"/>
  <c r="F39" i="1"/>
  <c r="F41" i="1" s="1"/>
  <c r="E39" i="1"/>
  <c r="E41" i="1" s="1"/>
  <c r="D39" i="1"/>
  <c r="D41" i="1" s="1"/>
  <c r="F38" i="1"/>
  <c r="F37" i="1" s="1"/>
  <c r="E38" i="1"/>
  <c r="E37" i="1" s="1"/>
  <c r="D38" i="1"/>
  <c r="D37" i="1" s="1"/>
  <c r="F65" i="1" l="1"/>
  <c r="F64" i="1"/>
  <c r="E80" i="1"/>
  <c r="E81" i="1"/>
  <c r="E82" i="1" s="1"/>
  <c r="F80" i="1"/>
  <c r="F81" i="1"/>
  <c r="F82" i="1" s="1"/>
  <c r="G81" i="1"/>
  <c r="G80" i="1"/>
  <c r="E63" i="1"/>
  <c r="F66" i="1"/>
  <c r="G82" i="1"/>
  <c r="G83" i="1" s="1"/>
  <c r="G63" i="1"/>
  <c r="D42" i="1"/>
  <c r="E40" i="1"/>
  <c r="E43" i="1" s="1"/>
  <c r="F40" i="1"/>
  <c r="E42" i="1"/>
  <c r="B8" i="2"/>
  <c r="C8" i="2"/>
  <c r="D8" i="2"/>
  <c r="D5" i="2"/>
  <c r="C7" i="2"/>
  <c r="B7" i="2"/>
  <c r="B26" i="2" s="1"/>
  <c r="F43" i="1"/>
  <c r="F42" i="1"/>
  <c r="D40" i="1"/>
  <c r="D43" i="1" s="1"/>
  <c r="G65" i="1" l="1"/>
  <c r="G66" i="1" s="1"/>
  <c r="G64" i="1"/>
  <c r="E64" i="1"/>
  <c r="E65" i="1"/>
  <c r="E66" i="1" s="1"/>
  <c r="D16" i="1" l="1"/>
  <c r="D15" i="1" s="1"/>
  <c r="E17" i="1"/>
  <c r="E19" i="1" s="1"/>
  <c r="F17" i="1"/>
  <c r="F19" i="1" s="1"/>
  <c r="D17" i="1"/>
  <c r="D19" i="1" s="1"/>
  <c r="E16" i="1"/>
  <c r="F16" i="1"/>
  <c r="F18" i="1" s="1"/>
  <c r="E18" i="1" l="1"/>
  <c r="D20" i="1"/>
  <c r="E15" i="1"/>
  <c r="E21" i="1" s="1"/>
  <c r="D18" i="1"/>
  <c r="D21" i="1" s="1"/>
  <c r="F15" i="1"/>
  <c r="E20" i="1" l="1"/>
  <c r="F21" i="1"/>
  <c r="F20" i="1"/>
</calcChain>
</file>

<file path=xl/comments1.xml><?xml version="1.0" encoding="utf-8"?>
<comments xmlns="http://schemas.openxmlformats.org/spreadsheetml/2006/main">
  <authors>
    <author>a.raissi</author>
    <author>RAISSI</author>
  </authors>
  <commentList>
    <comment ref="C2" authorId="0">
      <text>
        <r>
          <rPr>
            <sz val="8"/>
            <color indexed="81"/>
            <rFont val="Tahoma"/>
            <family val="2"/>
          </rPr>
          <t xml:space="preserve">Entrer le nom de la DRE ou DPE concernée
</t>
        </r>
      </text>
    </comment>
    <comment ref="D5" authorId="1">
      <text>
        <r>
          <rPr>
            <b/>
            <sz val="8"/>
            <color indexed="81"/>
            <rFont val="Tahoma"/>
            <family val="2"/>
          </rPr>
          <t>période d'observation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<sst xmlns="http://schemas.openxmlformats.org/spreadsheetml/2006/main" count="302" uniqueCount="207">
  <si>
    <t>CALCUL HYDROLOGIQUE</t>
  </si>
  <si>
    <t>Projet</t>
  </si>
  <si>
    <t>Localisation</t>
  </si>
  <si>
    <t>Déviation du DIDDELENGERBACH</t>
  </si>
  <si>
    <t>Données à saisir</t>
  </si>
  <si>
    <t>Tronçons</t>
  </si>
  <si>
    <t>N2-N3</t>
  </si>
  <si>
    <t>N3 – N4</t>
  </si>
  <si>
    <t>N4-N5</t>
  </si>
  <si>
    <t>N5 – N6</t>
  </si>
  <si>
    <t>N6 – N7</t>
  </si>
  <si>
    <t>N7 – N8</t>
  </si>
  <si>
    <t>N8 – N9</t>
  </si>
  <si>
    <t>N9 – N10</t>
  </si>
  <si>
    <t>Situation actuelle</t>
  </si>
  <si>
    <t>PK0601 PK0</t>
  </si>
  <si>
    <t>Pente (‰)</t>
  </si>
  <si>
    <t>Débits "Q" (m3/s)</t>
  </si>
  <si>
    <t>Largeur cours d'eau (m)</t>
  </si>
  <si>
    <t>Hauteur d'eau (m)</t>
  </si>
  <si>
    <t>Section mouillée "S" (m²)</t>
  </si>
  <si>
    <t>Prérimètre mouillé "P" (m)</t>
  </si>
  <si>
    <t>Rayon hydraulique "S/P" (m)</t>
  </si>
  <si>
    <t>Moyen</t>
  </si>
  <si>
    <t>Niveau d'eau</t>
  </si>
  <si>
    <t>Forte pluie</t>
  </si>
  <si>
    <t>Crue</t>
  </si>
  <si>
    <t>Vitesse d'écoulement "V" (m/s)</t>
  </si>
  <si>
    <t>Profil en long</t>
  </si>
  <si>
    <r>
      <t>Force tractrice "</t>
    </r>
    <r>
      <rPr>
        <sz val="10"/>
        <rFont val="Calibri"/>
        <family val="2"/>
      </rPr>
      <t>τ</t>
    </r>
    <r>
      <rPr>
        <sz val="10"/>
        <rFont val="Arial"/>
        <family val="2"/>
      </rPr>
      <t>" (N/m²)</t>
    </r>
  </si>
  <si>
    <t>Profil en traver</t>
  </si>
  <si>
    <r>
      <t>Coef. De Strickler du seuils"</t>
    </r>
    <r>
      <rPr>
        <b/>
        <sz val="10"/>
        <rFont val="Arial"/>
        <family val="2"/>
      </rPr>
      <t>Ks</t>
    </r>
    <r>
      <rPr>
        <b/>
        <sz val="8"/>
        <rFont val="Arial"/>
        <family val="2"/>
      </rPr>
      <t>seuil</t>
    </r>
    <r>
      <rPr>
        <sz val="10"/>
        <rFont val="Arial"/>
        <family val="2"/>
      </rPr>
      <t>"                (m^(1⁄3).s-1)</t>
    </r>
  </si>
  <si>
    <r>
      <t>Coef. De Strickler de la mouilles "</t>
    </r>
    <r>
      <rPr>
        <b/>
        <sz val="10"/>
        <rFont val="Arial"/>
        <family val="2"/>
      </rPr>
      <t>Ks</t>
    </r>
    <r>
      <rPr>
        <b/>
        <sz val="8"/>
        <rFont val="Arial"/>
        <family val="2"/>
      </rPr>
      <t>mouilles</t>
    </r>
    <r>
      <rPr>
        <sz val="10"/>
        <rFont val="Arial"/>
        <family val="2"/>
      </rPr>
      <t>"  (m^(1⁄3).s-1)</t>
    </r>
  </si>
  <si>
    <r>
      <rPr>
        <b/>
        <sz val="10"/>
        <rFont val="Arial"/>
        <family val="2"/>
      </rPr>
      <t>Coef. De Strickler "Ks"Total</t>
    </r>
    <r>
      <rPr>
        <sz val="10"/>
        <rFont val="Arial"/>
        <family val="2"/>
      </rPr>
      <t xml:space="preserve">    (m^(1⁄3).s-1)</t>
    </r>
  </si>
  <si>
    <t>Situation future "PROJET"</t>
  </si>
  <si>
    <t>Bettembourg/Dudelange</t>
  </si>
  <si>
    <t>DPE / DRE :</t>
  </si>
  <si>
    <t>Azilal</t>
  </si>
  <si>
    <t>N° DE ROUTE:</t>
  </si>
  <si>
    <t>Ain Rebah</t>
  </si>
  <si>
    <t>a</t>
  </si>
  <si>
    <t>b</t>
  </si>
  <si>
    <t xml:space="preserve">RATIONELE  </t>
  </si>
  <si>
    <t>Q=C*I*S/3,6</t>
  </si>
  <si>
    <t>Valeures du coeficient C</t>
  </si>
  <si>
    <t>azilal</t>
  </si>
  <si>
    <t>Région</t>
  </si>
  <si>
    <t>T=</t>
  </si>
  <si>
    <r>
      <t xml:space="preserve">S </t>
    </r>
    <r>
      <rPr>
        <sz val="9"/>
        <rFont val="Arial"/>
        <family val="2"/>
      </rPr>
      <t>: Surface BV (en Km</t>
    </r>
    <r>
      <rPr>
        <vertAlign val="superscript"/>
        <sz val="9"/>
        <rFont val="Arial"/>
        <family val="2"/>
      </rPr>
      <t>2</t>
    </r>
    <r>
      <rPr>
        <sz val="9"/>
        <rFont val="Arial"/>
        <family val="2"/>
      </rPr>
      <t>)</t>
    </r>
  </si>
  <si>
    <t>Couverture</t>
  </si>
  <si>
    <t>Morfologie</t>
  </si>
  <si>
    <t>Pente</t>
  </si>
  <si>
    <r>
      <t xml:space="preserve">S. gros. </t>
    </r>
    <r>
      <rPr>
        <b/>
        <sz val="9"/>
        <color indexed="10"/>
        <rFont val="Arial"/>
        <family val="2"/>
      </rPr>
      <t>(1)</t>
    </r>
  </si>
  <si>
    <r>
      <t xml:space="preserve">Ar.-limon </t>
    </r>
    <r>
      <rPr>
        <b/>
        <sz val="9"/>
        <color indexed="10"/>
        <rFont val="Arial"/>
        <family val="2"/>
      </rPr>
      <t>(2)</t>
    </r>
  </si>
  <si>
    <r>
      <t>Argile</t>
    </r>
    <r>
      <rPr>
        <b/>
        <sz val="9"/>
        <color indexed="10"/>
        <rFont val="Arial"/>
        <family val="2"/>
      </rPr>
      <t xml:space="preserve"> (3)</t>
    </r>
  </si>
  <si>
    <t>beni mellal</t>
  </si>
  <si>
    <t>Tc&gt;90</t>
  </si>
  <si>
    <t>20&lt;Tc&lt;90</t>
  </si>
  <si>
    <t>Tc&lt;20</t>
  </si>
  <si>
    <r>
      <t xml:space="preserve">I </t>
    </r>
    <r>
      <rPr>
        <sz val="9"/>
        <rFont val="Arial"/>
        <family val="2"/>
      </rPr>
      <t xml:space="preserve">: Intesité moyenne de pluie (en mm/h) </t>
    </r>
  </si>
  <si>
    <r>
      <t xml:space="preserve">Bois          </t>
    </r>
    <r>
      <rPr>
        <b/>
        <sz val="9"/>
        <color indexed="10"/>
        <rFont val="Arial"/>
        <family val="2"/>
      </rPr>
      <t>(1)</t>
    </r>
  </si>
  <si>
    <t>Presq. plat</t>
  </si>
  <si>
    <t>0 - 5</t>
  </si>
  <si>
    <t>-</t>
  </si>
  <si>
    <t>ben slimane</t>
  </si>
  <si>
    <t>a=</t>
  </si>
  <si>
    <t>pendant le temps de concentration Tc</t>
  </si>
  <si>
    <t>Ondulé</t>
  </si>
  <si>
    <t>5 - 10</t>
  </si>
  <si>
    <t>casablanca</t>
  </si>
  <si>
    <t>b=</t>
  </si>
  <si>
    <r>
      <t>C</t>
    </r>
    <r>
      <rPr>
        <sz val="9"/>
        <rFont val="Arial"/>
        <family val="2"/>
      </rPr>
      <t xml:space="preserve"> : coefficient de ruissellement</t>
    </r>
  </si>
  <si>
    <t>Montange</t>
  </si>
  <si>
    <t>10 - 30</t>
  </si>
  <si>
    <t>el jadida</t>
  </si>
  <si>
    <t>Valeures des coeficients de Montana a et b</t>
  </si>
  <si>
    <r>
      <t xml:space="preserve">Paturage </t>
    </r>
    <r>
      <rPr>
        <b/>
        <sz val="9"/>
        <color indexed="10"/>
        <rFont val="Arial"/>
        <family val="2"/>
      </rPr>
      <t>(2)</t>
    </r>
  </si>
  <si>
    <t>khouribga</t>
  </si>
  <si>
    <t>STATION</t>
  </si>
  <si>
    <t>Priode (T)</t>
  </si>
  <si>
    <t>0&lt;T&lt;=90</t>
  </si>
  <si>
    <t>90&lt;T&lt;=1440</t>
  </si>
  <si>
    <t>settat</t>
  </si>
  <si>
    <r>
      <t xml:space="preserve">Tanger </t>
    </r>
    <r>
      <rPr>
        <b/>
        <sz val="9"/>
        <color indexed="10"/>
        <rFont val="Arial"/>
        <family val="2"/>
      </rPr>
      <t>(1</t>
    </r>
    <r>
      <rPr>
        <sz val="9"/>
        <color indexed="10"/>
        <rFont val="Arial"/>
        <family val="2"/>
      </rPr>
      <t>)</t>
    </r>
  </si>
  <si>
    <r>
      <t xml:space="preserve">Culture     </t>
    </r>
    <r>
      <rPr>
        <b/>
        <sz val="9"/>
        <color indexed="10"/>
        <rFont val="Arial"/>
        <family val="2"/>
      </rPr>
      <t>(3)</t>
    </r>
  </si>
  <si>
    <r>
      <t xml:space="preserve">Oujda </t>
    </r>
    <r>
      <rPr>
        <b/>
        <sz val="9"/>
        <color indexed="10"/>
        <rFont val="Arial"/>
        <family val="2"/>
      </rPr>
      <t>(2)</t>
    </r>
  </si>
  <si>
    <r>
      <t xml:space="preserve">Rabat </t>
    </r>
    <r>
      <rPr>
        <b/>
        <sz val="9"/>
        <color indexed="10"/>
        <rFont val="Arial"/>
        <family val="2"/>
      </rPr>
      <t>(3)</t>
    </r>
  </si>
  <si>
    <r>
      <t xml:space="preserve">Fes </t>
    </r>
    <r>
      <rPr>
        <b/>
        <sz val="9"/>
        <color indexed="10"/>
        <rFont val="Arial"/>
        <family val="2"/>
      </rPr>
      <t>(4)</t>
    </r>
  </si>
  <si>
    <r>
      <t xml:space="preserve">Meknes </t>
    </r>
    <r>
      <rPr>
        <b/>
        <sz val="9"/>
        <color indexed="10"/>
        <rFont val="Arial"/>
        <family val="2"/>
      </rPr>
      <t>(5)</t>
    </r>
  </si>
  <si>
    <r>
      <t xml:space="preserve">Casablanca </t>
    </r>
    <r>
      <rPr>
        <b/>
        <sz val="9"/>
        <color indexed="10"/>
        <rFont val="Arial"/>
        <family val="2"/>
      </rPr>
      <t>(6)</t>
    </r>
  </si>
  <si>
    <t>0&lt;T&lt;20</t>
  </si>
  <si>
    <t>Sol</t>
  </si>
  <si>
    <r>
      <t xml:space="preserve">Midelt </t>
    </r>
    <r>
      <rPr>
        <b/>
        <sz val="9"/>
        <color indexed="10"/>
        <rFont val="Arial"/>
        <family val="2"/>
      </rPr>
      <t>(7)</t>
    </r>
  </si>
  <si>
    <r>
      <t>K. Tadla</t>
    </r>
    <r>
      <rPr>
        <b/>
        <sz val="9"/>
        <color indexed="10"/>
        <rFont val="Arial"/>
        <family val="2"/>
      </rPr>
      <t>(8)</t>
    </r>
  </si>
  <si>
    <r>
      <t xml:space="preserve">Safi </t>
    </r>
    <r>
      <rPr>
        <b/>
        <sz val="9"/>
        <color indexed="10"/>
        <rFont val="Arial"/>
        <family val="2"/>
      </rPr>
      <t>(9)</t>
    </r>
  </si>
  <si>
    <r>
      <t xml:space="preserve">Marrak. </t>
    </r>
    <r>
      <rPr>
        <b/>
        <sz val="9"/>
        <color indexed="10"/>
        <rFont val="Arial"/>
        <family val="2"/>
      </rPr>
      <t>(10)</t>
    </r>
  </si>
  <si>
    <r>
      <t xml:space="preserve">Agadir </t>
    </r>
    <r>
      <rPr>
        <b/>
        <sz val="9"/>
        <color indexed="10"/>
        <rFont val="Arial"/>
        <family val="2"/>
      </rPr>
      <t>(11)</t>
    </r>
  </si>
  <si>
    <t xml:space="preserve">MAC MATH   </t>
  </si>
  <si>
    <r>
      <t>Q=K*H*S^</t>
    </r>
    <r>
      <rPr>
        <b/>
        <vertAlign val="superscript"/>
        <sz val="9"/>
        <color indexed="12"/>
        <rFont val="Arial"/>
        <family val="2"/>
      </rPr>
      <t>0,58</t>
    </r>
    <r>
      <rPr>
        <b/>
        <sz val="9"/>
        <color indexed="12"/>
        <rFont val="Arial"/>
        <family val="2"/>
      </rPr>
      <t>*I^</t>
    </r>
    <r>
      <rPr>
        <b/>
        <vertAlign val="superscript"/>
        <sz val="9"/>
        <color indexed="12"/>
        <rFont val="Arial"/>
        <family val="2"/>
      </rPr>
      <t>0,42</t>
    </r>
  </si>
  <si>
    <t>Valeures du coeficient K</t>
  </si>
  <si>
    <t>H=</t>
  </si>
  <si>
    <t>BV de grande dimensions</t>
  </si>
  <si>
    <t>K=</t>
  </si>
  <si>
    <r>
      <t xml:space="preserve">I </t>
    </r>
    <r>
      <rPr>
        <sz val="9"/>
        <rFont val="Arial"/>
        <family val="2"/>
      </rPr>
      <t>: Pente moyenne du BV (en m/m)</t>
    </r>
  </si>
  <si>
    <t>Cultivé et terrains vagues des zones suburbaines</t>
  </si>
  <si>
    <t>Domaine d'application</t>
  </si>
  <si>
    <r>
      <t>H</t>
    </r>
    <r>
      <rPr>
        <sz val="9"/>
        <rFont val="Arial"/>
        <family val="2"/>
      </rPr>
      <t xml:space="preserve"> : Précipitation maxiamale en 24 h (en mm)</t>
    </r>
  </si>
  <si>
    <t>Terrain non aménagé, non rocheux à pente moyenne</t>
  </si>
  <si>
    <t>BV &lt; 1 Km²</t>
  </si>
  <si>
    <r>
      <t>K</t>
    </r>
    <r>
      <rPr>
        <sz val="9"/>
        <rFont val="Arial"/>
        <family val="2"/>
      </rPr>
      <t xml:space="preserve"> : coefficient d'pendant du couvert et de la topographie</t>
    </r>
  </si>
  <si>
    <t>Terrain non aménagé, non rocheux à pente forte</t>
  </si>
  <si>
    <t xml:space="preserve">MALET-GAUTHIER </t>
  </si>
  <si>
    <r>
      <t>Q</t>
    </r>
    <r>
      <rPr>
        <b/>
        <vertAlign val="subscript"/>
        <sz val="9"/>
        <color indexed="12"/>
        <rFont val="Arial"/>
        <family val="2"/>
      </rPr>
      <t xml:space="preserve">T </t>
    </r>
    <r>
      <rPr>
        <b/>
        <sz val="9"/>
        <color indexed="12"/>
        <rFont val="Arial"/>
        <family val="2"/>
      </rPr>
      <t>= 2*K*log(1+A*H)*S*(1+4*logT-logS)^</t>
    </r>
    <r>
      <rPr>
        <b/>
        <vertAlign val="superscript"/>
        <sz val="9"/>
        <color indexed="12"/>
        <rFont val="Arial"/>
        <family val="2"/>
      </rPr>
      <t>0,5</t>
    </r>
    <r>
      <rPr>
        <b/>
        <sz val="9"/>
        <color indexed="12"/>
        <rFont val="Arial"/>
        <family val="2"/>
      </rPr>
      <t xml:space="preserve"> /L^</t>
    </r>
    <r>
      <rPr>
        <b/>
        <vertAlign val="superscript"/>
        <sz val="9"/>
        <color indexed="12"/>
        <rFont val="Arial"/>
        <family val="2"/>
      </rPr>
      <t>0,5</t>
    </r>
  </si>
  <si>
    <r>
      <t>Q</t>
    </r>
    <r>
      <rPr>
        <b/>
        <vertAlign val="subscript"/>
        <sz val="9"/>
        <rFont val="Arial"/>
        <family val="2"/>
      </rPr>
      <t>T</t>
    </r>
    <r>
      <rPr>
        <b/>
        <sz val="9"/>
        <rFont val="Arial"/>
        <family val="2"/>
      </rPr>
      <t xml:space="preserve"> </t>
    </r>
    <r>
      <rPr>
        <sz val="9"/>
        <rFont val="Arial"/>
        <family val="2"/>
      </rPr>
      <t>: Débit max(en m</t>
    </r>
    <r>
      <rPr>
        <vertAlign val="superscript"/>
        <sz val="9"/>
        <rFont val="Arial"/>
        <family val="2"/>
      </rPr>
      <t>3</t>
    </r>
    <r>
      <rPr>
        <sz val="9"/>
        <rFont val="Arial"/>
        <family val="2"/>
      </rPr>
      <t>/s) pour la période de retour T</t>
    </r>
  </si>
  <si>
    <t>RETOUR AU MENU</t>
  </si>
  <si>
    <t>SUIVANT</t>
  </si>
  <si>
    <r>
      <t xml:space="preserve">S </t>
    </r>
    <r>
      <rPr>
        <sz val="9"/>
        <rFont val="Arial"/>
        <family val="2"/>
      </rPr>
      <t>: Surface BV (en Km</t>
    </r>
    <r>
      <rPr>
        <vertAlign val="superscript"/>
        <sz val="9"/>
        <rFont val="Arial"/>
        <family val="2"/>
      </rPr>
      <t>2</t>
    </r>
    <r>
      <rPr>
        <sz val="9"/>
        <rFont val="Arial"/>
        <family val="2"/>
      </rPr>
      <t xml:space="preserve"> )</t>
    </r>
  </si>
  <si>
    <r>
      <t xml:space="preserve">L </t>
    </r>
    <r>
      <rPr>
        <sz val="9"/>
        <rFont val="Arial"/>
        <family val="2"/>
      </rPr>
      <t>: Longueur du BV (en Km)</t>
    </r>
  </si>
  <si>
    <t>BV &gt; 1 Km²</t>
  </si>
  <si>
    <r>
      <t xml:space="preserve">H </t>
    </r>
    <r>
      <rPr>
        <sz val="9"/>
        <rFont val="Arial"/>
        <family val="2"/>
      </rPr>
      <t>: Hauteur moyenne annuelle de pluie (en m)</t>
    </r>
  </si>
  <si>
    <r>
      <t xml:space="preserve">A </t>
    </r>
    <r>
      <rPr>
        <sz val="9"/>
        <rFont val="Arial"/>
        <family val="2"/>
      </rPr>
      <t xml:space="preserve">: coefficient  20 &lt; </t>
    </r>
    <r>
      <rPr>
        <b/>
        <sz val="9"/>
        <rFont val="Arial"/>
        <family val="2"/>
      </rPr>
      <t xml:space="preserve">A </t>
    </r>
    <r>
      <rPr>
        <sz val="9"/>
        <rFont val="Arial"/>
        <family val="2"/>
      </rPr>
      <t xml:space="preserve">&lt; 30 (au Maroc A=20) </t>
    </r>
  </si>
  <si>
    <r>
      <t>K</t>
    </r>
    <r>
      <rPr>
        <sz val="9"/>
        <rFont val="Arial"/>
        <family val="2"/>
      </rPr>
      <t xml:space="preserve"> : coefficient de 0,5 &lt; </t>
    </r>
    <r>
      <rPr>
        <b/>
        <sz val="9"/>
        <rFont val="Arial"/>
        <family val="2"/>
      </rPr>
      <t>K</t>
    </r>
    <r>
      <rPr>
        <sz val="9"/>
        <rFont val="Arial"/>
        <family val="2"/>
      </rPr>
      <t xml:space="preserve"> &lt; 6 (au Maroc K=2)</t>
    </r>
  </si>
  <si>
    <t>HAZAN LAZAREVIC</t>
  </si>
  <si>
    <r>
      <t>Q=a*S^</t>
    </r>
    <r>
      <rPr>
        <b/>
        <vertAlign val="superscript"/>
        <sz val="9"/>
        <color indexed="12"/>
        <rFont val="Arial"/>
        <family val="2"/>
      </rPr>
      <t>b</t>
    </r>
  </si>
  <si>
    <t>Valeures des coeficient a et b</t>
  </si>
  <si>
    <t>Pluviometrie</t>
  </si>
  <si>
    <t>Rif central</t>
  </si>
  <si>
    <t>Rif occidental</t>
  </si>
  <si>
    <t xml:space="preserve"> Grands BV</t>
  </si>
  <si>
    <t>Rif oriental</t>
  </si>
  <si>
    <t>Moyen Atlas</t>
  </si>
  <si>
    <t>KARST</t>
  </si>
  <si>
    <t>Haut Atlas Saharien</t>
  </si>
  <si>
    <t>FULER II</t>
  </si>
  <si>
    <r>
      <t>Q</t>
    </r>
    <r>
      <rPr>
        <b/>
        <vertAlign val="subscript"/>
        <sz val="9"/>
        <color indexed="12"/>
        <rFont val="Arial"/>
        <family val="2"/>
      </rPr>
      <t xml:space="preserve">T </t>
    </r>
    <r>
      <rPr>
        <b/>
        <sz val="9"/>
        <color indexed="12"/>
        <rFont val="Arial"/>
        <family val="2"/>
      </rPr>
      <t>= (1+a*logT)*(S^</t>
    </r>
    <r>
      <rPr>
        <b/>
        <vertAlign val="superscript"/>
        <sz val="9"/>
        <color indexed="12"/>
        <rFont val="Arial"/>
        <family val="2"/>
      </rPr>
      <t>0,8</t>
    </r>
    <r>
      <rPr>
        <b/>
        <sz val="9"/>
        <color indexed="12"/>
        <rFont val="Arial"/>
        <family val="2"/>
      </rPr>
      <t>+8/3*S^</t>
    </r>
    <r>
      <rPr>
        <b/>
        <vertAlign val="superscript"/>
        <sz val="9"/>
        <color indexed="12"/>
        <rFont val="Arial"/>
        <family val="2"/>
      </rPr>
      <t>0,5</t>
    </r>
    <r>
      <rPr>
        <b/>
        <sz val="9"/>
        <color indexed="12"/>
        <rFont val="Arial"/>
        <family val="2"/>
      </rPr>
      <t>)*4/3*N/100</t>
    </r>
  </si>
  <si>
    <t>Valeures du coeficient N</t>
  </si>
  <si>
    <t>pour la plaine</t>
  </si>
  <si>
    <t>N=</t>
  </si>
  <si>
    <t>régions accidentées</t>
  </si>
  <si>
    <r>
      <t xml:space="preserve">a </t>
    </r>
    <r>
      <rPr>
        <sz val="9"/>
        <rFont val="Arial"/>
        <family val="2"/>
      </rPr>
      <t xml:space="preserve">: coefficient  0,80 &lt; </t>
    </r>
    <r>
      <rPr>
        <b/>
        <sz val="9"/>
        <rFont val="Arial"/>
        <family val="2"/>
      </rPr>
      <t xml:space="preserve">a </t>
    </r>
    <r>
      <rPr>
        <sz val="9"/>
        <rFont val="Arial"/>
        <family val="2"/>
      </rPr>
      <t xml:space="preserve">&lt; 1,2 (évent. 2 pour le Nord) </t>
    </r>
  </si>
  <si>
    <t>en montagne</t>
  </si>
  <si>
    <t>BV &gt; 10 Km²</t>
  </si>
  <si>
    <r>
      <t xml:space="preserve">     3 &lt; </t>
    </r>
    <r>
      <rPr>
        <b/>
        <sz val="9"/>
        <rFont val="Arial"/>
        <family val="2"/>
      </rPr>
      <t xml:space="preserve">a </t>
    </r>
    <r>
      <rPr>
        <sz val="9"/>
        <rFont val="Arial"/>
        <family val="2"/>
      </rPr>
      <t>&lt; 3,5 pour les oueds sahariens</t>
    </r>
  </si>
  <si>
    <r>
      <t>K</t>
    </r>
    <r>
      <rPr>
        <sz val="9"/>
        <rFont val="Arial"/>
        <family val="2"/>
      </rPr>
      <t xml:space="preserve"> : coefficient régional</t>
    </r>
  </si>
  <si>
    <t>SOGREAH - REGIONALE</t>
  </si>
  <si>
    <r>
      <t>Q</t>
    </r>
    <r>
      <rPr>
        <b/>
        <vertAlign val="subscript"/>
        <sz val="9"/>
        <color indexed="12"/>
        <rFont val="Arial"/>
        <family val="2"/>
      </rPr>
      <t xml:space="preserve">10 </t>
    </r>
    <r>
      <rPr>
        <b/>
        <sz val="9"/>
        <color indexed="12"/>
        <rFont val="Arial"/>
        <family val="2"/>
      </rPr>
      <t>= a*S^</t>
    </r>
    <r>
      <rPr>
        <b/>
        <vertAlign val="superscript"/>
        <sz val="9"/>
        <color indexed="12"/>
        <rFont val="Arial"/>
        <family val="2"/>
      </rPr>
      <t>b</t>
    </r>
  </si>
  <si>
    <t>Valeures du coeficient A</t>
  </si>
  <si>
    <t>côtes mediterranéennes - haut loukkos (Ceuta Targist) sol impérmiable à mi-impérmiable, très fort pluviosités</t>
  </si>
  <si>
    <r>
      <t xml:space="preserve">b </t>
    </r>
    <r>
      <rPr>
        <sz val="9"/>
        <rFont val="Arial"/>
        <family val="2"/>
      </rPr>
      <t xml:space="preserve">: coefficient constant pris égal à </t>
    </r>
    <r>
      <rPr>
        <b/>
        <sz val="9"/>
        <rFont val="Arial"/>
        <family val="2"/>
      </rPr>
      <t>0,75</t>
    </r>
  </si>
  <si>
    <t>Tangerois sud-Est mi-imperméable, forte à moyenne pluviosité</t>
  </si>
  <si>
    <r>
      <t>A</t>
    </r>
    <r>
      <rPr>
        <sz val="9"/>
        <rFont val="Arial"/>
        <family val="2"/>
      </rPr>
      <t xml:space="preserve"> : facteur régional dépend de la précipitation et la permiabilité du sol</t>
    </r>
  </si>
  <si>
    <t>Cotiers centraux (Rabt à Casa), mi-imperméable, moyenne pluviosité</t>
  </si>
  <si>
    <t>zone de Draa aval à Tarfaya, mi-imperméable, faible pluviosité</t>
  </si>
  <si>
    <t>FULER I</t>
  </si>
  <si>
    <r>
      <t>Q</t>
    </r>
    <r>
      <rPr>
        <b/>
        <vertAlign val="subscript"/>
        <sz val="9"/>
        <color indexed="12"/>
        <rFont val="Arial"/>
        <family val="2"/>
      </rPr>
      <t>T</t>
    </r>
    <r>
      <rPr>
        <b/>
        <sz val="9"/>
        <color indexed="12"/>
        <rFont val="Arial"/>
        <family val="2"/>
      </rPr>
      <t>/Q</t>
    </r>
    <r>
      <rPr>
        <b/>
        <vertAlign val="subscript"/>
        <sz val="9"/>
        <color indexed="12"/>
        <rFont val="Arial"/>
        <family val="2"/>
      </rPr>
      <t xml:space="preserve">t </t>
    </r>
    <r>
      <rPr>
        <b/>
        <sz val="9"/>
        <color indexed="12"/>
        <rFont val="Arial"/>
        <family val="2"/>
      </rPr>
      <t>= (1+a*logT)/(1+a*logt)</t>
    </r>
  </si>
  <si>
    <t>Pemet de passer d'un débit de periode de retour T à un débit de période de retour t</t>
  </si>
  <si>
    <t>Matériaux et techniques</t>
  </si>
  <si>
    <t>A la réalisation</t>
  </si>
  <si>
    <t>1 à 2 ans après Réalisation</t>
  </si>
  <si>
    <t>3 à 4 ans après Réalisation</t>
  </si>
  <si>
    <t>Valeures de résistance à la force d'arrachement (N/m²) des différentes techniques</t>
  </si>
  <si>
    <t>Enherbement</t>
  </si>
  <si>
    <t>Bouture</t>
  </si>
  <si>
    <t>Clayonnages</t>
  </si>
  <si>
    <t>Saules</t>
  </si>
  <si>
    <t>Plantation d'arbres</t>
  </si>
  <si>
    <t>Lit de plant et plançons</t>
  </si>
  <si>
    <t>Couche de branche à rejet</t>
  </si>
  <si>
    <t>Caissons végétalisés</t>
  </si>
  <si>
    <t>Sable fin &lt;2mm</t>
  </si>
  <si>
    <t>Petit gravier &lt;2cm</t>
  </si>
  <si>
    <t>Petits galet</t>
  </si>
  <si>
    <t>Tressage de saules</t>
  </si>
  <si>
    <t>Graminées / Hélophytes</t>
  </si>
  <si>
    <t>Herbacées sur géotextile</t>
  </si>
  <si>
    <t xml:space="preserve">Valeur relevé sur site </t>
  </si>
  <si>
    <t>28*2</t>
  </si>
  <si>
    <t>m</t>
  </si>
  <si>
    <t>L=</t>
  </si>
  <si>
    <t>2min 22 secondes</t>
  </si>
  <si>
    <t>Vitesse</t>
  </si>
  <si>
    <t>moyenne</t>
  </si>
  <si>
    <t>Ruisseau nouveau</t>
  </si>
  <si>
    <t>Intempérie</t>
  </si>
  <si>
    <t>Valeurs à rentrer</t>
  </si>
  <si>
    <t>Débits (m3/s)</t>
  </si>
  <si>
    <t>Coef. Rugosité "Ks" (m^(1/3).S^(-1))</t>
  </si>
  <si>
    <t>Section mouillée (m²)</t>
  </si>
  <si>
    <t>Périmètre mouillé (m)</t>
  </si>
  <si>
    <t>Rayon hydraulique "R" (m)</t>
  </si>
  <si>
    <t>Pente projet "I" (1/1000)</t>
  </si>
  <si>
    <t>Vitesse d'écoulement  "V" (m/s)</t>
  </si>
  <si>
    <t>Force tractrice profil en long (N/m²)</t>
  </si>
  <si>
    <t>Profil en travers</t>
  </si>
  <si>
    <t>vitesse d'écoulement ponctuelle "V" (m/s)</t>
  </si>
  <si>
    <t>Force tractrice profil en travers (N/m²)</t>
  </si>
  <si>
    <t>Ruisseau ancien</t>
  </si>
  <si>
    <t>Pente projet  "I" (1/1000)</t>
  </si>
  <si>
    <t>Gazon Immergé</t>
  </si>
  <si>
    <t>Gazon Peut / pas immergé</t>
  </si>
  <si>
    <t>Boudins  d'Elophytes</t>
  </si>
  <si>
    <t>Boudins Nus</t>
  </si>
  <si>
    <t>Facines vivantes</t>
  </si>
  <si>
    <t>Facines Mortes</t>
  </si>
  <si>
    <t>Enrochement Végétalisés</t>
  </si>
  <si>
    <t>Enrochement Nus</t>
  </si>
  <si>
    <t>si(et(D43&lt;=S6;D43&lt;=S7;D43&lt;=S8;D43&lt;=S9;D43&lt;=S10;D43&lt;=S11;D43&lt;=S12;D43&lt;=S13;D43&lt;=S14;D43&lt;=S15;D43&lt;=S16;D43&lt;=S17;D43&lt;=S18;D43&lt;=S19;D43&lt;=S20;D43&lt;=S21;D43&lt;=S22;D43&lt;=S23;D43&lt;S24;D43&lt;=S25;D43&lt;=S26;D43&lt;=S27);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</si>
</sst>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.000"/>
    <numFmt numFmtId="165" formatCode="0.0"/>
    <numFmt numFmtId="166" formatCode="0.00000"/>
    <numFmt numFmtId="167" formatCode="0.0000"/>
  </numFmts>
  <fonts count="31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0"/>
      <color indexed="12"/>
      <name val="Arial"/>
      <family val="2"/>
    </font>
    <font>
      <sz val="10"/>
      <color indexed="12"/>
      <name val="Arial"/>
      <family val="2"/>
    </font>
    <font>
      <b/>
      <sz val="10"/>
      <color indexed="12"/>
      <name val="Arial"/>
      <family val="2"/>
    </font>
    <font>
      <b/>
      <sz val="12"/>
      <color indexed="12"/>
      <name val="Arial"/>
      <family val="2"/>
    </font>
    <font>
      <b/>
      <sz val="8"/>
      <name val="Arial"/>
      <family val="2"/>
    </font>
    <font>
      <sz val="11"/>
      <color rgb="FFFF0000"/>
      <name val="Calibri"/>
      <family val="2"/>
      <scheme val="minor"/>
    </font>
    <font>
      <sz val="10"/>
      <name val="Calibri"/>
      <family val="2"/>
    </font>
    <font>
      <b/>
      <i/>
      <sz val="11"/>
      <color theme="1"/>
      <name val="Calibri"/>
      <family val="2"/>
      <scheme val="minor"/>
    </font>
    <font>
      <sz val="10"/>
      <color rgb="FF00B050"/>
      <name val="Arial"/>
      <family val="2"/>
    </font>
    <font>
      <b/>
      <sz val="12"/>
      <color indexed="12"/>
      <name val="Arial"/>
      <family val="2"/>
    </font>
    <font>
      <b/>
      <sz val="9"/>
      <color indexed="12"/>
      <name val="Arial"/>
      <family val="2"/>
    </font>
    <font>
      <sz val="9"/>
      <name val="Arial"/>
      <family val="2"/>
    </font>
    <font>
      <sz val="9"/>
      <color indexed="12"/>
      <name val="Arial"/>
      <family val="2"/>
    </font>
    <font>
      <b/>
      <sz val="9"/>
      <color indexed="10"/>
      <name val="Arial"/>
      <family val="2"/>
    </font>
    <font>
      <b/>
      <sz val="9"/>
      <name val="Arial"/>
      <family val="2"/>
    </font>
    <font>
      <vertAlign val="superscript"/>
      <sz val="9"/>
      <name val="Arial"/>
      <family val="2"/>
    </font>
    <font>
      <sz val="9"/>
      <color indexed="10"/>
      <name val="Arial"/>
      <family val="2"/>
    </font>
    <font>
      <b/>
      <vertAlign val="superscript"/>
      <sz val="9"/>
      <color indexed="12"/>
      <name val="Arial"/>
      <family val="2"/>
    </font>
    <font>
      <b/>
      <vertAlign val="subscript"/>
      <sz val="9"/>
      <color indexed="12"/>
      <name val="Arial"/>
      <family val="2"/>
    </font>
    <font>
      <b/>
      <vertAlign val="subscript"/>
      <sz val="9"/>
      <name val="Arial"/>
      <family val="2"/>
    </font>
    <font>
      <u/>
      <sz val="10"/>
      <color indexed="12"/>
      <name val="Arial"/>
      <family val="2"/>
    </font>
    <font>
      <b/>
      <u/>
      <sz val="12"/>
      <color indexed="12"/>
      <name val="Arial"/>
      <family val="2"/>
    </font>
    <font>
      <b/>
      <u/>
      <sz val="10"/>
      <color indexed="12"/>
      <name val="Arial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sz val="9"/>
      <color theme="1"/>
      <name val="Arial"/>
      <family val="2"/>
    </font>
    <font>
      <sz val="7"/>
      <color rgb="FFFF0000"/>
      <name val="Verdana"/>
      <family val="2"/>
    </font>
  </fonts>
  <fills count="18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  <fill>
      <patternFill patternType="solid">
        <fgColor indexed="26"/>
        <bgColor indexed="9"/>
      </patternFill>
    </fill>
    <fill>
      <patternFill patternType="solid">
        <fgColor rgb="FFFFFF00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</fills>
  <borders count="4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/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8"/>
      </top>
      <bottom/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11"/>
      </left>
      <right/>
      <top style="thick">
        <color indexed="11"/>
      </top>
      <bottom/>
      <diagonal/>
    </border>
    <border>
      <left/>
      <right/>
      <top style="thick">
        <color indexed="11"/>
      </top>
      <bottom/>
      <diagonal/>
    </border>
    <border>
      <left/>
      <right style="thick">
        <color indexed="11"/>
      </right>
      <top style="thick">
        <color indexed="11"/>
      </top>
      <bottom/>
      <diagonal/>
    </border>
    <border>
      <left style="thick">
        <color indexed="11"/>
      </left>
      <right/>
      <top/>
      <bottom/>
      <diagonal/>
    </border>
    <border>
      <left/>
      <right style="thick">
        <color indexed="11"/>
      </right>
      <top/>
      <bottom/>
      <diagonal/>
    </border>
    <border>
      <left style="thick">
        <color indexed="11"/>
      </left>
      <right/>
      <top/>
      <bottom style="thick">
        <color indexed="11"/>
      </bottom>
      <diagonal/>
    </border>
    <border>
      <left/>
      <right/>
      <top/>
      <bottom style="thick">
        <color indexed="11"/>
      </bottom>
      <diagonal/>
    </border>
    <border>
      <left/>
      <right style="thick">
        <color indexed="11"/>
      </right>
      <top/>
      <bottom style="thick">
        <color indexed="1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4">
    <xf numFmtId="0" fontId="0" fillId="0" borderId="0"/>
    <xf numFmtId="0" fontId="1" fillId="0" borderId="0"/>
    <xf numFmtId="0" fontId="2" fillId="0" borderId="0"/>
    <xf numFmtId="0" fontId="24" fillId="0" borderId="0" applyNumberFormat="0" applyFill="0" applyBorder="0" applyAlignment="0" applyProtection="0">
      <alignment vertical="top"/>
      <protection locked="0"/>
    </xf>
  </cellStyleXfs>
  <cellXfs count="237">
    <xf numFmtId="0" fontId="0" fillId="0" borderId="0" xfId="0"/>
    <xf numFmtId="0" fontId="7" fillId="0" borderId="0" xfId="1" applyFont="1" applyFill="1" applyAlignment="1">
      <alignment horizontal="center"/>
    </xf>
    <xf numFmtId="0" fontId="4" fillId="0" borderId="0" xfId="1" applyFont="1" applyFill="1" applyAlignment="1">
      <alignment horizontal="center"/>
    </xf>
    <xf numFmtId="0" fontId="5" fillId="0" borderId="0" xfId="1" applyFont="1" applyFill="1" applyAlignment="1">
      <alignment horizontal="left"/>
    </xf>
    <xf numFmtId="0" fontId="5" fillId="0" borderId="0" xfId="1" applyFont="1" applyAlignment="1">
      <alignment horizontal="left" wrapText="1"/>
    </xf>
    <xf numFmtId="0" fontId="2" fillId="0" borderId="0" xfId="2" applyFont="1"/>
    <xf numFmtId="0" fontId="2" fillId="0" borderId="0" xfId="2" applyFont="1" applyBorder="1"/>
    <xf numFmtId="0" fontId="2" fillId="0" borderId="11" xfId="2" applyFont="1" applyBorder="1" applyAlignment="1">
      <alignment horizontal="center" vertical="center" wrapText="1"/>
    </xf>
    <xf numFmtId="0" fontId="2" fillId="3" borderId="11" xfId="2" applyFont="1" applyFill="1" applyBorder="1" applyAlignment="1">
      <alignment horizontal="center" vertical="center" wrapText="1"/>
    </xf>
    <xf numFmtId="0" fontId="6" fillId="0" borderId="0" xfId="1" quotePrefix="1" applyFont="1" applyBorder="1" applyAlignment="1">
      <alignment wrapText="1"/>
    </xf>
    <xf numFmtId="0" fontId="2" fillId="3" borderId="1" xfId="2" applyFont="1" applyFill="1" applyBorder="1"/>
    <xf numFmtId="0" fontId="2" fillId="4" borderId="11" xfId="2" applyFont="1" applyFill="1" applyBorder="1" applyAlignment="1">
      <alignment horizontal="center" vertical="center" wrapText="1"/>
    </xf>
    <xf numFmtId="0" fontId="2" fillId="0" borderId="0" xfId="2" applyFont="1"/>
    <xf numFmtId="0" fontId="2" fillId="0" borderId="0" xfId="2" applyFont="1" applyBorder="1" applyAlignment="1">
      <alignment horizontal="center" vertical="center" wrapText="1"/>
    </xf>
    <xf numFmtId="0" fontId="2" fillId="0" borderId="11" xfId="2" applyFont="1" applyBorder="1" applyAlignment="1">
      <alignment horizontal="center" vertical="center" wrapText="1"/>
    </xf>
    <xf numFmtId="0" fontId="2" fillId="3" borderId="11" xfId="2" applyFont="1" applyFill="1" applyBorder="1" applyAlignment="1">
      <alignment horizontal="center" vertical="center" wrapText="1"/>
    </xf>
    <xf numFmtId="0" fontId="2" fillId="0" borderId="13" xfId="2" applyFont="1" applyFill="1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/>
    </xf>
    <xf numFmtId="0" fontId="2" fillId="0" borderId="0" xfId="2" applyFont="1" applyFill="1" applyBorder="1" applyAlignment="1">
      <alignment horizontal="center" vertical="center" wrapText="1"/>
    </xf>
    <xf numFmtId="164" fontId="2" fillId="0" borderId="1" xfId="2" applyNumberFormat="1" applyFont="1" applyFill="1" applyBorder="1" applyAlignment="1">
      <alignment horizontal="center" vertical="center" wrapText="1"/>
    </xf>
    <xf numFmtId="0" fontId="2" fillId="0" borderId="0" xfId="2" applyFont="1" applyFill="1"/>
    <xf numFmtId="0" fontId="2" fillId="0" borderId="12" xfId="2" applyFont="1" applyFill="1" applyBorder="1" applyAlignment="1">
      <alignment horizontal="center" vertical="center" wrapText="1"/>
    </xf>
    <xf numFmtId="0" fontId="0" fillId="0" borderId="0" xfId="0" applyFill="1"/>
    <xf numFmtId="0" fontId="2" fillId="3" borderId="1" xfId="2" applyFont="1" applyFill="1" applyBorder="1" applyAlignment="1">
      <alignment horizontal="center" vertical="center" wrapText="1"/>
    </xf>
    <xf numFmtId="0" fontId="2" fillId="0" borderId="19" xfId="2" applyFont="1" applyBorder="1" applyAlignment="1">
      <alignment horizontal="center" vertical="center" wrapText="1"/>
    </xf>
    <xf numFmtId="0" fontId="2" fillId="0" borderId="15" xfId="2" applyFont="1" applyBorder="1" applyAlignment="1">
      <alignment horizontal="center" vertical="center" wrapText="1"/>
    </xf>
    <xf numFmtId="164" fontId="2" fillId="3" borderId="1" xfId="2" applyNumberFormat="1" applyFont="1" applyFill="1" applyBorder="1" applyAlignment="1">
      <alignment horizontal="center" vertical="center" wrapText="1"/>
    </xf>
    <xf numFmtId="1" fontId="2" fillId="3" borderId="1" xfId="2" applyNumberFormat="1" applyFont="1" applyFill="1" applyBorder="1" applyAlignment="1">
      <alignment horizontal="center" vertical="center" wrapText="1"/>
    </xf>
    <xf numFmtId="165" fontId="2" fillId="3" borderId="1" xfId="2" applyNumberFormat="1" applyFont="1" applyFill="1" applyBorder="1" applyAlignment="1">
      <alignment horizontal="center" vertical="center" wrapText="1"/>
    </xf>
    <xf numFmtId="1" fontId="2" fillId="0" borderId="1" xfId="2" applyNumberFormat="1" applyFont="1" applyFill="1" applyBorder="1" applyAlignment="1">
      <alignment horizontal="center" vertical="center" wrapText="1"/>
    </xf>
    <xf numFmtId="2" fontId="2" fillId="0" borderId="1" xfId="2" applyNumberFormat="1" applyFont="1" applyFill="1" applyBorder="1" applyAlignment="1">
      <alignment horizontal="center" vertical="center" wrapText="1"/>
    </xf>
    <xf numFmtId="0" fontId="2" fillId="0" borderId="1" xfId="2" applyFont="1" applyBorder="1"/>
    <xf numFmtId="0" fontId="2" fillId="0" borderId="14" xfId="2" applyFont="1" applyBorder="1" applyAlignment="1">
      <alignment vertical="center" textRotation="90"/>
    </xf>
    <xf numFmtId="0" fontId="2" fillId="0" borderId="20" xfId="2" applyFont="1" applyBorder="1" applyAlignment="1">
      <alignment vertical="center" textRotation="90"/>
    </xf>
    <xf numFmtId="0" fontId="0" fillId="0" borderId="0" xfId="0" applyBorder="1" applyAlignment="1"/>
    <xf numFmtId="0" fontId="2" fillId="0" borderId="17" xfId="2" applyFont="1" applyBorder="1" applyAlignment="1">
      <alignment vertical="center" textRotation="90"/>
    </xf>
    <xf numFmtId="0" fontId="11" fillId="0" borderId="3" xfId="0" applyFont="1" applyBorder="1" applyAlignment="1"/>
    <xf numFmtId="164" fontId="12" fillId="0" borderId="1" xfId="2" applyNumberFormat="1" applyFont="1" applyBorder="1" applyAlignment="1">
      <alignment horizontal="center" vertical="center"/>
    </xf>
    <xf numFmtId="0" fontId="2" fillId="0" borderId="0" xfId="2" applyFont="1" applyBorder="1" applyAlignment="1">
      <alignment vertical="center"/>
    </xf>
    <xf numFmtId="0" fontId="2" fillId="0" borderId="0" xfId="2" applyFont="1" applyFill="1" applyBorder="1"/>
    <xf numFmtId="2" fontId="2" fillId="0" borderId="0" xfId="2" applyNumberFormat="1" applyFont="1" applyFill="1" applyBorder="1" applyAlignment="1">
      <alignment horizontal="center" vertical="center"/>
    </xf>
    <xf numFmtId="1" fontId="2" fillId="0" borderId="0" xfId="2" applyNumberFormat="1" applyFont="1" applyFill="1" applyBorder="1" applyAlignment="1">
      <alignment horizontal="center" vertical="center"/>
    </xf>
    <xf numFmtId="0" fontId="2" fillId="0" borderId="0" xfId="2" applyFont="1" applyFill="1" applyBorder="1" applyAlignment="1">
      <alignment horizontal="right" vertical="center" wrapText="1"/>
    </xf>
    <xf numFmtId="0" fontId="0" fillId="0" borderId="0" xfId="0" applyFill="1" applyBorder="1"/>
    <xf numFmtId="0" fontId="7" fillId="0" borderId="0" xfId="1" applyFont="1" applyFill="1" applyAlignment="1"/>
    <xf numFmtId="0" fontId="4" fillId="0" borderId="0" xfId="0" applyFont="1" applyFill="1" applyAlignment="1">
      <alignment horizontal="center"/>
    </xf>
    <xf numFmtId="0" fontId="13" fillId="0" borderId="0" xfId="0" applyFont="1" applyFill="1" applyAlignment="1">
      <alignment horizontal="center"/>
    </xf>
    <xf numFmtId="0" fontId="4" fillId="0" borderId="18" xfId="0" quotePrefix="1" applyFont="1" applyBorder="1" applyAlignment="1">
      <alignment wrapText="1"/>
    </xf>
    <xf numFmtId="0" fontId="14" fillId="5" borderId="2" xfId="0" quotePrefix="1" applyFont="1" applyFill="1" applyBorder="1" applyAlignment="1">
      <alignment horizontal="center" wrapText="1"/>
    </xf>
    <xf numFmtId="0" fontId="14" fillId="5" borderId="4" xfId="0" quotePrefix="1" applyFont="1" applyFill="1" applyBorder="1" applyAlignment="1">
      <alignment horizontal="center" wrapText="1"/>
    </xf>
    <xf numFmtId="0" fontId="14" fillId="5" borderId="3" xfId="0" quotePrefix="1" applyFont="1" applyFill="1" applyBorder="1" applyAlignment="1">
      <alignment horizontal="center" wrapText="1"/>
    </xf>
    <xf numFmtId="0" fontId="15" fillId="0" borderId="0" xfId="0" applyFont="1"/>
    <xf numFmtId="0" fontId="15" fillId="7" borderId="0" xfId="0" applyFont="1" applyFill="1"/>
    <xf numFmtId="0" fontId="15" fillId="8" borderId="0" xfId="0" applyFont="1" applyFill="1"/>
    <xf numFmtId="0" fontId="16" fillId="5" borderId="1" xfId="0" applyFont="1" applyFill="1" applyBorder="1" applyAlignment="1">
      <alignment wrapText="1"/>
    </xf>
    <xf numFmtId="1" fontId="17" fillId="5" borderId="21" xfId="0" applyNumberFormat="1" applyFont="1" applyFill="1" applyBorder="1" applyAlignment="1">
      <alignment horizontal="center" wrapText="1"/>
    </xf>
    <xf numFmtId="0" fontId="16" fillId="5" borderId="1" xfId="0" applyFont="1" applyFill="1" applyBorder="1" applyAlignment="1">
      <alignment horizontal="right" wrapText="1"/>
    </xf>
    <xf numFmtId="0" fontId="17" fillId="5" borderId="1" xfId="0" applyFont="1" applyFill="1" applyBorder="1" applyAlignment="1">
      <alignment wrapText="1"/>
    </xf>
    <xf numFmtId="0" fontId="14" fillId="6" borderId="23" xfId="0" applyFont="1" applyFill="1" applyBorder="1" applyAlignment="1">
      <alignment wrapText="1"/>
    </xf>
    <xf numFmtId="0" fontId="14" fillId="6" borderId="23" xfId="0" applyFont="1" applyFill="1" applyBorder="1" applyAlignment="1">
      <alignment horizontal="center" wrapText="1"/>
    </xf>
    <xf numFmtId="0" fontId="14" fillId="6" borderId="22" xfId="0" applyFont="1" applyFill="1" applyBorder="1" applyAlignment="1">
      <alignment horizontal="center" wrapText="1"/>
    </xf>
    <xf numFmtId="0" fontId="15" fillId="6" borderId="1" xfId="0" applyFont="1" applyFill="1" applyBorder="1" applyAlignment="1">
      <alignment wrapText="1"/>
    </xf>
    <xf numFmtId="49" fontId="15" fillId="6" borderId="1" xfId="0" applyNumberFormat="1" applyFont="1" applyFill="1" applyBorder="1" applyAlignment="1">
      <alignment horizontal="center" wrapText="1"/>
    </xf>
    <xf numFmtId="2" fontId="15" fillId="6" borderId="1" xfId="0" applyNumberFormat="1" applyFont="1" applyFill="1" applyBorder="1" applyAlignment="1">
      <alignment wrapText="1"/>
    </xf>
    <xf numFmtId="0" fontId="15" fillId="7" borderId="0" xfId="0" applyFont="1" applyFill="1" applyAlignment="1">
      <alignment horizontal="center"/>
    </xf>
    <xf numFmtId="0" fontId="15" fillId="8" borderId="0" xfId="0" applyFont="1" applyFill="1" applyAlignment="1">
      <alignment horizontal="center"/>
    </xf>
    <xf numFmtId="0" fontId="17" fillId="5" borderId="23" xfId="0" applyFont="1" applyFill="1" applyBorder="1" applyAlignment="1">
      <alignment wrapText="1"/>
    </xf>
    <xf numFmtId="0" fontId="15" fillId="0" borderId="0" xfId="0" applyFont="1" applyFill="1"/>
    <xf numFmtId="0" fontId="14" fillId="6" borderId="2" xfId="0" applyFont="1" applyFill="1" applyBorder="1" applyAlignment="1">
      <alignment horizontal="center" vertical="center" wrapText="1"/>
    </xf>
    <xf numFmtId="0" fontId="14" fillId="6" borderId="2" xfId="0" applyFont="1" applyFill="1" applyBorder="1" applyAlignment="1">
      <alignment horizontal="center" wrapText="1"/>
    </xf>
    <xf numFmtId="0" fontId="14" fillId="6" borderId="3" xfId="0" applyFont="1" applyFill="1" applyBorder="1" applyAlignment="1">
      <alignment horizontal="center" wrapText="1"/>
    </xf>
    <xf numFmtId="0" fontId="15" fillId="0" borderId="0" xfId="0" applyFont="1" applyAlignment="1">
      <alignment wrapText="1"/>
    </xf>
    <xf numFmtId="0" fontId="14" fillId="6" borderId="1" xfId="0" applyFont="1" applyFill="1" applyBorder="1" applyAlignment="1">
      <alignment horizontal="center" wrapText="1"/>
    </xf>
    <xf numFmtId="0" fontId="15" fillId="6" borderId="1" xfId="0" applyFont="1" applyFill="1" applyBorder="1" applyAlignment="1">
      <alignment horizontal="center" wrapText="1"/>
    </xf>
    <xf numFmtId="0" fontId="15" fillId="0" borderId="0" xfId="0" applyFont="1" applyFill="1" applyAlignment="1">
      <alignment wrapText="1"/>
    </xf>
    <xf numFmtId="0" fontId="15" fillId="6" borderId="23" xfId="0" applyFont="1" applyFill="1" applyBorder="1" applyAlignment="1">
      <alignment vertical="center" wrapText="1"/>
    </xf>
    <xf numFmtId="0" fontId="18" fillId="5" borderId="1" xfId="0" applyFont="1" applyFill="1" applyBorder="1" applyAlignment="1">
      <alignment wrapText="1"/>
    </xf>
    <xf numFmtId="0" fontId="14" fillId="5" borderId="1" xfId="0" applyFont="1" applyFill="1" applyBorder="1" applyAlignment="1">
      <alignment wrapText="1"/>
    </xf>
    <xf numFmtId="0" fontId="18" fillId="5" borderId="1" xfId="0" applyFont="1" applyFill="1" applyBorder="1" applyAlignment="1">
      <alignment horizontal="center" wrapText="1"/>
    </xf>
    <xf numFmtId="0" fontId="15" fillId="6" borderId="1" xfId="0" applyFont="1" applyFill="1" applyBorder="1" applyAlignment="1">
      <alignment horizontal="left" wrapText="1"/>
    </xf>
    <xf numFmtId="2" fontId="17" fillId="5" borderId="2" xfId="0" applyNumberFormat="1" applyFont="1" applyFill="1" applyBorder="1" applyAlignment="1">
      <alignment wrapText="1"/>
    </xf>
    <xf numFmtId="0" fontId="14" fillId="5" borderId="2" xfId="0" applyFont="1" applyFill="1" applyBorder="1" applyAlignment="1">
      <alignment wrapText="1"/>
    </xf>
    <xf numFmtId="0" fontId="17" fillId="7" borderId="2" xfId="0" applyFont="1" applyFill="1" applyBorder="1" applyAlignment="1">
      <alignment horizontal="center" wrapText="1"/>
    </xf>
    <xf numFmtId="0" fontId="17" fillId="7" borderId="3" xfId="0" applyFont="1" applyFill="1" applyBorder="1" applyAlignment="1">
      <alignment horizontal="center" wrapText="1"/>
    </xf>
    <xf numFmtId="165" fontId="15" fillId="0" borderId="0" xfId="0" applyNumberFormat="1" applyFont="1" applyFill="1"/>
    <xf numFmtId="2" fontId="15" fillId="0" borderId="0" xfId="0" applyNumberFormat="1" applyFont="1" applyFill="1"/>
    <xf numFmtId="164" fontId="15" fillId="0" borderId="0" xfId="0" applyNumberFormat="1" applyFont="1" applyFill="1"/>
    <xf numFmtId="0" fontId="16" fillId="0" borderId="0" xfId="0" applyFont="1" applyAlignment="1">
      <alignment wrapText="1"/>
    </xf>
    <xf numFmtId="0" fontId="14" fillId="6" borderId="1" xfId="0" applyFont="1" applyFill="1" applyBorder="1" applyAlignment="1">
      <alignment wrapText="1"/>
    </xf>
    <xf numFmtId="0" fontId="14" fillId="5" borderId="2" xfId="0" applyFont="1" applyFill="1" applyBorder="1" applyAlignment="1">
      <alignment horizontal="center" wrapText="1"/>
    </xf>
    <xf numFmtId="0" fontId="14" fillId="5" borderId="3" xfId="0" applyFont="1" applyFill="1" applyBorder="1" applyAlignment="1">
      <alignment horizontal="center" wrapText="1"/>
    </xf>
    <xf numFmtId="0" fontId="17" fillId="7" borderId="5" xfId="0" applyFont="1" applyFill="1" applyBorder="1" applyAlignment="1">
      <alignment horizontal="center" vertical="center" wrapText="1"/>
    </xf>
    <xf numFmtId="0" fontId="17" fillId="7" borderId="6" xfId="0" applyFont="1" applyFill="1" applyBorder="1" applyAlignment="1">
      <alignment horizontal="center" vertical="center" wrapText="1"/>
    </xf>
    <xf numFmtId="0" fontId="17" fillId="7" borderId="7" xfId="0" applyFont="1" applyFill="1" applyBorder="1" applyAlignment="1">
      <alignment horizontal="center" vertical="center" wrapText="1"/>
    </xf>
    <xf numFmtId="0" fontId="17" fillId="7" borderId="8" xfId="0" applyFont="1" applyFill="1" applyBorder="1" applyAlignment="1">
      <alignment horizontal="center" vertical="center" wrapText="1"/>
    </xf>
    <xf numFmtId="0" fontId="18" fillId="0" borderId="0" xfId="0" applyFont="1" applyFill="1" applyBorder="1" applyAlignment="1">
      <alignment horizontal="left" wrapText="1"/>
    </xf>
    <xf numFmtId="0" fontId="15" fillId="0" borderId="0" xfId="0" applyFont="1" applyFill="1" applyBorder="1" applyAlignment="1">
      <alignment horizontal="left" wrapText="1"/>
    </xf>
    <xf numFmtId="0" fontId="0" fillId="0" borderId="0" xfId="0" applyAlignment="1">
      <alignment wrapText="1"/>
    </xf>
    <xf numFmtId="0" fontId="29" fillId="6" borderId="2" xfId="0" applyFont="1" applyFill="1" applyBorder="1" applyAlignment="1">
      <alignment horizontal="center" vertical="center" wrapText="1"/>
    </xf>
    <xf numFmtId="0" fontId="15" fillId="6" borderId="1" xfId="0" applyFont="1" applyFill="1" applyBorder="1" applyAlignment="1">
      <alignment horizontal="center" vertical="center" wrapText="1"/>
    </xf>
    <xf numFmtId="0" fontId="0" fillId="0" borderId="32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10" borderId="35" xfId="0" applyFill="1" applyBorder="1"/>
    <xf numFmtId="164" fontId="0" fillId="10" borderId="36" xfId="0" applyNumberFormat="1" applyFill="1" applyBorder="1"/>
    <xf numFmtId="164" fontId="0" fillId="10" borderId="35" xfId="0" applyNumberFormat="1" applyFill="1" applyBorder="1"/>
    <xf numFmtId="0" fontId="0" fillId="0" borderId="2" xfId="0" applyBorder="1"/>
    <xf numFmtId="1" fontId="0" fillId="0" borderId="38" xfId="0" applyNumberFormat="1" applyBorder="1"/>
    <xf numFmtId="1" fontId="0" fillId="0" borderId="2" xfId="0" applyNumberFormat="1" applyBorder="1"/>
    <xf numFmtId="0" fontId="0" fillId="10" borderId="2" xfId="0" applyFill="1" applyBorder="1"/>
    <xf numFmtId="164" fontId="0" fillId="10" borderId="38" xfId="0" applyNumberFormat="1" applyFill="1" applyBorder="1"/>
    <xf numFmtId="164" fontId="0" fillId="10" borderId="2" xfId="0" applyNumberFormat="1" applyFill="1" applyBorder="1"/>
    <xf numFmtId="0" fontId="0" fillId="0" borderId="40" xfId="0" applyBorder="1"/>
    <xf numFmtId="164" fontId="0" fillId="0" borderId="41" xfId="0" applyNumberFormat="1" applyBorder="1"/>
    <xf numFmtId="164" fontId="0" fillId="0" borderId="40" xfId="0" applyNumberFormat="1" applyBorder="1"/>
    <xf numFmtId="0" fontId="0" fillId="0" borderId="42" xfId="0" applyBorder="1"/>
    <xf numFmtId="0" fontId="0" fillId="0" borderId="9" xfId="0" applyBorder="1" applyAlignment="1">
      <alignment wrapText="1"/>
    </xf>
    <xf numFmtId="166" fontId="0" fillId="0" borderId="43" xfId="0" applyNumberFormat="1" applyBorder="1"/>
    <xf numFmtId="166" fontId="0" fillId="0" borderId="9" xfId="0" applyNumberFormat="1" applyBorder="1"/>
    <xf numFmtId="0" fontId="0" fillId="12" borderId="35" xfId="0" applyFill="1" applyBorder="1"/>
    <xf numFmtId="166" fontId="0" fillId="12" borderId="36" xfId="0" applyNumberFormat="1" applyFill="1" applyBorder="1"/>
    <xf numFmtId="166" fontId="0" fillId="12" borderId="35" xfId="0" applyNumberFormat="1" applyFill="1" applyBorder="1"/>
    <xf numFmtId="0" fontId="0" fillId="13" borderId="2" xfId="0" applyFill="1" applyBorder="1"/>
    <xf numFmtId="164" fontId="0" fillId="13" borderId="38" xfId="0" applyNumberFormat="1" applyFill="1" applyBorder="1"/>
    <xf numFmtId="164" fontId="0" fillId="13" borderId="2" xfId="0" applyNumberFormat="1" applyFill="1" applyBorder="1"/>
    <xf numFmtId="0" fontId="9" fillId="14" borderId="40" xfId="0" applyFont="1" applyFill="1" applyBorder="1"/>
    <xf numFmtId="164" fontId="9" fillId="14" borderId="41" xfId="0" applyNumberFormat="1" applyFont="1" applyFill="1" applyBorder="1"/>
    <xf numFmtId="164" fontId="9" fillId="14" borderId="40" xfId="0" applyNumberFormat="1" applyFont="1" applyFill="1" applyBorder="1"/>
    <xf numFmtId="0" fontId="0" fillId="16" borderId="35" xfId="0" applyFill="1" applyBorder="1" applyAlignment="1"/>
    <xf numFmtId="164" fontId="0" fillId="16" borderId="36" xfId="0" applyNumberFormat="1" applyFill="1" applyBorder="1"/>
    <xf numFmtId="0" fontId="9" fillId="17" borderId="40" xfId="0" applyFont="1" applyFill="1" applyBorder="1"/>
    <xf numFmtId="164" fontId="9" fillId="17" borderId="41" xfId="0" applyNumberFormat="1" applyFont="1" applyFill="1" applyBorder="1"/>
    <xf numFmtId="164" fontId="9" fillId="17" borderId="40" xfId="0" applyNumberFormat="1" applyFont="1" applyFill="1" applyBorder="1"/>
    <xf numFmtId="167" fontId="0" fillId="13" borderId="38" xfId="0" applyNumberFormat="1" applyFill="1" applyBorder="1"/>
    <xf numFmtId="167" fontId="0" fillId="13" borderId="2" xfId="0" applyNumberFormat="1" applyFill="1" applyBorder="1"/>
    <xf numFmtId="0" fontId="30" fillId="4" borderId="0" xfId="0" applyFont="1" applyFill="1"/>
    <xf numFmtId="0" fontId="0" fillId="15" borderId="34" xfId="0" applyFill="1" applyBorder="1" applyAlignment="1">
      <alignment horizontal="center" vertical="center" wrapText="1"/>
    </xf>
    <xf numFmtId="0" fontId="0" fillId="15" borderId="39" xfId="0" applyFill="1" applyBorder="1" applyAlignment="1">
      <alignment horizontal="center" vertical="center" wrapText="1"/>
    </xf>
    <xf numFmtId="0" fontId="15" fillId="6" borderId="7" xfId="0" applyFont="1" applyFill="1" applyBorder="1" applyAlignment="1">
      <alignment horizontal="left" wrapText="1"/>
    </xf>
    <xf numFmtId="0" fontId="15" fillId="6" borderId="8" xfId="0" applyFont="1" applyFill="1" applyBorder="1" applyAlignment="1">
      <alignment horizontal="left" wrapText="1"/>
    </xf>
    <xf numFmtId="0" fontId="15" fillId="6" borderId="7" xfId="0" applyFont="1" applyFill="1" applyBorder="1" applyAlignment="1">
      <alignment horizontal="left" vertical="center" wrapText="1"/>
    </xf>
    <xf numFmtId="0" fontId="15" fillId="6" borderId="8" xfId="0" applyFont="1" applyFill="1" applyBorder="1" applyAlignment="1">
      <alignment horizontal="left" vertical="center" wrapText="1"/>
    </xf>
    <xf numFmtId="0" fontId="15" fillId="6" borderId="5" xfId="0" applyFont="1" applyFill="1" applyBorder="1" applyAlignment="1">
      <alignment horizontal="left" vertical="center"/>
    </xf>
    <xf numFmtId="0" fontId="15" fillId="6" borderId="6" xfId="0" applyFont="1" applyFill="1" applyBorder="1" applyAlignment="1">
      <alignment horizontal="left" vertical="center"/>
    </xf>
    <xf numFmtId="0" fontId="15" fillId="6" borderId="5" xfId="0" applyFont="1" applyFill="1" applyBorder="1" applyAlignment="1">
      <alignment horizontal="left" vertical="center" wrapText="1"/>
    </xf>
    <xf numFmtId="0" fontId="15" fillId="6" borderId="6" xfId="0" applyFont="1" applyFill="1" applyBorder="1" applyAlignment="1">
      <alignment horizontal="left" vertical="center" wrapText="1"/>
    </xf>
    <xf numFmtId="0" fontId="0" fillId="0" borderId="34" xfId="0" applyBorder="1" applyAlignment="1">
      <alignment horizontal="center" vertical="center" wrapText="1"/>
    </xf>
    <xf numFmtId="0" fontId="0" fillId="0" borderId="37" xfId="0" applyBorder="1" applyAlignment="1">
      <alignment horizontal="center" vertical="center" wrapText="1"/>
    </xf>
    <xf numFmtId="0" fontId="0" fillId="0" borderId="39" xfId="0" applyBorder="1" applyAlignment="1">
      <alignment horizontal="center" vertical="center" wrapText="1"/>
    </xf>
    <xf numFmtId="0" fontId="0" fillId="11" borderId="34" xfId="0" applyFill="1" applyBorder="1" applyAlignment="1">
      <alignment horizontal="center" vertical="center" wrapText="1"/>
    </xf>
    <xf numFmtId="0" fontId="0" fillId="11" borderId="37" xfId="0" applyFill="1" applyBorder="1" applyAlignment="1">
      <alignment horizontal="center" vertical="center" wrapText="1"/>
    </xf>
    <xf numFmtId="0" fontId="0" fillId="11" borderId="39" xfId="0" applyFill="1" applyBorder="1" applyAlignment="1">
      <alignment horizontal="center" vertical="center" wrapText="1"/>
    </xf>
    <xf numFmtId="0" fontId="15" fillId="6" borderId="2" xfId="0" applyFont="1" applyFill="1" applyBorder="1" applyAlignment="1">
      <alignment horizontal="center" vertical="center" wrapText="1"/>
    </xf>
    <xf numFmtId="0" fontId="15" fillId="6" borderId="3" xfId="0" applyFont="1" applyFill="1" applyBorder="1" applyAlignment="1">
      <alignment horizontal="center" vertical="center" wrapText="1"/>
    </xf>
    <xf numFmtId="0" fontId="29" fillId="6" borderId="2" xfId="0" applyFont="1" applyFill="1" applyBorder="1" applyAlignment="1">
      <alignment horizontal="left" vertical="center" wrapText="1"/>
    </xf>
    <xf numFmtId="0" fontId="29" fillId="6" borderId="3" xfId="0" applyFont="1" applyFill="1" applyBorder="1" applyAlignment="1">
      <alignment horizontal="left" vertical="center" wrapText="1"/>
    </xf>
    <xf numFmtId="0" fontId="15" fillId="6" borderId="2" xfId="0" applyFont="1" applyFill="1" applyBorder="1" applyAlignment="1">
      <alignment horizontal="left" vertical="center" wrapText="1"/>
    </xf>
    <xf numFmtId="0" fontId="15" fillId="6" borderId="3" xfId="0" applyFont="1" applyFill="1" applyBorder="1" applyAlignment="1">
      <alignment horizontal="left" vertical="center" wrapText="1"/>
    </xf>
    <xf numFmtId="0" fontId="29" fillId="6" borderId="5" xfId="0" applyFont="1" applyFill="1" applyBorder="1" applyAlignment="1">
      <alignment horizontal="left" vertical="center" wrapText="1"/>
    </xf>
    <xf numFmtId="0" fontId="29" fillId="6" borderId="6" xfId="0" applyFont="1" applyFill="1" applyBorder="1" applyAlignment="1">
      <alignment horizontal="left" vertical="center" wrapText="1"/>
    </xf>
    <xf numFmtId="0" fontId="14" fillId="6" borderId="2" xfId="0" applyFont="1" applyFill="1" applyBorder="1" applyAlignment="1">
      <alignment horizontal="center" wrapText="1"/>
    </xf>
    <xf numFmtId="0" fontId="14" fillId="6" borderId="4" xfId="0" applyFont="1" applyFill="1" applyBorder="1" applyAlignment="1">
      <alignment horizontal="center" wrapText="1"/>
    </xf>
    <xf numFmtId="0" fontId="14" fillId="6" borderId="3" xfId="0" applyFont="1" applyFill="1" applyBorder="1" applyAlignment="1">
      <alignment horizontal="center" wrapText="1"/>
    </xf>
    <xf numFmtId="0" fontId="14" fillId="6" borderId="2" xfId="0" applyFont="1" applyFill="1" applyBorder="1" applyAlignment="1">
      <alignment horizontal="center" vertical="center" wrapText="1"/>
    </xf>
    <xf numFmtId="0" fontId="14" fillId="6" borderId="3" xfId="0" applyFont="1" applyFill="1" applyBorder="1" applyAlignment="1">
      <alignment horizontal="center" vertical="center" wrapText="1"/>
    </xf>
    <xf numFmtId="0" fontId="2" fillId="0" borderId="1" xfId="2" applyFont="1" applyFill="1" applyBorder="1" applyAlignment="1">
      <alignment horizontal="center" vertical="center" wrapText="1"/>
    </xf>
    <xf numFmtId="0" fontId="7" fillId="2" borderId="0" xfId="1" applyFont="1" applyFill="1" applyAlignment="1">
      <alignment horizontal="center"/>
    </xf>
    <xf numFmtId="0" fontId="2" fillId="3" borderId="1" xfId="2" applyFont="1" applyFill="1" applyBorder="1" applyAlignment="1">
      <alignment horizontal="center" vertical="center" wrapText="1"/>
    </xf>
    <xf numFmtId="0" fontId="2" fillId="3" borderId="3" xfId="2" applyFont="1" applyFill="1" applyBorder="1" applyAlignment="1">
      <alignment horizontal="center" vertical="center" wrapText="1"/>
    </xf>
    <xf numFmtId="0" fontId="2" fillId="3" borderId="16" xfId="2" applyFont="1" applyFill="1" applyBorder="1" applyAlignment="1">
      <alignment horizontal="center" vertical="center" wrapText="1"/>
    </xf>
    <xf numFmtId="0" fontId="2" fillId="3" borderId="12" xfId="2" applyFont="1" applyFill="1" applyBorder="1" applyAlignment="1">
      <alignment horizontal="center" vertical="center" wrapText="1"/>
    </xf>
    <xf numFmtId="0" fontId="2" fillId="3" borderId="13" xfId="2" applyFont="1" applyFill="1" applyBorder="1" applyAlignment="1">
      <alignment horizontal="center" vertical="center" wrapText="1"/>
    </xf>
    <xf numFmtId="0" fontId="2" fillId="0" borderId="3" xfId="2" applyFont="1" applyBorder="1" applyAlignment="1">
      <alignment horizontal="center" vertical="center" wrapText="1"/>
    </xf>
    <xf numFmtId="0" fontId="2" fillId="0" borderId="1" xfId="2" applyFont="1" applyBorder="1" applyAlignment="1">
      <alignment horizontal="center" vertical="center" wrapText="1"/>
    </xf>
    <xf numFmtId="0" fontId="4" fillId="0" borderId="0" xfId="1" applyFont="1" applyFill="1" applyAlignment="1">
      <alignment horizontal="left"/>
    </xf>
    <xf numFmtId="0" fontId="4" fillId="0" borderId="0" xfId="1" applyFont="1" applyBorder="1" applyAlignment="1">
      <alignment horizontal="left" wrapText="1"/>
    </xf>
    <xf numFmtId="0" fontId="2" fillId="0" borderId="21" xfId="2" applyFont="1" applyBorder="1" applyAlignment="1">
      <alignment horizontal="center" vertical="center" textRotation="90"/>
    </xf>
    <xf numFmtId="0" fontId="2" fillId="0" borderId="22" xfId="2" applyFont="1" applyBorder="1" applyAlignment="1">
      <alignment horizontal="center" vertical="center" textRotation="90"/>
    </xf>
    <xf numFmtId="0" fontId="2" fillId="0" borderId="23" xfId="2" applyFont="1" applyBorder="1" applyAlignment="1">
      <alignment horizontal="center" vertical="center" textRotation="90"/>
    </xf>
    <xf numFmtId="0" fontId="2" fillId="0" borderId="4" xfId="2" applyFont="1" applyBorder="1" applyAlignment="1">
      <alignment horizontal="center" vertical="center" wrapText="1"/>
    </xf>
    <xf numFmtId="0" fontId="2" fillId="4" borderId="12" xfId="2" applyFont="1" applyFill="1" applyBorder="1" applyAlignment="1">
      <alignment horizontal="center" vertical="center" wrapText="1"/>
    </xf>
    <xf numFmtId="0" fontId="2" fillId="4" borderId="13" xfId="2" applyFont="1" applyFill="1" applyBorder="1" applyAlignment="1">
      <alignment horizontal="center" vertical="center" wrapText="1"/>
    </xf>
    <xf numFmtId="0" fontId="26" fillId="0" borderId="0" xfId="3" applyFont="1" applyFill="1" applyBorder="1" applyAlignment="1" applyProtection="1">
      <alignment horizontal="center" vertical="center"/>
    </xf>
    <xf numFmtId="0" fontId="18" fillId="6" borderId="2" xfId="0" applyFont="1" applyFill="1" applyBorder="1" applyAlignment="1">
      <alignment horizontal="left" wrapText="1"/>
    </xf>
    <xf numFmtId="0" fontId="18" fillId="6" borderId="4" xfId="0" applyFont="1" applyFill="1" applyBorder="1" applyAlignment="1">
      <alignment horizontal="left" wrapText="1"/>
    </xf>
    <xf numFmtId="0" fontId="18" fillId="6" borderId="3" xfId="0" applyFont="1" applyFill="1" applyBorder="1" applyAlignment="1">
      <alignment horizontal="left" wrapText="1"/>
    </xf>
    <xf numFmtId="0" fontId="17" fillId="7" borderId="5" xfId="0" applyFont="1" applyFill="1" applyBorder="1" applyAlignment="1">
      <alignment horizontal="left" vertical="center" wrapText="1"/>
    </xf>
    <xf numFmtId="0" fontId="17" fillId="7" borderId="6" xfId="0" applyFont="1" applyFill="1" applyBorder="1" applyAlignment="1">
      <alignment horizontal="left" vertical="center" wrapText="1"/>
    </xf>
    <xf numFmtId="0" fontId="17" fillId="7" borderId="9" xfId="0" applyFont="1" applyFill="1" applyBorder="1" applyAlignment="1">
      <alignment horizontal="left" vertical="center" wrapText="1"/>
    </xf>
    <xf numFmtId="0" fontId="17" fillId="7" borderId="10" xfId="0" applyFont="1" applyFill="1" applyBorder="1" applyAlignment="1">
      <alignment horizontal="left" vertical="center" wrapText="1"/>
    </xf>
    <xf numFmtId="0" fontId="17" fillId="7" borderId="7" xfId="0" applyFont="1" applyFill="1" applyBorder="1" applyAlignment="1">
      <alignment horizontal="left" vertical="center" wrapText="1"/>
    </xf>
    <xf numFmtId="0" fontId="17" fillId="7" borderId="8" xfId="0" applyFont="1" applyFill="1" applyBorder="1" applyAlignment="1">
      <alignment horizontal="left" vertical="center" wrapText="1"/>
    </xf>
    <xf numFmtId="0" fontId="15" fillId="6" borderId="2" xfId="0" applyFont="1" applyFill="1" applyBorder="1" applyAlignment="1">
      <alignment horizontal="left" wrapText="1"/>
    </xf>
    <xf numFmtId="0" fontId="15" fillId="6" borderId="4" xfId="0" applyFont="1" applyFill="1" applyBorder="1" applyAlignment="1">
      <alignment horizontal="left" wrapText="1"/>
    </xf>
    <xf numFmtId="0" fontId="15" fillId="6" borderId="3" xfId="0" applyFont="1" applyFill="1" applyBorder="1" applyAlignment="1">
      <alignment horizontal="left" wrapText="1"/>
    </xf>
    <xf numFmtId="0" fontId="25" fillId="9" borderId="24" xfId="3" applyFont="1" applyFill="1" applyBorder="1" applyAlignment="1" applyProtection="1">
      <alignment horizontal="center" vertical="center"/>
    </xf>
    <xf numFmtId="0" fontId="25" fillId="9" borderId="25" xfId="3" applyFont="1" applyFill="1" applyBorder="1" applyAlignment="1" applyProtection="1">
      <alignment horizontal="center" vertical="center"/>
    </xf>
    <xf numFmtId="0" fontId="25" fillId="9" borderId="26" xfId="3" applyFont="1" applyFill="1" applyBorder="1" applyAlignment="1" applyProtection="1">
      <alignment horizontal="center" vertical="center"/>
    </xf>
    <xf numFmtId="0" fontId="25" fillId="9" borderId="27" xfId="3" applyFont="1" applyFill="1" applyBorder="1" applyAlignment="1" applyProtection="1">
      <alignment horizontal="center" vertical="center"/>
    </xf>
    <xf numFmtId="0" fontId="25" fillId="9" borderId="0" xfId="3" applyFont="1" applyFill="1" applyBorder="1" applyAlignment="1" applyProtection="1">
      <alignment horizontal="center" vertical="center"/>
    </xf>
    <xf numFmtId="0" fontId="25" fillId="9" borderId="28" xfId="3" applyFont="1" applyFill="1" applyBorder="1" applyAlignment="1" applyProtection="1">
      <alignment horizontal="center" vertical="center"/>
    </xf>
    <xf numFmtId="0" fontId="25" fillId="9" borderId="29" xfId="3" applyFont="1" applyFill="1" applyBorder="1" applyAlignment="1" applyProtection="1">
      <alignment horizontal="center" vertical="center"/>
    </xf>
    <xf numFmtId="0" fontId="25" fillId="9" borderId="30" xfId="3" applyFont="1" applyFill="1" applyBorder="1" applyAlignment="1" applyProtection="1">
      <alignment horizontal="center" vertical="center"/>
    </xf>
    <xf numFmtId="0" fontId="25" fillId="9" borderId="31" xfId="3" applyFont="1" applyFill="1" applyBorder="1" applyAlignment="1" applyProtection="1">
      <alignment horizontal="center" vertical="center"/>
    </xf>
    <xf numFmtId="0" fontId="14" fillId="5" borderId="2" xfId="0" applyFont="1" applyFill="1" applyBorder="1" applyAlignment="1">
      <alignment horizontal="center" wrapText="1"/>
    </xf>
    <xf numFmtId="0" fontId="14" fillId="5" borderId="3" xfId="0" applyFont="1" applyFill="1" applyBorder="1" applyAlignment="1">
      <alignment horizontal="center" wrapText="1"/>
    </xf>
    <xf numFmtId="0" fontId="14" fillId="6" borderId="1" xfId="0" applyFont="1" applyFill="1" applyBorder="1" applyAlignment="1">
      <alignment horizontal="center" wrapText="1"/>
    </xf>
    <xf numFmtId="0" fontId="17" fillId="7" borderId="2" xfId="0" applyFont="1" applyFill="1" applyBorder="1" applyAlignment="1">
      <alignment horizontal="center" wrapText="1"/>
    </xf>
    <xf numFmtId="0" fontId="17" fillId="7" borderId="3" xfId="0" applyFont="1" applyFill="1" applyBorder="1" applyAlignment="1">
      <alignment horizontal="center" wrapText="1"/>
    </xf>
    <xf numFmtId="0" fontId="17" fillId="7" borderId="2" xfId="0" applyFont="1" applyFill="1" applyBorder="1" applyAlignment="1">
      <alignment horizontal="center" vertical="center" wrapText="1"/>
    </xf>
    <xf numFmtId="0" fontId="17" fillId="7" borderId="3" xfId="0" applyFont="1" applyFill="1" applyBorder="1" applyAlignment="1">
      <alignment horizontal="center" vertical="center" wrapText="1"/>
    </xf>
    <xf numFmtId="0" fontId="15" fillId="6" borderId="21" xfId="0" applyFont="1" applyFill="1" applyBorder="1" applyAlignment="1">
      <alignment horizontal="left" vertical="center" wrapText="1"/>
    </xf>
    <xf numFmtId="0" fontId="15" fillId="6" borderId="23" xfId="0" applyFont="1" applyFill="1" applyBorder="1" applyAlignment="1">
      <alignment horizontal="left" vertical="center" wrapText="1"/>
    </xf>
    <xf numFmtId="0" fontId="18" fillId="6" borderId="2" xfId="0" applyFont="1" applyFill="1" applyBorder="1" applyAlignment="1">
      <alignment wrapText="1"/>
    </xf>
    <xf numFmtId="0" fontId="18" fillId="6" borderId="4" xfId="0" applyFont="1" applyFill="1" applyBorder="1" applyAlignment="1">
      <alignment wrapText="1"/>
    </xf>
    <xf numFmtId="0" fontId="18" fillId="6" borderId="3" xfId="0" applyFont="1" applyFill="1" applyBorder="1" applyAlignment="1">
      <alignment wrapText="1"/>
    </xf>
    <xf numFmtId="0" fontId="14" fillId="5" borderId="2" xfId="0" quotePrefix="1" applyFont="1" applyFill="1" applyBorder="1" applyAlignment="1">
      <alignment horizontal="left" wrapText="1"/>
    </xf>
    <xf numFmtId="0" fontId="14" fillId="5" borderId="3" xfId="0" quotePrefix="1" applyFont="1" applyFill="1" applyBorder="1" applyAlignment="1">
      <alignment horizontal="left" wrapText="1"/>
    </xf>
    <xf numFmtId="0" fontId="26" fillId="0" borderId="27" xfId="3" applyFont="1" applyFill="1" applyBorder="1" applyAlignment="1" applyProtection="1">
      <alignment horizontal="center" vertical="center"/>
    </xf>
    <xf numFmtId="0" fontId="0" fillId="0" borderId="4" xfId="0" applyBorder="1"/>
    <xf numFmtId="0" fontId="0" fillId="0" borderId="3" xfId="0" applyBorder="1"/>
    <xf numFmtId="0" fontId="14" fillId="5" borderId="1" xfId="0" quotePrefix="1" applyFont="1" applyFill="1" applyBorder="1" applyAlignment="1">
      <alignment horizontal="left" wrapText="1"/>
    </xf>
    <xf numFmtId="0" fontId="14" fillId="5" borderId="2" xfId="0" quotePrefix="1" applyFont="1" applyFill="1" applyBorder="1" applyAlignment="1">
      <alignment horizontal="center" wrapText="1"/>
    </xf>
    <xf numFmtId="0" fontId="14" fillId="5" borderId="3" xfId="0" quotePrefix="1" applyFont="1" applyFill="1" applyBorder="1" applyAlignment="1">
      <alignment horizontal="center" wrapText="1"/>
    </xf>
    <xf numFmtId="0" fontId="15" fillId="6" borderId="21" xfId="0" applyFont="1" applyFill="1" applyBorder="1" applyAlignment="1">
      <alignment horizontal="center" vertical="center" wrapText="1"/>
    </xf>
    <xf numFmtId="0" fontId="0" fillId="0" borderId="22" xfId="0" applyBorder="1"/>
    <xf numFmtId="0" fontId="0" fillId="0" borderId="23" xfId="0" applyBorder="1"/>
    <xf numFmtId="0" fontId="15" fillId="5" borderId="1" xfId="0" applyFont="1" applyFill="1" applyBorder="1" applyAlignment="1">
      <alignment horizontal="center" wrapText="1"/>
    </xf>
    <xf numFmtId="0" fontId="15" fillId="6" borderId="23" xfId="0" applyFont="1" applyFill="1" applyBorder="1" applyAlignment="1">
      <alignment horizontal="center" vertical="center" wrapText="1"/>
    </xf>
    <xf numFmtId="0" fontId="15" fillId="6" borderId="2" xfId="0" applyFont="1" applyFill="1" applyBorder="1" applyAlignment="1">
      <alignment horizontal="center" wrapText="1"/>
    </xf>
    <xf numFmtId="0" fontId="15" fillId="6" borderId="3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13" fillId="2" borderId="0" xfId="0" applyFont="1" applyFill="1" applyAlignment="1">
      <alignment horizontal="center"/>
    </xf>
    <xf numFmtId="0" fontId="5" fillId="0" borderId="0" xfId="0" applyFont="1" applyFill="1" applyAlignment="1">
      <alignment horizontal="left"/>
    </xf>
    <xf numFmtId="0" fontId="4" fillId="0" borderId="0" xfId="0" applyFont="1" applyFill="1" applyAlignment="1">
      <alignment horizontal="left"/>
    </xf>
    <xf numFmtId="0" fontId="5" fillId="0" borderId="0" xfId="0" applyFont="1" applyAlignment="1">
      <alignment horizontal="left" wrapText="1"/>
    </xf>
    <xf numFmtId="0" fontId="4" fillId="0" borderId="18" xfId="0" applyFont="1" applyBorder="1" applyAlignment="1">
      <alignment horizontal="left" wrapText="1"/>
    </xf>
    <xf numFmtId="0" fontId="1" fillId="0" borderId="0" xfId="2" applyFont="1" applyFill="1" applyBorder="1" applyAlignment="1">
      <alignment horizontal="center" vertical="center" wrapText="1"/>
    </xf>
  </cellXfs>
  <cellStyles count="4">
    <cellStyle name="Lien hypertexte" xfId="3" builtinId="8"/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donn&#233;es!A1"/><Relationship Id="rId2" Type="http://schemas.openxmlformats.org/officeDocument/2006/relationships/hyperlink" Target="#MENU!A1"/><Relationship Id="rId1" Type="http://schemas.openxmlformats.org/officeDocument/2006/relationships/hyperlink" Target="#caracteristiques!A1"/><Relationship Id="rId4" Type="http://schemas.openxmlformats.org/officeDocument/2006/relationships/hyperlink" Target="#donn&#233;es!A69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266700</xdr:colOff>
      <xdr:row>32</xdr:row>
      <xdr:rowOff>137160</xdr:rowOff>
    </xdr:from>
    <xdr:to>
      <xdr:col>12</xdr:col>
      <xdr:colOff>617220</xdr:colOff>
      <xdr:row>33</xdr:row>
      <xdr:rowOff>152400</xdr:rowOff>
    </xdr:to>
    <xdr:sp macro="" textlink="">
      <xdr:nvSpPr>
        <xdr:cNvPr id="2" name="AutoShape 9">
          <a:hlinkClick xmlns:r="http://schemas.openxmlformats.org/officeDocument/2006/relationships" r:id="rId1" tooltip="Caracteristiques du basin versant"/>
        </xdr:cNvPr>
        <xdr:cNvSpPr>
          <a:spLocks noChangeArrowheads="1"/>
        </xdr:cNvSpPr>
      </xdr:nvSpPr>
      <xdr:spPr bwMode="auto">
        <a:xfrm>
          <a:off x="9182100" y="5173980"/>
          <a:ext cx="350520" cy="175260"/>
        </a:xfrm>
        <a:custGeom>
          <a:avLst/>
          <a:gdLst>
            <a:gd name="T0" fmla="*/ 262890 w 21600"/>
            <a:gd name="T1" fmla="*/ 0 h 21600"/>
            <a:gd name="T2" fmla="*/ 0 w 21600"/>
            <a:gd name="T3" fmla="*/ 87630 h 21600"/>
            <a:gd name="T4" fmla="*/ 262890 w 21600"/>
            <a:gd name="T5" fmla="*/ 175260 h 21600"/>
            <a:gd name="T6" fmla="*/ 350520 w 21600"/>
            <a:gd name="T7" fmla="*/ 87630 h 21600"/>
            <a:gd name="T8" fmla="*/ 17694720 60000 65536"/>
            <a:gd name="T9" fmla="*/ 11796480 60000 65536"/>
            <a:gd name="T10" fmla="*/ 5898240 60000 65536"/>
            <a:gd name="T11" fmla="*/ 0 60000 65536"/>
            <a:gd name="T12" fmla="*/ 3375 w 21600"/>
            <a:gd name="T13" fmla="*/ 5400 h 21600"/>
            <a:gd name="T14" fmla="*/ 18900 w 21600"/>
            <a:gd name="T15" fmla="*/ 16200 h 21600"/>
          </a:gdLst>
          <a:ahLst/>
          <a:cxnLst>
            <a:cxn ang="T8">
              <a:pos x="T0" y="T1"/>
            </a:cxn>
            <a:cxn ang="T9">
              <a:pos x="T2" y="T3"/>
            </a:cxn>
            <a:cxn ang="T10">
              <a:pos x="T4" y="T5"/>
            </a:cxn>
            <a:cxn ang="T11">
              <a:pos x="T6" y="T7"/>
            </a:cxn>
          </a:cxnLst>
          <a:rect l="T12" t="T13" r="T14" b="T15"/>
          <a:pathLst>
            <a:path w="21600" h="21600">
              <a:moveTo>
                <a:pt x="16200" y="0"/>
              </a:moveTo>
              <a:lnTo>
                <a:pt x="16200" y="5400"/>
              </a:lnTo>
              <a:lnTo>
                <a:pt x="3375" y="5400"/>
              </a:lnTo>
              <a:lnTo>
                <a:pt x="3375" y="16200"/>
              </a:lnTo>
              <a:lnTo>
                <a:pt x="16200" y="16200"/>
              </a:lnTo>
              <a:lnTo>
                <a:pt x="16200" y="21600"/>
              </a:lnTo>
              <a:lnTo>
                <a:pt x="21600" y="10800"/>
              </a:lnTo>
              <a:lnTo>
                <a:pt x="16200" y="0"/>
              </a:lnTo>
              <a:close/>
            </a:path>
            <a:path w="21600" h="21600">
              <a:moveTo>
                <a:pt x="1350" y="5400"/>
              </a:moveTo>
              <a:lnTo>
                <a:pt x="1350" y="16200"/>
              </a:lnTo>
              <a:lnTo>
                <a:pt x="2700" y="16200"/>
              </a:lnTo>
              <a:lnTo>
                <a:pt x="2700" y="5400"/>
              </a:lnTo>
              <a:lnTo>
                <a:pt x="1350" y="5400"/>
              </a:lnTo>
              <a:close/>
            </a:path>
            <a:path w="21600" h="21600">
              <a:moveTo>
                <a:pt x="0" y="5400"/>
              </a:moveTo>
              <a:lnTo>
                <a:pt x="0" y="16200"/>
              </a:lnTo>
              <a:lnTo>
                <a:pt x="675" y="16200"/>
              </a:lnTo>
              <a:lnTo>
                <a:pt x="675" y="5400"/>
              </a:lnTo>
              <a:lnTo>
                <a:pt x="0" y="540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00FF" mc:Ignorable="a14" a14:legacySpreadsheetColorIndex="12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419100</xdr:colOff>
      <xdr:row>31</xdr:row>
      <xdr:rowOff>45720</xdr:rowOff>
    </xdr:from>
    <xdr:to>
      <xdr:col>11</xdr:col>
      <xdr:colOff>723900</xdr:colOff>
      <xdr:row>33</xdr:row>
      <xdr:rowOff>137160</xdr:rowOff>
    </xdr:to>
    <xdr:sp macro="" textlink="">
      <xdr:nvSpPr>
        <xdr:cNvPr id="3" name="AutoShape 10">
          <a:hlinkClick xmlns:r="http://schemas.openxmlformats.org/officeDocument/2006/relationships" r:id="rId2" tooltip="Retour au menu principal"/>
        </xdr:cNvPr>
        <xdr:cNvSpPr>
          <a:spLocks noChangeArrowheads="1"/>
        </xdr:cNvSpPr>
      </xdr:nvSpPr>
      <xdr:spPr bwMode="auto">
        <a:xfrm>
          <a:off x="8580120" y="4922520"/>
          <a:ext cx="304800" cy="411480"/>
        </a:xfrm>
        <a:prstGeom prst="curvedLeftArrow">
          <a:avLst>
            <a:gd name="adj1" fmla="val 27000"/>
            <a:gd name="adj2" fmla="val 54000"/>
            <a:gd name="adj3" fmla="val 33333"/>
          </a:avLst>
        </a:prstGeom>
        <a:solidFill>
          <a:srgbClr xmlns:mc="http://schemas.openxmlformats.org/markup-compatibility/2006" xmlns:a14="http://schemas.microsoft.com/office/drawing/2010/main" val="0000FF" mc:Ignorable="a14" a14:legacySpreadsheetColorIndex="12"/>
        </a:solidFill>
        <a:ln w="9525">
          <a:solidFill>
            <a:srgbClr xmlns:mc="http://schemas.openxmlformats.org/markup-compatibility/2006" xmlns:a14="http://schemas.microsoft.com/office/drawing/2010/main" val="0000FF" mc:Ignorable="a14" a14:legacySpreadsheetColorIndex="12"/>
          </a:solidFill>
          <a:miter lim="800000"/>
          <a:headEnd/>
          <a:tailEnd/>
        </a:ln>
      </xdr:spPr>
    </xdr:sp>
    <xdr:clientData/>
  </xdr:twoCellAnchor>
  <xdr:twoCellAnchor>
    <xdr:from>
      <xdr:col>12</xdr:col>
      <xdr:colOff>266700</xdr:colOff>
      <xdr:row>66</xdr:row>
      <xdr:rowOff>137160</xdr:rowOff>
    </xdr:from>
    <xdr:to>
      <xdr:col>12</xdr:col>
      <xdr:colOff>617220</xdr:colOff>
      <xdr:row>67</xdr:row>
      <xdr:rowOff>152400</xdr:rowOff>
    </xdr:to>
    <xdr:sp macro="" textlink="">
      <xdr:nvSpPr>
        <xdr:cNvPr id="4" name="AutoShape 11">
          <a:hlinkClick xmlns:r="http://schemas.openxmlformats.org/officeDocument/2006/relationships" r:id="rId1" tooltip="Caracteristiques du basin versant"/>
        </xdr:cNvPr>
        <xdr:cNvSpPr>
          <a:spLocks noChangeArrowheads="1"/>
        </xdr:cNvSpPr>
      </xdr:nvSpPr>
      <xdr:spPr bwMode="auto">
        <a:xfrm>
          <a:off x="9182100" y="10965180"/>
          <a:ext cx="350520" cy="175260"/>
        </a:xfrm>
        <a:custGeom>
          <a:avLst/>
          <a:gdLst>
            <a:gd name="T0" fmla="*/ 262890 w 21600"/>
            <a:gd name="T1" fmla="*/ 0 h 21600"/>
            <a:gd name="T2" fmla="*/ 0 w 21600"/>
            <a:gd name="T3" fmla="*/ 87630 h 21600"/>
            <a:gd name="T4" fmla="*/ 262890 w 21600"/>
            <a:gd name="T5" fmla="*/ 175260 h 21600"/>
            <a:gd name="T6" fmla="*/ 350520 w 21600"/>
            <a:gd name="T7" fmla="*/ 87630 h 21600"/>
            <a:gd name="T8" fmla="*/ 17694720 60000 65536"/>
            <a:gd name="T9" fmla="*/ 11796480 60000 65536"/>
            <a:gd name="T10" fmla="*/ 5898240 60000 65536"/>
            <a:gd name="T11" fmla="*/ 0 60000 65536"/>
            <a:gd name="T12" fmla="*/ 3375 w 21600"/>
            <a:gd name="T13" fmla="*/ 5400 h 21600"/>
            <a:gd name="T14" fmla="*/ 18900 w 21600"/>
            <a:gd name="T15" fmla="*/ 16200 h 21600"/>
          </a:gdLst>
          <a:ahLst/>
          <a:cxnLst>
            <a:cxn ang="T8">
              <a:pos x="T0" y="T1"/>
            </a:cxn>
            <a:cxn ang="T9">
              <a:pos x="T2" y="T3"/>
            </a:cxn>
            <a:cxn ang="T10">
              <a:pos x="T4" y="T5"/>
            </a:cxn>
            <a:cxn ang="T11">
              <a:pos x="T6" y="T7"/>
            </a:cxn>
          </a:cxnLst>
          <a:rect l="T12" t="T13" r="T14" b="T15"/>
          <a:pathLst>
            <a:path w="21600" h="21600">
              <a:moveTo>
                <a:pt x="16200" y="0"/>
              </a:moveTo>
              <a:lnTo>
                <a:pt x="16200" y="5400"/>
              </a:lnTo>
              <a:lnTo>
                <a:pt x="3375" y="5400"/>
              </a:lnTo>
              <a:lnTo>
                <a:pt x="3375" y="16200"/>
              </a:lnTo>
              <a:lnTo>
                <a:pt x="16200" y="16200"/>
              </a:lnTo>
              <a:lnTo>
                <a:pt x="16200" y="21600"/>
              </a:lnTo>
              <a:lnTo>
                <a:pt x="21600" y="10800"/>
              </a:lnTo>
              <a:lnTo>
                <a:pt x="16200" y="0"/>
              </a:lnTo>
              <a:close/>
            </a:path>
            <a:path w="21600" h="21600">
              <a:moveTo>
                <a:pt x="1350" y="5400"/>
              </a:moveTo>
              <a:lnTo>
                <a:pt x="1350" y="16200"/>
              </a:lnTo>
              <a:lnTo>
                <a:pt x="2700" y="16200"/>
              </a:lnTo>
              <a:lnTo>
                <a:pt x="2700" y="5400"/>
              </a:lnTo>
              <a:lnTo>
                <a:pt x="1350" y="5400"/>
              </a:lnTo>
              <a:close/>
            </a:path>
            <a:path w="21600" h="21600">
              <a:moveTo>
                <a:pt x="0" y="5400"/>
              </a:moveTo>
              <a:lnTo>
                <a:pt x="0" y="16200"/>
              </a:lnTo>
              <a:lnTo>
                <a:pt x="675" y="16200"/>
              </a:lnTo>
              <a:lnTo>
                <a:pt x="675" y="5400"/>
              </a:lnTo>
              <a:lnTo>
                <a:pt x="0" y="540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00FF" mc:Ignorable="a14" a14:legacySpreadsheetColorIndex="12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419100</xdr:colOff>
      <xdr:row>65</xdr:row>
      <xdr:rowOff>45720</xdr:rowOff>
    </xdr:from>
    <xdr:to>
      <xdr:col>11</xdr:col>
      <xdr:colOff>723900</xdr:colOff>
      <xdr:row>67</xdr:row>
      <xdr:rowOff>129540</xdr:rowOff>
    </xdr:to>
    <xdr:sp macro="" textlink="">
      <xdr:nvSpPr>
        <xdr:cNvPr id="5" name="AutoShape 12">
          <a:hlinkClick xmlns:r="http://schemas.openxmlformats.org/officeDocument/2006/relationships" r:id="rId2" tooltip="Retour au menu principal"/>
        </xdr:cNvPr>
        <xdr:cNvSpPr>
          <a:spLocks noChangeArrowheads="1"/>
        </xdr:cNvSpPr>
      </xdr:nvSpPr>
      <xdr:spPr bwMode="auto">
        <a:xfrm>
          <a:off x="8580120" y="10713720"/>
          <a:ext cx="304800" cy="403860"/>
        </a:xfrm>
        <a:prstGeom prst="curvedLeftArrow">
          <a:avLst>
            <a:gd name="adj1" fmla="val 26500"/>
            <a:gd name="adj2" fmla="val 53000"/>
            <a:gd name="adj3" fmla="val 33333"/>
          </a:avLst>
        </a:prstGeom>
        <a:solidFill>
          <a:srgbClr xmlns:mc="http://schemas.openxmlformats.org/markup-compatibility/2006" xmlns:a14="http://schemas.microsoft.com/office/drawing/2010/main" val="0000FF" mc:Ignorable="a14" a14:legacySpreadsheetColorIndex="12"/>
        </a:solidFill>
        <a:ln w="9525">
          <a:solidFill>
            <a:srgbClr xmlns:mc="http://schemas.openxmlformats.org/markup-compatibility/2006" xmlns:a14="http://schemas.microsoft.com/office/drawing/2010/main" val="0000FF" mc:Ignorable="a14" a14:legacySpreadsheetColorIndex="12"/>
          </a:solidFill>
          <a:miter lim="800000"/>
          <a:headEnd/>
          <a:tailEnd/>
        </a:ln>
      </xdr:spPr>
    </xdr:sp>
    <xdr:clientData/>
  </xdr:twoCellAnchor>
  <xdr:twoCellAnchor>
    <xdr:from>
      <xdr:col>10</xdr:col>
      <xdr:colOff>289560</xdr:colOff>
      <xdr:row>62</xdr:row>
      <xdr:rowOff>15240</xdr:rowOff>
    </xdr:from>
    <xdr:to>
      <xdr:col>10</xdr:col>
      <xdr:colOff>472440</xdr:colOff>
      <xdr:row>64</xdr:row>
      <xdr:rowOff>38100</xdr:rowOff>
    </xdr:to>
    <xdr:sp macro="" textlink="">
      <xdr:nvSpPr>
        <xdr:cNvPr id="6" name="AutoShape 13">
          <a:hlinkClick xmlns:r="http://schemas.openxmlformats.org/officeDocument/2006/relationships" r:id="rId3" tooltip="Haut"/>
        </xdr:cNvPr>
        <xdr:cNvSpPr>
          <a:spLocks noChangeArrowheads="1"/>
        </xdr:cNvSpPr>
      </xdr:nvSpPr>
      <xdr:spPr bwMode="auto">
        <a:xfrm rot="-5400000">
          <a:off x="7578090" y="10283190"/>
          <a:ext cx="342900" cy="182880"/>
        </a:xfrm>
        <a:custGeom>
          <a:avLst/>
          <a:gdLst>
            <a:gd name="T0" fmla="*/ 257175 w 21600"/>
            <a:gd name="T1" fmla="*/ 0 h 21600"/>
            <a:gd name="T2" fmla="*/ 0 w 21600"/>
            <a:gd name="T3" fmla="*/ 91440 h 21600"/>
            <a:gd name="T4" fmla="*/ 257175 w 21600"/>
            <a:gd name="T5" fmla="*/ 182880 h 21600"/>
            <a:gd name="T6" fmla="*/ 342900 w 21600"/>
            <a:gd name="T7" fmla="*/ 91440 h 21600"/>
            <a:gd name="T8" fmla="*/ 17694720 60000 65536"/>
            <a:gd name="T9" fmla="*/ 11796480 60000 65536"/>
            <a:gd name="T10" fmla="*/ 5898240 60000 65536"/>
            <a:gd name="T11" fmla="*/ 0 60000 65536"/>
            <a:gd name="T12" fmla="*/ 3375 w 21600"/>
            <a:gd name="T13" fmla="*/ 5400 h 21600"/>
            <a:gd name="T14" fmla="*/ 18900 w 21600"/>
            <a:gd name="T15" fmla="*/ 16200 h 21600"/>
          </a:gdLst>
          <a:ahLst/>
          <a:cxnLst>
            <a:cxn ang="T8">
              <a:pos x="T0" y="T1"/>
            </a:cxn>
            <a:cxn ang="T9">
              <a:pos x="T2" y="T3"/>
            </a:cxn>
            <a:cxn ang="T10">
              <a:pos x="T4" y="T5"/>
            </a:cxn>
            <a:cxn ang="T11">
              <a:pos x="T6" y="T7"/>
            </a:cxn>
          </a:cxnLst>
          <a:rect l="T12" t="T13" r="T14" b="T15"/>
          <a:pathLst>
            <a:path w="21600" h="21600">
              <a:moveTo>
                <a:pt x="16200" y="0"/>
              </a:moveTo>
              <a:lnTo>
                <a:pt x="16200" y="5400"/>
              </a:lnTo>
              <a:lnTo>
                <a:pt x="3375" y="5400"/>
              </a:lnTo>
              <a:lnTo>
                <a:pt x="3375" y="16200"/>
              </a:lnTo>
              <a:lnTo>
                <a:pt x="16200" y="16200"/>
              </a:lnTo>
              <a:lnTo>
                <a:pt x="16200" y="21600"/>
              </a:lnTo>
              <a:lnTo>
                <a:pt x="21600" y="10800"/>
              </a:lnTo>
              <a:lnTo>
                <a:pt x="16200" y="0"/>
              </a:lnTo>
              <a:close/>
            </a:path>
            <a:path w="21600" h="21600">
              <a:moveTo>
                <a:pt x="1350" y="5400"/>
              </a:moveTo>
              <a:lnTo>
                <a:pt x="1350" y="16200"/>
              </a:lnTo>
              <a:lnTo>
                <a:pt x="2700" y="16200"/>
              </a:lnTo>
              <a:lnTo>
                <a:pt x="2700" y="5400"/>
              </a:lnTo>
              <a:lnTo>
                <a:pt x="1350" y="5400"/>
              </a:lnTo>
              <a:close/>
            </a:path>
            <a:path w="21600" h="21600">
              <a:moveTo>
                <a:pt x="0" y="5400"/>
              </a:moveTo>
              <a:lnTo>
                <a:pt x="0" y="16200"/>
              </a:lnTo>
              <a:lnTo>
                <a:pt x="675" y="16200"/>
              </a:lnTo>
              <a:lnTo>
                <a:pt x="675" y="5400"/>
              </a:lnTo>
              <a:lnTo>
                <a:pt x="0" y="540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00FF" mc:Ignorable="a14" a14:legacySpreadsheetColorIndex="12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sp>
    <xdr:clientData/>
  </xdr:twoCellAnchor>
  <xdr:twoCellAnchor>
    <xdr:from>
      <xdr:col>10</xdr:col>
      <xdr:colOff>289560</xdr:colOff>
      <xdr:row>34</xdr:row>
      <xdr:rowOff>106680</xdr:rowOff>
    </xdr:from>
    <xdr:to>
      <xdr:col>10</xdr:col>
      <xdr:colOff>472440</xdr:colOff>
      <xdr:row>36</xdr:row>
      <xdr:rowOff>121920</xdr:rowOff>
    </xdr:to>
    <xdr:sp macro="" textlink="">
      <xdr:nvSpPr>
        <xdr:cNvPr id="7" name="AutoShape 14">
          <a:hlinkClick xmlns:r="http://schemas.openxmlformats.org/officeDocument/2006/relationships" r:id="rId4" tooltip="Bas"/>
        </xdr:cNvPr>
        <xdr:cNvSpPr>
          <a:spLocks noChangeArrowheads="1"/>
        </xdr:cNvSpPr>
      </xdr:nvSpPr>
      <xdr:spPr bwMode="auto">
        <a:xfrm rot="5400000">
          <a:off x="7581900" y="5539740"/>
          <a:ext cx="335280" cy="182880"/>
        </a:xfrm>
        <a:custGeom>
          <a:avLst/>
          <a:gdLst>
            <a:gd name="T0" fmla="*/ 251460 w 21600"/>
            <a:gd name="T1" fmla="*/ 0 h 21600"/>
            <a:gd name="T2" fmla="*/ 0 w 21600"/>
            <a:gd name="T3" fmla="*/ 91440 h 21600"/>
            <a:gd name="T4" fmla="*/ 251460 w 21600"/>
            <a:gd name="T5" fmla="*/ 182880 h 21600"/>
            <a:gd name="T6" fmla="*/ 335280 w 21600"/>
            <a:gd name="T7" fmla="*/ 91440 h 21600"/>
            <a:gd name="T8" fmla="*/ 17694720 60000 65536"/>
            <a:gd name="T9" fmla="*/ 11796480 60000 65536"/>
            <a:gd name="T10" fmla="*/ 5898240 60000 65536"/>
            <a:gd name="T11" fmla="*/ 0 60000 65536"/>
            <a:gd name="T12" fmla="*/ 3375 w 21600"/>
            <a:gd name="T13" fmla="*/ 5400 h 21600"/>
            <a:gd name="T14" fmla="*/ 18900 w 21600"/>
            <a:gd name="T15" fmla="*/ 16200 h 21600"/>
          </a:gdLst>
          <a:ahLst/>
          <a:cxnLst>
            <a:cxn ang="T8">
              <a:pos x="T0" y="T1"/>
            </a:cxn>
            <a:cxn ang="T9">
              <a:pos x="T2" y="T3"/>
            </a:cxn>
            <a:cxn ang="T10">
              <a:pos x="T4" y="T5"/>
            </a:cxn>
            <a:cxn ang="T11">
              <a:pos x="T6" y="T7"/>
            </a:cxn>
          </a:cxnLst>
          <a:rect l="T12" t="T13" r="T14" b="T15"/>
          <a:pathLst>
            <a:path w="21600" h="21600">
              <a:moveTo>
                <a:pt x="16200" y="0"/>
              </a:moveTo>
              <a:lnTo>
                <a:pt x="16200" y="5400"/>
              </a:lnTo>
              <a:lnTo>
                <a:pt x="3375" y="5400"/>
              </a:lnTo>
              <a:lnTo>
                <a:pt x="3375" y="16200"/>
              </a:lnTo>
              <a:lnTo>
                <a:pt x="16200" y="16200"/>
              </a:lnTo>
              <a:lnTo>
                <a:pt x="16200" y="21600"/>
              </a:lnTo>
              <a:lnTo>
                <a:pt x="21600" y="10800"/>
              </a:lnTo>
              <a:lnTo>
                <a:pt x="16200" y="0"/>
              </a:lnTo>
              <a:close/>
            </a:path>
            <a:path w="21600" h="21600">
              <a:moveTo>
                <a:pt x="1350" y="5400"/>
              </a:moveTo>
              <a:lnTo>
                <a:pt x="1350" y="16200"/>
              </a:lnTo>
              <a:lnTo>
                <a:pt x="2700" y="16200"/>
              </a:lnTo>
              <a:lnTo>
                <a:pt x="2700" y="5400"/>
              </a:lnTo>
              <a:lnTo>
                <a:pt x="1350" y="5400"/>
              </a:lnTo>
              <a:close/>
            </a:path>
            <a:path w="21600" h="21600">
              <a:moveTo>
                <a:pt x="0" y="5400"/>
              </a:moveTo>
              <a:lnTo>
                <a:pt x="0" y="16200"/>
              </a:lnTo>
              <a:lnTo>
                <a:pt x="675" y="16200"/>
              </a:lnTo>
              <a:lnTo>
                <a:pt x="675" y="5400"/>
              </a:lnTo>
              <a:lnTo>
                <a:pt x="0" y="540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00FF" mc:Ignorable="a14" a14:legacySpreadsheetColorIndex="12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91440</xdr:colOff>
      <xdr:row>18</xdr:row>
      <xdr:rowOff>121920</xdr:rowOff>
    </xdr:from>
    <xdr:to>
      <xdr:col>9</xdr:col>
      <xdr:colOff>236220</xdr:colOff>
      <xdr:row>22</xdr:row>
      <xdr:rowOff>76200</xdr:rowOff>
    </xdr:to>
    <xdr:sp macro="" textlink="">
      <xdr:nvSpPr>
        <xdr:cNvPr id="8" name="AutoShape 16"/>
        <xdr:cNvSpPr>
          <a:spLocks noChangeArrowheads="1"/>
        </xdr:cNvSpPr>
      </xdr:nvSpPr>
      <xdr:spPr bwMode="auto">
        <a:xfrm>
          <a:off x="4518660" y="3086100"/>
          <a:ext cx="2331720" cy="594360"/>
        </a:xfrm>
        <a:prstGeom prst="wedgeRectCallout">
          <a:avLst>
            <a:gd name="adj1" fmla="val 32278"/>
            <a:gd name="adj2" fmla="val -108731"/>
          </a:avLst>
        </a:prstGeom>
        <a:solidFill>
          <a:srgbClr xmlns:mc="http://schemas.openxmlformats.org/markup-compatibility/2006" xmlns:a14="http://schemas.microsoft.com/office/drawing/2010/main" val="00FF00" mc:Ignorable="a14" a14:legacySpreadsheetColorIndex="11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>
          <a:outerShdw dist="107763" dir="2700000" algn="ctr" rotWithShape="0">
            <a:srgbClr val="808080">
              <a:alpha val="50000"/>
            </a:srgbClr>
          </a:outerShdw>
        </a:effectLst>
      </xdr:spPr>
      <xdr:txBody>
        <a:bodyPr vertOverflow="clip" wrap="square" lIns="36576" tIns="27432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FF0000"/>
              </a:solidFill>
              <a:latin typeface="Arial"/>
              <a:cs typeface="Arial"/>
            </a:rPr>
            <a:t>Entrer votre choix </a:t>
          </a:r>
          <a:r>
            <a:rPr lang="fr-FR" sz="1000" b="1" i="0" u="none" strike="noStrike" baseline="0">
              <a:solidFill>
                <a:srgbClr val="FF0000"/>
              </a:solidFill>
              <a:latin typeface="Arial"/>
              <a:cs typeface="Arial"/>
            </a:rPr>
            <a:t>1</a:t>
          </a:r>
          <a:r>
            <a:rPr lang="fr-FR" sz="1000" b="0" i="0" u="none" strike="noStrike" baseline="0">
              <a:solidFill>
                <a:srgbClr val="FF0000"/>
              </a:solidFill>
              <a:latin typeface="Arial"/>
              <a:cs typeface="Arial"/>
            </a:rPr>
            <a:t>, </a:t>
          </a:r>
          <a:r>
            <a:rPr lang="fr-FR" sz="1000" b="1" i="0" u="none" strike="noStrike" baseline="0">
              <a:solidFill>
                <a:srgbClr val="FF0000"/>
              </a:solidFill>
              <a:latin typeface="Arial"/>
              <a:cs typeface="Arial"/>
            </a:rPr>
            <a:t>2</a:t>
          </a:r>
          <a:r>
            <a:rPr lang="fr-FR" sz="1000" b="0" i="0" u="none" strike="noStrike" baseline="0">
              <a:solidFill>
                <a:srgbClr val="FF0000"/>
              </a:solidFill>
              <a:latin typeface="Arial"/>
              <a:cs typeface="Arial"/>
            </a:rPr>
            <a:t> ou </a:t>
          </a:r>
          <a:r>
            <a:rPr lang="fr-FR" sz="1000" b="1" i="0" u="none" strike="noStrike" baseline="0">
              <a:solidFill>
                <a:srgbClr val="FF0000"/>
              </a:solidFill>
              <a:latin typeface="Arial"/>
              <a:cs typeface="Arial"/>
            </a:rPr>
            <a:t>3</a:t>
          </a:r>
          <a:r>
            <a:rPr lang="fr-FR" sz="1000" b="0" i="0" u="none" strike="noStrike" baseline="0">
              <a:solidFill>
                <a:srgbClr val="FF0000"/>
              </a:solidFill>
              <a:latin typeface="Arial"/>
              <a:cs typeface="Arial"/>
            </a:rPr>
            <a:t> pour la couverture végétale et la nature du sol conformément au tableau  ci-dessus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3"/>
  <sheetViews>
    <sheetView tabSelected="1" topLeftCell="A7" zoomScale="55" zoomScaleNormal="55" workbookViewId="0">
      <selection activeCell="E44" sqref="E44"/>
    </sheetView>
  </sheetViews>
  <sheetFormatPr baseColWidth="10" defaultRowHeight="14.4" x14ac:dyDescent="0.3"/>
  <cols>
    <col min="2" max="2" width="13.6640625" customWidth="1"/>
    <col min="3" max="3" width="21.33203125" customWidth="1"/>
    <col min="4" max="5" width="18.33203125" customWidth="1"/>
    <col min="6" max="6" width="13.44140625" bestFit="1" customWidth="1"/>
    <col min="16" max="16" width="11.5546875" customWidth="1"/>
    <col min="17" max="17" width="12.44140625" customWidth="1"/>
    <col min="18" max="18" width="17.44140625" customWidth="1"/>
    <col min="19" max="19" width="11.6640625" customWidth="1"/>
    <col min="23" max="23" width="14.77734375" customWidth="1"/>
  </cols>
  <sheetData>
    <row r="1" spans="1:23" ht="15.6" x14ac:dyDescent="0.3">
      <c r="A1" s="165" t="s">
        <v>0</v>
      </c>
      <c r="B1" s="165"/>
      <c r="C1" s="165"/>
      <c r="D1" s="165"/>
      <c r="E1" s="165"/>
      <c r="F1" s="165"/>
      <c r="G1" s="165"/>
      <c r="H1" s="165"/>
      <c r="I1" s="165"/>
      <c r="J1" s="165"/>
      <c r="K1" s="165"/>
      <c r="L1" s="165"/>
      <c r="M1" s="165"/>
      <c r="N1" s="165"/>
      <c r="O1" s="44"/>
    </row>
    <row r="2" spans="1:23" ht="15.6" x14ac:dyDescent="0.3">
      <c r="A2" s="3" t="s">
        <v>1</v>
      </c>
      <c r="B2" s="173" t="s">
        <v>3</v>
      </c>
      <c r="C2" s="173"/>
      <c r="D2" s="173"/>
      <c r="E2" s="2"/>
      <c r="J2" s="1"/>
      <c r="K2" s="1"/>
      <c r="L2" s="1"/>
      <c r="M2" s="1"/>
      <c r="N2" s="1"/>
      <c r="O2" s="1"/>
      <c r="P2" s="1"/>
    </row>
    <row r="3" spans="1:23" x14ac:dyDescent="0.3">
      <c r="A3" s="4" t="s">
        <v>2</v>
      </c>
      <c r="B3" s="174" t="s">
        <v>35</v>
      </c>
      <c r="C3" s="174"/>
      <c r="D3" s="174"/>
      <c r="E3" s="174"/>
      <c r="J3" s="9"/>
      <c r="K3" s="9"/>
      <c r="L3" s="9"/>
      <c r="M3" s="9"/>
      <c r="N3" s="9"/>
      <c r="O3" s="9"/>
      <c r="P3" s="9"/>
    </row>
    <row r="4" spans="1:23" ht="14.4" customHeight="1" x14ac:dyDescent="0.3">
      <c r="B4" s="5"/>
      <c r="C4" s="5"/>
      <c r="D4" s="12"/>
      <c r="E4" s="12"/>
      <c r="F4" s="5"/>
      <c r="G4" s="10"/>
      <c r="H4" s="6" t="s">
        <v>4</v>
      </c>
      <c r="I4" s="5"/>
      <c r="J4" s="5"/>
      <c r="K4" s="38"/>
      <c r="L4" s="38"/>
      <c r="M4" s="38"/>
      <c r="N4" s="5"/>
      <c r="Q4" s="159" t="s">
        <v>160</v>
      </c>
      <c r="R4" s="160"/>
      <c r="S4" s="160"/>
      <c r="T4" s="160"/>
      <c r="U4" s="160"/>
      <c r="V4" s="160"/>
      <c r="W4" s="161"/>
    </row>
    <row r="5" spans="1:23" ht="24.6" customHeight="1" x14ac:dyDescent="0.3">
      <c r="Q5" s="162" t="s">
        <v>156</v>
      </c>
      <c r="R5" s="163"/>
      <c r="S5" s="68" t="s">
        <v>157</v>
      </c>
      <c r="T5" s="162" t="s">
        <v>158</v>
      </c>
      <c r="U5" s="163"/>
      <c r="V5" s="159" t="s">
        <v>159</v>
      </c>
      <c r="W5" s="161"/>
    </row>
    <row r="6" spans="1:23" ht="14.4" customHeight="1" x14ac:dyDescent="0.3">
      <c r="A6" s="175" t="s">
        <v>14</v>
      </c>
      <c r="B6" s="178" t="s">
        <v>5</v>
      </c>
      <c r="C6" s="171"/>
      <c r="D6" s="179" t="s">
        <v>15</v>
      </c>
      <c r="E6" s="179"/>
      <c r="F6" s="180"/>
      <c r="G6" s="11" t="s">
        <v>6</v>
      </c>
      <c r="H6" s="11" t="s">
        <v>7</v>
      </c>
      <c r="I6" s="11" t="s">
        <v>8</v>
      </c>
      <c r="J6" s="11" t="s">
        <v>9</v>
      </c>
      <c r="K6" s="7" t="s">
        <v>10</v>
      </c>
      <c r="L6" s="7" t="s">
        <v>11</v>
      </c>
      <c r="M6" s="7" t="s">
        <v>12</v>
      </c>
      <c r="N6" s="7" t="s">
        <v>13</v>
      </c>
      <c r="Q6" s="153" t="s">
        <v>169</v>
      </c>
      <c r="R6" s="154"/>
      <c r="S6" s="99">
        <v>2</v>
      </c>
      <c r="T6" s="151">
        <v>2</v>
      </c>
      <c r="U6" s="152"/>
      <c r="V6" s="151">
        <v>2</v>
      </c>
      <c r="W6" s="152"/>
    </row>
    <row r="7" spans="1:23" ht="14.4" customHeight="1" x14ac:dyDescent="0.3">
      <c r="A7" s="176"/>
      <c r="B7" s="167" t="s">
        <v>16</v>
      </c>
      <c r="C7" s="166"/>
      <c r="D7" s="168">
        <v>4.8000000000000001E-4</v>
      </c>
      <c r="E7" s="169"/>
      <c r="F7" s="170"/>
      <c r="G7" s="8"/>
      <c r="H7" s="8"/>
      <c r="I7" s="8"/>
      <c r="J7" s="8"/>
      <c r="K7" s="8"/>
      <c r="L7" s="8">
        <v>0.86</v>
      </c>
      <c r="M7" s="8">
        <v>0.51</v>
      </c>
      <c r="N7" s="8">
        <v>0.25</v>
      </c>
      <c r="Q7" s="153" t="s">
        <v>170</v>
      </c>
      <c r="R7" s="154"/>
      <c r="S7" s="99">
        <v>12</v>
      </c>
      <c r="T7" s="151">
        <v>12</v>
      </c>
      <c r="U7" s="152"/>
      <c r="V7" s="151">
        <v>12</v>
      </c>
      <c r="W7" s="152"/>
    </row>
    <row r="8" spans="1:23" s="22" customFormat="1" ht="14.4" customHeight="1" x14ac:dyDescent="0.3">
      <c r="A8" s="176"/>
      <c r="B8" s="20"/>
      <c r="C8" s="18"/>
      <c r="D8" s="21"/>
      <c r="E8" s="21"/>
      <c r="F8" s="21"/>
      <c r="G8" s="21"/>
      <c r="H8" s="21"/>
      <c r="I8" s="21"/>
      <c r="J8" s="21"/>
      <c r="K8" s="21"/>
      <c r="L8" s="21"/>
      <c r="M8" s="21"/>
      <c r="N8" s="16"/>
      <c r="Q8" s="157" t="s">
        <v>198</v>
      </c>
      <c r="R8" s="158"/>
      <c r="S8" s="99">
        <v>17</v>
      </c>
      <c r="T8" s="151">
        <v>35</v>
      </c>
      <c r="U8" s="152"/>
      <c r="V8" s="151">
        <v>60</v>
      </c>
      <c r="W8" s="152"/>
    </row>
    <row r="9" spans="1:23" ht="16.2" customHeight="1" x14ac:dyDescent="0.3">
      <c r="A9" s="176"/>
      <c r="B9" s="171" t="s">
        <v>24</v>
      </c>
      <c r="C9" s="172"/>
      <c r="D9" s="24" t="s">
        <v>23</v>
      </c>
      <c r="E9" s="24" t="s">
        <v>25</v>
      </c>
      <c r="F9" s="24" t="s">
        <v>26</v>
      </c>
      <c r="G9" s="24"/>
      <c r="H9" s="24"/>
      <c r="I9" s="24"/>
      <c r="J9" s="24"/>
      <c r="K9" s="24"/>
      <c r="L9" s="24"/>
      <c r="M9" s="24"/>
      <c r="N9" s="25"/>
      <c r="O9" s="13"/>
      <c r="P9" s="13"/>
      <c r="Q9" s="137" t="s">
        <v>199</v>
      </c>
      <c r="R9" s="138"/>
      <c r="S9" s="99">
        <v>15</v>
      </c>
      <c r="T9" s="151">
        <v>40</v>
      </c>
      <c r="U9" s="152"/>
      <c r="V9" s="151">
        <v>60</v>
      </c>
      <c r="W9" s="152"/>
    </row>
    <row r="10" spans="1:23" ht="26.4" customHeight="1" x14ac:dyDescent="0.3">
      <c r="A10" s="176"/>
      <c r="B10" s="166" t="s">
        <v>17</v>
      </c>
      <c r="C10" s="166"/>
      <c r="D10" s="26">
        <v>0.46700000000000003</v>
      </c>
      <c r="E10" s="23">
        <v>4.5380000000000003</v>
      </c>
      <c r="F10" s="23">
        <v>10.927</v>
      </c>
      <c r="G10" s="27">
        <v>650</v>
      </c>
      <c r="H10" s="27">
        <v>650</v>
      </c>
      <c r="I10" s="27">
        <v>650</v>
      </c>
      <c r="J10" s="27">
        <v>682</v>
      </c>
      <c r="K10" s="27">
        <v>682</v>
      </c>
      <c r="L10" s="27">
        <v>728</v>
      </c>
      <c r="M10" s="27">
        <v>1060</v>
      </c>
      <c r="N10" s="27">
        <v>1060</v>
      </c>
      <c r="O10" s="13"/>
      <c r="P10" s="42"/>
      <c r="Q10" s="153" t="s">
        <v>171</v>
      </c>
      <c r="R10" s="154"/>
      <c r="S10" s="99">
        <v>50</v>
      </c>
      <c r="T10" s="151">
        <v>50</v>
      </c>
      <c r="U10" s="152"/>
      <c r="V10" s="151">
        <v>50</v>
      </c>
      <c r="W10" s="152"/>
    </row>
    <row r="11" spans="1:23" x14ac:dyDescent="0.3">
      <c r="A11" s="176"/>
      <c r="B11" s="166" t="s">
        <v>18</v>
      </c>
      <c r="C11" s="166"/>
      <c r="D11" s="28">
        <v>5</v>
      </c>
      <c r="E11" s="28">
        <v>5</v>
      </c>
      <c r="F11" s="28">
        <v>5</v>
      </c>
      <c r="G11" s="27"/>
      <c r="H11" s="27"/>
      <c r="I11" s="27"/>
      <c r="J11" s="27"/>
      <c r="K11" s="27"/>
      <c r="L11" s="27"/>
      <c r="M11" s="27"/>
      <c r="N11" s="27"/>
      <c r="O11" s="13"/>
      <c r="P11" s="42"/>
      <c r="Q11" s="153" t="s">
        <v>172</v>
      </c>
      <c r="R11" s="154"/>
      <c r="S11" s="99">
        <v>180</v>
      </c>
      <c r="T11" s="151"/>
      <c r="U11" s="152"/>
      <c r="V11" s="151"/>
      <c r="W11" s="152"/>
    </row>
    <row r="12" spans="1:23" x14ac:dyDescent="0.3">
      <c r="A12" s="176"/>
      <c r="B12" s="166" t="s">
        <v>19</v>
      </c>
      <c r="C12" s="166"/>
      <c r="D12" s="23">
        <v>0.32</v>
      </c>
      <c r="E12" s="23">
        <v>1.2</v>
      </c>
      <c r="F12" s="28">
        <v>1.8</v>
      </c>
      <c r="G12" s="27"/>
      <c r="H12" s="27"/>
      <c r="I12" s="27"/>
      <c r="J12" s="27"/>
      <c r="K12" s="27"/>
      <c r="L12" s="27"/>
      <c r="M12" s="27"/>
      <c r="N12" s="27"/>
      <c r="O12" s="13"/>
      <c r="P12" s="42"/>
      <c r="Q12" s="153" t="s">
        <v>161</v>
      </c>
      <c r="R12" s="154"/>
      <c r="S12" s="98">
        <v>12</v>
      </c>
      <c r="T12" s="151">
        <v>20</v>
      </c>
      <c r="U12" s="152"/>
      <c r="V12" s="151">
        <v>65</v>
      </c>
      <c r="W12" s="152"/>
    </row>
    <row r="13" spans="1:23" ht="28.8" customHeight="1" x14ac:dyDescent="0.3">
      <c r="A13" s="176"/>
      <c r="B13" s="166" t="s">
        <v>31</v>
      </c>
      <c r="C13" s="166"/>
      <c r="D13" s="23">
        <v>30</v>
      </c>
      <c r="E13" s="23">
        <v>30</v>
      </c>
      <c r="F13" s="23">
        <v>30</v>
      </c>
      <c r="G13" s="27"/>
      <c r="H13" s="27"/>
      <c r="I13" s="27"/>
      <c r="J13" s="27"/>
      <c r="K13" s="27"/>
      <c r="L13" s="27"/>
      <c r="M13" s="27"/>
      <c r="N13" s="27"/>
      <c r="O13" s="13"/>
      <c r="P13" s="42"/>
      <c r="Q13" s="153" t="s">
        <v>174</v>
      </c>
      <c r="R13" s="154"/>
      <c r="S13" s="98">
        <v>12</v>
      </c>
      <c r="T13" s="151">
        <v>28</v>
      </c>
      <c r="U13" s="152"/>
      <c r="V13" s="151">
        <v>65</v>
      </c>
      <c r="W13" s="152"/>
    </row>
    <row r="14" spans="1:23" ht="27.6" customHeight="1" x14ac:dyDescent="0.3">
      <c r="A14" s="176"/>
      <c r="B14" s="166" t="s">
        <v>32</v>
      </c>
      <c r="C14" s="166"/>
      <c r="D14" s="23">
        <v>30</v>
      </c>
      <c r="E14" s="23">
        <v>30</v>
      </c>
      <c r="F14" s="23">
        <v>30</v>
      </c>
      <c r="G14" s="27"/>
      <c r="H14" s="27"/>
      <c r="I14" s="27"/>
      <c r="J14" s="27"/>
      <c r="K14" s="27"/>
      <c r="L14" s="27"/>
      <c r="M14" s="27"/>
      <c r="N14" s="27"/>
      <c r="O14" s="13"/>
      <c r="P14" s="42"/>
      <c r="Q14" s="155" t="s">
        <v>173</v>
      </c>
      <c r="R14" s="156"/>
      <c r="S14" s="98"/>
      <c r="T14" s="151"/>
      <c r="U14" s="152"/>
      <c r="V14" s="151"/>
      <c r="W14" s="152"/>
    </row>
    <row r="15" spans="1:23" ht="27.6" customHeight="1" x14ac:dyDescent="0.3">
      <c r="A15" s="176"/>
      <c r="B15" s="164" t="s">
        <v>33</v>
      </c>
      <c r="C15" s="164"/>
      <c r="D15" s="30">
        <f xml:space="preserve"> (D16/((D11/(D14^(3/2)))+2*(D12/(D13^(3/2)))))^(2/3)</f>
        <v>29.999999999999989</v>
      </c>
      <c r="E15" s="30">
        <f xml:space="preserve"> (E16/((E11/(E14^(3/2)))+2*(E12/(E13^(3/2)))))^(2/3)</f>
        <v>29.999999999999989</v>
      </c>
      <c r="F15" s="30">
        <f xml:space="preserve"> (F16/((F11/(F14^(3/2)))+2*(F12/(F13^(3/2)))))^(2/3)</f>
        <v>29.999999999999989</v>
      </c>
      <c r="G15" s="29"/>
      <c r="H15" s="29"/>
      <c r="I15" s="29"/>
      <c r="J15" s="29"/>
      <c r="K15" s="27"/>
      <c r="L15" s="27"/>
      <c r="M15" s="27"/>
      <c r="N15" s="27"/>
      <c r="O15" s="13"/>
      <c r="P15" s="42"/>
      <c r="Q15" s="155" t="s">
        <v>162</v>
      </c>
      <c r="R15" s="156"/>
      <c r="S15" s="99">
        <v>11</v>
      </c>
      <c r="T15" s="151">
        <v>105</v>
      </c>
      <c r="U15" s="152"/>
      <c r="V15" s="151">
        <v>170</v>
      </c>
      <c r="W15" s="152"/>
    </row>
    <row r="16" spans="1:23" ht="17.399999999999999" customHeight="1" x14ac:dyDescent="0.3">
      <c r="A16" s="176"/>
      <c r="B16" s="164" t="s">
        <v>21</v>
      </c>
      <c r="C16" s="164"/>
      <c r="D16" s="17">
        <f>D11+2*D12</f>
        <v>5.64</v>
      </c>
      <c r="E16" s="17">
        <f t="shared" ref="E16:F16" si="0">E11+2*E12</f>
        <v>7.4</v>
      </c>
      <c r="F16" s="17">
        <f t="shared" si="0"/>
        <v>8.6</v>
      </c>
      <c r="G16" s="29"/>
      <c r="H16" s="29"/>
      <c r="I16" s="29"/>
      <c r="J16" s="29"/>
      <c r="K16" s="27"/>
      <c r="L16" s="27"/>
      <c r="M16" s="27"/>
      <c r="N16" s="27"/>
      <c r="O16" s="13"/>
      <c r="P16" s="42"/>
      <c r="Q16" s="143" t="s">
        <v>200</v>
      </c>
      <c r="R16" s="144"/>
      <c r="S16" s="99"/>
      <c r="T16" s="151"/>
      <c r="U16" s="152"/>
      <c r="V16" s="151"/>
      <c r="W16" s="152"/>
    </row>
    <row r="17" spans="1:23" x14ac:dyDescent="0.3">
      <c r="A17" s="176"/>
      <c r="B17" s="164" t="s">
        <v>20</v>
      </c>
      <c r="C17" s="164"/>
      <c r="D17" s="30">
        <f>D11*D12</f>
        <v>1.6</v>
      </c>
      <c r="E17" s="30">
        <f t="shared" ref="E17:F17" si="1">E11*E12</f>
        <v>6</v>
      </c>
      <c r="F17" s="30">
        <f t="shared" si="1"/>
        <v>9</v>
      </c>
      <c r="G17" s="29"/>
      <c r="H17" s="29"/>
      <c r="I17" s="29"/>
      <c r="J17" s="29"/>
      <c r="K17" s="27"/>
      <c r="L17" s="27"/>
      <c r="M17" s="27"/>
      <c r="N17" s="27"/>
      <c r="O17" s="13"/>
      <c r="P17" s="42"/>
      <c r="Q17" s="139" t="s">
        <v>201</v>
      </c>
      <c r="R17" s="140"/>
      <c r="S17" s="99">
        <v>10</v>
      </c>
      <c r="T17" s="151"/>
      <c r="U17" s="152"/>
      <c r="V17" s="151"/>
      <c r="W17" s="152"/>
    </row>
    <row r="18" spans="1:23" x14ac:dyDescent="0.3">
      <c r="A18" s="176"/>
      <c r="B18" s="164" t="s">
        <v>22</v>
      </c>
      <c r="C18" s="164"/>
      <c r="D18" s="19">
        <f>D17/D16</f>
        <v>0.28368794326241137</v>
      </c>
      <c r="E18" s="19">
        <f>E17/E16</f>
        <v>0.81081081081081074</v>
      </c>
      <c r="F18" s="19">
        <f>F17/F16</f>
        <v>1.0465116279069768</v>
      </c>
      <c r="G18" s="29"/>
      <c r="H18" s="29"/>
      <c r="I18" s="29"/>
      <c r="J18" s="29"/>
      <c r="K18" s="27"/>
      <c r="L18" s="27"/>
      <c r="M18" s="27"/>
      <c r="N18" s="27"/>
      <c r="O18" s="13"/>
      <c r="P18" s="18"/>
      <c r="Q18" s="155" t="s">
        <v>163</v>
      </c>
      <c r="R18" s="156"/>
      <c r="S18" s="99">
        <v>10</v>
      </c>
      <c r="T18" s="151">
        <v>13</v>
      </c>
      <c r="U18" s="152"/>
      <c r="V18" s="151">
        <v>18</v>
      </c>
      <c r="W18" s="152"/>
    </row>
    <row r="19" spans="1:23" x14ac:dyDescent="0.3">
      <c r="A19" s="176"/>
      <c r="B19" s="164" t="s">
        <v>27</v>
      </c>
      <c r="C19" s="164"/>
      <c r="D19" s="17">
        <f>D10/D17</f>
        <v>0.291875</v>
      </c>
      <c r="E19" s="17">
        <f>E10/E17</f>
        <v>0.75633333333333341</v>
      </c>
      <c r="F19" s="17">
        <f t="shared" ref="F19" si="2">F10/F17</f>
        <v>1.2141111111111111</v>
      </c>
      <c r="G19" s="29"/>
      <c r="H19" s="29"/>
      <c r="I19" s="29"/>
      <c r="J19" s="29"/>
      <c r="K19" s="27"/>
      <c r="L19" s="27"/>
      <c r="M19" s="27"/>
      <c r="N19" s="27"/>
      <c r="O19" s="13"/>
      <c r="P19" s="18"/>
      <c r="Q19" s="141" t="s">
        <v>202</v>
      </c>
      <c r="R19" s="142"/>
      <c r="S19" s="99">
        <v>40</v>
      </c>
      <c r="T19" s="151">
        <v>90</v>
      </c>
      <c r="U19" s="152"/>
      <c r="V19" s="151">
        <v>200</v>
      </c>
      <c r="W19" s="152"/>
    </row>
    <row r="20" spans="1:23" x14ac:dyDescent="0.3">
      <c r="A20" s="176"/>
      <c r="B20" s="36" t="s">
        <v>28</v>
      </c>
      <c r="C20" s="31" t="s">
        <v>29</v>
      </c>
      <c r="D20" s="37">
        <f>10000*D7^(1/4)*D15^(-3/2)*D19^(3/2)</f>
        <v>1.4204428797422333</v>
      </c>
      <c r="E20" s="37">
        <f>10000*D7^(1/4)*E15^(-3/2)*E19^(3/2)</f>
        <v>5.9251355337954763</v>
      </c>
      <c r="F20" s="37">
        <f>10000*D7^(1/4)*F15^(-3/2)*F19^(3/2)</f>
        <v>12.050805520129451</v>
      </c>
      <c r="G20" s="31"/>
      <c r="H20" s="31"/>
      <c r="I20" s="31"/>
      <c r="J20" s="31"/>
      <c r="K20" s="31"/>
      <c r="L20" s="31"/>
      <c r="M20" s="31"/>
      <c r="N20" s="31"/>
      <c r="O20" s="13"/>
      <c r="P20" s="39"/>
      <c r="Q20" s="137" t="s">
        <v>203</v>
      </c>
      <c r="R20" s="138"/>
      <c r="S20" s="99">
        <v>35</v>
      </c>
      <c r="T20" s="151">
        <v>45</v>
      </c>
      <c r="U20" s="152"/>
      <c r="V20" s="151">
        <v>60</v>
      </c>
      <c r="W20" s="152"/>
    </row>
    <row r="21" spans="1:23" x14ac:dyDescent="0.3">
      <c r="A21" s="177"/>
      <c r="B21" s="36" t="s">
        <v>30</v>
      </c>
      <c r="C21" s="31" t="s">
        <v>29</v>
      </c>
      <c r="D21" s="37">
        <f>D15^(-2)*D18^(-1/3)*D19^(2)*10000</f>
        <v>1.4405809258363438</v>
      </c>
      <c r="E21" s="37">
        <f>E15^(-2)*E18^(-1/3)*E19^(2)*10000</f>
        <v>6.8162283196809295</v>
      </c>
      <c r="F21" s="37">
        <f>F15^(-2)*F18^(-1/3)*F19^(2)*10000</f>
        <v>16.132177992650192</v>
      </c>
      <c r="G21" s="31"/>
      <c r="H21" s="31"/>
      <c r="I21" s="31"/>
      <c r="J21" s="31"/>
      <c r="K21" s="31"/>
      <c r="L21" s="31"/>
      <c r="M21" s="31"/>
      <c r="N21" s="31"/>
      <c r="O21" s="13"/>
      <c r="P21" s="39"/>
      <c r="Q21" s="155" t="s">
        <v>164</v>
      </c>
      <c r="R21" s="156"/>
      <c r="S21" s="99">
        <v>10</v>
      </c>
      <c r="T21" s="151">
        <v>60</v>
      </c>
      <c r="U21" s="152"/>
      <c r="V21" s="151">
        <v>140</v>
      </c>
      <c r="W21" s="152"/>
    </row>
    <row r="22" spans="1:23" x14ac:dyDescent="0.3">
      <c r="A22" s="35"/>
      <c r="B22" s="34"/>
      <c r="O22" s="13"/>
      <c r="P22" s="42"/>
      <c r="Q22" s="155" t="s">
        <v>165</v>
      </c>
      <c r="R22" s="156"/>
      <c r="S22" s="99">
        <v>20</v>
      </c>
      <c r="T22" s="151">
        <v>50</v>
      </c>
      <c r="U22" s="152"/>
      <c r="V22" s="151">
        <v>120</v>
      </c>
      <c r="W22" s="152"/>
    </row>
    <row r="23" spans="1:23" x14ac:dyDescent="0.3">
      <c r="A23" s="32"/>
      <c r="O23" s="13"/>
      <c r="P23" s="39"/>
      <c r="Q23" s="155" t="s">
        <v>166</v>
      </c>
      <c r="R23" s="156"/>
      <c r="S23" s="99">
        <v>20</v>
      </c>
      <c r="T23" s="151">
        <v>120</v>
      </c>
      <c r="U23" s="152"/>
      <c r="V23" s="151">
        <v>140</v>
      </c>
      <c r="W23" s="152">
        <v>-0.52</v>
      </c>
    </row>
    <row r="24" spans="1:23" x14ac:dyDescent="0.3">
      <c r="A24" s="32"/>
      <c r="O24" s="13"/>
      <c r="P24" s="39"/>
      <c r="Q24" s="155" t="s">
        <v>167</v>
      </c>
      <c r="R24" s="156"/>
      <c r="S24" s="99">
        <v>85</v>
      </c>
      <c r="T24" s="151">
        <v>150</v>
      </c>
      <c r="U24" s="152">
        <v>120</v>
      </c>
      <c r="V24" s="151">
        <v>240</v>
      </c>
      <c r="W24" s="152">
        <v>-0.49</v>
      </c>
    </row>
    <row r="25" spans="1:23" x14ac:dyDescent="0.3">
      <c r="A25" s="32"/>
      <c r="O25" s="13"/>
      <c r="P25" s="18"/>
      <c r="Q25" s="155" t="s">
        <v>168</v>
      </c>
      <c r="R25" s="156"/>
      <c r="S25" s="99">
        <v>500</v>
      </c>
      <c r="T25" s="151">
        <v>600</v>
      </c>
      <c r="U25" s="152">
        <v>600</v>
      </c>
      <c r="V25" s="151">
        <v>600</v>
      </c>
      <c r="W25" s="152"/>
    </row>
    <row r="26" spans="1:23" ht="19.2" customHeight="1" x14ac:dyDescent="0.3">
      <c r="A26" s="32"/>
      <c r="O26" s="13"/>
      <c r="P26" s="18"/>
      <c r="Q26" s="143" t="s">
        <v>204</v>
      </c>
      <c r="R26" s="144"/>
      <c r="S26" s="99">
        <v>150</v>
      </c>
      <c r="T26" s="151">
        <v>200</v>
      </c>
      <c r="U26" s="152">
        <v>200</v>
      </c>
      <c r="V26" s="151">
        <v>325</v>
      </c>
      <c r="W26" s="152">
        <v>-0.85499999999999998</v>
      </c>
    </row>
    <row r="27" spans="1:23" x14ac:dyDescent="0.3">
      <c r="A27" s="33"/>
      <c r="O27" s="13"/>
      <c r="P27" s="18"/>
      <c r="Q27" s="139" t="s">
        <v>205</v>
      </c>
      <c r="R27" s="140"/>
      <c r="S27" s="99">
        <v>250</v>
      </c>
      <c r="T27" s="151">
        <v>250</v>
      </c>
      <c r="U27" s="152">
        <v>250</v>
      </c>
      <c r="V27" s="151">
        <v>250</v>
      </c>
      <c r="W27" s="152">
        <v>-0.6</v>
      </c>
    </row>
    <row r="28" spans="1:23" ht="16.2" customHeight="1" x14ac:dyDescent="0.3">
      <c r="A28" s="175" t="s">
        <v>34</v>
      </c>
      <c r="B28" s="178" t="s">
        <v>5</v>
      </c>
      <c r="C28" s="171"/>
      <c r="D28" s="179" t="s">
        <v>15</v>
      </c>
      <c r="E28" s="179"/>
      <c r="F28" s="180"/>
      <c r="G28" s="11" t="s">
        <v>6</v>
      </c>
      <c r="H28" s="11" t="s">
        <v>7</v>
      </c>
      <c r="I28" s="11" t="s">
        <v>8</v>
      </c>
      <c r="J28" s="11" t="s">
        <v>9</v>
      </c>
      <c r="K28" s="14" t="s">
        <v>10</v>
      </c>
      <c r="L28" s="14" t="s">
        <v>11</v>
      </c>
      <c r="M28" s="14" t="s">
        <v>12</v>
      </c>
      <c r="N28" s="14" t="s">
        <v>13</v>
      </c>
      <c r="O28" s="13"/>
      <c r="P28" s="42"/>
    </row>
    <row r="29" spans="1:23" ht="18" customHeight="1" x14ac:dyDescent="0.3">
      <c r="A29" s="176"/>
      <c r="B29" s="167" t="s">
        <v>16</v>
      </c>
      <c r="C29" s="166"/>
      <c r="D29" s="168">
        <v>4.8000000000000001E-4</v>
      </c>
      <c r="E29" s="169"/>
      <c r="F29" s="170"/>
      <c r="G29" s="15"/>
      <c r="H29" s="15"/>
      <c r="I29" s="15"/>
      <c r="J29" s="15"/>
      <c r="K29" s="15"/>
      <c r="L29" s="15">
        <v>0.86</v>
      </c>
      <c r="M29" s="15">
        <v>0.51</v>
      </c>
      <c r="N29" s="15">
        <v>0.25</v>
      </c>
      <c r="O29" s="13"/>
      <c r="P29" s="42"/>
    </row>
    <row r="30" spans="1:23" x14ac:dyDescent="0.3">
      <c r="A30" s="176"/>
      <c r="B30" s="20"/>
      <c r="C30" s="18"/>
      <c r="D30" s="21"/>
      <c r="E30" s="21"/>
      <c r="F30" s="21"/>
      <c r="G30" s="21"/>
      <c r="H30" s="21"/>
      <c r="I30" s="21"/>
      <c r="J30" s="21"/>
      <c r="K30" s="21"/>
      <c r="L30" s="21"/>
      <c r="M30" s="21"/>
      <c r="N30" s="16"/>
      <c r="P30" s="43"/>
    </row>
    <row r="31" spans="1:23" x14ac:dyDescent="0.3">
      <c r="A31" s="176"/>
      <c r="B31" s="171" t="s">
        <v>24</v>
      </c>
      <c r="C31" s="172"/>
      <c r="D31" s="24" t="s">
        <v>23</v>
      </c>
      <c r="E31" s="24" t="s">
        <v>25</v>
      </c>
      <c r="F31" s="24" t="s">
        <v>26</v>
      </c>
      <c r="G31" s="24"/>
      <c r="H31" s="24"/>
      <c r="I31" s="24"/>
      <c r="J31" s="24"/>
      <c r="K31" s="24"/>
      <c r="L31" s="24"/>
      <c r="M31" s="24"/>
      <c r="N31" s="25"/>
      <c r="P31" s="43"/>
    </row>
    <row r="32" spans="1:23" x14ac:dyDescent="0.3">
      <c r="A32" s="176"/>
      <c r="B32" s="166" t="s">
        <v>17</v>
      </c>
      <c r="C32" s="166"/>
      <c r="D32" s="26">
        <v>0.46700000000000003</v>
      </c>
      <c r="E32" s="23">
        <v>4.5380000000000003</v>
      </c>
      <c r="F32" s="23">
        <v>10.927</v>
      </c>
      <c r="G32" s="27">
        <v>650</v>
      </c>
      <c r="H32" s="27">
        <v>650</v>
      </c>
      <c r="I32" s="27">
        <v>650</v>
      </c>
      <c r="J32" s="27">
        <v>682</v>
      </c>
      <c r="K32" s="27">
        <v>682</v>
      </c>
      <c r="L32" s="27">
        <v>728</v>
      </c>
      <c r="M32" s="27">
        <v>1060</v>
      </c>
      <c r="N32" s="27">
        <v>1060</v>
      </c>
    </row>
    <row r="33" spans="1:18" x14ac:dyDescent="0.3">
      <c r="A33" s="176"/>
      <c r="B33" s="166" t="s">
        <v>18</v>
      </c>
      <c r="C33" s="166"/>
      <c r="D33" s="28">
        <v>5</v>
      </c>
      <c r="E33" s="28">
        <v>5</v>
      </c>
      <c r="F33" s="28">
        <v>5</v>
      </c>
      <c r="G33" s="27"/>
      <c r="H33" s="27"/>
      <c r="I33" s="27"/>
      <c r="J33" s="27"/>
      <c r="K33" s="27"/>
      <c r="L33" s="27"/>
      <c r="M33" s="27"/>
      <c r="N33" s="27"/>
    </row>
    <row r="34" spans="1:18" x14ac:dyDescent="0.3">
      <c r="A34" s="176"/>
      <c r="B34" s="166" t="s">
        <v>19</v>
      </c>
      <c r="C34" s="166"/>
      <c r="D34" s="23">
        <v>0.32</v>
      </c>
      <c r="E34" s="23">
        <v>1.2</v>
      </c>
      <c r="F34" s="28">
        <v>1.8</v>
      </c>
      <c r="G34" s="27"/>
      <c r="H34" s="27"/>
      <c r="I34" s="27"/>
      <c r="J34" s="27"/>
      <c r="K34" s="27"/>
      <c r="L34" s="27"/>
      <c r="M34" s="27"/>
      <c r="N34" s="27"/>
    </row>
    <row r="35" spans="1:18" ht="27" customHeight="1" x14ac:dyDescent="0.3">
      <c r="A35" s="176"/>
      <c r="B35" s="166" t="s">
        <v>31</v>
      </c>
      <c r="C35" s="166"/>
      <c r="D35" s="23">
        <v>30</v>
      </c>
      <c r="E35" s="23">
        <v>30</v>
      </c>
      <c r="F35" s="23">
        <v>30</v>
      </c>
      <c r="G35" s="27"/>
      <c r="H35" s="27"/>
      <c r="I35" s="27"/>
      <c r="J35" s="27"/>
      <c r="K35" s="27"/>
      <c r="L35" s="27"/>
      <c r="M35" s="27"/>
      <c r="N35" s="27"/>
    </row>
    <row r="36" spans="1:18" ht="27" customHeight="1" x14ac:dyDescent="0.3">
      <c r="A36" s="176"/>
      <c r="B36" s="166" t="s">
        <v>32</v>
      </c>
      <c r="C36" s="166"/>
      <c r="D36" s="23">
        <v>30</v>
      </c>
      <c r="E36" s="23">
        <v>30</v>
      </c>
      <c r="F36" s="23">
        <v>30</v>
      </c>
      <c r="G36" s="27"/>
      <c r="H36" s="27"/>
      <c r="I36" s="27"/>
      <c r="J36" s="27"/>
      <c r="K36" s="27"/>
      <c r="L36" s="27"/>
      <c r="M36" s="27"/>
      <c r="N36" s="27"/>
    </row>
    <row r="37" spans="1:18" ht="25.8" customHeight="1" x14ac:dyDescent="0.3">
      <c r="A37" s="176"/>
      <c r="B37" s="164" t="s">
        <v>33</v>
      </c>
      <c r="C37" s="164"/>
      <c r="D37" s="30">
        <f xml:space="preserve"> (D38/((D33/(D36^(3/2)))+2*(D34/(D35^(3/2)))))^(2/3)</f>
        <v>29.999999999999989</v>
      </c>
      <c r="E37" s="30">
        <f xml:space="preserve"> (E38/((E33/(E36^(3/2)))+2*(E34/(E35^(3/2)))))^(2/3)</f>
        <v>29.999999999999989</v>
      </c>
      <c r="F37" s="30">
        <f xml:space="preserve"> (F38/((F33/(F36^(3/2)))+2*(F34/(F35^(3/2)))))^(2/3)</f>
        <v>29.999999999999989</v>
      </c>
      <c r="G37" s="29"/>
      <c r="H37" s="29"/>
      <c r="I37" s="29"/>
      <c r="J37" s="29"/>
      <c r="K37" s="27"/>
      <c r="L37" s="27"/>
      <c r="M37" s="27"/>
      <c r="N37" s="27"/>
    </row>
    <row r="38" spans="1:18" x14ac:dyDescent="0.3">
      <c r="A38" s="176"/>
      <c r="B38" s="164" t="s">
        <v>21</v>
      </c>
      <c r="C38" s="164"/>
      <c r="D38" s="17">
        <f>D33+2*D34</f>
        <v>5.64</v>
      </c>
      <c r="E38" s="17">
        <f t="shared" ref="E38:F38" si="3">E33+2*E34</f>
        <v>7.4</v>
      </c>
      <c r="F38" s="17">
        <f t="shared" si="3"/>
        <v>8.6</v>
      </c>
      <c r="G38" s="29"/>
      <c r="H38" s="29"/>
      <c r="I38" s="29"/>
      <c r="J38" s="29"/>
      <c r="K38" s="27"/>
      <c r="L38" s="27"/>
      <c r="M38" s="27"/>
      <c r="N38" s="27"/>
    </row>
    <row r="39" spans="1:18" x14ac:dyDescent="0.3">
      <c r="A39" s="176"/>
      <c r="B39" s="164" t="s">
        <v>20</v>
      </c>
      <c r="C39" s="164"/>
      <c r="D39" s="30">
        <f>D33*D34</f>
        <v>1.6</v>
      </c>
      <c r="E39" s="30">
        <f t="shared" ref="E39:F39" si="4">E33*E34</f>
        <v>6</v>
      </c>
      <c r="F39" s="30">
        <f t="shared" si="4"/>
        <v>9</v>
      </c>
      <c r="G39" s="29"/>
      <c r="H39" s="29"/>
      <c r="I39" s="29"/>
      <c r="J39" s="29"/>
      <c r="K39" s="27"/>
      <c r="L39" s="27"/>
      <c r="M39" s="27"/>
      <c r="N39" s="27"/>
    </row>
    <row r="40" spans="1:18" x14ac:dyDescent="0.3">
      <c r="A40" s="176"/>
      <c r="B40" s="164" t="s">
        <v>22</v>
      </c>
      <c r="C40" s="164"/>
      <c r="D40" s="19">
        <f>D39/D38</f>
        <v>0.28368794326241137</v>
      </c>
      <c r="E40" s="19">
        <f>E39/E38</f>
        <v>0.81081081081081074</v>
      </c>
      <c r="F40" s="19">
        <f>F39/F38</f>
        <v>1.0465116279069768</v>
      </c>
      <c r="G40" s="29"/>
      <c r="H40" s="29"/>
      <c r="I40" s="29"/>
      <c r="J40" s="29"/>
      <c r="K40" s="27"/>
      <c r="L40" s="27"/>
      <c r="M40" s="27"/>
      <c r="N40" s="27"/>
    </row>
    <row r="41" spans="1:18" x14ac:dyDescent="0.3">
      <c r="A41" s="176"/>
      <c r="B41" s="164" t="s">
        <v>27</v>
      </c>
      <c r="C41" s="164"/>
      <c r="D41" s="17">
        <f>D32/D39</f>
        <v>0.291875</v>
      </c>
      <c r="E41" s="17">
        <f>E32/E39</f>
        <v>0.75633333333333341</v>
      </c>
      <c r="F41" s="17">
        <f t="shared" ref="F41" si="5">F32/F39</f>
        <v>1.2141111111111111</v>
      </c>
      <c r="G41" s="29"/>
      <c r="H41" s="29"/>
      <c r="I41" s="29"/>
      <c r="J41" s="29"/>
      <c r="K41" s="27"/>
      <c r="L41" s="27"/>
      <c r="M41" s="27"/>
      <c r="N41" s="27"/>
      <c r="P41" t="s">
        <v>175</v>
      </c>
    </row>
    <row r="42" spans="1:18" x14ac:dyDescent="0.3">
      <c r="A42" s="176"/>
      <c r="B42" s="36" t="s">
        <v>28</v>
      </c>
      <c r="C42" s="31" t="s">
        <v>29</v>
      </c>
      <c r="D42" s="37">
        <f>10000*D29^(1/4)*D37^(-3/2)*D41^(3/2)</f>
        <v>1.4204428797422333</v>
      </c>
      <c r="E42" s="37">
        <f>10000*D29^(1/4)*E37^(-3/2)*E41^(3/2)</f>
        <v>5.9251355337954763</v>
      </c>
      <c r="F42" s="37">
        <f>10000*D29^(1/4)*F37^(-3/2)*F41^(3/2)</f>
        <v>12.050805520129451</v>
      </c>
      <c r="G42" s="31"/>
      <c r="H42" s="31"/>
      <c r="I42" s="31"/>
      <c r="J42" s="31"/>
      <c r="K42" s="31"/>
      <c r="L42" s="31"/>
      <c r="M42" s="31"/>
      <c r="N42" s="31"/>
    </row>
    <row r="43" spans="1:18" x14ac:dyDescent="0.3">
      <c r="A43" s="177"/>
      <c r="B43" s="36" t="s">
        <v>30</v>
      </c>
      <c r="C43" s="31" t="s">
        <v>29</v>
      </c>
      <c r="D43" s="37">
        <f>D37^(-2)*D40^(-1/3)*D41^(2)*10000</f>
        <v>1.4405809258363438</v>
      </c>
      <c r="E43" s="37">
        <f>E37^(-2)*E40^(-1/3)*E41^(2)*10000</f>
        <v>6.8162283196809295</v>
      </c>
      <c r="F43" s="37">
        <f>F37^(-2)*F40^(-1/3)*F41^(2)*10000</f>
        <v>16.132177992650192</v>
      </c>
      <c r="G43" s="31"/>
      <c r="H43" s="31"/>
      <c r="I43" s="31"/>
      <c r="J43" s="31"/>
      <c r="K43" s="31"/>
      <c r="L43" s="31"/>
      <c r="M43" s="31"/>
      <c r="N43" s="31"/>
      <c r="O43" t="s">
        <v>178</v>
      </c>
      <c r="P43" t="s">
        <v>176</v>
      </c>
      <c r="Q43">
        <f>28*2</f>
        <v>56</v>
      </c>
      <c r="R43" t="s">
        <v>177</v>
      </c>
    </row>
    <row r="44" spans="1:18" ht="171.6" x14ac:dyDescent="0.3">
      <c r="C44" s="18"/>
      <c r="D44" s="236" t="s">
        <v>206</v>
      </c>
      <c r="E44" s="18"/>
      <c r="F44" s="40"/>
      <c r="G44" s="40"/>
      <c r="H44" s="40"/>
      <c r="I44" s="40"/>
      <c r="J44" s="40"/>
      <c r="K44" s="40"/>
      <c r="L44" s="40"/>
      <c r="M44" s="40"/>
      <c r="N44" s="40"/>
      <c r="O44" t="s">
        <v>47</v>
      </c>
      <c r="P44" t="s">
        <v>179</v>
      </c>
    </row>
    <row r="45" spans="1:18" x14ac:dyDescent="0.3">
      <c r="C45" s="18"/>
      <c r="D45" s="18"/>
      <c r="E45" s="18"/>
      <c r="F45" s="41"/>
      <c r="G45" s="41"/>
      <c r="H45" s="41"/>
      <c r="I45" s="41"/>
      <c r="J45" s="41"/>
      <c r="K45" s="41"/>
      <c r="L45" s="41"/>
      <c r="M45" s="41"/>
      <c r="N45" s="41"/>
    </row>
    <row r="46" spans="1:18" x14ac:dyDescent="0.3">
      <c r="C46" s="18"/>
      <c r="D46" s="18"/>
      <c r="E46" s="18"/>
      <c r="F46" s="18"/>
      <c r="G46" s="18"/>
      <c r="H46" s="18"/>
      <c r="I46" s="18"/>
      <c r="J46" s="18"/>
      <c r="K46" s="18"/>
      <c r="L46" s="18"/>
      <c r="M46" s="18"/>
      <c r="N46" s="18"/>
      <c r="O46" t="s">
        <v>180</v>
      </c>
      <c r="P46">
        <f>Q43/164</f>
        <v>0.34146341463414637</v>
      </c>
      <c r="Q46" t="s">
        <v>181</v>
      </c>
    </row>
    <row r="54" spans="3:7" x14ac:dyDescent="0.3">
      <c r="D54" t="s">
        <v>182</v>
      </c>
    </row>
    <row r="55" spans="3:7" ht="15" thickBot="1" x14ac:dyDescent="0.35"/>
    <row r="56" spans="3:7" ht="15" thickBot="1" x14ac:dyDescent="0.35">
      <c r="E56" s="100" t="s">
        <v>23</v>
      </c>
      <c r="F56" s="101" t="s">
        <v>183</v>
      </c>
      <c r="G56" s="100" t="s">
        <v>26</v>
      </c>
    </row>
    <row r="57" spans="3:7" x14ac:dyDescent="0.3">
      <c r="C57" s="145" t="s">
        <v>184</v>
      </c>
      <c r="D57" s="102" t="s">
        <v>185</v>
      </c>
      <c r="E57" s="103">
        <v>0.46700000000000003</v>
      </c>
      <c r="F57" s="104">
        <v>4.5380000000000003</v>
      </c>
      <c r="G57" s="103">
        <v>10.927</v>
      </c>
    </row>
    <row r="58" spans="3:7" x14ac:dyDescent="0.3">
      <c r="C58" s="146"/>
      <c r="D58" s="105" t="s">
        <v>186</v>
      </c>
      <c r="E58" s="106">
        <v>35</v>
      </c>
      <c r="F58" s="107">
        <v>35</v>
      </c>
      <c r="G58" s="106">
        <v>35</v>
      </c>
    </row>
    <row r="59" spans="3:7" x14ac:dyDescent="0.3">
      <c r="C59" s="146"/>
      <c r="D59" s="108" t="s">
        <v>187</v>
      </c>
      <c r="E59" s="109">
        <v>1.6</v>
      </c>
      <c r="F59" s="110">
        <v>6</v>
      </c>
      <c r="G59" s="109">
        <v>9</v>
      </c>
    </row>
    <row r="60" spans="3:7" ht="15" thickBot="1" x14ac:dyDescent="0.35">
      <c r="C60" s="147"/>
      <c r="D60" s="111" t="s">
        <v>188</v>
      </c>
      <c r="E60" s="112">
        <v>11.14</v>
      </c>
      <c r="F60" s="113">
        <v>14.3</v>
      </c>
      <c r="G60" s="112">
        <v>16.46</v>
      </c>
    </row>
    <row r="61" spans="3:7" ht="29.4" thickBot="1" x14ac:dyDescent="0.35">
      <c r="C61" s="114"/>
      <c r="D61" s="115" t="s">
        <v>189</v>
      </c>
      <c r="E61" s="116">
        <f>E59/E60</f>
        <v>0.14362657091561939</v>
      </c>
      <c r="F61" s="117">
        <f>F59/F60</f>
        <v>0.41958041958041958</v>
      </c>
      <c r="G61" s="116">
        <f>G59/G60</f>
        <v>0.54678007290400965</v>
      </c>
    </row>
    <row r="62" spans="3:7" x14ac:dyDescent="0.3">
      <c r="C62" s="148" t="s">
        <v>28</v>
      </c>
      <c r="D62" s="118" t="s">
        <v>190</v>
      </c>
      <c r="E62" s="119">
        <v>2.5799999999999998E-3</v>
      </c>
      <c r="F62" s="120">
        <v>2.5799999999999998E-3</v>
      </c>
      <c r="G62" s="119">
        <v>2.5799999999999998E-3</v>
      </c>
    </row>
    <row r="63" spans="3:7" x14ac:dyDescent="0.3">
      <c r="C63" s="149"/>
      <c r="D63" s="121" t="s">
        <v>191</v>
      </c>
      <c r="E63" s="122">
        <f>E58*E61^(2/3)*E62^(1/2)</f>
        <v>0.4875671365446626</v>
      </c>
      <c r="F63" s="123">
        <f>F58*F61^(2/3)*F62^(1/2)</f>
        <v>0.99637167444518526</v>
      </c>
      <c r="G63" s="122">
        <f>G58*G61^(2/3)*G62^(1/2)</f>
        <v>1.188738557915312</v>
      </c>
    </row>
    <row r="64" spans="3:7" ht="15" thickBot="1" x14ac:dyDescent="0.35">
      <c r="C64" s="150"/>
      <c r="D64" s="124" t="s">
        <v>192</v>
      </c>
      <c r="E64" s="125">
        <f>10000*E62^(1/4)*E58^(-3/2)*E63^(3/2)</f>
        <v>3.7055655296229806</v>
      </c>
      <c r="F64" s="126">
        <f>10000*F62^(1/4)*F58^(-3/2)*F63^(3/2)</f>
        <v>10.825174825174823</v>
      </c>
      <c r="G64" s="125">
        <f>10000*G62^(1/4)*G58^(-3/2)*G63^(3/2)</f>
        <v>14.106925880923447</v>
      </c>
    </row>
    <row r="65" spans="3:7" x14ac:dyDescent="0.3">
      <c r="C65" s="135" t="s">
        <v>193</v>
      </c>
      <c r="D65" s="127" t="s">
        <v>194</v>
      </c>
      <c r="E65" s="128">
        <f>E63</f>
        <v>0.4875671365446626</v>
      </c>
      <c r="F65" s="128">
        <f t="shared" ref="F65:G65" si="6">F63</f>
        <v>0.99637167444518526</v>
      </c>
      <c r="G65" s="128">
        <f t="shared" si="6"/>
        <v>1.188738557915312</v>
      </c>
    </row>
    <row r="66" spans="3:7" ht="15" thickBot="1" x14ac:dyDescent="0.35">
      <c r="C66" s="136"/>
      <c r="D66" s="129" t="s">
        <v>195</v>
      </c>
      <c r="E66" s="130">
        <f>E58^(-2)*E61^(-1/3)*E65^(2)*10000</f>
        <v>3.7055655296229806</v>
      </c>
      <c r="F66" s="131">
        <f>F58^(-2)*F61^(-1/3)*F65^(2)*10000</f>
        <v>10.825174825174825</v>
      </c>
      <c r="G66" s="130">
        <f>G58^(-2)*G61^(-1/3)*G65^(2)*10000</f>
        <v>14.10692588092345</v>
      </c>
    </row>
    <row r="70" spans="3:7" x14ac:dyDescent="0.3">
      <c r="D70" t="s">
        <v>196</v>
      </c>
    </row>
    <row r="71" spans="3:7" ht="15" thickBot="1" x14ac:dyDescent="0.35"/>
    <row r="72" spans="3:7" ht="15" thickBot="1" x14ac:dyDescent="0.35">
      <c r="E72" s="100" t="s">
        <v>23</v>
      </c>
      <c r="F72" s="101" t="s">
        <v>183</v>
      </c>
      <c r="G72" s="100" t="s">
        <v>26</v>
      </c>
    </row>
    <row r="73" spans="3:7" x14ac:dyDescent="0.3">
      <c r="C73" s="145" t="s">
        <v>184</v>
      </c>
      <c r="D73" s="102" t="s">
        <v>185</v>
      </c>
      <c r="E73" s="103">
        <v>0.46700000000000003</v>
      </c>
      <c r="F73" s="104">
        <v>4.5380000000000003</v>
      </c>
      <c r="G73" s="103">
        <v>10.927</v>
      </c>
    </row>
    <row r="74" spans="3:7" x14ac:dyDescent="0.3">
      <c r="C74" s="146"/>
      <c r="D74" s="105" t="s">
        <v>186</v>
      </c>
      <c r="E74" s="106">
        <v>30</v>
      </c>
      <c r="F74" s="107">
        <v>30</v>
      </c>
      <c r="G74" s="106">
        <v>30</v>
      </c>
    </row>
    <row r="75" spans="3:7" x14ac:dyDescent="0.3">
      <c r="C75" s="146"/>
      <c r="D75" s="108" t="s">
        <v>187</v>
      </c>
      <c r="E75" s="109">
        <v>1.6</v>
      </c>
      <c r="F75" s="110">
        <v>6</v>
      </c>
      <c r="G75" s="109">
        <v>9</v>
      </c>
    </row>
    <row r="76" spans="3:7" ht="15" thickBot="1" x14ac:dyDescent="0.35">
      <c r="C76" s="147"/>
      <c r="D76" s="111" t="s">
        <v>188</v>
      </c>
      <c r="E76" s="112">
        <v>5.64</v>
      </c>
      <c r="F76" s="113">
        <v>7.4</v>
      </c>
      <c r="G76" s="112">
        <v>8.6</v>
      </c>
    </row>
    <row r="77" spans="3:7" ht="29.4" thickBot="1" x14ac:dyDescent="0.35">
      <c r="C77" s="114"/>
      <c r="D77" s="115" t="s">
        <v>189</v>
      </c>
      <c r="E77" s="116">
        <f>E75/E76</f>
        <v>0.28368794326241137</v>
      </c>
      <c r="F77" s="117">
        <f>F75/F76</f>
        <v>0.81081081081081074</v>
      </c>
      <c r="G77" s="116">
        <f>G75/G76</f>
        <v>1.0465116279069768</v>
      </c>
    </row>
    <row r="78" spans="3:7" x14ac:dyDescent="0.3">
      <c r="C78" s="148" t="s">
        <v>28</v>
      </c>
      <c r="D78" s="118" t="s">
        <v>197</v>
      </c>
      <c r="E78" s="119">
        <v>4.8000000000000001E-4</v>
      </c>
      <c r="F78" s="120">
        <v>4.8000000000000001E-4</v>
      </c>
      <c r="G78" s="119">
        <v>4.8000000000000001E-4</v>
      </c>
    </row>
    <row r="79" spans="3:7" x14ac:dyDescent="0.3">
      <c r="C79" s="149"/>
      <c r="D79" s="121" t="s">
        <v>27</v>
      </c>
      <c r="E79" s="132">
        <f>E74*E77^(2/3)*E78^(1/2)</f>
        <v>0.28377172869723405</v>
      </c>
      <c r="F79" s="133">
        <f>F74*F77^(2/3)*F78^(1/2)</f>
        <v>0.57150700837997825</v>
      </c>
      <c r="G79" s="132">
        <f>G74*G77^(2/3)*G78^(1/2)</f>
        <v>0.67749263578017982</v>
      </c>
    </row>
    <row r="80" spans="3:7" ht="15" thickBot="1" x14ac:dyDescent="0.35">
      <c r="C80" s="150"/>
      <c r="D80" s="124" t="s">
        <v>192</v>
      </c>
      <c r="E80" s="125">
        <f>10000*E78^(1/4)*E74^(-3/2)*E79^(3/2)</f>
        <v>1.3617021276595753</v>
      </c>
      <c r="F80" s="126">
        <f>10000*F78^(1/4)*F74^(-3/2)*F79^(3/2)</f>
        <v>3.891891891891893</v>
      </c>
      <c r="G80" s="125">
        <f>10000*G78^(1/4)*G74^(-3/2)*G79^(3/2)</f>
        <v>5.0232558139534929</v>
      </c>
    </row>
    <row r="81" spans="3:7" x14ac:dyDescent="0.3">
      <c r="C81" s="135" t="s">
        <v>193</v>
      </c>
      <c r="D81" s="127" t="s">
        <v>194</v>
      </c>
      <c r="E81" s="128">
        <f>E79</f>
        <v>0.28377172869723405</v>
      </c>
      <c r="F81" s="128">
        <f t="shared" ref="F81:G81" si="7">F79</f>
        <v>0.57150700837997825</v>
      </c>
      <c r="G81" s="128">
        <f t="shared" si="7"/>
        <v>0.67749263578017982</v>
      </c>
    </row>
    <row r="82" spans="3:7" ht="15" thickBot="1" x14ac:dyDescent="0.35">
      <c r="C82" s="136"/>
      <c r="D82" s="129" t="s">
        <v>195</v>
      </c>
      <c r="E82" s="130">
        <f>E74^(-2)*E77^(-1/3)*E81^(2)*10000</f>
        <v>1.3617021276595749</v>
      </c>
      <c r="F82" s="131">
        <f>F74^(-2)*F77^(-1/3)*F81^(2)*10000</f>
        <v>3.8918918918918912</v>
      </c>
      <c r="G82" s="130">
        <f>G74^(-2)*G77^(-1/3)*G81^(2)*10000</f>
        <v>5.0232558139534902</v>
      </c>
    </row>
    <row r="83" spans="3:7" x14ac:dyDescent="0.3">
      <c r="G83" s="134">
        <f>IF(G82&lt;=H89,G89,IF(G82&lt;=H90,G90,IF(G82&lt;=H91,G91,IF(G82&lt;=H92,G92,IF(G82&lt;=H93,G93,IF(G82&lt;=H94,G94,IF(G82&lt;=H95,G95,0)))))))</f>
        <v>0</v>
      </c>
    </row>
  </sheetData>
  <mergeCells count="111">
    <mergeCell ref="A6:A21"/>
    <mergeCell ref="A28:A43"/>
    <mergeCell ref="B28:C28"/>
    <mergeCell ref="D6:F6"/>
    <mergeCell ref="D7:F7"/>
    <mergeCell ref="D28:F28"/>
    <mergeCell ref="Q12:R12"/>
    <mergeCell ref="Q15:R15"/>
    <mergeCell ref="Q18:R18"/>
    <mergeCell ref="Q25:R25"/>
    <mergeCell ref="Q24:R24"/>
    <mergeCell ref="Q23:R23"/>
    <mergeCell ref="Q22:R22"/>
    <mergeCell ref="B19:C19"/>
    <mergeCell ref="B9:C9"/>
    <mergeCell ref="B7:C7"/>
    <mergeCell ref="B6:C6"/>
    <mergeCell ref="Q4:W4"/>
    <mergeCell ref="T5:U5"/>
    <mergeCell ref="V5:W5"/>
    <mergeCell ref="Q5:R5"/>
    <mergeCell ref="B39:C39"/>
    <mergeCell ref="B40:C40"/>
    <mergeCell ref="B41:C41"/>
    <mergeCell ref="A1:N1"/>
    <mergeCell ref="B34:C34"/>
    <mergeCell ref="B35:C35"/>
    <mergeCell ref="B36:C36"/>
    <mergeCell ref="B37:C37"/>
    <mergeCell ref="B38:C38"/>
    <mergeCell ref="B29:C29"/>
    <mergeCell ref="D29:F29"/>
    <mergeCell ref="B31:C31"/>
    <mergeCell ref="B32:C32"/>
    <mergeCell ref="B33:C33"/>
    <mergeCell ref="B2:D2"/>
    <mergeCell ref="B3:E3"/>
    <mergeCell ref="B10:C10"/>
    <mergeCell ref="B11:C11"/>
    <mergeCell ref="B12:C12"/>
    <mergeCell ref="B13:C13"/>
    <mergeCell ref="T6:U6"/>
    <mergeCell ref="V6:W6"/>
    <mergeCell ref="T7:U7"/>
    <mergeCell ref="V7:W7"/>
    <mergeCell ref="T8:U8"/>
    <mergeCell ref="V8:W8"/>
    <mergeCell ref="Q21:R21"/>
    <mergeCell ref="Q16:R16"/>
    <mergeCell ref="Q6:R6"/>
    <mergeCell ref="Q7:R7"/>
    <mergeCell ref="Q8:R8"/>
    <mergeCell ref="Q10:R10"/>
    <mergeCell ref="Q11:R11"/>
    <mergeCell ref="Q14:R14"/>
    <mergeCell ref="T21:U21"/>
    <mergeCell ref="V21:W21"/>
    <mergeCell ref="T22:U22"/>
    <mergeCell ref="T23:U23"/>
    <mergeCell ref="T24:U24"/>
    <mergeCell ref="T17:U17"/>
    <mergeCell ref="V17:W17"/>
    <mergeCell ref="T18:U18"/>
    <mergeCell ref="V18:W18"/>
    <mergeCell ref="T19:U19"/>
    <mergeCell ref="V19:W19"/>
    <mergeCell ref="T25:U25"/>
    <mergeCell ref="T26:U26"/>
    <mergeCell ref="T27:U27"/>
    <mergeCell ref="V22:W22"/>
    <mergeCell ref="V23:W23"/>
    <mergeCell ref="V24:W24"/>
    <mergeCell ref="V25:W25"/>
    <mergeCell ref="V26:W26"/>
    <mergeCell ref="V27:W27"/>
    <mergeCell ref="T20:U20"/>
    <mergeCell ref="V20:W20"/>
    <mergeCell ref="T9:U9"/>
    <mergeCell ref="V9:W9"/>
    <mergeCell ref="T14:U14"/>
    <mergeCell ref="V14:W14"/>
    <mergeCell ref="Q13:R13"/>
    <mergeCell ref="T13:U13"/>
    <mergeCell ref="V13:W13"/>
    <mergeCell ref="T12:U12"/>
    <mergeCell ref="V12:W12"/>
    <mergeCell ref="T15:U15"/>
    <mergeCell ref="V15:W15"/>
    <mergeCell ref="T16:U16"/>
    <mergeCell ref="V16:W16"/>
    <mergeCell ref="T10:U10"/>
    <mergeCell ref="V10:W10"/>
    <mergeCell ref="T11:U11"/>
    <mergeCell ref="V11:W11"/>
    <mergeCell ref="C81:C82"/>
    <mergeCell ref="Q9:R9"/>
    <mergeCell ref="Q17:R17"/>
    <mergeCell ref="Q19:R19"/>
    <mergeCell ref="Q20:R20"/>
    <mergeCell ref="Q26:R26"/>
    <mergeCell ref="Q27:R27"/>
    <mergeCell ref="C57:C60"/>
    <mergeCell ref="C62:C64"/>
    <mergeCell ref="C65:C66"/>
    <mergeCell ref="C73:C76"/>
    <mergeCell ref="C78:C80"/>
    <mergeCell ref="B14:C14"/>
    <mergeCell ref="B16:C16"/>
    <mergeCell ref="B17:C17"/>
    <mergeCell ref="B15:C15"/>
    <mergeCell ref="B18:C1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A101"/>
  <sheetViews>
    <sheetView workbookViewId="0">
      <selection activeCell="A9" sqref="A9:F23"/>
    </sheetView>
  </sheetViews>
  <sheetFormatPr baseColWidth="10" defaultRowHeight="14.4" x14ac:dyDescent="0.3"/>
  <cols>
    <col min="3" max="3" width="9.33203125" bestFit="1" customWidth="1"/>
    <col min="4" max="4" width="6" customWidth="1"/>
    <col min="6" max="6" width="14.5546875" customWidth="1"/>
    <col min="7" max="7" width="10.33203125" bestFit="1" customWidth="1"/>
    <col min="8" max="8" width="10" bestFit="1" customWidth="1"/>
    <col min="10" max="10" width="11" customWidth="1"/>
    <col min="12" max="12" width="11" customWidth="1"/>
    <col min="13" max="13" width="10.33203125" customWidth="1"/>
    <col min="14" max="14" width="4" hidden="1" customWidth="1"/>
    <col min="15" max="15" width="6.109375" hidden="1" customWidth="1"/>
    <col min="16" max="16" width="5.6640625" hidden="1" customWidth="1"/>
    <col min="17" max="17" width="3.33203125" hidden="1" customWidth="1"/>
    <col min="18" max="18" width="4" hidden="1" customWidth="1"/>
    <col min="19" max="19" width="4.6640625" hidden="1" customWidth="1"/>
    <col min="20" max="20" width="5.33203125" hidden="1" customWidth="1"/>
    <col min="21" max="21" width="4.88671875" hidden="1" customWidth="1"/>
    <col min="22" max="22" width="5.33203125" hidden="1" customWidth="1"/>
    <col min="23" max="23" width="5.44140625" hidden="1" customWidth="1"/>
    <col min="24" max="24" width="5.5546875" hidden="1" customWidth="1"/>
    <col min="26" max="27" width="0" hidden="1" customWidth="1"/>
    <col min="259" max="259" width="9.33203125" bestFit="1" customWidth="1"/>
    <col min="260" max="260" width="6" customWidth="1"/>
    <col min="262" max="262" width="14.5546875" customWidth="1"/>
    <col min="263" max="263" width="10.33203125" bestFit="1" customWidth="1"/>
    <col min="264" max="264" width="10" bestFit="1" customWidth="1"/>
    <col min="266" max="266" width="11" customWidth="1"/>
    <col min="268" max="268" width="11" customWidth="1"/>
    <col min="269" max="269" width="10.33203125" customWidth="1"/>
    <col min="270" max="280" width="0" hidden="1" customWidth="1"/>
    <col min="282" max="283" width="0" hidden="1" customWidth="1"/>
    <col min="515" max="515" width="9.33203125" bestFit="1" customWidth="1"/>
    <col min="516" max="516" width="6" customWidth="1"/>
    <col min="518" max="518" width="14.5546875" customWidth="1"/>
    <col min="519" max="519" width="10.33203125" bestFit="1" customWidth="1"/>
    <col min="520" max="520" width="10" bestFit="1" customWidth="1"/>
    <col min="522" max="522" width="11" customWidth="1"/>
    <col min="524" max="524" width="11" customWidth="1"/>
    <col min="525" max="525" width="10.33203125" customWidth="1"/>
    <col min="526" max="536" width="0" hidden="1" customWidth="1"/>
    <col min="538" max="539" width="0" hidden="1" customWidth="1"/>
    <col min="771" max="771" width="9.33203125" bestFit="1" customWidth="1"/>
    <col min="772" max="772" width="6" customWidth="1"/>
    <col min="774" max="774" width="14.5546875" customWidth="1"/>
    <col min="775" max="775" width="10.33203125" bestFit="1" customWidth="1"/>
    <col min="776" max="776" width="10" bestFit="1" customWidth="1"/>
    <col min="778" max="778" width="11" customWidth="1"/>
    <col min="780" max="780" width="11" customWidth="1"/>
    <col min="781" max="781" width="10.33203125" customWidth="1"/>
    <col min="782" max="792" width="0" hidden="1" customWidth="1"/>
    <col min="794" max="795" width="0" hidden="1" customWidth="1"/>
    <col min="1027" max="1027" width="9.33203125" bestFit="1" customWidth="1"/>
    <col min="1028" max="1028" width="6" customWidth="1"/>
    <col min="1030" max="1030" width="14.5546875" customWidth="1"/>
    <col min="1031" max="1031" width="10.33203125" bestFit="1" customWidth="1"/>
    <col min="1032" max="1032" width="10" bestFit="1" customWidth="1"/>
    <col min="1034" max="1034" width="11" customWidth="1"/>
    <col min="1036" max="1036" width="11" customWidth="1"/>
    <col min="1037" max="1037" width="10.33203125" customWidth="1"/>
    <col min="1038" max="1048" width="0" hidden="1" customWidth="1"/>
    <col min="1050" max="1051" width="0" hidden="1" customWidth="1"/>
    <col min="1283" max="1283" width="9.33203125" bestFit="1" customWidth="1"/>
    <col min="1284" max="1284" width="6" customWidth="1"/>
    <col min="1286" max="1286" width="14.5546875" customWidth="1"/>
    <col min="1287" max="1287" width="10.33203125" bestFit="1" customWidth="1"/>
    <col min="1288" max="1288" width="10" bestFit="1" customWidth="1"/>
    <col min="1290" max="1290" width="11" customWidth="1"/>
    <col min="1292" max="1292" width="11" customWidth="1"/>
    <col min="1293" max="1293" width="10.33203125" customWidth="1"/>
    <col min="1294" max="1304" width="0" hidden="1" customWidth="1"/>
    <col min="1306" max="1307" width="0" hidden="1" customWidth="1"/>
    <col min="1539" max="1539" width="9.33203125" bestFit="1" customWidth="1"/>
    <col min="1540" max="1540" width="6" customWidth="1"/>
    <col min="1542" max="1542" width="14.5546875" customWidth="1"/>
    <col min="1543" max="1543" width="10.33203125" bestFit="1" customWidth="1"/>
    <col min="1544" max="1544" width="10" bestFit="1" customWidth="1"/>
    <col min="1546" max="1546" width="11" customWidth="1"/>
    <col min="1548" max="1548" width="11" customWidth="1"/>
    <col min="1549" max="1549" width="10.33203125" customWidth="1"/>
    <col min="1550" max="1560" width="0" hidden="1" customWidth="1"/>
    <col min="1562" max="1563" width="0" hidden="1" customWidth="1"/>
    <col min="1795" max="1795" width="9.33203125" bestFit="1" customWidth="1"/>
    <col min="1796" max="1796" width="6" customWidth="1"/>
    <col min="1798" max="1798" width="14.5546875" customWidth="1"/>
    <col min="1799" max="1799" width="10.33203125" bestFit="1" customWidth="1"/>
    <col min="1800" max="1800" width="10" bestFit="1" customWidth="1"/>
    <col min="1802" max="1802" width="11" customWidth="1"/>
    <col min="1804" max="1804" width="11" customWidth="1"/>
    <col min="1805" max="1805" width="10.33203125" customWidth="1"/>
    <col min="1806" max="1816" width="0" hidden="1" customWidth="1"/>
    <col min="1818" max="1819" width="0" hidden="1" customWidth="1"/>
    <col min="2051" max="2051" width="9.33203125" bestFit="1" customWidth="1"/>
    <col min="2052" max="2052" width="6" customWidth="1"/>
    <col min="2054" max="2054" width="14.5546875" customWidth="1"/>
    <col min="2055" max="2055" width="10.33203125" bestFit="1" customWidth="1"/>
    <col min="2056" max="2056" width="10" bestFit="1" customWidth="1"/>
    <col min="2058" max="2058" width="11" customWidth="1"/>
    <col min="2060" max="2060" width="11" customWidth="1"/>
    <col min="2061" max="2061" width="10.33203125" customWidth="1"/>
    <col min="2062" max="2072" width="0" hidden="1" customWidth="1"/>
    <col min="2074" max="2075" width="0" hidden="1" customWidth="1"/>
    <col min="2307" max="2307" width="9.33203125" bestFit="1" customWidth="1"/>
    <col min="2308" max="2308" width="6" customWidth="1"/>
    <col min="2310" max="2310" width="14.5546875" customWidth="1"/>
    <col min="2311" max="2311" width="10.33203125" bestFit="1" customWidth="1"/>
    <col min="2312" max="2312" width="10" bestFit="1" customWidth="1"/>
    <col min="2314" max="2314" width="11" customWidth="1"/>
    <col min="2316" max="2316" width="11" customWidth="1"/>
    <col min="2317" max="2317" width="10.33203125" customWidth="1"/>
    <col min="2318" max="2328" width="0" hidden="1" customWidth="1"/>
    <col min="2330" max="2331" width="0" hidden="1" customWidth="1"/>
    <col min="2563" max="2563" width="9.33203125" bestFit="1" customWidth="1"/>
    <col min="2564" max="2564" width="6" customWidth="1"/>
    <col min="2566" max="2566" width="14.5546875" customWidth="1"/>
    <col min="2567" max="2567" width="10.33203125" bestFit="1" customWidth="1"/>
    <col min="2568" max="2568" width="10" bestFit="1" customWidth="1"/>
    <col min="2570" max="2570" width="11" customWidth="1"/>
    <col min="2572" max="2572" width="11" customWidth="1"/>
    <col min="2573" max="2573" width="10.33203125" customWidth="1"/>
    <col min="2574" max="2584" width="0" hidden="1" customWidth="1"/>
    <col min="2586" max="2587" width="0" hidden="1" customWidth="1"/>
    <col min="2819" max="2819" width="9.33203125" bestFit="1" customWidth="1"/>
    <col min="2820" max="2820" width="6" customWidth="1"/>
    <col min="2822" max="2822" width="14.5546875" customWidth="1"/>
    <col min="2823" max="2823" width="10.33203125" bestFit="1" customWidth="1"/>
    <col min="2824" max="2824" width="10" bestFit="1" customWidth="1"/>
    <col min="2826" max="2826" width="11" customWidth="1"/>
    <col min="2828" max="2828" width="11" customWidth="1"/>
    <col min="2829" max="2829" width="10.33203125" customWidth="1"/>
    <col min="2830" max="2840" width="0" hidden="1" customWidth="1"/>
    <col min="2842" max="2843" width="0" hidden="1" customWidth="1"/>
    <col min="3075" max="3075" width="9.33203125" bestFit="1" customWidth="1"/>
    <col min="3076" max="3076" width="6" customWidth="1"/>
    <col min="3078" max="3078" width="14.5546875" customWidth="1"/>
    <col min="3079" max="3079" width="10.33203125" bestFit="1" customWidth="1"/>
    <col min="3080" max="3080" width="10" bestFit="1" customWidth="1"/>
    <col min="3082" max="3082" width="11" customWidth="1"/>
    <col min="3084" max="3084" width="11" customWidth="1"/>
    <col min="3085" max="3085" width="10.33203125" customWidth="1"/>
    <col min="3086" max="3096" width="0" hidden="1" customWidth="1"/>
    <col min="3098" max="3099" width="0" hidden="1" customWidth="1"/>
    <col min="3331" max="3331" width="9.33203125" bestFit="1" customWidth="1"/>
    <col min="3332" max="3332" width="6" customWidth="1"/>
    <col min="3334" max="3334" width="14.5546875" customWidth="1"/>
    <col min="3335" max="3335" width="10.33203125" bestFit="1" customWidth="1"/>
    <col min="3336" max="3336" width="10" bestFit="1" customWidth="1"/>
    <col min="3338" max="3338" width="11" customWidth="1"/>
    <col min="3340" max="3340" width="11" customWidth="1"/>
    <col min="3341" max="3341" width="10.33203125" customWidth="1"/>
    <col min="3342" max="3352" width="0" hidden="1" customWidth="1"/>
    <col min="3354" max="3355" width="0" hidden="1" customWidth="1"/>
    <col min="3587" max="3587" width="9.33203125" bestFit="1" customWidth="1"/>
    <col min="3588" max="3588" width="6" customWidth="1"/>
    <col min="3590" max="3590" width="14.5546875" customWidth="1"/>
    <col min="3591" max="3591" width="10.33203125" bestFit="1" customWidth="1"/>
    <col min="3592" max="3592" width="10" bestFit="1" customWidth="1"/>
    <col min="3594" max="3594" width="11" customWidth="1"/>
    <col min="3596" max="3596" width="11" customWidth="1"/>
    <col min="3597" max="3597" width="10.33203125" customWidth="1"/>
    <col min="3598" max="3608" width="0" hidden="1" customWidth="1"/>
    <col min="3610" max="3611" width="0" hidden="1" customWidth="1"/>
    <col min="3843" max="3843" width="9.33203125" bestFit="1" customWidth="1"/>
    <col min="3844" max="3844" width="6" customWidth="1"/>
    <col min="3846" max="3846" width="14.5546875" customWidth="1"/>
    <col min="3847" max="3847" width="10.33203125" bestFit="1" customWidth="1"/>
    <col min="3848" max="3848" width="10" bestFit="1" customWidth="1"/>
    <col min="3850" max="3850" width="11" customWidth="1"/>
    <col min="3852" max="3852" width="11" customWidth="1"/>
    <col min="3853" max="3853" width="10.33203125" customWidth="1"/>
    <col min="3854" max="3864" width="0" hidden="1" customWidth="1"/>
    <col min="3866" max="3867" width="0" hidden="1" customWidth="1"/>
    <col min="4099" max="4099" width="9.33203125" bestFit="1" customWidth="1"/>
    <col min="4100" max="4100" width="6" customWidth="1"/>
    <col min="4102" max="4102" width="14.5546875" customWidth="1"/>
    <col min="4103" max="4103" width="10.33203125" bestFit="1" customWidth="1"/>
    <col min="4104" max="4104" width="10" bestFit="1" customWidth="1"/>
    <col min="4106" max="4106" width="11" customWidth="1"/>
    <col min="4108" max="4108" width="11" customWidth="1"/>
    <col min="4109" max="4109" width="10.33203125" customWidth="1"/>
    <col min="4110" max="4120" width="0" hidden="1" customWidth="1"/>
    <col min="4122" max="4123" width="0" hidden="1" customWidth="1"/>
    <col min="4355" max="4355" width="9.33203125" bestFit="1" customWidth="1"/>
    <col min="4356" max="4356" width="6" customWidth="1"/>
    <col min="4358" max="4358" width="14.5546875" customWidth="1"/>
    <col min="4359" max="4359" width="10.33203125" bestFit="1" customWidth="1"/>
    <col min="4360" max="4360" width="10" bestFit="1" customWidth="1"/>
    <col min="4362" max="4362" width="11" customWidth="1"/>
    <col min="4364" max="4364" width="11" customWidth="1"/>
    <col min="4365" max="4365" width="10.33203125" customWidth="1"/>
    <col min="4366" max="4376" width="0" hidden="1" customWidth="1"/>
    <col min="4378" max="4379" width="0" hidden="1" customWidth="1"/>
    <col min="4611" max="4611" width="9.33203125" bestFit="1" customWidth="1"/>
    <col min="4612" max="4612" width="6" customWidth="1"/>
    <col min="4614" max="4614" width="14.5546875" customWidth="1"/>
    <col min="4615" max="4615" width="10.33203125" bestFit="1" customWidth="1"/>
    <col min="4616" max="4616" width="10" bestFit="1" customWidth="1"/>
    <col min="4618" max="4618" width="11" customWidth="1"/>
    <col min="4620" max="4620" width="11" customWidth="1"/>
    <col min="4621" max="4621" width="10.33203125" customWidth="1"/>
    <col min="4622" max="4632" width="0" hidden="1" customWidth="1"/>
    <col min="4634" max="4635" width="0" hidden="1" customWidth="1"/>
    <col min="4867" max="4867" width="9.33203125" bestFit="1" customWidth="1"/>
    <col min="4868" max="4868" width="6" customWidth="1"/>
    <col min="4870" max="4870" width="14.5546875" customWidth="1"/>
    <col min="4871" max="4871" width="10.33203125" bestFit="1" customWidth="1"/>
    <col min="4872" max="4872" width="10" bestFit="1" customWidth="1"/>
    <col min="4874" max="4874" width="11" customWidth="1"/>
    <col min="4876" max="4876" width="11" customWidth="1"/>
    <col min="4877" max="4877" width="10.33203125" customWidth="1"/>
    <col min="4878" max="4888" width="0" hidden="1" customWidth="1"/>
    <col min="4890" max="4891" width="0" hidden="1" customWidth="1"/>
    <col min="5123" max="5123" width="9.33203125" bestFit="1" customWidth="1"/>
    <col min="5124" max="5124" width="6" customWidth="1"/>
    <col min="5126" max="5126" width="14.5546875" customWidth="1"/>
    <col min="5127" max="5127" width="10.33203125" bestFit="1" customWidth="1"/>
    <col min="5128" max="5128" width="10" bestFit="1" customWidth="1"/>
    <col min="5130" max="5130" width="11" customWidth="1"/>
    <col min="5132" max="5132" width="11" customWidth="1"/>
    <col min="5133" max="5133" width="10.33203125" customWidth="1"/>
    <col min="5134" max="5144" width="0" hidden="1" customWidth="1"/>
    <col min="5146" max="5147" width="0" hidden="1" customWidth="1"/>
    <col min="5379" max="5379" width="9.33203125" bestFit="1" customWidth="1"/>
    <col min="5380" max="5380" width="6" customWidth="1"/>
    <col min="5382" max="5382" width="14.5546875" customWidth="1"/>
    <col min="5383" max="5383" width="10.33203125" bestFit="1" customWidth="1"/>
    <col min="5384" max="5384" width="10" bestFit="1" customWidth="1"/>
    <col min="5386" max="5386" width="11" customWidth="1"/>
    <col min="5388" max="5388" width="11" customWidth="1"/>
    <col min="5389" max="5389" width="10.33203125" customWidth="1"/>
    <col min="5390" max="5400" width="0" hidden="1" customWidth="1"/>
    <col min="5402" max="5403" width="0" hidden="1" customWidth="1"/>
    <col min="5635" max="5635" width="9.33203125" bestFit="1" customWidth="1"/>
    <col min="5636" max="5636" width="6" customWidth="1"/>
    <col min="5638" max="5638" width="14.5546875" customWidth="1"/>
    <col min="5639" max="5639" width="10.33203125" bestFit="1" customWidth="1"/>
    <col min="5640" max="5640" width="10" bestFit="1" customWidth="1"/>
    <col min="5642" max="5642" width="11" customWidth="1"/>
    <col min="5644" max="5644" width="11" customWidth="1"/>
    <col min="5645" max="5645" width="10.33203125" customWidth="1"/>
    <col min="5646" max="5656" width="0" hidden="1" customWidth="1"/>
    <col min="5658" max="5659" width="0" hidden="1" customWidth="1"/>
    <col min="5891" max="5891" width="9.33203125" bestFit="1" customWidth="1"/>
    <col min="5892" max="5892" width="6" customWidth="1"/>
    <col min="5894" max="5894" width="14.5546875" customWidth="1"/>
    <col min="5895" max="5895" width="10.33203125" bestFit="1" customWidth="1"/>
    <col min="5896" max="5896" width="10" bestFit="1" customWidth="1"/>
    <col min="5898" max="5898" width="11" customWidth="1"/>
    <col min="5900" max="5900" width="11" customWidth="1"/>
    <col min="5901" max="5901" width="10.33203125" customWidth="1"/>
    <col min="5902" max="5912" width="0" hidden="1" customWidth="1"/>
    <col min="5914" max="5915" width="0" hidden="1" customWidth="1"/>
    <col min="6147" max="6147" width="9.33203125" bestFit="1" customWidth="1"/>
    <col min="6148" max="6148" width="6" customWidth="1"/>
    <col min="6150" max="6150" width="14.5546875" customWidth="1"/>
    <col min="6151" max="6151" width="10.33203125" bestFit="1" customWidth="1"/>
    <col min="6152" max="6152" width="10" bestFit="1" customWidth="1"/>
    <col min="6154" max="6154" width="11" customWidth="1"/>
    <col min="6156" max="6156" width="11" customWidth="1"/>
    <col min="6157" max="6157" width="10.33203125" customWidth="1"/>
    <col min="6158" max="6168" width="0" hidden="1" customWidth="1"/>
    <col min="6170" max="6171" width="0" hidden="1" customWidth="1"/>
    <col min="6403" max="6403" width="9.33203125" bestFit="1" customWidth="1"/>
    <col min="6404" max="6404" width="6" customWidth="1"/>
    <col min="6406" max="6406" width="14.5546875" customWidth="1"/>
    <col min="6407" max="6407" width="10.33203125" bestFit="1" customWidth="1"/>
    <col min="6408" max="6408" width="10" bestFit="1" customWidth="1"/>
    <col min="6410" max="6410" width="11" customWidth="1"/>
    <col min="6412" max="6412" width="11" customWidth="1"/>
    <col min="6413" max="6413" width="10.33203125" customWidth="1"/>
    <col min="6414" max="6424" width="0" hidden="1" customWidth="1"/>
    <col min="6426" max="6427" width="0" hidden="1" customWidth="1"/>
    <col min="6659" max="6659" width="9.33203125" bestFit="1" customWidth="1"/>
    <col min="6660" max="6660" width="6" customWidth="1"/>
    <col min="6662" max="6662" width="14.5546875" customWidth="1"/>
    <col min="6663" max="6663" width="10.33203125" bestFit="1" customWidth="1"/>
    <col min="6664" max="6664" width="10" bestFit="1" customWidth="1"/>
    <col min="6666" max="6666" width="11" customWidth="1"/>
    <col min="6668" max="6668" width="11" customWidth="1"/>
    <col min="6669" max="6669" width="10.33203125" customWidth="1"/>
    <col min="6670" max="6680" width="0" hidden="1" customWidth="1"/>
    <col min="6682" max="6683" width="0" hidden="1" customWidth="1"/>
    <col min="6915" max="6915" width="9.33203125" bestFit="1" customWidth="1"/>
    <col min="6916" max="6916" width="6" customWidth="1"/>
    <col min="6918" max="6918" width="14.5546875" customWidth="1"/>
    <col min="6919" max="6919" width="10.33203125" bestFit="1" customWidth="1"/>
    <col min="6920" max="6920" width="10" bestFit="1" customWidth="1"/>
    <col min="6922" max="6922" width="11" customWidth="1"/>
    <col min="6924" max="6924" width="11" customWidth="1"/>
    <col min="6925" max="6925" width="10.33203125" customWidth="1"/>
    <col min="6926" max="6936" width="0" hidden="1" customWidth="1"/>
    <col min="6938" max="6939" width="0" hidden="1" customWidth="1"/>
    <col min="7171" max="7171" width="9.33203125" bestFit="1" customWidth="1"/>
    <col min="7172" max="7172" width="6" customWidth="1"/>
    <col min="7174" max="7174" width="14.5546875" customWidth="1"/>
    <col min="7175" max="7175" width="10.33203125" bestFit="1" customWidth="1"/>
    <col min="7176" max="7176" width="10" bestFit="1" customWidth="1"/>
    <col min="7178" max="7178" width="11" customWidth="1"/>
    <col min="7180" max="7180" width="11" customWidth="1"/>
    <col min="7181" max="7181" width="10.33203125" customWidth="1"/>
    <col min="7182" max="7192" width="0" hidden="1" customWidth="1"/>
    <col min="7194" max="7195" width="0" hidden="1" customWidth="1"/>
    <col min="7427" max="7427" width="9.33203125" bestFit="1" customWidth="1"/>
    <col min="7428" max="7428" width="6" customWidth="1"/>
    <col min="7430" max="7430" width="14.5546875" customWidth="1"/>
    <col min="7431" max="7431" width="10.33203125" bestFit="1" customWidth="1"/>
    <col min="7432" max="7432" width="10" bestFit="1" customWidth="1"/>
    <col min="7434" max="7434" width="11" customWidth="1"/>
    <col min="7436" max="7436" width="11" customWidth="1"/>
    <col min="7437" max="7437" width="10.33203125" customWidth="1"/>
    <col min="7438" max="7448" width="0" hidden="1" customWidth="1"/>
    <col min="7450" max="7451" width="0" hidden="1" customWidth="1"/>
    <col min="7683" max="7683" width="9.33203125" bestFit="1" customWidth="1"/>
    <col min="7684" max="7684" width="6" customWidth="1"/>
    <col min="7686" max="7686" width="14.5546875" customWidth="1"/>
    <col min="7687" max="7687" width="10.33203125" bestFit="1" customWidth="1"/>
    <col min="7688" max="7688" width="10" bestFit="1" customWidth="1"/>
    <col min="7690" max="7690" width="11" customWidth="1"/>
    <col min="7692" max="7692" width="11" customWidth="1"/>
    <col min="7693" max="7693" width="10.33203125" customWidth="1"/>
    <col min="7694" max="7704" width="0" hidden="1" customWidth="1"/>
    <col min="7706" max="7707" width="0" hidden="1" customWidth="1"/>
    <col min="7939" max="7939" width="9.33203125" bestFit="1" customWidth="1"/>
    <col min="7940" max="7940" width="6" customWidth="1"/>
    <col min="7942" max="7942" width="14.5546875" customWidth="1"/>
    <col min="7943" max="7943" width="10.33203125" bestFit="1" customWidth="1"/>
    <col min="7944" max="7944" width="10" bestFit="1" customWidth="1"/>
    <col min="7946" max="7946" width="11" customWidth="1"/>
    <col min="7948" max="7948" width="11" customWidth="1"/>
    <col min="7949" max="7949" width="10.33203125" customWidth="1"/>
    <col min="7950" max="7960" width="0" hidden="1" customWidth="1"/>
    <col min="7962" max="7963" width="0" hidden="1" customWidth="1"/>
    <col min="8195" max="8195" width="9.33203125" bestFit="1" customWidth="1"/>
    <col min="8196" max="8196" width="6" customWidth="1"/>
    <col min="8198" max="8198" width="14.5546875" customWidth="1"/>
    <col min="8199" max="8199" width="10.33203125" bestFit="1" customWidth="1"/>
    <col min="8200" max="8200" width="10" bestFit="1" customWidth="1"/>
    <col min="8202" max="8202" width="11" customWidth="1"/>
    <col min="8204" max="8204" width="11" customWidth="1"/>
    <col min="8205" max="8205" width="10.33203125" customWidth="1"/>
    <col min="8206" max="8216" width="0" hidden="1" customWidth="1"/>
    <col min="8218" max="8219" width="0" hidden="1" customWidth="1"/>
    <col min="8451" max="8451" width="9.33203125" bestFit="1" customWidth="1"/>
    <col min="8452" max="8452" width="6" customWidth="1"/>
    <col min="8454" max="8454" width="14.5546875" customWidth="1"/>
    <col min="8455" max="8455" width="10.33203125" bestFit="1" customWidth="1"/>
    <col min="8456" max="8456" width="10" bestFit="1" customWidth="1"/>
    <col min="8458" max="8458" width="11" customWidth="1"/>
    <col min="8460" max="8460" width="11" customWidth="1"/>
    <col min="8461" max="8461" width="10.33203125" customWidth="1"/>
    <col min="8462" max="8472" width="0" hidden="1" customWidth="1"/>
    <col min="8474" max="8475" width="0" hidden="1" customWidth="1"/>
    <col min="8707" max="8707" width="9.33203125" bestFit="1" customWidth="1"/>
    <col min="8708" max="8708" width="6" customWidth="1"/>
    <col min="8710" max="8710" width="14.5546875" customWidth="1"/>
    <col min="8711" max="8711" width="10.33203125" bestFit="1" customWidth="1"/>
    <col min="8712" max="8712" width="10" bestFit="1" customWidth="1"/>
    <col min="8714" max="8714" width="11" customWidth="1"/>
    <col min="8716" max="8716" width="11" customWidth="1"/>
    <col min="8717" max="8717" width="10.33203125" customWidth="1"/>
    <col min="8718" max="8728" width="0" hidden="1" customWidth="1"/>
    <col min="8730" max="8731" width="0" hidden="1" customWidth="1"/>
    <col min="8963" max="8963" width="9.33203125" bestFit="1" customWidth="1"/>
    <col min="8964" max="8964" width="6" customWidth="1"/>
    <col min="8966" max="8966" width="14.5546875" customWidth="1"/>
    <col min="8967" max="8967" width="10.33203125" bestFit="1" customWidth="1"/>
    <col min="8968" max="8968" width="10" bestFit="1" customWidth="1"/>
    <col min="8970" max="8970" width="11" customWidth="1"/>
    <col min="8972" max="8972" width="11" customWidth="1"/>
    <col min="8973" max="8973" width="10.33203125" customWidth="1"/>
    <col min="8974" max="8984" width="0" hidden="1" customWidth="1"/>
    <col min="8986" max="8987" width="0" hidden="1" customWidth="1"/>
    <col min="9219" max="9219" width="9.33203125" bestFit="1" customWidth="1"/>
    <col min="9220" max="9220" width="6" customWidth="1"/>
    <col min="9222" max="9222" width="14.5546875" customWidth="1"/>
    <col min="9223" max="9223" width="10.33203125" bestFit="1" customWidth="1"/>
    <col min="9224" max="9224" width="10" bestFit="1" customWidth="1"/>
    <col min="9226" max="9226" width="11" customWidth="1"/>
    <col min="9228" max="9228" width="11" customWidth="1"/>
    <col min="9229" max="9229" width="10.33203125" customWidth="1"/>
    <col min="9230" max="9240" width="0" hidden="1" customWidth="1"/>
    <col min="9242" max="9243" width="0" hidden="1" customWidth="1"/>
    <col min="9475" max="9475" width="9.33203125" bestFit="1" customWidth="1"/>
    <col min="9476" max="9476" width="6" customWidth="1"/>
    <col min="9478" max="9478" width="14.5546875" customWidth="1"/>
    <col min="9479" max="9479" width="10.33203125" bestFit="1" customWidth="1"/>
    <col min="9480" max="9480" width="10" bestFit="1" customWidth="1"/>
    <col min="9482" max="9482" width="11" customWidth="1"/>
    <col min="9484" max="9484" width="11" customWidth="1"/>
    <col min="9485" max="9485" width="10.33203125" customWidth="1"/>
    <col min="9486" max="9496" width="0" hidden="1" customWidth="1"/>
    <col min="9498" max="9499" width="0" hidden="1" customWidth="1"/>
    <col min="9731" max="9731" width="9.33203125" bestFit="1" customWidth="1"/>
    <col min="9732" max="9732" width="6" customWidth="1"/>
    <col min="9734" max="9734" width="14.5546875" customWidth="1"/>
    <col min="9735" max="9735" width="10.33203125" bestFit="1" customWidth="1"/>
    <col min="9736" max="9736" width="10" bestFit="1" customWidth="1"/>
    <col min="9738" max="9738" width="11" customWidth="1"/>
    <col min="9740" max="9740" width="11" customWidth="1"/>
    <col min="9741" max="9741" width="10.33203125" customWidth="1"/>
    <col min="9742" max="9752" width="0" hidden="1" customWidth="1"/>
    <col min="9754" max="9755" width="0" hidden="1" customWidth="1"/>
    <col min="9987" max="9987" width="9.33203125" bestFit="1" customWidth="1"/>
    <col min="9988" max="9988" width="6" customWidth="1"/>
    <col min="9990" max="9990" width="14.5546875" customWidth="1"/>
    <col min="9991" max="9991" width="10.33203125" bestFit="1" customWidth="1"/>
    <col min="9992" max="9992" width="10" bestFit="1" customWidth="1"/>
    <col min="9994" max="9994" width="11" customWidth="1"/>
    <col min="9996" max="9996" width="11" customWidth="1"/>
    <col min="9997" max="9997" width="10.33203125" customWidth="1"/>
    <col min="9998" max="10008" width="0" hidden="1" customWidth="1"/>
    <col min="10010" max="10011" width="0" hidden="1" customWidth="1"/>
    <col min="10243" max="10243" width="9.33203125" bestFit="1" customWidth="1"/>
    <col min="10244" max="10244" width="6" customWidth="1"/>
    <col min="10246" max="10246" width="14.5546875" customWidth="1"/>
    <col min="10247" max="10247" width="10.33203125" bestFit="1" customWidth="1"/>
    <col min="10248" max="10248" width="10" bestFit="1" customWidth="1"/>
    <col min="10250" max="10250" width="11" customWidth="1"/>
    <col min="10252" max="10252" width="11" customWidth="1"/>
    <col min="10253" max="10253" width="10.33203125" customWidth="1"/>
    <col min="10254" max="10264" width="0" hidden="1" customWidth="1"/>
    <col min="10266" max="10267" width="0" hidden="1" customWidth="1"/>
    <col min="10499" max="10499" width="9.33203125" bestFit="1" customWidth="1"/>
    <col min="10500" max="10500" width="6" customWidth="1"/>
    <col min="10502" max="10502" width="14.5546875" customWidth="1"/>
    <col min="10503" max="10503" width="10.33203125" bestFit="1" customWidth="1"/>
    <col min="10504" max="10504" width="10" bestFit="1" customWidth="1"/>
    <col min="10506" max="10506" width="11" customWidth="1"/>
    <col min="10508" max="10508" width="11" customWidth="1"/>
    <col min="10509" max="10509" width="10.33203125" customWidth="1"/>
    <col min="10510" max="10520" width="0" hidden="1" customWidth="1"/>
    <col min="10522" max="10523" width="0" hidden="1" customWidth="1"/>
    <col min="10755" max="10755" width="9.33203125" bestFit="1" customWidth="1"/>
    <col min="10756" max="10756" width="6" customWidth="1"/>
    <col min="10758" max="10758" width="14.5546875" customWidth="1"/>
    <col min="10759" max="10759" width="10.33203125" bestFit="1" customWidth="1"/>
    <col min="10760" max="10760" width="10" bestFit="1" customWidth="1"/>
    <col min="10762" max="10762" width="11" customWidth="1"/>
    <col min="10764" max="10764" width="11" customWidth="1"/>
    <col min="10765" max="10765" width="10.33203125" customWidth="1"/>
    <col min="10766" max="10776" width="0" hidden="1" customWidth="1"/>
    <col min="10778" max="10779" width="0" hidden="1" customWidth="1"/>
    <col min="11011" max="11011" width="9.33203125" bestFit="1" customWidth="1"/>
    <col min="11012" max="11012" width="6" customWidth="1"/>
    <col min="11014" max="11014" width="14.5546875" customWidth="1"/>
    <col min="11015" max="11015" width="10.33203125" bestFit="1" customWidth="1"/>
    <col min="11016" max="11016" width="10" bestFit="1" customWidth="1"/>
    <col min="11018" max="11018" width="11" customWidth="1"/>
    <col min="11020" max="11020" width="11" customWidth="1"/>
    <col min="11021" max="11021" width="10.33203125" customWidth="1"/>
    <col min="11022" max="11032" width="0" hidden="1" customWidth="1"/>
    <col min="11034" max="11035" width="0" hidden="1" customWidth="1"/>
    <col min="11267" max="11267" width="9.33203125" bestFit="1" customWidth="1"/>
    <col min="11268" max="11268" width="6" customWidth="1"/>
    <col min="11270" max="11270" width="14.5546875" customWidth="1"/>
    <col min="11271" max="11271" width="10.33203125" bestFit="1" customWidth="1"/>
    <col min="11272" max="11272" width="10" bestFit="1" customWidth="1"/>
    <col min="11274" max="11274" width="11" customWidth="1"/>
    <col min="11276" max="11276" width="11" customWidth="1"/>
    <col min="11277" max="11277" width="10.33203125" customWidth="1"/>
    <col min="11278" max="11288" width="0" hidden="1" customWidth="1"/>
    <col min="11290" max="11291" width="0" hidden="1" customWidth="1"/>
    <col min="11523" max="11523" width="9.33203125" bestFit="1" customWidth="1"/>
    <col min="11524" max="11524" width="6" customWidth="1"/>
    <col min="11526" max="11526" width="14.5546875" customWidth="1"/>
    <col min="11527" max="11527" width="10.33203125" bestFit="1" customWidth="1"/>
    <col min="11528" max="11528" width="10" bestFit="1" customWidth="1"/>
    <col min="11530" max="11530" width="11" customWidth="1"/>
    <col min="11532" max="11532" width="11" customWidth="1"/>
    <col min="11533" max="11533" width="10.33203125" customWidth="1"/>
    <col min="11534" max="11544" width="0" hidden="1" customWidth="1"/>
    <col min="11546" max="11547" width="0" hidden="1" customWidth="1"/>
    <col min="11779" max="11779" width="9.33203125" bestFit="1" customWidth="1"/>
    <col min="11780" max="11780" width="6" customWidth="1"/>
    <col min="11782" max="11782" width="14.5546875" customWidth="1"/>
    <col min="11783" max="11783" width="10.33203125" bestFit="1" customWidth="1"/>
    <col min="11784" max="11784" width="10" bestFit="1" customWidth="1"/>
    <col min="11786" max="11786" width="11" customWidth="1"/>
    <col min="11788" max="11788" width="11" customWidth="1"/>
    <col min="11789" max="11789" width="10.33203125" customWidth="1"/>
    <col min="11790" max="11800" width="0" hidden="1" customWidth="1"/>
    <col min="11802" max="11803" width="0" hidden="1" customWidth="1"/>
    <col min="12035" max="12035" width="9.33203125" bestFit="1" customWidth="1"/>
    <col min="12036" max="12036" width="6" customWidth="1"/>
    <col min="12038" max="12038" width="14.5546875" customWidth="1"/>
    <col min="12039" max="12039" width="10.33203125" bestFit="1" customWidth="1"/>
    <col min="12040" max="12040" width="10" bestFit="1" customWidth="1"/>
    <col min="12042" max="12042" width="11" customWidth="1"/>
    <col min="12044" max="12044" width="11" customWidth="1"/>
    <col min="12045" max="12045" width="10.33203125" customWidth="1"/>
    <col min="12046" max="12056" width="0" hidden="1" customWidth="1"/>
    <col min="12058" max="12059" width="0" hidden="1" customWidth="1"/>
    <col min="12291" max="12291" width="9.33203125" bestFit="1" customWidth="1"/>
    <col min="12292" max="12292" width="6" customWidth="1"/>
    <col min="12294" max="12294" width="14.5546875" customWidth="1"/>
    <col min="12295" max="12295" width="10.33203125" bestFit="1" customWidth="1"/>
    <col min="12296" max="12296" width="10" bestFit="1" customWidth="1"/>
    <col min="12298" max="12298" width="11" customWidth="1"/>
    <col min="12300" max="12300" width="11" customWidth="1"/>
    <col min="12301" max="12301" width="10.33203125" customWidth="1"/>
    <col min="12302" max="12312" width="0" hidden="1" customWidth="1"/>
    <col min="12314" max="12315" width="0" hidden="1" customWidth="1"/>
    <col min="12547" max="12547" width="9.33203125" bestFit="1" customWidth="1"/>
    <col min="12548" max="12548" width="6" customWidth="1"/>
    <col min="12550" max="12550" width="14.5546875" customWidth="1"/>
    <col min="12551" max="12551" width="10.33203125" bestFit="1" customWidth="1"/>
    <col min="12552" max="12552" width="10" bestFit="1" customWidth="1"/>
    <col min="12554" max="12554" width="11" customWidth="1"/>
    <col min="12556" max="12556" width="11" customWidth="1"/>
    <col min="12557" max="12557" width="10.33203125" customWidth="1"/>
    <col min="12558" max="12568" width="0" hidden="1" customWidth="1"/>
    <col min="12570" max="12571" width="0" hidden="1" customWidth="1"/>
    <col min="12803" max="12803" width="9.33203125" bestFit="1" customWidth="1"/>
    <col min="12804" max="12804" width="6" customWidth="1"/>
    <col min="12806" max="12806" width="14.5546875" customWidth="1"/>
    <col min="12807" max="12807" width="10.33203125" bestFit="1" customWidth="1"/>
    <col min="12808" max="12808" width="10" bestFit="1" customWidth="1"/>
    <col min="12810" max="12810" width="11" customWidth="1"/>
    <col min="12812" max="12812" width="11" customWidth="1"/>
    <col min="12813" max="12813" width="10.33203125" customWidth="1"/>
    <col min="12814" max="12824" width="0" hidden="1" customWidth="1"/>
    <col min="12826" max="12827" width="0" hidden="1" customWidth="1"/>
    <col min="13059" max="13059" width="9.33203125" bestFit="1" customWidth="1"/>
    <col min="13060" max="13060" width="6" customWidth="1"/>
    <col min="13062" max="13062" width="14.5546875" customWidth="1"/>
    <col min="13063" max="13063" width="10.33203125" bestFit="1" customWidth="1"/>
    <col min="13064" max="13064" width="10" bestFit="1" customWidth="1"/>
    <col min="13066" max="13066" width="11" customWidth="1"/>
    <col min="13068" max="13068" width="11" customWidth="1"/>
    <col min="13069" max="13069" width="10.33203125" customWidth="1"/>
    <col min="13070" max="13080" width="0" hidden="1" customWidth="1"/>
    <col min="13082" max="13083" width="0" hidden="1" customWidth="1"/>
    <col min="13315" max="13315" width="9.33203125" bestFit="1" customWidth="1"/>
    <col min="13316" max="13316" width="6" customWidth="1"/>
    <col min="13318" max="13318" width="14.5546875" customWidth="1"/>
    <col min="13319" max="13319" width="10.33203125" bestFit="1" customWidth="1"/>
    <col min="13320" max="13320" width="10" bestFit="1" customWidth="1"/>
    <col min="13322" max="13322" width="11" customWidth="1"/>
    <col min="13324" max="13324" width="11" customWidth="1"/>
    <col min="13325" max="13325" width="10.33203125" customWidth="1"/>
    <col min="13326" max="13336" width="0" hidden="1" customWidth="1"/>
    <col min="13338" max="13339" width="0" hidden="1" customWidth="1"/>
    <col min="13571" max="13571" width="9.33203125" bestFit="1" customWidth="1"/>
    <col min="13572" max="13572" width="6" customWidth="1"/>
    <col min="13574" max="13574" width="14.5546875" customWidth="1"/>
    <col min="13575" max="13575" width="10.33203125" bestFit="1" customWidth="1"/>
    <col min="13576" max="13576" width="10" bestFit="1" customWidth="1"/>
    <col min="13578" max="13578" width="11" customWidth="1"/>
    <col min="13580" max="13580" width="11" customWidth="1"/>
    <col min="13581" max="13581" width="10.33203125" customWidth="1"/>
    <col min="13582" max="13592" width="0" hidden="1" customWidth="1"/>
    <col min="13594" max="13595" width="0" hidden="1" customWidth="1"/>
    <col min="13827" max="13827" width="9.33203125" bestFit="1" customWidth="1"/>
    <col min="13828" max="13828" width="6" customWidth="1"/>
    <col min="13830" max="13830" width="14.5546875" customWidth="1"/>
    <col min="13831" max="13831" width="10.33203125" bestFit="1" customWidth="1"/>
    <col min="13832" max="13832" width="10" bestFit="1" customWidth="1"/>
    <col min="13834" max="13834" width="11" customWidth="1"/>
    <col min="13836" max="13836" width="11" customWidth="1"/>
    <col min="13837" max="13837" width="10.33203125" customWidth="1"/>
    <col min="13838" max="13848" width="0" hidden="1" customWidth="1"/>
    <col min="13850" max="13851" width="0" hidden="1" customWidth="1"/>
    <col min="14083" max="14083" width="9.33203125" bestFit="1" customWidth="1"/>
    <col min="14084" max="14084" width="6" customWidth="1"/>
    <col min="14086" max="14086" width="14.5546875" customWidth="1"/>
    <col min="14087" max="14087" width="10.33203125" bestFit="1" customWidth="1"/>
    <col min="14088" max="14088" width="10" bestFit="1" customWidth="1"/>
    <col min="14090" max="14090" width="11" customWidth="1"/>
    <col min="14092" max="14092" width="11" customWidth="1"/>
    <col min="14093" max="14093" width="10.33203125" customWidth="1"/>
    <col min="14094" max="14104" width="0" hidden="1" customWidth="1"/>
    <col min="14106" max="14107" width="0" hidden="1" customWidth="1"/>
    <col min="14339" max="14339" width="9.33203125" bestFit="1" customWidth="1"/>
    <col min="14340" max="14340" width="6" customWidth="1"/>
    <col min="14342" max="14342" width="14.5546875" customWidth="1"/>
    <col min="14343" max="14343" width="10.33203125" bestFit="1" customWidth="1"/>
    <col min="14344" max="14344" width="10" bestFit="1" customWidth="1"/>
    <col min="14346" max="14346" width="11" customWidth="1"/>
    <col min="14348" max="14348" width="11" customWidth="1"/>
    <col min="14349" max="14349" width="10.33203125" customWidth="1"/>
    <col min="14350" max="14360" width="0" hidden="1" customWidth="1"/>
    <col min="14362" max="14363" width="0" hidden="1" customWidth="1"/>
    <col min="14595" max="14595" width="9.33203125" bestFit="1" customWidth="1"/>
    <col min="14596" max="14596" width="6" customWidth="1"/>
    <col min="14598" max="14598" width="14.5546875" customWidth="1"/>
    <col min="14599" max="14599" width="10.33203125" bestFit="1" customWidth="1"/>
    <col min="14600" max="14600" width="10" bestFit="1" customWidth="1"/>
    <col min="14602" max="14602" width="11" customWidth="1"/>
    <col min="14604" max="14604" width="11" customWidth="1"/>
    <col min="14605" max="14605" width="10.33203125" customWidth="1"/>
    <col min="14606" max="14616" width="0" hidden="1" customWidth="1"/>
    <col min="14618" max="14619" width="0" hidden="1" customWidth="1"/>
    <col min="14851" max="14851" width="9.33203125" bestFit="1" customWidth="1"/>
    <col min="14852" max="14852" width="6" customWidth="1"/>
    <col min="14854" max="14854" width="14.5546875" customWidth="1"/>
    <col min="14855" max="14855" width="10.33203125" bestFit="1" customWidth="1"/>
    <col min="14856" max="14856" width="10" bestFit="1" customWidth="1"/>
    <col min="14858" max="14858" width="11" customWidth="1"/>
    <col min="14860" max="14860" width="11" customWidth="1"/>
    <col min="14861" max="14861" width="10.33203125" customWidth="1"/>
    <col min="14862" max="14872" width="0" hidden="1" customWidth="1"/>
    <col min="14874" max="14875" width="0" hidden="1" customWidth="1"/>
    <col min="15107" max="15107" width="9.33203125" bestFit="1" customWidth="1"/>
    <col min="15108" max="15108" width="6" customWidth="1"/>
    <col min="15110" max="15110" width="14.5546875" customWidth="1"/>
    <col min="15111" max="15111" width="10.33203125" bestFit="1" customWidth="1"/>
    <col min="15112" max="15112" width="10" bestFit="1" customWidth="1"/>
    <col min="15114" max="15114" width="11" customWidth="1"/>
    <col min="15116" max="15116" width="11" customWidth="1"/>
    <col min="15117" max="15117" width="10.33203125" customWidth="1"/>
    <col min="15118" max="15128" width="0" hidden="1" customWidth="1"/>
    <col min="15130" max="15131" width="0" hidden="1" customWidth="1"/>
    <col min="15363" max="15363" width="9.33203125" bestFit="1" customWidth="1"/>
    <col min="15364" max="15364" width="6" customWidth="1"/>
    <col min="15366" max="15366" width="14.5546875" customWidth="1"/>
    <col min="15367" max="15367" width="10.33203125" bestFit="1" customWidth="1"/>
    <col min="15368" max="15368" width="10" bestFit="1" customWidth="1"/>
    <col min="15370" max="15370" width="11" customWidth="1"/>
    <col min="15372" max="15372" width="11" customWidth="1"/>
    <col min="15373" max="15373" width="10.33203125" customWidth="1"/>
    <col min="15374" max="15384" width="0" hidden="1" customWidth="1"/>
    <col min="15386" max="15387" width="0" hidden="1" customWidth="1"/>
    <col min="15619" max="15619" width="9.33203125" bestFit="1" customWidth="1"/>
    <col min="15620" max="15620" width="6" customWidth="1"/>
    <col min="15622" max="15622" width="14.5546875" customWidth="1"/>
    <col min="15623" max="15623" width="10.33203125" bestFit="1" customWidth="1"/>
    <col min="15624" max="15624" width="10" bestFit="1" customWidth="1"/>
    <col min="15626" max="15626" width="11" customWidth="1"/>
    <col min="15628" max="15628" width="11" customWidth="1"/>
    <col min="15629" max="15629" width="10.33203125" customWidth="1"/>
    <col min="15630" max="15640" width="0" hidden="1" customWidth="1"/>
    <col min="15642" max="15643" width="0" hidden="1" customWidth="1"/>
    <col min="15875" max="15875" width="9.33203125" bestFit="1" customWidth="1"/>
    <col min="15876" max="15876" width="6" customWidth="1"/>
    <col min="15878" max="15878" width="14.5546875" customWidth="1"/>
    <col min="15879" max="15879" width="10.33203125" bestFit="1" customWidth="1"/>
    <col min="15880" max="15880" width="10" bestFit="1" customWidth="1"/>
    <col min="15882" max="15882" width="11" customWidth="1"/>
    <col min="15884" max="15884" width="11" customWidth="1"/>
    <col min="15885" max="15885" width="10.33203125" customWidth="1"/>
    <col min="15886" max="15896" width="0" hidden="1" customWidth="1"/>
    <col min="15898" max="15899" width="0" hidden="1" customWidth="1"/>
    <col min="16131" max="16131" width="9.33203125" bestFit="1" customWidth="1"/>
    <col min="16132" max="16132" width="6" customWidth="1"/>
    <col min="16134" max="16134" width="14.5546875" customWidth="1"/>
    <col min="16135" max="16135" width="10.33203125" bestFit="1" customWidth="1"/>
    <col min="16136" max="16136" width="10" bestFit="1" customWidth="1"/>
    <col min="16138" max="16138" width="11" customWidth="1"/>
    <col min="16140" max="16140" width="11" customWidth="1"/>
    <col min="16141" max="16141" width="10.33203125" customWidth="1"/>
    <col min="16142" max="16152" width="0" hidden="1" customWidth="1"/>
    <col min="16154" max="16155" width="0" hidden="1" customWidth="1"/>
  </cols>
  <sheetData>
    <row r="1" spans="1:27" ht="16.5" customHeight="1" x14ac:dyDescent="0.3">
      <c r="A1" s="231" t="s">
        <v>0</v>
      </c>
      <c r="B1" s="231"/>
      <c r="C1" s="231"/>
      <c r="D1" s="231"/>
      <c r="E1" s="231"/>
      <c r="F1" s="231"/>
      <c r="G1" s="231"/>
      <c r="H1" s="231"/>
      <c r="I1" s="231"/>
      <c r="J1" s="231"/>
      <c r="K1" s="231"/>
      <c r="L1" s="231"/>
      <c r="M1" s="231"/>
    </row>
    <row r="2" spans="1:27" ht="15" customHeight="1" x14ac:dyDescent="0.3">
      <c r="A2" s="232" t="s">
        <v>36</v>
      </c>
      <c r="B2" s="232"/>
      <c r="C2" s="233" t="s">
        <v>37</v>
      </c>
      <c r="D2" s="233"/>
      <c r="E2" s="233"/>
      <c r="F2" s="45"/>
      <c r="G2" s="46"/>
      <c r="H2" s="46"/>
      <c r="I2" s="46"/>
      <c r="J2" s="46"/>
      <c r="K2" s="46"/>
      <c r="L2" s="46"/>
      <c r="M2" s="46"/>
    </row>
    <row r="3" spans="1:27" ht="12.75" customHeight="1" x14ac:dyDescent="0.3">
      <c r="A3" s="234" t="s">
        <v>38</v>
      </c>
      <c r="B3" s="234"/>
      <c r="C3" s="235" t="s">
        <v>39</v>
      </c>
      <c r="D3" s="235"/>
      <c r="E3" s="235"/>
      <c r="F3" s="235"/>
      <c r="G3" s="47"/>
      <c r="H3" s="47"/>
      <c r="I3" s="47"/>
      <c r="J3" s="47"/>
      <c r="K3" s="47"/>
      <c r="L3" s="47"/>
      <c r="M3" s="47"/>
      <c r="R3" s="230" t="s">
        <v>40</v>
      </c>
      <c r="S3" s="230"/>
      <c r="T3" s="230"/>
      <c r="U3" s="230"/>
      <c r="V3" s="230" t="s">
        <v>41</v>
      </c>
      <c r="W3" s="230"/>
      <c r="X3" s="230"/>
    </row>
    <row r="4" spans="1:27" s="51" customFormat="1" ht="13.5" customHeight="1" x14ac:dyDescent="0.25">
      <c r="A4" s="48" t="s">
        <v>42</v>
      </c>
      <c r="B4" s="49"/>
      <c r="C4" s="49"/>
      <c r="D4" s="50"/>
      <c r="E4" s="159" t="s">
        <v>43</v>
      </c>
      <c r="F4" s="160"/>
      <c r="G4" s="161"/>
      <c r="H4" s="159" t="s">
        <v>44</v>
      </c>
      <c r="I4" s="160"/>
      <c r="J4" s="160"/>
      <c r="K4" s="160"/>
      <c r="L4" s="160"/>
      <c r="M4" s="161"/>
      <c r="Q4" s="51">
        <v>1</v>
      </c>
      <c r="R4" s="52">
        <v>11</v>
      </c>
      <c r="S4" s="52">
        <v>5.56</v>
      </c>
      <c r="T4" s="52">
        <v>5.56</v>
      </c>
      <c r="U4" s="52">
        <v>11.7</v>
      </c>
      <c r="V4" s="53">
        <v>-0.51</v>
      </c>
      <c r="W4" s="53">
        <v>-0.51</v>
      </c>
      <c r="X4" s="53">
        <v>-0.86</v>
      </c>
      <c r="Z4" s="51" t="s">
        <v>45</v>
      </c>
      <c r="AA4" s="51">
        <v>8</v>
      </c>
    </row>
    <row r="5" spans="1:27" s="51" customFormat="1" ht="12.75" customHeight="1" x14ac:dyDescent="0.25">
      <c r="A5" s="54" t="s">
        <v>46</v>
      </c>
      <c r="B5" s="55">
        <f>LOOKUP(C2,Z4:AA10)</f>
        <v>8</v>
      </c>
      <c r="C5" s="56" t="s">
        <v>47</v>
      </c>
      <c r="D5" s="57">
        <f>LOOKUP($B$5,$Q$4:$R$14)</f>
        <v>7</v>
      </c>
      <c r="E5" s="182" t="s">
        <v>48</v>
      </c>
      <c r="F5" s="183"/>
      <c r="G5" s="184"/>
      <c r="H5" s="58" t="s">
        <v>49</v>
      </c>
      <c r="I5" s="59" t="s">
        <v>50</v>
      </c>
      <c r="J5" s="59" t="s">
        <v>51</v>
      </c>
      <c r="K5" s="59" t="s">
        <v>52</v>
      </c>
      <c r="L5" s="59" t="s">
        <v>53</v>
      </c>
      <c r="M5" s="60" t="s">
        <v>54</v>
      </c>
      <c r="Q5" s="51">
        <v>2</v>
      </c>
      <c r="R5" s="52">
        <v>10</v>
      </c>
      <c r="S5" s="52">
        <v>4.54</v>
      </c>
      <c r="T5" s="52">
        <v>4.54</v>
      </c>
      <c r="U5" s="52">
        <v>1.63</v>
      </c>
      <c r="V5" s="53">
        <v>-0.67</v>
      </c>
      <c r="W5" s="53">
        <v>-0.67</v>
      </c>
      <c r="X5" s="53">
        <v>-0.46</v>
      </c>
      <c r="Z5" s="51" t="s">
        <v>55</v>
      </c>
      <c r="AA5" s="51">
        <v>8</v>
      </c>
    </row>
    <row r="6" spans="1:27" s="51" customFormat="1" ht="12.75" customHeight="1" x14ac:dyDescent="0.25">
      <c r="A6" s="54"/>
      <c r="B6" s="54" t="s">
        <v>56</v>
      </c>
      <c r="C6" s="54" t="s">
        <v>57</v>
      </c>
      <c r="D6" s="54" t="s">
        <v>58</v>
      </c>
      <c r="E6" s="182" t="s">
        <v>59</v>
      </c>
      <c r="F6" s="183"/>
      <c r="G6" s="183"/>
      <c r="H6" s="223" t="s">
        <v>60</v>
      </c>
      <c r="I6" s="61" t="s">
        <v>61</v>
      </c>
      <c r="J6" s="62" t="s">
        <v>62</v>
      </c>
      <c r="K6" s="63">
        <v>0.1</v>
      </c>
      <c r="L6" s="63">
        <v>0.3</v>
      </c>
      <c r="M6" s="63">
        <v>0.4</v>
      </c>
      <c r="Q6" s="51">
        <v>3</v>
      </c>
      <c r="R6" s="52">
        <v>11</v>
      </c>
      <c r="S6" s="52">
        <v>2.4700000000000002</v>
      </c>
      <c r="T6" s="52">
        <v>2.4700000000000002</v>
      </c>
      <c r="U6" s="64" t="s">
        <v>63</v>
      </c>
      <c r="V6" s="53">
        <v>-0.23</v>
      </c>
      <c r="W6" s="53">
        <v>-0.23</v>
      </c>
      <c r="X6" s="65" t="s">
        <v>63</v>
      </c>
      <c r="Z6" s="51" t="s">
        <v>64</v>
      </c>
      <c r="AA6" s="51">
        <v>6</v>
      </c>
    </row>
    <row r="7" spans="1:27" s="51" customFormat="1" ht="12.75" customHeight="1" x14ac:dyDescent="0.25">
      <c r="A7" s="54" t="s">
        <v>65</v>
      </c>
      <c r="B7" s="66">
        <f>LOOKUP($B$5,$Q$4:$Q$14,$U$4:$U$14)</f>
        <v>2.4700000000000002</v>
      </c>
      <c r="C7" s="57">
        <f>LOOKUP($B$5,$Q$4:$Q$14,$T$4:$T$14)</f>
        <v>3.26</v>
      </c>
      <c r="D7" s="57">
        <f>LOOKUP($B$5,$Q$4:$Q$14,$S$4:$S$14)</f>
        <v>3.26</v>
      </c>
      <c r="E7" s="191" t="s">
        <v>66</v>
      </c>
      <c r="F7" s="192"/>
      <c r="G7" s="193"/>
      <c r="H7" s="224"/>
      <c r="I7" s="61" t="s">
        <v>67</v>
      </c>
      <c r="J7" s="62" t="s">
        <v>68</v>
      </c>
      <c r="K7" s="63">
        <v>0.25</v>
      </c>
      <c r="L7" s="63">
        <v>0.35</v>
      </c>
      <c r="M7" s="63">
        <v>0.5</v>
      </c>
      <c r="Q7" s="51">
        <v>4</v>
      </c>
      <c r="R7" s="52">
        <v>10</v>
      </c>
      <c r="S7" s="52">
        <v>6.96</v>
      </c>
      <c r="T7" s="52">
        <v>6.96</v>
      </c>
      <c r="U7" s="52">
        <v>12.47</v>
      </c>
      <c r="V7" s="53">
        <v>-0.67</v>
      </c>
      <c r="W7" s="53">
        <v>-0.67</v>
      </c>
      <c r="X7" s="53">
        <v>-0.75</v>
      </c>
      <c r="Z7" s="51" t="s">
        <v>69</v>
      </c>
      <c r="AA7" s="51">
        <v>6</v>
      </c>
    </row>
    <row r="8" spans="1:27" s="51" customFormat="1" ht="12.75" customHeight="1" x14ac:dyDescent="0.25">
      <c r="A8" s="54" t="s">
        <v>70</v>
      </c>
      <c r="B8" s="57">
        <f>LOOKUP(B5,Q4:Q14,X4:X14)</f>
        <v>-0.49</v>
      </c>
      <c r="C8" s="57">
        <f>LOOKUP($B$5,$Q$4:$Q$14,$W$4:$W$14)</f>
        <v>-0.55000000000000004</v>
      </c>
      <c r="D8" s="57">
        <f>LOOKUP($B$5,$Q$4:$Q$14,$V$4:$V$14)</f>
        <v>-0.55000000000000004</v>
      </c>
      <c r="E8" s="182" t="s">
        <v>71</v>
      </c>
      <c r="F8" s="183"/>
      <c r="G8" s="184"/>
      <c r="H8" s="225"/>
      <c r="I8" s="61" t="s">
        <v>72</v>
      </c>
      <c r="J8" s="62" t="s">
        <v>73</v>
      </c>
      <c r="K8" s="63">
        <v>0.3</v>
      </c>
      <c r="L8" s="63">
        <v>0.5</v>
      </c>
      <c r="M8" s="63">
        <v>0.6</v>
      </c>
      <c r="Q8" s="51">
        <v>5</v>
      </c>
      <c r="R8" s="52">
        <v>10</v>
      </c>
      <c r="S8" s="52">
        <v>6.24</v>
      </c>
      <c r="T8" s="52">
        <v>6.24</v>
      </c>
      <c r="U8" s="52">
        <v>11.25</v>
      </c>
      <c r="V8" s="53">
        <v>-0.55000000000000004</v>
      </c>
      <c r="W8" s="53">
        <v>-0.55000000000000004</v>
      </c>
      <c r="X8" s="53">
        <v>-0.69</v>
      </c>
      <c r="Z8" s="51" t="s">
        <v>74</v>
      </c>
      <c r="AA8" s="51">
        <v>6</v>
      </c>
    </row>
    <row r="9" spans="1:27" s="67" customFormat="1" ht="12.75" customHeight="1" x14ac:dyDescent="0.25">
      <c r="A9" s="159" t="s">
        <v>75</v>
      </c>
      <c r="B9" s="160"/>
      <c r="C9" s="160"/>
      <c r="D9" s="160"/>
      <c r="E9" s="160"/>
      <c r="F9" s="161"/>
      <c r="H9" s="223" t="s">
        <v>76</v>
      </c>
      <c r="I9" s="61" t="s">
        <v>61</v>
      </c>
      <c r="J9" s="62" t="s">
        <v>62</v>
      </c>
      <c r="K9" s="63">
        <v>0.1</v>
      </c>
      <c r="L9" s="63">
        <v>0.3</v>
      </c>
      <c r="M9" s="63">
        <v>0.4</v>
      </c>
      <c r="Q9" s="67">
        <v>6</v>
      </c>
      <c r="R9" s="52">
        <v>11</v>
      </c>
      <c r="S9" s="52">
        <v>2.25</v>
      </c>
      <c r="T9" s="52">
        <v>16.2</v>
      </c>
      <c r="U9" s="52">
        <v>8.7100000000000009</v>
      </c>
      <c r="V9" s="53">
        <v>-0.11</v>
      </c>
      <c r="W9" s="53">
        <v>-0.81</v>
      </c>
      <c r="X9" s="53">
        <v>-0.69</v>
      </c>
      <c r="Z9" s="67" t="s">
        <v>77</v>
      </c>
      <c r="AA9" s="67">
        <v>8</v>
      </c>
    </row>
    <row r="10" spans="1:27" s="67" customFormat="1" ht="12.75" customHeight="1" x14ac:dyDescent="0.25">
      <c r="A10" s="68" t="s">
        <v>78</v>
      </c>
      <c r="B10" s="68" t="s">
        <v>79</v>
      </c>
      <c r="C10" s="69" t="s">
        <v>80</v>
      </c>
      <c r="D10" s="70"/>
      <c r="E10" s="69" t="s">
        <v>81</v>
      </c>
      <c r="F10" s="70"/>
      <c r="G10" s="71"/>
      <c r="H10" s="224"/>
      <c r="I10" s="61" t="s">
        <v>67</v>
      </c>
      <c r="J10" s="62" t="s">
        <v>68</v>
      </c>
      <c r="K10" s="63">
        <v>0.15</v>
      </c>
      <c r="L10" s="63">
        <v>0.36</v>
      </c>
      <c r="M10" s="63">
        <v>0.55000000000000004</v>
      </c>
      <c r="Q10" s="67">
        <v>7</v>
      </c>
      <c r="R10" s="52">
        <v>9</v>
      </c>
      <c r="S10" s="52">
        <v>2.78</v>
      </c>
      <c r="T10" s="52">
        <v>2.78</v>
      </c>
      <c r="U10" s="52">
        <v>2.04</v>
      </c>
      <c r="V10" s="53">
        <v>-0.56000000000000005</v>
      </c>
      <c r="W10" s="53">
        <v>-0.56000000000000005</v>
      </c>
      <c r="X10" s="53">
        <v>-0.52</v>
      </c>
      <c r="Z10" s="67" t="s">
        <v>82</v>
      </c>
      <c r="AA10" s="67">
        <v>6</v>
      </c>
    </row>
    <row r="11" spans="1:27" s="51" customFormat="1" ht="12.75" customHeight="1" x14ac:dyDescent="0.25">
      <c r="A11" s="68"/>
      <c r="B11" s="68"/>
      <c r="C11" s="69" t="s">
        <v>40</v>
      </c>
      <c r="D11" s="69" t="s">
        <v>41</v>
      </c>
      <c r="E11" s="69" t="s">
        <v>40</v>
      </c>
      <c r="F11" s="72" t="s">
        <v>41</v>
      </c>
      <c r="G11" s="71"/>
      <c r="H11" s="225"/>
      <c r="I11" s="61" t="s">
        <v>72</v>
      </c>
      <c r="J11" s="62" t="s">
        <v>73</v>
      </c>
      <c r="K11" s="63">
        <v>0.22</v>
      </c>
      <c r="L11" s="63">
        <v>0.42</v>
      </c>
      <c r="M11" s="63">
        <v>0.6</v>
      </c>
      <c r="Q11" s="51">
        <v>8</v>
      </c>
      <c r="R11" s="52">
        <v>7</v>
      </c>
      <c r="S11" s="52">
        <v>3.26</v>
      </c>
      <c r="T11" s="52">
        <v>3.26</v>
      </c>
      <c r="U11" s="52">
        <v>2.4700000000000002</v>
      </c>
      <c r="V11" s="53">
        <v>-0.55000000000000004</v>
      </c>
      <c r="W11" s="53">
        <v>-0.55000000000000004</v>
      </c>
      <c r="X11" s="53">
        <v>-0.49</v>
      </c>
    </row>
    <row r="12" spans="1:27" s="51" customFormat="1" ht="12.75" customHeight="1" x14ac:dyDescent="0.25">
      <c r="A12" s="61" t="s">
        <v>83</v>
      </c>
      <c r="B12" s="73">
        <v>11</v>
      </c>
      <c r="C12" s="61">
        <v>5.56</v>
      </c>
      <c r="D12" s="61">
        <v>-0.51</v>
      </c>
      <c r="E12" s="61">
        <v>11.7</v>
      </c>
      <c r="F12" s="61">
        <v>-0.86</v>
      </c>
      <c r="G12" s="71"/>
      <c r="H12" s="223" t="s">
        <v>84</v>
      </c>
      <c r="I12" s="61" t="s">
        <v>61</v>
      </c>
      <c r="J12" s="62" t="s">
        <v>62</v>
      </c>
      <c r="K12" s="63">
        <v>0.3</v>
      </c>
      <c r="L12" s="63">
        <v>0.5</v>
      </c>
      <c r="M12" s="63">
        <v>0.6</v>
      </c>
      <c r="Q12" s="51">
        <v>9</v>
      </c>
      <c r="R12" s="52">
        <v>10</v>
      </c>
      <c r="S12" s="52">
        <v>7.41</v>
      </c>
      <c r="T12" s="52">
        <v>7.41</v>
      </c>
      <c r="U12" s="64" t="s">
        <v>63</v>
      </c>
      <c r="V12" s="53">
        <v>-0.65</v>
      </c>
      <c r="W12" s="53">
        <v>-0.65</v>
      </c>
      <c r="X12" s="65" t="s">
        <v>63</v>
      </c>
    </row>
    <row r="13" spans="1:27" s="51" customFormat="1" ht="12.75" customHeight="1" x14ac:dyDescent="0.25">
      <c r="A13" s="61" t="s">
        <v>85</v>
      </c>
      <c r="B13" s="73">
        <v>10</v>
      </c>
      <c r="C13" s="61">
        <v>4.54</v>
      </c>
      <c r="D13" s="61">
        <v>-0.67</v>
      </c>
      <c r="E13" s="61">
        <v>1.63</v>
      </c>
      <c r="F13" s="61">
        <v>-0.46</v>
      </c>
      <c r="G13" s="71"/>
      <c r="H13" s="224"/>
      <c r="I13" s="61" t="s">
        <v>67</v>
      </c>
      <c r="J13" s="62" t="s">
        <v>68</v>
      </c>
      <c r="K13" s="63">
        <v>0.4</v>
      </c>
      <c r="L13" s="63">
        <v>0.6</v>
      </c>
      <c r="M13" s="63">
        <v>0.7</v>
      </c>
      <c r="Q13" s="51">
        <v>10</v>
      </c>
      <c r="R13" s="52">
        <v>10</v>
      </c>
      <c r="S13" s="52">
        <v>9.48</v>
      </c>
      <c r="T13" s="52">
        <v>9.48</v>
      </c>
      <c r="U13" s="52">
        <v>12.6</v>
      </c>
      <c r="V13" s="53">
        <v>-0.78</v>
      </c>
      <c r="W13" s="53">
        <v>-0.78</v>
      </c>
      <c r="X13" s="53">
        <v>-0.85499999999999998</v>
      </c>
    </row>
    <row r="14" spans="1:27" s="51" customFormat="1" ht="12.75" customHeight="1" x14ac:dyDescent="0.25">
      <c r="A14" s="61" t="s">
        <v>86</v>
      </c>
      <c r="B14" s="73">
        <v>11</v>
      </c>
      <c r="C14" s="61">
        <v>2.4700000000000002</v>
      </c>
      <c r="D14" s="61">
        <v>-0.23</v>
      </c>
      <c r="E14" s="61"/>
      <c r="F14" s="61"/>
      <c r="G14" s="74"/>
      <c r="H14" s="225"/>
      <c r="I14" s="61" t="s">
        <v>72</v>
      </c>
      <c r="J14" s="62" t="s">
        <v>73</v>
      </c>
      <c r="K14" s="63">
        <v>0.52</v>
      </c>
      <c r="L14" s="63">
        <v>0.72</v>
      </c>
      <c r="M14" s="63">
        <v>0.82</v>
      </c>
      <c r="Q14" s="51">
        <v>11</v>
      </c>
      <c r="R14" s="52">
        <v>11</v>
      </c>
      <c r="S14" s="52">
        <v>4.08</v>
      </c>
      <c r="T14" s="52">
        <v>4.08</v>
      </c>
      <c r="U14" s="52">
        <v>5.37</v>
      </c>
      <c r="V14" s="53">
        <v>-0.56000000000000005</v>
      </c>
      <c r="W14" s="53">
        <v>-0.56000000000000005</v>
      </c>
      <c r="X14" s="53">
        <v>-0.6</v>
      </c>
    </row>
    <row r="15" spans="1:27" s="51" customFormat="1" ht="12.75" customHeight="1" x14ac:dyDescent="0.25">
      <c r="A15" s="61" t="s">
        <v>87</v>
      </c>
      <c r="B15" s="73">
        <v>10</v>
      </c>
      <c r="C15" s="61">
        <v>6.96</v>
      </c>
      <c r="D15" s="61">
        <v>-0.67</v>
      </c>
      <c r="E15" s="61">
        <v>12.47</v>
      </c>
      <c r="F15" s="61">
        <v>-0.75</v>
      </c>
      <c r="G15" s="74"/>
      <c r="H15" s="67"/>
      <c r="I15" s="67"/>
      <c r="J15" s="67"/>
      <c r="K15" s="67"/>
      <c r="L15" s="67"/>
      <c r="M15" s="67"/>
    </row>
    <row r="16" spans="1:27" s="51" customFormat="1" ht="12.75" customHeight="1" x14ac:dyDescent="0.25">
      <c r="A16" s="75" t="s">
        <v>88</v>
      </c>
      <c r="B16" s="73">
        <v>10</v>
      </c>
      <c r="C16" s="61">
        <v>6.24</v>
      </c>
      <c r="D16" s="61">
        <v>-0.55000000000000004</v>
      </c>
      <c r="E16" s="61">
        <v>11.25</v>
      </c>
      <c r="F16" s="61">
        <v>-0.69</v>
      </c>
      <c r="G16" s="74"/>
      <c r="H16" s="76" t="s">
        <v>49</v>
      </c>
      <c r="I16" s="77">
        <v>3</v>
      </c>
      <c r="J16" s="226" t="str">
        <f>IF(I16=1,"Bois",IF(I16=2,"Paturage","Culture"))</f>
        <v>Culture</v>
      </c>
      <c r="K16" s="226"/>
      <c r="L16" s="74"/>
      <c r="M16" s="74"/>
    </row>
    <row r="17" spans="1:13" s="51" customFormat="1" ht="12.75" customHeight="1" x14ac:dyDescent="0.25">
      <c r="A17" s="223" t="s">
        <v>89</v>
      </c>
      <c r="B17" s="73">
        <v>11</v>
      </c>
      <c r="C17" s="61">
        <v>2.25</v>
      </c>
      <c r="D17" s="61">
        <v>-0.11</v>
      </c>
      <c r="E17" s="228" t="s">
        <v>90</v>
      </c>
      <c r="F17" s="229"/>
      <c r="G17" s="74"/>
      <c r="H17" s="78" t="s">
        <v>91</v>
      </c>
      <c r="I17" s="77">
        <v>3</v>
      </c>
      <c r="J17" s="226" t="str">
        <f>IF(I17=1,"Sable Grossier",IF(I17=2,"Argile-Limoneux","Argile"))</f>
        <v>Argile</v>
      </c>
      <c r="K17" s="226"/>
      <c r="L17" s="74"/>
      <c r="M17" s="74"/>
    </row>
    <row r="18" spans="1:13" s="51" customFormat="1" ht="12.75" customHeight="1" x14ac:dyDescent="0.2">
      <c r="A18" s="227"/>
      <c r="B18" s="73">
        <v>11</v>
      </c>
      <c r="C18" s="61">
        <v>16.2</v>
      </c>
      <c r="D18" s="61">
        <v>-0.81</v>
      </c>
      <c r="E18" s="61">
        <v>8.7100000000000009</v>
      </c>
      <c r="F18" s="61">
        <v>-0.69</v>
      </c>
      <c r="G18" s="74"/>
      <c r="H18" s="74"/>
    </row>
    <row r="19" spans="1:13" s="51" customFormat="1" ht="12.75" customHeight="1" x14ac:dyDescent="0.25">
      <c r="A19" s="61" t="s">
        <v>92</v>
      </c>
      <c r="B19" s="73">
        <v>9</v>
      </c>
      <c r="C19" s="61">
        <v>2.78</v>
      </c>
      <c r="D19" s="61">
        <v>-0.56000000000000005</v>
      </c>
      <c r="E19" s="61">
        <v>2.04</v>
      </c>
      <c r="F19" s="61">
        <v>-0.52</v>
      </c>
      <c r="G19" s="74"/>
      <c r="H19" s="74"/>
    </row>
    <row r="20" spans="1:13" s="51" customFormat="1" ht="12.75" customHeight="1" x14ac:dyDescent="0.25">
      <c r="A20" s="61" t="s">
        <v>93</v>
      </c>
      <c r="B20" s="73">
        <v>7</v>
      </c>
      <c r="C20" s="61">
        <v>3.26</v>
      </c>
      <c r="D20" s="61">
        <v>-0.55000000000000004</v>
      </c>
      <c r="E20" s="61">
        <v>2.4700000000000002</v>
      </c>
      <c r="F20" s="61">
        <v>-0.49</v>
      </c>
      <c r="G20" s="74"/>
      <c r="H20" s="74"/>
    </row>
    <row r="21" spans="1:13" s="51" customFormat="1" ht="12.75" customHeight="1" x14ac:dyDescent="0.3">
      <c r="A21" s="61" t="s">
        <v>94</v>
      </c>
      <c r="B21" s="73">
        <v>10</v>
      </c>
      <c r="C21" s="61">
        <v>7.41</v>
      </c>
      <c r="D21" s="61">
        <v>-0.65</v>
      </c>
      <c r="E21" s="61"/>
      <c r="F21" s="61"/>
      <c r="G21" s="74"/>
      <c r="H21" s="74"/>
      <c r="I21"/>
      <c r="J21" s="74"/>
      <c r="K21" s="74"/>
      <c r="L21" s="74"/>
      <c r="M21" s="74"/>
    </row>
    <row r="22" spans="1:13" s="51" customFormat="1" ht="12.75" customHeight="1" x14ac:dyDescent="0.3">
      <c r="A22" s="61" t="s">
        <v>95</v>
      </c>
      <c r="B22" s="73">
        <v>10</v>
      </c>
      <c r="C22" s="61">
        <v>9.48</v>
      </c>
      <c r="D22" s="61">
        <v>-0.78</v>
      </c>
      <c r="E22" s="61">
        <v>12.6</v>
      </c>
      <c r="F22" s="61">
        <v>-0.85499999999999998</v>
      </c>
      <c r="G22" s="74"/>
      <c r="H22"/>
      <c r="I22" s="74"/>
      <c r="J22" s="74"/>
      <c r="K22" s="74"/>
      <c r="L22" s="74"/>
      <c r="M22" s="74"/>
    </row>
    <row r="23" spans="1:13" s="51" customFormat="1" ht="12.75" customHeight="1" x14ac:dyDescent="0.3">
      <c r="A23" s="79" t="s">
        <v>96</v>
      </c>
      <c r="B23" s="73">
        <v>11</v>
      </c>
      <c r="C23" s="61">
        <v>4.08</v>
      </c>
      <c r="D23" s="61">
        <v>-0.56000000000000005</v>
      </c>
      <c r="E23" s="61">
        <v>5.37</v>
      </c>
      <c r="F23" s="63">
        <v>-0.6</v>
      </c>
      <c r="G23" s="74"/>
      <c r="H23" s="74"/>
      <c r="I23" s="74"/>
      <c r="J23" s="74"/>
      <c r="K23"/>
      <c r="L23" s="74"/>
      <c r="M23" s="74"/>
    </row>
    <row r="24" spans="1:13" s="51" customFormat="1" ht="5.25" customHeight="1" x14ac:dyDescent="0.3">
      <c r="G24" s="74"/>
      <c r="H24" s="74"/>
      <c r="I24"/>
      <c r="J24" s="74"/>
      <c r="K24" s="74"/>
      <c r="L24" s="74"/>
      <c r="M24" s="74"/>
    </row>
    <row r="25" spans="1:13" s="51" customFormat="1" ht="13.5" customHeight="1" x14ac:dyDescent="0.3">
      <c r="A25" s="221" t="s">
        <v>97</v>
      </c>
      <c r="B25" s="222"/>
      <c r="C25" s="159" t="s">
        <v>98</v>
      </c>
      <c r="D25" s="160"/>
      <c r="E25" s="160"/>
      <c r="F25" s="161"/>
      <c r="G25" s="159" t="s">
        <v>99</v>
      </c>
      <c r="H25" s="218"/>
      <c r="I25" s="218"/>
      <c r="J25" s="218"/>
      <c r="K25" s="219"/>
      <c r="L25" s="74"/>
      <c r="M25" s="74"/>
    </row>
    <row r="26" spans="1:13" s="51" customFormat="1" ht="12.75" customHeight="1" x14ac:dyDescent="0.3">
      <c r="A26" s="54" t="s">
        <v>100</v>
      </c>
      <c r="B26" s="80">
        <f>$B$7*1440^$B$8*1440</f>
        <v>100.80029990195092</v>
      </c>
      <c r="C26" s="182" t="s">
        <v>48</v>
      </c>
      <c r="D26" s="183"/>
      <c r="E26" s="183"/>
      <c r="F26" s="184"/>
      <c r="G26" s="61">
        <v>0.11</v>
      </c>
      <c r="H26" s="191" t="s">
        <v>101</v>
      </c>
      <c r="I26" s="218"/>
      <c r="J26" s="218"/>
      <c r="K26" s="219"/>
      <c r="L26" s="74"/>
      <c r="M26" s="74"/>
    </row>
    <row r="27" spans="1:13" s="51" customFormat="1" ht="12.75" customHeight="1" x14ac:dyDescent="0.3">
      <c r="A27" s="54" t="s">
        <v>102</v>
      </c>
      <c r="B27" s="81">
        <v>0.22</v>
      </c>
      <c r="C27" s="182" t="s">
        <v>103</v>
      </c>
      <c r="D27" s="183"/>
      <c r="E27" s="183"/>
      <c r="F27" s="184"/>
      <c r="G27" s="61">
        <v>0.22</v>
      </c>
      <c r="H27" s="191" t="s">
        <v>104</v>
      </c>
      <c r="I27" s="218"/>
      <c r="J27" s="218"/>
      <c r="K27" s="219"/>
      <c r="L27" s="74"/>
      <c r="M27" s="74"/>
    </row>
    <row r="28" spans="1:13" s="51" customFormat="1" ht="12.75" customHeight="1" x14ac:dyDescent="0.3">
      <c r="A28" s="82" t="s">
        <v>105</v>
      </c>
      <c r="B28" s="83"/>
      <c r="C28" s="182" t="s">
        <v>106</v>
      </c>
      <c r="D28" s="183"/>
      <c r="E28" s="183"/>
      <c r="F28" s="184"/>
      <c r="G28" s="61">
        <v>0.32</v>
      </c>
      <c r="H28" s="191" t="s">
        <v>107</v>
      </c>
      <c r="I28" s="218"/>
      <c r="J28" s="218"/>
      <c r="K28" s="219"/>
      <c r="L28" s="74"/>
      <c r="M28" s="74"/>
    </row>
    <row r="29" spans="1:13" s="51" customFormat="1" ht="12.75" customHeight="1" x14ac:dyDescent="0.3">
      <c r="A29" s="206" t="s">
        <v>108</v>
      </c>
      <c r="B29" s="207"/>
      <c r="C29" s="182" t="s">
        <v>109</v>
      </c>
      <c r="D29" s="192"/>
      <c r="E29" s="192"/>
      <c r="F29" s="193"/>
      <c r="G29" s="61">
        <v>0.42</v>
      </c>
      <c r="H29" s="191" t="s">
        <v>110</v>
      </c>
      <c r="I29" s="218"/>
      <c r="J29" s="218"/>
      <c r="K29" s="219"/>
      <c r="L29" s="74"/>
      <c r="M29" s="74"/>
    </row>
    <row r="30" spans="1:13" s="51" customFormat="1" ht="6" customHeight="1" x14ac:dyDescent="0.2"/>
    <row r="31" spans="1:13" s="51" customFormat="1" ht="13.5" customHeight="1" thickBot="1" x14ac:dyDescent="0.3">
      <c r="A31" s="220" t="s">
        <v>111</v>
      </c>
      <c r="B31" s="220"/>
      <c r="C31" s="159" t="s">
        <v>112</v>
      </c>
      <c r="D31" s="160"/>
      <c r="E31" s="160"/>
      <c r="F31" s="161"/>
    </row>
    <row r="32" spans="1:13" s="51" customFormat="1" ht="12.75" customHeight="1" thickTop="1" x14ac:dyDescent="0.25">
      <c r="A32" s="54" t="s">
        <v>100</v>
      </c>
      <c r="B32" s="77">
        <v>0.4</v>
      </c>
      <c r="C32" s="182" t="s">
        <v>113</v>
      </c>
      <c r="D32" s="183"/>
      <c r="E32" s="183"/>
      <c r="F32" s="184"/>
      <c r="J32" s="194" t="s">
        <v>114</v>
      </c>
      <c r="K32" s="195"/>
      <c r="L32" s="196"/>
      <c r="M32" s="217" t="s">
        <v>115</v>
      </c>
    </row>
    <row r="33" spans="1:16" s="67" customFormat="1" ht="12.75" customHeight="1" x14ac:dyDescent="0.25">
      <c r="A33" s="54" t="s">
        <v>102</v>
      </c>
      <c r="B33" s="77">
        <v>2</v>
      </c>
      <c r="C33" s="182" t="s">
        <v>116</v>
      </c>
      <c r="D33" s="183"/>
      <c r="E33" s="183"/>
      <c r="F33" s="184"/>
      <c r="J33" s="197"/>
      <c r="K33" s="198"/>
      <c r="L33" s="199"/>
      <c r="M33" s="217"/>
    </row>
    <row r="34" spans="1:16" s="67" customFormat="1" ht="12.75" customHeight="1" thickBot="1" x14ac:dyDescent="0.3">
      <c r="A34" s="206" t="s">
        <v>105</v>
      </c>
      <c r="B34" s="207"/>
      <c r="C34" s="182" t="s">
        <v>117</v>
      </c>
      <c r="D34" s="183"/>
      <c r="E34" s="183"/>
      <c r="F34" s="184"/>
      <c r="J34" s="200"/>
      <c r="K34" s="201"/>
      <c r="L34" s="202"/>
      <c r="M34" s="217"/>
    </row>
    <row r="35" spans="1:16" s="67" customFormat="1" ht="12.75" customHeight="1" thickTop="1" x14ac:dyDescent="0.25">
      <c r="A35" s="208" t="s">
        <v>118</v>
      </c>
      <c r="B35" s="209"/>
      <c r="C35" s="212" t="s">
        <v>119</v>
      </c>
      <c r="D35" s="213"/>
      <c r="E35" s="213"/>
      <c r="F35" s="214"/>
    </row>
    <row r="36" spans="1:16" s="67" customFormat="1" ht="12.75" customHeight="1" x14ac:dyDescent="0.25">
      <c r="A36" s="208"/>
      <c r="B36" s="209"/>
      <c r="C36" s="182" t="s">
        <v>120</v>
      </c>
      <c r="D36" s="183"/>
      <c r="E36" s="183"/>
      <c r="F36" s="184"/>
    </row>
    <row r="37" spans="1:16" s="67" customFormat="1" ht="12.75" customHeight="1" x14ac:dyDescent="0.25">
      <c r="A37" s="208"/>
      <c r="B37" s="209"/>
      <c r="C37" s="182" t="s">
        <v>121</v>
      </c>
      <c r="D37" s="183"/>
      <c r="E37" s="183"/>
      <c r="F37" s="184"/>
    </row>
    <row r="38" spans="1:16" s="67" customFormat="1" ht="5.25" customHeight="1" x14ac:dyDescent="0.2"/>
    <row r="39" spans="1:16" s="67" customFormat="1" ht="13.5" customHeight="1" x14ac:dyDescent="0.25">
      <c r="A39" s="215" t="s">
        <v>122</v>
      </c>
      <c r="B39" s="216"/>
      <c r="C39" s="159" t="s">
        <v>123</v>
      </c>
      <c r="D39" s="160"/>
      <c r="E39" s="160"/>
      <c r="F39" s="161"/>
      <c r="G39" s="159" t="s">
        <v>124</v>
      </c>
      <c r="H39" s="160"/>
      <c r="I39" s="160"/>
      <c r="J39" s="160"/>
      <c r="K39" s="161"/>
      <c r="N39" s="84">
        <v>0.2</v>
      </c>
      <c r="O39" s="85">
        <v>9.3800000000000008</v>
      </c>
      <c r="P39" s="86">
        <v>0.74199999999999999</v>
      </c>
    </row>
    <row r="40" spans="1:16" s="67" customFormat="1" ht="12.15" customHeight="1" x14ac:dyDescent="0.25">
      <c r="A40" s="54" t="s">
        <v>65</v>
      </c>
      <c r="B40" s="57">
        <f>LOOKUP($B$32,$N$39:$O$44)</f>
        <v>13.47</v>
      </c>
      <c r="C40" s="87"/>
      <c r="D40" s="87"/>
      <c r="E40" s="71"/>
      <c r="F40" s="71"/>
      <c r="G40" s="88" t="s">
        <v>46</v>
      </c>
      <c r="H40" s="205" t="s">
        <v>125</v>
      </c>
      <c r="I40" s="205"/>
      <c r="J40" s="72" t="s">
        <v>40</v>
      </c>
      <c r="K40" s="72" t="s">
        <v>41</v>
      </c>
      <c r="N40" s="84">
        <v>0.4</v>
      </c>
      <c r="O40" s="85">
        <v>13.47</v>
      </c>
      <c r="P40" s="86">
        <v>0.58699999999999997</v>
      </c>
    </row>
    <row r="41" spans="1:16" s="67" customFormat="1" ht="12.15" customHeight="1" x14ac:dyDescent="0.25">
      <c r="A41" s="54" t="s">
        <v>70</v>
      </c>
      <c r="B41" s="57">
        <f>LOOKUP(B32,N39:N44,P39:P44)</f>
        <v>0.58699999999999997</v>
      </c>
      <c r="C41" s="87"/>
      <c r="D41" s="87"/>
      <c r="E41" s="71"/>
      <c r="F41" s="71"/>
      <c r="G41" s="61" t="s">
        <v>126</v>
      </c>
      <c r="H41" s="61">
        <v>1000</v>
      </c>
      <c r="I41" s="61">
        <v>1300</v>
      </c>
      <c r="J41" s="61">
        <v>15.55</v>
      </c>
      <c r="K41" s="61">
        <v>0.77600000000000002</v>
      </c>
      <c r="N41" s="84">
        <v>0.5</v>
      </c>
      <c r="O41" s="85">
        <v>13.51</v>
      </c>
      <c r="P41" s="86">
        <v>0.61299999999999999</v>
      </c>
    </row>
    <row r="42" spans="1:16" s="67" customFormat="1" ht="12.15" customHeight="1" x14ac:dyDescent="0.25">
      <c r="A42" s="206" t="s">
        <v>105</v>
      </c>
      <c r="B42" s="207"/>
      <c r="C42" s="87"/>
      <c r="D42" s="87"/>
      <c r="E42" s="71"/>
      <c r="F42" s="71"/>
      <c r="G42" s="61" t="s">
        <v>127</v>
      </c>
      <c r="H42" s="61">
        <v>800</v>
      </c>
      <c r="I42" s="61">
        <v>1000</v>
      </c>
      <c r="J42" s="61">
        <v>9.7799999999999994</v>
      </c>
      <c r="K42" s="61">
        <v>0.79300000000000004</v>
      </c>
      <c r="N42" s="84">
        <v>0.7</v>
      </c>
      <c r="O42" s="85">
        <v>14.94</v>
      </c>
      <c r="P42" s="86">
        <v>0.63600000000000001</v>
      </c>
    </row>
    <row r="43" spans="1:16" s="67" customFormat="1" ht="12.15" customHeight="1" x14ac:dyDescent="0.2">
      <c r="A43" s="208" t="s">
        <v>128</v>
      </c>
      <c r="B43" s="209"/>
      <c r="C43" s="71"/>
      <c r="D43" s="71"/>
      <c r="E43" s="71"/>
      <c r="F43" s="71"/>
      <c r="G43" s="61" t="s">
        <v>129</v>
      </c>
      <c r="H43" s="61">
        <v>600</v>
      </c>
      <c r="I43" s="61">
        <v>800</v>
      </c>
      <c r="J43" s="61">
        <v>7.58</v>
      </c>
      <c r="K43" s="61">
        <v>0.80800000000000005</v>
      </c>
      <c r="N43" s="84">
        <v>0.9</v>
      </c>
      <c r="O43" s="85">
        <v>9.7799999999999994</v>
      </c>
      <c r="P43" s="86">
        <v>0.79300000000000004</v>
      </c>
    </row>
    <row r="44" spans="1:16" s="67" customFormat="1" ht="12.15" customHeight="1" x14ac:dyDescent="0.2">
      <c r="A44" s="208"/>
      <c r="B44" s="209"/>
      <c r="C44" s="71"/>
      <c r="D44" s="71"/>
      <c r="E44" s="71"/>
      <c r="F44" s="71"/>
      <c r="G44" s="210" t="s">
        <v>130</v>
      </c>
      <c r="H44" s="61">
        <v>700</v>
      </c>
      <c r="I44" s="61">
        <v>900</v>
      </c>
      <c r="J44" s="61">
        <v>14.94</v>
      </c>
      <c r="K44" s="61">
        <v>0.63600000000000001</v>
      </c>
      <c r="N44" s="84">
        <v>1</v>
      </c>
      <c r="O44" s="85">
        <v>15.55</v>
      </c>
      <c r="P44" s="86">
        <v>0.77600000000000002</v>
      </c>
    </row>
    <row r="45" spans="1:16" s="67" customFormat="1" ht="12.15" customHeight="1" x14ac:dyDescent="0.2">
      <c r="A45" s="208"/>
      <c r="B45" s="209"/>
      <c r="C45" s="71"/>
      <c r="D45" s="71"/>
      <c r="E45" s="71"/>
      <c r="F45" s="71"/>
      <c r="G45" s="211"/>
      <c r="H45" s="61">
        <v>500</v>
      </c>
      <c r="I45" s="61">
        <v>700</v>
      </c>
      <c r="J45" s="61">
        <v>13.51</v>
      </c>
      <c r="K45" s="61">
        <v>0.61299999999999999</v>
      </c>
    </row>
    <row r="46" spans="1:16" s="67" customFormat="1" ht="12.15" customHeight="1" x14ac:dyDescent="0.2">
      <c r="A46" s="71"/>
      <c r="B46" s="71"/>
      <c r="C46" s="71"/>
      <c r="D46" s="71"/>
      <c r="E46" s="71"/>
      <c r="F46" s="71"/>
      <c r="G46" s="61" t="s">
        <v>131</v>
      </c>
      <c r="H46" s="61">
        <v>400</v>
      </c>
      <c r="I46" s="61">
        <v>500</v>
      </c>
      <c r="J46" s="61">
        <v>13.47</v>
      </c>
      <c r="K46" s="61">
        <v>0.58699999999999997</v>
      </c>
    </row>
    <row r="47" spans="1:16" s="67" customFormat="1" ht="12.15" customHeight="1" x14ac:dyDescent="0.2">
      <c r="G47" s="61" t="s">
        <v>132</v>
      </c>
      <c r="H47" s="61">
        <v>200</v>
      </c>
      <c r="I47" s="61">
        <v>400</v>
      </c>
      <c r="J47" s="61">
        <v>9.3800000000000008</v>
      </c>
      <c r="K47" s="61">
        <v>0.74199999999999999</v>
      </c>
    </row>
    <row r="48" spans="1:16" s="67" customFormat="1" ht="8.25" customHeight="1" x14ac:dyDescent="0.2"/>
    <row r="49" spans="1:13" s="51" customFormat="1" ht="13.5" customHeight="1" x14ac:dyDescent="0.25">
      <c r="A49" s="89" t="s">
        <v>133</v>
      </c>
      <c r="B49" s="90"/>
      <c r="C49" s="159" t="s">
        <v>134</v>
      </c>
      <c r="D49" s="160"/>
      <c r="E49" s="160"/>
      <c r="F49" s="161"/>
      <c r="G49" s="159" t="s">
        <v>135</v>
      </c>
      <c r="H49" s="160"/>
      <c r="I49" s="160"/>
      <c r="J49" s="160"/>
      <c r="K49" s="161"/>
      <c r="L49" s="71"/>
      <c r="M49" s="71"/>
    </row>
    <row r="50" spans="1:13" s="51" customFormat="1" ht="12" customHeight="1" x14ac:dyDescent="0.25">
      <c r="A50" s="54" t="s">
        <v>65</v>
      </c>
      <c r="B50" s="77">
        <v>2</v>
      </c>
      <c r="C50" s="182" t="s">
        <v>113</v>
      </c>
      <c r="D50" s="183"/>
      <c r="E50" s="183"/>
      <c r="F50" s="184"/>
      <c r="G50" s="73">
        <v>80</v>
      </c>
      <c r="H50" s="191" t="s">
        <v>136</v>
      </c>
      <c r="I50" s="192"/>
      <c r="J50" s="192"/>
      <c r="K50" s="193"/>
      <c r="L50" s="71"/>
      <c r="M50" s="71"/>
    </row>
    <row r="51" spans="1:13" s="51" customFormat="1" ht="12" customHeight="1" x14ac:dyDescent="0.25">
      <c r="A51" s="54" t="s">
        <v>137</v>
      </c>
      <c r="B51" s="77">
        <v>80</v>
      </c>
      <c r="C51" s="182" t="s">
        <v>116</v>
      </c>
      <c r="D51" s="183"/>
      <c r="E51" s="183"/>
      <c r="F51" s="184"/>
      <c r="G51" s="73">
        <v>85</v>
      </c>
      <c r="H51" s="191" t="s">
        <v>138</v>
      </c>
      <c r="I51" s="192"/>
      <c r="J51" s="192"/>
      <c r="K51" s="193"/>
      <c r="L51" s="71"/>
      <c r="M51" s="71"/>
    </row>
    <row r="52" spans="1:13" s="67" customFormat="1" ht="12" customHeight="1" x14ac:dyDescent="0.25">
      <c r="A52" s="82" t="s">
        <v>105</v>
      </c>
      <c r="B52" s="83"/>
      <c r="C52" s="182" t="s">
        <v>139</v>
      </c>
      <c r="D52" s="183"/>
      <c r="E52" s="183"/>
      <c r="F52" s="184"/>
      <c r="G52" s="73">
        <v>100</v>
      </c>
      <c r="H52" s="191" t="s">
        <v>140</v>
      </c>
      <c r="I52" s="192"/>
      <c r="J52" s="192"/>
      <c r="K52" s="193"/>
      <c r="L52" s="74"/>
      <c r="M52" s="74"/>
    </row>
    <row r="53" spans="1:13" s="67" customFormat="1" ht="12.75" customHeight="1" x14ac:dyDescent="0.2">
      <c r="A53" s="91" t="s">
        <v>141</v>
      </c>
      <c r="B53" s="92"/>
      <c r="C53" s="191" t="s">
        <v>142</v>
      </c>
      <c r="D53" s="192"/>
      <c r="E53" s="192"/>
      <c r="F53" s="193"/>
      <c r="G53" s="74"/>
      <c r="H53" s="74"/>
      <c r="I53" s="74"/>
      <c r="J53" s="74"/>
      <c r="K53" s="74"/>
      <c r="L53" s="74"/>
      <c r="M53" s="74"/>
    </row>
    <row r="54" spans="1:13" s="67" customFormat="1" ht="12.75" customHeight="1" x14ac:dyDescent="0.25">
      <c r="A54" s="93"/>
      <c r="B54" s="94"/>
      <c r="C54" s="182" t="s">
        <v>143</v>
      </c>
      <c r="D54" s="183"/>
      <c r="E54" s="183"/>
      <c r="F54" s="184"/>
      <c r="G54" s="74"/>
      <c r="H54" s="74"/>
      <c r="I54" s="74"/>
      <c r="J54" s="74"/>
      <c r="K54" s="74"/>
      <c r="L54" s="74"/>
      <c r="M54" s="74"/>
    </row>
    <row r="55" spans="1:13" s="51" customFormat="1" ht="5.25" customHeight="1" x14ac:dyDescent="0.2">
      <c r="A55" s="71"/>
      <c r="B55" s="71"/>
      <c r="C55" s="71"/>
      <c r="D55" s="71"/>
      <c r="E55" s="71"/>
      <c r="F55" s="71"/>
      <c r="G55" s="71"/>
      <c r="H55" s="71"/>
      <c r="I55" s="71"/>
      <c r="J55" s="71"/>
      <c r="K55" s="71"/>
      <c r="L55" s="71"/>
      <c r="M55" s="71"/>
    </row>
    <row r="56" spans="1:13" s="51" customFormat="1" ht="13.5" customHeight="1" x14ac:dyDescent="0.25">
      <c r="A56" s="89" t="s">
        <v>144</v>
      </c>
      <c r="B56" s="90"/>
      <c r="C56" s="159" t="s">
        <v>145</v>
      </c>
      <c r="D56" s="160"/>
      <c r="E56" s="160"/>
      <c r="F56" s="161"/>
      <c r="G56" s="159" t="s">
        <v>146</v>
      </c>
      <c r="H56" s="160"/>
      <c r="I56" s="160"/>
      <c r="J56" s="160"/>
      <c r="K56" s="161"/>
      <c r="L56" s="71"/>
      <c r="M56" s="71"/>
    </row>
    <row r="57" spans="1:13" s="51" customFormat="1" ht="34.5" customHeight="1" x14ac:dyDescent="0.25">
      <c r="A57" s="54" t="s">
        <v>65</v>
      </c>
      <c r="B57" s="77">
        <v>3</v>
      </c>
      <c r="C57" s="182" t="s">
        <v>116</v>
      </c>
      <c r="D57" s="183"/>
      <c r="E57" s="183"/>
      <c r="F57" s="184"/>
      <c r="G57" s="73">
        <v>16</v>
      </c>
      <c r="H57" s="191" t="s">
        <v>147</v>
      </c>
      <c r="I57" s="192"/>
      <c r="J57" s="192"/>
      <c r="K57" s="193"/>
      <c r="L57" s="71"/>
      <c r="M57" s="71"/>
    </row>
    <row r="58" spans="1:13" s="51" customFormat="1" ht="26.25" customHeight="1" x14ac:dyDescent="0.25">
      <c r="A58" s="54" t="s">
        <v>70</v>
      </c>
      <c r="B58" s="77">
        <v>0.75</v>
      </c>
      <c r="C58" s="182" t="s">
        <v>148</v>
      </c>
      <c r="D58" s="183"/>
      <c r="E58" s="183"/>
      <c r="F58" s="184"/>
      <c r="G58" s="73">
        <v>10</v>
      </c>
      <c r="H58" s="191" t="s">
        <v>149</v>
      </c>
      <c r="I58" s="192"/>
      <c r="J58" s="192"/>
      <c r="K58" s="193"/>
      <c r="L58" s="71"/>
      <c r="M58" s="71"/>
    </row>
    <row r="59" spans="1:13" s="51" customFormat="1" ht="23.25" customHeight="1" x14ac:dyDescent="0.25">
      <c r="A59" s="71"/>
      <c r="B59" s="71"/>
      <c r="C59" s="182" t="s">
        <v>150</v>
      </c>
      <c r="D59" s="183"/>
      <c r="E59" s="183"/>
      <c r="F59" s="184"/>
      <c r="G59" s="73">
        <v>3</v>
      </c>
      <c r="H59" s="191" t="s">
        <v>151</v>
      </c>
      <c r="I59" s="192"/>
      <c r="J59" s="192"/>
      <c r="K59" s="193"/>
      <c r="L59" s="71"/>
      <c r="M59" s="71"/>
    </row>
    <row r="60" spans="1:13" s="51" customFormat="1" ht="26.25" customHeight="1" x14ac:dyDescent="0.25">
      <c r="A60" s="71"/>
      <c r="B60" s="71"/>
      <c r="C60" s="95"/>
      <c r="D60" s="96"/>
      <c r="E60" s="96"/>
      <c r="F60" s="96"/>
      <c r="G60" s="73">
        <v>0.5</v>
      </c>
      <c r="H60" s="191" t="s">
        <v>152</v>
      </c>
      <c r="I60" s="192"/>
      <c r="J60" s="192"/>
      <c r="K60" s="193"/>
      <c r="L60" s="71"/>
      <c r="M60" s="71"/>
    </row>
    <row r="61" spans="1:13" s="51" customFormat="1" ht="6.75" customHeight="1" x14ac:dyDescent="0.2">
      <c r="G61" s="71"/>
      <c r="H61" s="71"/>
      <c r="I61" s="71"/>
      <c r="J61" s="71"/>
      <c r="K61" s="71"/>
      <c r="L61" s="71"/>
      <c r="M61" s="71"/>
    </row>
    <row r="62" spans="1:13" s="51" customFormat="1" ht="13.5" customHeight="1" x14ac:dyDescent="0.25">
      <c r="A62" s="203" t="s">
        <v>153</v>
      </c>
      <c r="B62" s="204"/>
      <c r="C62" s="159" t="s">
        <v>154</v>
      </c>
      <c r="D62" s="160"/>
      <c r="E62" s="160"/>
      <c r="F62" s="161"/>
      <c r="G62" s="71"/>
      <c r="H62" s="71"/>
      <c r="I62" s="71"/>
      <c r="J62" s="71"/>
      <c r="K62" s="71"/>
      <c r="L62" s="71"/>
      <c r="M62" s="71"/>
    </row>
    <row r="63" spans="1:13" s="51" customFormat="1" ht="12.75" customHeight="1" x14ac:dyDescent="0.25">
      <c r="A63" s="54" t="s">
        <v>65</v>
      </c>
      <c r="B63" s="77">
        <v>0.8</v>
      </c>
      <c r="C63" s="182" t="s">
        <v>113</v>
      </c>
      <c r="D63" s="183"/>
      <c r="E63" s="183"/>
      <c r="F63" s="184"/>
      <c r="G63" s="71"/>
      <c r="H63" s="71"/>
      <c r="I63" s="71"/>
      <c r="J63" s="71"/>
      <c r="K63" s="71"/>
      <c r="L63" s="71"/>
      <c r="M63" s="71"/>
    </row>
    <row r="64" spans="1:13" s="51" customFormat="1" ht="12.75" customHeight="1" x14ac:dyDescent="0.25">
      <c r="A64" s="185" t="s">
        <v>155</v>
      </c>
      <c r="B64" s="186"/>
      <c r="C64" s="182" t="s">
        <v>116</v>
      </c>
      <c r="D64" s="183"/>
      <c r="E64" s="183"/>
      <c r="F64" s="184"/>
      <c r="G64" s="71"/>
      <c r="H64" s="71"/>
      <c r="I64" s="71"/>
      <c r="J64" s="71"/>
      <c r="K64" s="71"/>
      <c r="L64" s="71"/>
      <c r="M64" s="71"/>
    </row>
    <row r="65" spans="1:13" s="51" customFormat="1" ht="12.75" customHeight="1" thickBot="1" x14ac:dyDescent="0.3">
      <c r="A65" s="187"/>
      <c r="B65" s="188"/>
      <c r="C65" s="182" t="s">
        <v>139</v>
      </c>
      <c r="D65" s="183"/>
      <c r="E65" s="183"/>
      <c r="F65" s="184"/>
      <c r="G65" s="71"/>
      <c r="H65" s="71"/>
      <c r="I65" s="71"/>
      <c r="J65" s="71"/>
      <c r="K65" s="71"/>
      <c r="L65" s="71"/>
      <c r="M65" s="71"/>
    </row>
    <row r="66" spans="1:13" s="51" customFormat="1" ht="12.75" customHeight="1" thickTop="1" x14ac:dyDescent="0.2">
      <c r="A66" s="187"/>
      <c r="B66" s="188"/>
      <c r="C66" s="191" t="s">
        <v>142</v>
      </c>
      <c r="D66" s="192"/>
      <c r="E66" s="192"/>
      <c r="F66" s="193"/>
      <c r="G66" s="71"/>
      <c r="H66" s="71"/>
      <c r="I66" s="71"/>
      <c r="J66" s="194" t="s">
        <v>114</v>
      </c>
      <c r="K66" s="195"/>
      <c r="L66" s="196"/>
      <c r="M66" s="181" t="s">
        <v>115</v>
      </c>
    </row>
    <row r="67" spans="1:13" s="51" customFormat="1" ht="12.75" customHeight="1" x14ac:dyDescent="0.25">
      <c r="A67" s="189"/>
      <c r="B67" s="190"/>
      <c r="C67" s="182" t="s">
        <v>143</v>
      </c>
      <c r="D67" s="183"/>
      <c r="E67" s="183"/>
      <c r="F67" s="184"/>
      <c r="G67" s="71"/>
      <c r="H67" s="71"/>
      <c r="I67" s="71"/>
      <c r="J67" s="197"/>
      <c r="K67" s="198"/>
      <c r="L67" s="199"/>
      <c r="M67" s="181"/>
    </row>
    <row r="68" spans="1:13" ht="13.5" customHeight="1" thickBot="1" x14ac:dyDescent="0.35">
      <c r="J68" s="200"/>
      <c r="K68" s="201"/>
      <c r="L68" s="202"/>
      <c r="M68" s="181"/>
    </row>
    <row r="69" spans="1:13" ht="12.75" customHeight="1" thickTop="1" x14ac:dyDescent="0.3"/>
    <row r="70" spans="1:13" ht="13.5" customHeight="1" x14ac:dyDescent="0.3"/>
    <row r="77" spans="1:13" s="51" customFormat="1" ht="12.75" customHeight="1" x14ac:dyDescent="0.2">
      <c r="A77" s="71"/>
      <c r="B77" s="71"/>
      <c r="C77" s="71"/>
      <c r="D77" s="71"/>
      <c r="E77" s="71"/>
      <c r="F77" s="71"/>
      <c r="G77" s="71"/>
      <c r="H77" s="71"/>
      <c r="I77" s="71"/>
      <c r="J77" s="71"/>
      <c r="K77" s="71"/>
      <c r="L77" s="71"/>
      <c r="M77" s="71"/>
    </row>
    <row r="78" spans="1:13" s="51" customFormat="1" ht="12.75" customHeight="1" x14ac:dyDescent="0.2">
      <c r="A78" s="71"/>
      <c r="B78" s="71"/>
      <c r="C78" s="71"/>
      <c r="D78" s="71"/>
      <c r="E78" s="71"/>
      <c r="F78" s="71"/>
      <c r="G78" s="71"/>
      <c r="H78" s="71"/>
      <c r="I78" s="71"/>
      <c r="J78" s="71"/>
      <c r="K78" s="71"/>
      <c r="L78" s="71"/>
      <c r="M78" s="71"/>
    </row>
    <row r="79" spans="1:13" s="51" customFormat="1" ht="12.75" customHeight="1" x14ac:dyDescent="0.2">
      <c r="A79" s="71"/>
      <c r="B79" s="71"/>
      <c r="C79" s="71"/>
      <c r="D79" s="71"/>
      <c r="E79" s="71"/>
      <c r="F79" s="71"/>
      <c r="G79" s="71"/>
      <c r="H79" s="71"/>
      <c r="I79" s="71"/>
      <c r="J79" s="71"/>
      <c r="K79" s="71"/>
      <c r="L79" s="71"/>
      <c r="M79" s="71"/>
    </row>
    <row r="80" spans="1:13" s="51" customFormat="1" ht="12.75" customHeight="1" x14ac:dyDescent="0.2">
      <c r="A80" s="71"/>
      <c r="B80" s="71"/>
      <c r="C80" s="71"/>
      <c r="D80" s="71"/>
      <c r="E80" s="71"/>
      <c r="F80" s="71"/>
      <c r="G80" s="71"/>
      <c r="H80" s="71"/>
      <c r="I80" s="71"/>
      <c r="J80" s="71"/>
      <c r="K80" s="71"/>
      <c r="L80" s="71"/>
      <c r="M80" s="71"/>
    </row>
    <row r="81" spans="1:13" ht="12.75" customHeight="1" x14ac:dyDescent="0.3">
      <c r="A81" s="97"/>
      <c r="B81" s="97"/>
      <c r="C81" s="97"/>
      <c r="D81" s="97"/>
      <c r="E81" s="97"/>
      <c r="F81" s="97"/>
      <c r="G81" s="97"/>
      <c r="H81" s="97"/>
      <c r="I81" s="97"/>
      <c r="J81" s="97"/>
      <c r="K81" s="97"/>
      <c r="L81" s="97"/>
      <c r="M81" s="97"/>
    </row>
    <row r="82" spans="1:13" x14ac:dyDescent="0.3">
      <c r="A82" s="97"/>
      <c r="B82" s="97"/>
      <c r="C82" s="97"/>
      <c r="D82" s="97"/>
      <c r="E82" s="97"/>
      <c r="F82" s="97"/>
      <c r="G82" s="97"/>
      <c r="H82" s="97"/>
      <c r="I82" s="97"/>
      <c r="J82" s="97"/>
      <c r="K82" s="97"/>
      <c r="L82" s="97"/>
      <c r="M82" s="97"/>
    </row>
    <row r="83" spans="1:13" x14ac:dyDescent="0.3">
      <c r="A83" s="97"/>
      <c r="B83" s="97"/>
      <c r="C83" s="97"/>
      <c r="D83" s="97"/>
      <c r="E83" s="97"/>
      <c r="F83" s="97"/>
      <c r="G83" s="97"/>
      <c r="H83" s="97"/>
      <c r="I83" s="97"/>
      <c r="J83" s="97"/>
      <c r="K83" s="97"/>
      <c r="L83" s="97"/>
      <c r="M83" s="97"/>
    </row>
    <row r="84" spans="1:13" x14ac:dyDescent="0.3">
      <c r="A84" s="97"/>
      <c r="B84" s="97"/>
      <c r="C84" s="97"/>
      <c r="D84" s="97"/>
      <c r="E84" s="97"/>
      <c r="F84" s="97"/>
      <c r="G84" s="97"/>
      <c r="H84" s="97"/>
      <c r="I84" s="97"/>
      <c r="J84" s="97"/>
      <c r="K84" s="97"/>
      <c r="L84" s="97"/>
      <c r="M84" s="97"/>
    </row>
    <row r="85" spans="1:13" x14ac:dyDescent="0.3">
      <c r="A85" s="97"/>
      <c r="B85" s="97"/>
      <c r="C85" s="97"/>
      <c r="D85" s="97"/>
      <c r="E85" s="97"/>
      <c r="F85" s="97"/>
      <c r="G85" s="97"/>
      <c r="H85" s="97"/>
      <c r="I85" s="97"/>
      <c r="J85" s="97"/>
      <c r="K85" s="97"/>
      <c r="L85" s="97"/>
      <c r="M85" s="97"/>
    </row>
    <row r="86" spans="1:13" x14ac:dyDescent="0.3">
      <c r="A86" s="97"/>
      <c r="B86" s="97"/>
      <c r="C86" s="97"/>
      <c r="D86" s="97"/>
      <c r="E86" s="97"/>
      <c r="F86" s="97"/>
      <c r="G86" s="97"/>
      <c r="H86" s="97"/>
      <c r="I86" s="97"/>
      <c r="J86" s="97"/>
      <c r="K86" s="97"/>
      <c r="L86" s="97"/>
      <c r="M86" s="97"/>
    </row>
    <row r="87" spans="1:13" x14ac:dyDescent="0.3">
      <c r="A87" s="97"/>
      <c r="B87" s="97"/>
      <c r="C87" s="97"/>
      <c r="D87" s="97"/>
      <c r="E87" s="97"/>
      <c r="F87" s="97"/>
      <c r="G87" s="97"/>
      <c r="H87" s="97"/>
      <c r="I87" s="97"/>
      <c r="J87" s="97"/>
      <c r="K87" s="97"/>
      <c r="L87" s="97"/>
      <c r="M87" s="97"/>
    </row>
    <row r="88" spans="1:13" x14ac:dyDescent="0.3">
      <c r="A88" s="97"/>
      <c r="B88" s="97"/>
      <c r="C88" s="97"/>
      <c r="D88" s="97"/>
      <c r="E88" s="97"/>
      <c r="F88" s="97"/>
      <c r="G88" s="97"/>
      <c r="H88" s="97"/>
      <c r="I88" s="97"/>
      <c r="J88" s="97"/>
      <c r="K88" s="97"/>
      <c r="L88" s="97"/>
      <c r="M88" s="97"/>
    </row>
    <row r="89" spans="1:13" x14ac:dyDescent="0.3">
      <c r="A89" s="97"/>
      <c r="B89" s="97"/>
      <c r="C89" s="97"/>
      <c r="D89" s="97"/>
      <c r="E89" s="97"/>
      <c r="F89" s="97"/>
      <c r="G89" s="97"/>
      <c r="H89" s="97"/>
      <c r="I89" s="97"/>
      <c r="J89" s="97"/>
      <c r="K89" s="97"/>
      <c r="L89" s="97"/>
      <c r="M89" s="97"/>
    </row>
    <row r="90" spans="1:13" x14ac:dyDescent="0.3">
      <c r="A90" s="97"/>
      <c r="B90" s="97"/>
      <c r="C90" s="97"/>
      <c r="D90" s="97"/>
      <c r="E90" s="97"/>
      <c r="F90" s="97"/>
      <c r="G90" s="97"/>
      <c r="H90" s="97"/>
      <c r="I90" s="97"/>
      <c r="J90" s="97"/>
      <c r="K90" s="97"/>
      <c r="L90" s="97"/>
      <c r="M90" s="97"/>
    </row>
    <row r="91" spans="1:13" x14ac:dyDescent="0.3">
      <c r="A91" s="97"/>
      <c r="B91" s="97"/>
      <c r="C91" s="97"/>
      <c r="D91" s="97"/>
      <c r="E91" s="97"/>
      <c r="F91" s="97"/>
      <c r="G91" s="97"/>
      <c r="H91" s="97"/>
      <c r="I91" s="97"/>
      <c r="J91" s="97"/>
      <c r="K91" s="97"/>
      <c r="L91" s="97"/>
      <c r="M91" s="97"/>
    </row>
    <row r="92" spans="1:13" x14ac:dyDescent="0.3">
      <c r="A92" s="97"/>
      <c r="B92" s="97"/>
      <c r="C92" s="97"/>
      <c r="D92" s="97"/>
      <c r="E92" s="97"/>
      <c r="F92" s="97"/>
      <c r="G92" s="97"/>
      <c r="H92" s="97"/>
      <c r="I92" s="97"/>
      <c r="J92" s="97"/>
      <c r="K92" s="97"/>
      <c r="L92" s="97"/>
      <c r="M92" s="97"/>
    </row>
    <row r="93" spans="1:13" x14ac:dyDescent="0.3">
      <c r="A93" s="97"/>
      <c r="B93" s="97"/>
      <c r="C93" s="97"/>
      <c r="D93" s="97"/>
      <c r="E93" s="97"/>
      <c r="F93" s="97"/>
      <c r="G93" s="97"/>
      <c r="H93" s="97"/>
      <c r="I93" s="97"/>
      <c r="J93" s="97"/>
      <c r="K93" s="97"/>
      <c r="L93" s="97"/>
      <c r="M93" s="97"/>
    </row>
    <row r="94" spans="1:13" x14ac:dyDescent="0.3">
      <c r="A94" s="97"/>
      <c r="B94" s="97"/>
      <c r="C94" s="97"/>
      <c r="D94" s="97"/>
      <c r="E94" s="97"/>
      <c r="F94" s="97"/>
      <c r="G94" s="97"/>
      <c r="H94" s="97"/>
      <c r="I94" s="97"/>
      <c r="J94" s="97"/>
      <c r="K94" s="97"/>
      <c r="L94" s="97"/>
      <c r="M94" s="97"/>
    </row>
    <row r="95" spans="1:13" x14ac:dyDescent="0.3">
      <c r="A95" s="97"/>
      <c r="B95" s="97"/>
      <c r="C95" s="97"/>
      <c r="D95" s="97"/>
      <c r="E95" s="97"/>
      <c r="F95" s="97"/>
      <c r="G95" s="97"/>
      <c r="H95" s="97"/>
      <c r="I95" s="97"/>
      <c r="J95" s="97"/>
      <c r="K95" s="97"/>
      <c r="L95" s="97"/>
      <c r="M95" s="97"/>
    </row>
    <row r="96" spans="1:13" x14ac:dyDescent="0.3">
      <c r="A96" s="97"/>
      <c r="B96" s="97"/>
      <c r="C96" s="97"/>
      <c r="D96" s="97"/>
      <c r="E96" s="97"/>
      <c r="F96" s="97"/>
      <c r="G96" s="97"/>
      <c r="H96" s="97"/>
      <c r="I96" s="97"/>
      <c r="J96" s="97"/>
      <c r="K96" s="97"/>
      <c r="L96" s="97"/>
      <c r="M96" s="97"/>
    </row>
    <row r="97" spans="1:13" x14ac:dyDescent="0.3">
      <c r="A97" s="97"/>
      <c r="B97" s="97"/>
      <c r="C97" s="97"/>
      <c r="D97" s="97"/>
      <c r="E97" s="97"/>
      <c r="F97" s="97"/>
      <c r="G97" s="97"/>
      <c r="H97" s="97"/>
      <c r="I97" s="97"/>
      <c r="J97" s="97"/>
      <c r="K97" s="97"/>
      <c r="L97" s="97"/>
      <c r="M97" s="97"/>
    </row>
    <row r="98" spans="1:13" x14ac:dyDescent="0.3">
      <c r="A98" s="97"/>
      <c r="B98" s="97"/>
      <c r="C98" s="97"/>
      <c r="D98" s="97"/>
      <c r="E98" s="97"/>
      <c r="F98" s="97"/>
      <c r="G98" s="97"/>
      <c r="H98" s="97"/>
      <c r="I98" s="97"/>
      <c r="J98" s="97"/>
      <c r="K98" s="97"/>
      <c r="L98" s="97"/>
      <c r="M98" s="97"/>
    </row>
    <row r="99" spans="1:13" x14ac:dyDescent="0.3">
      <c r="A99" s="97"/>
      <c r="B99" s="97"/>
      <c r="C99" s="97"/>
      <c r="D99" s="97"/>
      <c r="E99" s="97"/>
      <c r="F99" s="97"/>
      <c r="G99" s="97"/>
      <c r="H99" s="97"/>
      <c r="I99" s="97"/>
      <c r="J99" s="97"/>
      <c r="K99" s="97"/>
      <c r="L99" s="97"/>
      <c r="M99" s="97"/>
    </row>
    <row r="100" spans="1:13" x14ac:dyDescent="0.3">
      <c r="A100" s="97"/>
      <c r="B100" s="97"/>
      <c r="C100" s="97"/>
      <c r="D100" s="97"/>
      <c r="E100" s="97"/>
      <c r="F100" s="97"/>
      <c r="G100" s="97"/>
      <c r="H100" s="97"/>
      <c r="I100" s="97"/>
      <c r="J100" s="97"/>
      <c r="K100" s="97"/>
      <c r="L100" s="97"/>
      <c r="M100" s="97"/>
    </row>
    <row r="101" spans="1:13" x14ac:dyDescent="0.3">
      <c r="A101" s="97"/>
      <c r="B101" s="97"/>
      <c r="C101" s="97"/>
      <c r="D101" s="97"/>
      <c r="E101" s="97"/>
      <c r="F101" s="97"/>
      <c r="G101" s="97"/>
      <c r="H101" s="97"/>
      <c r="I101" s="97"/>
      <c r="J101" s="97"/>
      <c r="K101" s="97"/>
      <c r="L101" s="97"/>
      <c r="M101" s="97"/>
    </row>
  </sheetData>
  <protectedRanges>
    <protectedRange sqref="C2:E2" name="Plage2"/>
    <protectedRange sqref="C3 B5 I16:I17 B27 B32:B33 B50:B51 B57:B58 B63" name="Plage1"/>
  </protectedRanges>
  <mergeCells count="81">
    <mergeCell ref="A1:M1"/>
    <mergeCell ref="A2:B2"/>
    <mergeCell ref="C2:E2"/>
    <mergeCell ref="A3:B3"/>
    <mergeCell ref="C3:F3"/>
    <mergeCell ref="V3:X3"/>
    <mergeCell ref="E4:G4"/>
    <mergeCell ref="H4:M4"/>
    <mergeCell ref="E5:G5"/>
    <mergeCell ref="E6:G6"/>
    <mergeCell ref="H6:H8"/>
    <mergeCell ref="E7:G7"/>
    <mergeCell ref="E8:G8"/>
    <mergeCell ref="R3:U3"/>
    <mergeCell ref="A9:F9"/>
    <mergeCell ref="H9:H11"/>
    <mergeCell ref="H12:H14"/>
    <mergeCell ref="J16:K16"/>
    <mergeCell ref="A17:A18"/>
    <mergeCell ref="E17:F17"/>
    <mergeCell ref="J17:K17"/>
    <mergeCell ref="A31:B31"/>
    <mergeCell ref="C31:F31"/>
    <mergeCell ref="A25:B25"/>
    <mergeCell ref="C25:F25"/>
    <mergeCell ref="G25:K25"/>
    <mergeCell ref="C26:F26"/>
    <mergeCell ref="H26:K26"/>
    <mergeCell ref="C27:F27"/>
    <mergeCell ref="H27:K27"/>
    <mergeCell ref="C28:F28"/>
    <mergeCell ref="H28:K28"/>
    <mergeCell ref="A29:B29"/>
    <mergeCell ref="C29:F29"/>
    <mergeCell ref="H29:K29"/>
    <mergeCell ref="C32:F32"/>
    <mergeCell ref="J32:L34"/>
    <mergeCell ref="M32:M34"/>
    <mergeCell ref="C33:F33"/>
    <mergeCell ref="A34:B34"/>
    <mergeCell ref="C34:F34"/>
    <mergeCell ref="C49:F49"/>
    <mergeCell ref="G49:K49"/>
    <mergeCell ref="A35:B37"/>
    <mergeCell ref="C35:F35"/>
    <mergeCell ref="C36:F36"/>
    <mergeCell ref="C37:F37"/>
    <mergeCell ref="A39:B39"/>
    <mergeCell ref="C39:F39"/>
    <mergeCell ref="G39:K39"/>
    <mergeCell ref="H40:I40"/>
    <mergeCell ref="A42:B42"/>
    <mergeCell ref="A43:B45"/>
    <mergeCell ref="G44:G45"/>
    <mergeCell ref="G56:K56"/>
    <mergeCell ref="C57:F57"/>
    <mergeCell ref="H57:K57"/>
    <mergeCell ref="C50:F50"/>
    <mergeCell ref="H50:K50"/>
    <mergeCell ref="C51:F51"/>
    <mergeCell ref="H51:K51"/>
    <mergeCell ref="C52:F52"/>
    <mergeCell ref="H52:K52"/>
    <mergeCell ref="A62:B62"/>
    <mergeCell ref="C62:F62"/>
    <mergeCell ref="C53:F53"/>
    <mergeCell ref="C54:F54"/>
    <mergeCell ref="C56:F56"/>
    <mergeCell ref="C58:F58"/>
    <mergeCell ref="H58:K58"/>
    <mergeCell ref="C59:F59"/>
    <mergeCell ref="H59:K59"/>
    <mergeCell ref="H60:K60"/>
    <mergeCell ref="M66:M68"/>
    <mergeCell ref="C67:F67"/>
    <mergeCell ref="C63:F63"/>
    <mergeCell ref="A64:B67"/>
    <mergeCell ref="C64:F64"/>
    <mergeCell ref="C65:F65"/>
    <mergeCell ref="C66:F66"/>
    <mergeCell ref="J66:L68"/>
  </mergeCells>
  <hyperlinks>
    <hyperlink ref="M32:M34" location="caracteristiques!A1" tooltip="Caracteristiques du basin versant" display="SUIVANT"/>
    <hyperlink ref="J66:L68" location="MENU!A1" tooltip="Cliquer ici pour retourner au menu pricipal" display="RETOUR"/>
    <hyperlink ref="M66:M68" location="caracteristiques!A1" tooltip="Caracteristiques du basin versant" display="SUIVANT"/>
    <hyperlink ref="J32:L34" location="MENU!A1" tooltip="retour au menu principal" display="RETOUR AU MENU"/>
  </hyperlinks>
  <pageMargins left="0.7" right="0.7" top="0.75" bottom="0.75" header="0.3" footer="0.3"/>
  <drawing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</dc:creator>
  <cp:lastModifiedBy>DAMIEN</cp:lastModifiedBy>
  <dcterms:created xsi:type="dcterms:W3CDTF">2014-11-05T13:25:17Z</dcterms:created>
  <dcterms:modified xsi:type="dcterms:W3CDTF">2014-11-07T09:53:42Z</dcterms:modified>
</cp:coreProperties>
</file>