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jpeg" ContentType="image/jpeg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20" windowWidth="28515" windowHeight="13095"/>
  </bookViews>
  <sheets>
    <sheet name="menu" sheetId="5" r:id="rId1"/>
    <sheet name="entretien" sheetId="1" r:id="rId2"/>
    <sheet name="tsaf" sheetId="2" r:id="rId3"/>
    <sheet name="a faire tsaf" sheetId="3" r:id="rId4"/>
    <sheet name="bouton tsaf" sheetId="8" r:id="rId5"/>
    <sheet name="tsafj1" sheetId="7" r:id="rId6"/>
    <sheet name="tsafj2" sheetId="12" r:id="rId7"/>
    <sheet name="tsafj3" sheetId="13" r:id="rId8"/>
    <sheet name="tsafj4" sheetId="14" r:id="rId9"/>
    <sheet name="tsafj5" sheetId="15" r:id="rId10"/>
    <sheet name="tsafk0" sheetId="16" r:id="rId11"/>
    <sheet name="tsafk1" sheetId="17" r:id="rId12"/>
    <sheet name="tsafk2" sheetId="18" r:id="rId13"/>
    <sheet name="tsafk3" sheetId="19" r:id="rId14"/>
    <sheet name="filtre omega" sheetId="6" r:id="rId15"/>
    <sheet name="bouton omega" sheetId="11" r:id="rId16"/>
    <sheet name="omegaj1" sheetId="9" r:id="rId17"/>
    <sheet name="Feuil4" sheetId="4" r:id="rId18"/>
  </sheets>
  <definedNames>
    <definedName name="top">tsaf!$A$1</definedName>
  </definedNames>
  <calcPr calcId="125725"/>
</workbook>
</file>

<file path=xl/calcChain.xml><?xml version="1.0" encoding="utf-8"?>
<calcChain xmlns="http://schemas.openxmlformats.org/spreadsheetml/2006/main">
  <c r="BG14" i="3"/>
  <c r="BH13"/>
  <c r="BF18"/>
  <c r="BG10"/>
  <c r="BL18"/>
  <c r="BK18"/>
  <c r="BJ18"/>
  <c r="BI18"/>
  <c r="BH18"/>
  <c r="BG18"/>
  <c r="BL17"/>
  <c r="BK17"/>
  <c r="BJ17"/>
  <c r="BI17"/>
  <c r="BH17"/>
  <c r="BG17"/>
  <c r="BL16"/>
  <c r="BK16"/>
  <c r="BJ16"/>
  <c r="BI16"/>
  <c r="BH16"/>
  <c r="BG16"/>
  <c r="BL15"/>
  <c r="BK15"/>
  <c r="BJ15"/>
  <c r="BI15"/>
  <c r="BH15"/>
  <c r="BG15"/>
  <c r="BL14"/>
  <c r="BK14"/>
  <c r="BJ14"/>
  <c r="BI14"/>
  <c r="BH14"/>
  <c r="BL13"/>
  <c r="BK13"/>
  <c r="BJ13"/>
  <c r="BI13"/>
  <c r="BG13"/>
  <c r="BL12"/>
  <c r="BK12"/>
  <c r="BJ12"/>
  <c r="BI12"/>
  <c r="BH12"/>
  <c r="BG12"/>
  <c r="BL11"/>
  <c r="BK11"/>
  <c r="BJ11"/>
  <c r="BI11"/>
  <c r="BH11"/>
  <c r="BG11"/>
  <c r="BL10"/>
  <c r="BK10"/>
  <c r="BJ10"/>
  <c r="BI10"/>
  <c r="BH10"/>
  <c r="BL16" i="2"/>
  <c r="BL18"/>
  <c r="BL11"/>
  <c r="BL12"/>
  <c r="BL13"/>
  <c r="BL14"/>
  <c r="BL10"/>
  <c r="BK16"/>
  <c r="BK18"/>
  <c r="BK11"/>
  <c r="BK13"/>
  <c r="BK14"/>
  <c r="BJ16"/>
  <c r="BJ18"/>
  <c r="BJ11"/>
  <c r="BJ13"/>
  <c r="BJ14"/>
  <c r="BI16"/>
  <c r="BI18"/>
  <c r="BI11"/>
  <c r="BI13"/>
  <c r="BI14"/>
  <c r="BH18"/>
  <c r="BH11"/>
  <c r="BH12"/>
  <c r="BH13"/>
  <c r="BH14"/>
  <c r="BG18"/>
  <c r="BF18"/>
  <c r="P26"/>
  <c r="P28"/>
  <c r="D25"/>
  <c r="V19"/>
  <c r="V21"/>
  <c r="J19"/>
  <c r="J21"/>
  <c r="J22"/>
  <c r="S19"/>
  <c r="S21"/>
  <c r="P19"/>
  <c r="P21"/>
  <c r="V14"/>
  <c r="S14"/>
  <c r="P14"/>
  <c r="J12"/>
  <c r="J13"/>
  <c r="J14"/>
  <c r="J15"/>
  <c r="G19"/>
  <c r="G21"/>
  <c r="G22"/>
  <c r="D19"/>
  <c r="D21"/>
  <c r="D22"/>
  <c r="D29"/>
  <c r="D28"/>
  <c r="D27"/>
  <c r="D26"/>
  <c r="D11" i="6"/>
  <c r="D19"/>
  <c r="D21"/>
  <c r="D22"/>
  <c r="J12"/>
  <c r="J13"/>
  <c r="J14"/>
  <c r="J15"/>
  <c r="J11"/>
  <c r="J1" i="3"/>
  <c r="S21" i="6"/>
  <c r="P21"/>
  <c r="S20"/>
  <c r="P20"/>
  <c r="S19"/>
  <c r="P19"/>
  <c r="S18"/>
  <c r="P18"/>
  <c r="D7" i="2"/>
  <c r="AH11" s="1"/>
  <c r="D11" s="1"/>
  <c r="BF10" s="1"/>
  <c r="BF10" i="3" s="1"/>
  <c r="AD15" i="6"/>
  <c r="V14"/>
  <c r="S14"/>
  <c r="P14"/>
  <c r="AD14" s="1"/>
  <c r="V13"/>
  <c r="S13"/>
  <c r="P13"/>
  <c r="AD13" s="1"/>
  <c r="V12"/>
  <c r="S12"/>
  <c r="P12"/>
  <c r="AD12" s="1"/>
  <c r="V11"/>
  <c r="S11"/>
  <c r="P11"/>
  <c r="AD11" s="1"/>
  <c r="D7"/>
  <c r="AH27" s="1"/>
  <c r="K5" i="5"/>
  <c r="AM26" i="2" l="1"/>
  <c r="AM23"/>
  <c r="P25" s="1"/>
  <c r="BL15" s="1"/>
  <c r="AM24"/>
  <c r="AM25"/>
  <c r="P27" s="1"/>
  <c r="BL17" s="1"/>
  <c r="AO17"/>
  <c r="V18" s="1"/>
  <c r="BK15" s="1"/>
  <c r="AN20"/>
  <c r="AO18"/>
  <c r="AO19"/>
  <c r="V20" s="1"/>
  <c r="BK17" s="1"/>
  <c r="AO20"/>
  <c r="AN18"/>
  <c r="AN19"/>
  <c r="S20" s="1"/>
  <c r="BJ17" s="1"/>
  <c r="AN17"/>
  <c r="S18" s="1"/>
  <c r="BJ15" s="1"/>
  <c r="AO12"/>
  <c r="V12" s="1"/>
  <c r="BH16" s="1"/>
  <c r="AM18"/>
  <c r="AM19"/>
  <c r="P20" s="1"/>
  <c r="BI17" s="1"/>
  <c r="AM20"/>
  <c r="AM17"/>
  <c r="P18" s="1"/>
  <c r="BI15" s="1"/>
  <c r="AO13"/>
  <c r="V13" s="1"/>
  <c r="BH17" s="1"/>
  <c r="AO11"/>
  <c r="V11" s="1"/>
  <c r="BH15" s="1"/>
  <c r="AO14"/>
  <c r="AN13"/>
  <c r="S13" s="1"/>
  <c r="BG17" s="1"/>
  <c r="AN11"/>
  <c r="S11" s="1"/>
  <c r="BG15" s="1"/>
  <c r="AN12"/>
  <c r="S12" s="1"/>
  <c r="BG16" s="1"/>
  <c r="AN14"/>
  <c r="AM12"/>
  <c r="P12" s="1"/>
  <c r="AM14"/>
  <c r="AM13"/>
  <c r="P13" s="1"/>
  <c r="AM11"/>
  <c r="P11" s="1"/>
  <c r="AH12" i="6"/>
  <c r="D12" s="1"/>
  <c r="AI13"/>
  <c r="G13" s="1"/>
  <c r="AJ14"/>
  <c r="AJ15"/>
  <c r="AJ18"/>
  <c r="AI19"/>
  <c r="G20" s="1"/>
  <c r="AH20"/>
  <c r="AH24"/>
  <c r="AI11"/>
  <c r="G11" s="1"/>
  <c r="AJ12"/>
  <c r="AH14"/>
  <c r="D14" s="1"/>
  <c r="AH15"/>
  <c r="D15" s="1"/>
  <c r="AI17"/>
  <c r="G18" s="1"/>
  <c r="AH18"/>
  <c r="AJ20"/>
  <c r="AI21"/>
  <c r="G22" s="1"/>
  <c r="AH26"/>
  <c r="AJ11"/>
  <c r="AH13"/>
  <c r="D13" s="1"/>
  <c r="AI14"/>
  <c r="G14" s="1"/>
  <c r="AI15"/>
  <c r="G15" s="1"/>
  <c r="AJ17"/>
  <c r="AI18"/>
  <c r="G19" s="1"/>
  <c r="AH19"/>
  <c r="D20" s="1"/>
  <c r="AJ21"/>
  <c r="AH23"/>
  <c r="AH25"/>
  <c r="AH11"/>
  <c r="AI12"/>
  <c r="G12" s="1"/>
  <c r="AJ13"/>
  <c r="AH17"/>
  <c r="D18" s="1"/>
  <c r="AJ19"/>
  <c r="AI20"/>
  <c r="G21" s="1"/>
  <c r="AH21"/>
  <c r="AH24" i="2"/>
  <c r="AH27"/>
  <c r="AH25"/>
  <c r="AH26"/>
  <c r="AH23"/>
  <c r="AJ17"/>
  <c r="J18" s="1"/>
  <c r="BK10" s="1"/>
  <c r="AJ18"/>
  <c r="AJ20"/>
  <c r="AJ19"/>
  <c r="J20" s="1"/>
  <c r="BK12" s="1"/>
  <c r="AJ21"/>
  <c r="AI20"/>
  <c r="AI21"/>
  <c r="AI18"/>
  <c r="AI19"/>
  <c r="G20" s="1"/>
  <c r="BJ12" s="1"/>
  <c r="AI17"/>
  <c r="G18" s="1"/>
  <c r="BJ10" s="1"/>
  <c r="AH21"/>
  <c r="AH18"/>
  <c r="AH19"/>
  <c r="D20" s="1"/>
  <c r="BI12" s="1"/>
  <c r="AH20"/>
  <c r="AH17"/>
  <c r="D18" s="1"/>
  <c r="BI10" s="1"/>
  <c r="AJ14"/>
  <c r="AJ13"/>
  <c r="AJ15"/>
  <c r="AJ12"/>
  <c r="AJ11"/>
  <c r="J11" s="1"/>
  <c r="BH10" s="1"/>
  <c r="AI13"/>
  <c r="G13" s="1"/>
  <c r="BG12" s="1"/>
  <c r="AI14"/>
  <c r="G14" s="1"/>
  <c r="BG13" s="1"/>
  <c r="AI15"/>
  <c r="G15" s="1"/>
  <c r="BG14" s="1"/>
  <c r="AI12"/>
  <c r="G12" s="1"/>
  <c r="BG11" s="1"/>
  <c r="AI11"/>
  <c r="G11" s="1"/>
  <c r="BG10" s="1"/>
  <c r="AH14"/>
  <c r="D14" s="1"/>
  <c r="AH15"/>
  <c r="D15" s="1"/>
  <c r="AH13"/>
  <c r="D13" s="1"/>
  <c r="AH12"/>
  <c r="D12" s="1"/>
  <c r="AD12"/>
  <c r="AD14"/>
  <c r="AD15"/>
  <c r="BF17" l="1"/>
  <c r="BF17" i="3"/>
  <c r="BF16" i="2"/>
  <c r="BF16" i="3"/>
  <c r="BF15" i="2"/>
  <c r="BF15" i="3"/>
  <c r="BF14" i="2"/>
  <c r="BF14" i="3"/>
  <c r="BF13" i="2"/>
  <c r="BF13" i="3"/>
  <c r="BF12" i="2"/>
  <c r="BF12" i="3"/>
  <c r="BF11" i="2"/>
  <c r="BF11" i="3"/>
  <c r="AD13" i="2"/>
  <c r="AD11"/>
  <c r="AC13" i="6"/>
  <c r="AC14"/>
  <c r="AC12"/>
  <c r="AC15"/>
  <c r="AC11"/>
  <c r="AC15" i="2"/>
  <c r="AC13"/>
  <c r="AC11"/>
  <c r="AC14"/>
  <c r="AC12"/>
</calcChain>
</file>

<file path=xl/comments1.xml><?xml version="1.0" encoding="utf-8"?>
<comments xmlns="http://schemas.openxmlformats.org/spreadsheetml/2006/main">
  <authors>
    <author>pub</author>
  </authors>
  <commentList>
    <comment ref="C10" authorId="0">
      <text>
        <r>
          <rPr>
            <b/>
            <sz val="20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20"/>
            <color indexed="81"/>
            <rFont val="Tahoma"/>
            <family val="2"/>
          </rPr>
          <t>JOINTS EAU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PRODUIT</t>
        </r>
      </text>
    </comment>
    <comment ref="I10" author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COMPENSATEUR</t>
        </r>
      </text>
    </comment>
    <comment ref="O10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0" authorId="0">
      <text>
        <r>
          <rPr>
            <b/>
            <sz val="14"/>
            <color indexed="81"/>
            <rFont val="Tahoma"/>
            <family val="2"/>
          </rPr>
          <t>RENTREZ DANS LA COLONNE LA DATE DU DERNIER ENTRETIEN EFFECTUE DES VERINS</t>
        </r>
      </text>
    </comment>
    <comment ref="U10" authorId="0">
      <text>
        <r>
          <rPr>
            <b/>
            <sz val="12"/>
            <color indexed="81"/>
            <rFont val="Tahoma"/>
            <family val="2"/>
          </rPr>
          <t>RENTREZ DANS LA COLONNE LA DATE DU DERNIER ENTRETIEN EFFECTUE DES VERINS</t>
        </r>
      </text>
    </comment>
    <comment ref="C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F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I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17" authorId="0">
      <text>
        <r>
          <rPr>
            <b/>
            <sz val="16"/>
            <color indexed="81"/>
            <rFont val="Tahoma"/>
            <family val="2"/>
          </rPr>
          <t>RENTREZ DANS LA COLONNE LA DATE DU DERNIER ENTRETIEN EFFECTUE DES VERINS</t>
        </r>
      </text>
    </comment>
    <comment ref="R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U17" authorId="0">
      <text>
        <r>
          <rPr>
            <b/>
            <sz val="11"/>
            <color indexed="81"/>
            <rFont val="Tahoma"/>
            <family val="2"/>
          </rPr>
          <t>RENTREZ DANS LA COLONNE LA DATE DU DERNIER ENTRETIEN EFFECTUE DES VERINS</t>
        </r>
      </text>
    </comment>
    <comment ref="C24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24" authorId="0">
      <text>
        <r>
          <rPr>
            <b/>
            <sz val="16"/>
            <color indexed="81"/>
            <rFont val="Tahoma"/>
            <family val="2"/>
          </rPr>
          <t>RENTREZ DANS LA COLONNE LA DATE DU DERNIER ENTRETIEN EFFECTUE DES VERINS</t>
        </r>
      </text>
    </comment>
  </commentList>
</comments>
</file>

<file path=xl/comments2.xml><?xml version="1.0" encoding="utf-8"?>
<comments xmlns="http://schemas.openxmlformats.org/spreadsheetml/2006/main">
  <authors>
    <author>pub</author>
  </authors>
  <commentList>
    <comment ref="C10" authorId="0">
      <text>
        <r>
          <rPr>
            <b/>
            <sz val="20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20"/>
            <color indexed="81"/>
            <rFont val="Tahoma"/>
            <family val="2"/>
          </rPr>
          <t>JOINTS EAU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PRODUIT</t>
        </r>
      </text>
    </comment>
    <comment ref="I10" author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COMPENSATEUR</t>
        </r>
      </text>
    </comment>
    <comment ref="O10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0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U10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C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F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7" author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</commentList>
</comments>
</file>

<file path=xl/sharedStrings.xml><?xml version="1.0" encoding="utf-8"?>
<sst xmlns="http://schemas.openxmlformats.org/spreadsheetml/2006/main" count="351" uniqueCount="96">
  <si>
    <t>Nous sommes le :</t>
  </si>
  <si>
    <t>lignes qui ont le preventif a faire Four 3</t>
  </si>
  <si>
    <t>6 mois</t>
  </si>
  <si>
    <t>1 an</t>
  </si>
  <si>
    <t>J1</t>
  </si>
  <si>
    <t>J2</t>
  </si>
  <si>
    <t>J3</t>
  </si>
  <si>
    <t>J4</t>
  </si>
  <si>
    <t>J5</t>
  </si>
  <si>
    <t>K0</t>
  </si>
  <si>
    <t>K1</t>
  </si>
  <si>
    <t>K2</t>
  </si>
  <si>
    <t>K3</t>
  </si>
  <si>
    <t>Fait le :</t>
  </si>
  <si>
    <t>Nbre de jours apres entretien</t>
  </si>
  <si>
    <t>j1</t>
  </si>
  <si>
    <t>j2</t>
  </si>
  <si>
    <t>j3</t>
  </si>
  <si>
    <t>j4</t>
  </si>
  <si>
    <t>j5</t>
  </si>
  <si>
    <t>date</t>
  </si>
  <si>
    <t>j.produit</t>
  </si>
  <si>
    <t>j.compensateur</t>
  </si>
  <si>
    <t>joint.eau</t>
  </si>
  <si>
    <t>Four 3</t>
  </si>
  <si>
    <t>Four 4</t>
  </si>
  <si>
    <t>Chang. Tuyau produit ( 1 an )</t>
  </si>
  <si>
    <t xml:space="preserve"> Changement joints eau : 6 mois </t>
  </si>
  <si>
    <t>Joints compensateur : 6 mois</t>
  </si>
  <si>
    <t>Joints produit : 6 mois</t>
  </si>
  <si>
    <t xml:space="preserve"> changement verin eau : 1 an</t>
  </si>
  <si>
    <t>Changement joints eau : 6 mois</t>
  </si>
  <si>
    <t>Verin produit : 1 an</t>
  </si>
  <si>
    <t>Verin compensateur : 1 an</t>
  </si>
  <si>
    <t>Changement verin eau : 1 an</t>
  </si>
  <si>
    <t>Chang. Tuyau produit : 1 an</t>
  </si>
  <si>
    <t>verin C</t>
  </si>
  <si>
    <t>verin P</t>
  </si>
  <si>
    <t>verin E</t>
  </si>
  <si>
    <t>tuyau</t>
  </si>
  <si>
    <t xml:space="preserve"> Changement filtres : 3 mois</t>
  </si>
  <si>
    <t>Changement chaine</t>
  </si>
  <si>
    <t>Changement cardan</t>
  </si>
  <si>
    <t xml:space="preserve"> chang. pignons entrainement</t>
  </si>
  <si>
    <t xml:space="preserve"> chang. pignons retour</t>
  </si>
  <si>
    <t>Dates</t>
  </si>
  <si>
    <t>Trigramme</t>
  </si>
  <si>
    <t>Actions</t>
  </si>
  <si>
    <t>TSAF J1</t>
  </si>
  <si>
    <t>SDN</t>
  </si>
  <si>
    <t>changement de l injecteur + nettoyage armoire produit</t>
  </si>
  <si>
    <t>Choisissez la ligne</t>
  </si>
  <si>
    <t>OMEGA J1</t>
  </si>
  <si>
    <t>sqn</t>
  </si>
  <si>
    <t>changé filtres et racourçi chaines oméga</t>
  </si>
  <si>
    <t>k0</t>
  </si>
  <si>
    <t>k1</t>
  </si>
  <si>
    <t>k2</t>
  </si>
  <si>
    <t>k3</t>
  </si>
  <si>
    <t>TSAF J2</t>
  </si>
  <si>
    <t>TSAF J3</t>
  </si>
  <si>
    <t>TSAF J4</t>
  </si>
  <si>
    <t>TSAF J5</t>
  </si>
  <si>
    <t>TSAF K0</t>
  </si>
  <si>
    <t>TSAF K1</t>
  </si>
  <si>
    <t>TSAF K2</t>
  </si>
  <si>
    <t>TSAF K3</t>
  </si>
  <si>
    <t>Ligne</t>
  </si>
  <si>
    <t>Remarques :</t>
  </si>
  <si>
    <t>Entretien TSAF :</t>
  </si>
  <si>
    <t>Changement      joint eau</t>
  </si>
  <si>
    <t>Changement      joint produit</t>
  </si>
  <si>
    <t>Le :</t>
  </si>
  <si>
    <t>Changement            verin eau</t>
  </si>
  <si>
    <t>Changement      joint            compensateur</t>
  </si>
  <si>
    <t>Changement             tuyau produit</t>
  </si>
  <si>
    <t>Changement              verin               compensateur</t>
  </si>
  <si>
    <t>Changement                   verin produit</t>
  </si>
  <si>
    <t>changé les joints des 2 pompes</t>
  </si>
  <si>
    <t>filtres</t>
  </si>
  <si>
    <t>cardan</t>
  </si>
  <si>
    <t>chaine</t>
  </si>
  <si>
    <t>pignon ent.</t>
  </si>
  <si>
    <t>prignon ret.</t>
  </si>
  <si>
    <t>………..</t>
  </si>
  <si>
    <t>Changement cardan : 1 an</t>
  </si>
  <si>
    <t>Changement chaine : 1 an ?</t>
  </si>
  <si>
    <t xml:space="preserve">nombre de Urgent </t>
  </si>
  <si>
    <t>mis un compensateur neuf car pas de joints pour celui -çi</t>
  </si>
  <si>
    <t>joint eau</t>
  </si>
  <si>
    <t>joint produit</t>
  </si>
  <si>
    <t>joint compensateur</t>
  </si>
  <si>
    <t>verin eau</t>
  </si>
  <si>
    <t>verin produit</t>
  </si>
  <si>
    <t>verin  compensateur</t>
  </si>
  <si>
    <t>tuyau produit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</si>
</sst>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indexed="81"/>
      <name val="Tahoma"/>
      <family val="2"/>
    </font>
    <font>
      <b/>
      <sz val="28"/>
      <color theme="1"/>
      <name val="Brush Script MT"/>
      <family val="4"/>
    </font>
    <font>
      <b/>
      <u/>
      <sz val="20"/>
      <color indexed="81"/>
      <name val="Tahoma"/>
      <family val="2"/>
    </font>
    <font>
      <b/>
      <sz val="9"/>
      <color indexed="81"/>
      <name val="Tahoma"/>
      <family val="2"/>
    </font>
    <font>
      <b/>
      <u/>
      <sz val="9"/>
      <color indexed="81"/>
      <name val="Tahoma"/>
      <family val="2"/>
    </font>
    <font>
      <sz val="11"/>
      <color rgb="FFE0DBD2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rgb="FF000000"/>
      <name val="Footlight MT Light"/>
      <family val="1"/>
    </font>
    <font>
      <b/>
      <sz val="16"/>
      <color indexed="81"/>
      <name val="Tahoma"/>
      <family val="2"/>
    </font>
    <font>
      <b/>
      <sz val="14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indexed="81"/>
      <name val="Tahoma"/>
      <family val="2"/>
    </font>
    <font>
      <b/>
      <u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EEEC2"/>
        <bgColor indexed="64"/>
      </patternFill>
    </fill>
    <fill>
      <patternFill patternType="solid">
        <fgColor rgb="FFFDEECF"/>
        <bgColor indexed="64"/>
      </patternFill>
    </fill>
    <fill>
      <patternFill patternType="solid">
        <fgColor rgb="FFDCE8E4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2" borderId="0" xfId="0" applyFill="1"/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right" vertical="center"/>
    </xf>
    <xf numFmtId="0" fontId="0" fillId="3" borderId="0" xfId="0" applyFill="1" applyAlignment="1" applyProtection="1">
      <alignment vertical="center"/>
    </xf>
    <xf numFmtId="0" fontId="0" fillId="3" borderId="0" xfId="0" applyFill="1" applyBorder="1" applyAlignment="1" applyProtection="1">
      <alignment vertical="center"/>
    </xf>
    <xf numFmtId="0" fontId="0" fillId="3" borderId="0" xfId="0" applyFill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 applyProtection="1">
      <alignment horizontal="center" vertical="center"/>
    </xf>
    <xf numFmtId="14" fontId="0" fillId="8" borderId="5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</xf>
    <xf numFmtId="0" fontId="1" fillId="9" borderId="0" xfId="0" applyNumberFormat="1" applyFont="1" applyFill="1" applyBorder="1" applyAlignment="1" applyProtection="1">
      <alignment horizontal="center" vertical="center"/>
    </xf>
    <xf numFmtId="14" fontId="0" fillId="8" borderId="7" xfId="0" applyNumberFormat="1" applyFill="1" applyBorder="1" applyAlignment="1" applyProtection="1">
      <alignment horizontal="center" vertical="center"/>
      <protection locked="0"/>
    </xf>
    <xf numFmtId="14" fontId="0" fillId="8" borderId="8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</xf>
    <xf numFmtId="14" fontId="0" fillId="8" borderId="10" xfId="0" applyNumberForma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</xf>
    <xf numFmtId="0" fontId="3" fillId="7" borderId="5" xfId="0" applyFont="1" applyFill="1" applyBorder="1" applyAlignment="1" applyProtection="1">
      <alignment horizontal="center" vertical="center"/>
    </xf>
    <xf numFmtId="0" fontId="0" fillId="9" borderId="0" xfId="0" applyFill="1" applyAlignment="1" applyProtection="1">
      <alignment vertical="center"/>
    </xf>
    <xf numFmtId="0" fontId="3" fillId="7" borderId="12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14" fontId="0" fillId="8" borderId="14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Protection="1"/>
    <xf numFmtId="0" fontId="3" fillId="3" borderId="0" xfId="0" applyFont="1" applyFill="1" applyAlignment="1" applyProtection="1">
      <alignment horizontal="center"/>
    </xf>
    <xf numFmtId="0" fontId="0" fillId="10" borderId="0" xfId="0" applyFill="1"/>
    <xf numFmtId="0" fontId="1" fillId="10" borderId="0" xfId="0" applyFont="1" applyFill="1" applyAlignment="1">
      <alignment horizontal="right"/>
    </xf>
    <xf numFmtId="164" fontId="2" fillId="3" borderId="0" xfId="0" applyNumberFormat="1" applyFont="1" applyFill="1" applyAlignment="1" applyProtection="1">
      <alignment horizontal="left" vertical="center"/>
    </xf>
    <xf numFmtId="164" fontId="7" fillId="10" borderId="0" xfId="0" applyNumberFormat="1" applyFont="1" applyFill="1"/>
    <xf numFmtId="0" fontId="5" fillId="3" borderId="0" xfId="0" applyFont="1" applyFill="1" applyAlignment="1" applyProtection="1">
      <alignment vertical="center"/>
    </xf>
    <xf numFmtId="14" fontId="0" fillId="8" borderId="3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</xf>
    <xf numFmtId="0" fontId="1" fillId="4" borderId="20" xfId="0" applyFont="1" applyFill="1" applyBorder="1" applyAlignment="1" applyProtection="1">
      <alignment horizontal="center" vertical="center"/>
    </xf>
    <xf numFmtId="0" fontId="0" fillId="8" borderId="12" xfId="0" applyFill="1" applyBorder="1" applyAlignment="1" applyProtection="1">
      <alignment horizontal="center" vertical="center"/>
    </xf>
    <xf numFmtId="0" fontId="0" fillId="8" borderId="13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11" borderId="0" xfId="0" applyFill="1" applyAlignment="1" applyProtection="1">
      <alignment vertical="center"/>
    </xf>
    <xf numFmtId="0" fontId="3" fillId="11" borderId="0" xfId="0" applyFont="1" applyFill="1" applyAlignment="1" applyProtection="1">
      <alignment horizontal="center" vertical="center"/>
    </xf>
    <xf numFmtId="0" fontId="3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 applyProtection="1">
      <alignment vertical="center"/>
    </xf>
    <xf numFmtId="0" fontId="1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 applyProtection="1">
      <alignment horizontal="center" vertical="center"/>
    </xf>
    <xf numFmtId="14" fontId="0" fillId="11" borderId="0" xfId="0" applyNumberFormat="1" applyFill="1" applyBorder="1" applyAlignment="1" applyProtection="1">
      <alignment horizontal="center" vertical="center"/>
      <protection locked="0"/>
    </xf>
    <xf numFmtId="0" fontId="12" fillId="12" borderId="0" xfId="0" applyFont="1" applyFill="1" applyAlignment="1" applyProtection="1">
      <alignment vertical="center"/>
    </xf>
    <xf numFmtId="0" fontId="0" fillId="12" borderId="0" xfId="0" applyFill="1" applyAlignment="1" applyProtection="1">
      <alignment vertical="center"/>
    </xf>
    <xf numFmtId="0" fontId="0" fillId="12" borderId="0" xfId="0" applyFill="1" applyBorder="1" applyAlignment="1" applyProtection="1">
      <alignment vertical="center"/>
    </xf>
    <xf numFmtId="0" fontId="1" fillId="12" borderId="0" xfId="0" applyFont="1" applyFill="1" applyBorder="1" applyAlignment="1" applyProtection="1">
      <alignment horizontal="center" vertical="center"/>
    </xf>
    <xf numFmtId="0" fontId="0" fillId="12" borderId="0" xfId="0" applyFill="1" applyBorder="1" applyAlignment="1" applyProtection="1">
      <alignment horizontal="center" vertical="center"/>
    </xf>
    <xf numFmtId="14" fontId="0" fillId="12" borderId="0" xfId="0" applyNumberFormat="1" applyFont="1" applyFill="1" applyBorder="1" applyAlignment="1" applyProtection="1">
      <alignment horizontal="center" vertical="center"/>
      <protection locked="0"/>
    </xf>
    <xf numFmtId="0" fontId="0" fillId="12" borderId="0" xfId="0" applyFont="1" applyFill="1" applyBorder="1" applyAlignment="1" applyProtection="1">
      <alignment horizontal="center" vertical="center"/>
    </xf>
    <xf numFmtId="0" fontId="11" fillId="12" borderId="0" xfId="0" applyFont="1" applyFill="1" applyAlignment="1" applyProtection="1">
      <alignment vertical="center"/>
    </xf>
    <xf numFmtId="0" fontId="3" fillId="12" borderId="0" xfId="0" applyFont="1" applyFill="1" applyBorder="1" applyAlignment="1" applyProtection="1">
      <alignment horizontal="center" vertical="center"/>
    </xf>
    <xf numFmtId="14" fontId="0" fillId="12" borderId="0" xfId="0" applyNumberFormat="1" applyFill="1" applyBorder="1" applyAlignment="1" applyProtection="1">
      <alignment horizontal="center" vertical="center"/>
      <protection locked="0"/>
    </xf>
    <xf numFmtId="0" fontId="0" fillId="11" borderId="19" xfId="0" applyFill="1" applyBorder="1" applyAlignment="1" applyProtection="1">
      <alignment horizontal="center" vertical="center"/>
    </xf>
    <xf numFmtId="0" fontId="0" fillId="11" borderId="0" xfId="0" applyFont="1" applyFill="1" applyBorder="1" applyAlignment="1" applyProtection="1">
      <alignment horizontal="center" vertical="center"/>
    </xf>
    <xf numFmtId="0" fontId="0" fillId="11" borderId="23" xfId="0" applyFill="1" applyBorder="1" applyAlignment="1" applyProtection="1">
      <alignment horizontal="center" vertical="center"/>
    </xf>
    <xf numFmtId="0" fontId="0" fillId="11" borderId="17" xfId="0" applyFill="1" applyBorder="1" applyAlignment="1" applyProtection="1">
      <alignment horizontal="center" vertical="center"/>
    </xf>
    <xf numFmtId="0" fontId="0" fillId="11" borderId="23" xfId="0" applyNumberFormat="1" applyFill="1" applyBorder="1" applyAlignment="1" applyProtection="1">
      <alignment horizontal="center" vertical="center"/>
    </xf>
    <xf numFmtId="0" fontId="0" fillId="11" borderId="10" xfId="0" applyFill="1" applyBorder="1" applyAlignment="1" applyProtection="1">
      <alignment horizontal="center" vertical="center"/>
    </xf>
    <xf numFmtId="0" fontId="0" fillId="11" borderId="18" xfId="0" applyFill="1" applyBorder="1" applyAlignment="1" applyProtection="1">
      <alignment horizontal="center" vertical="center"/>
    </xf>
    <xf numFmtId="0" fontId="0" fillId="11" borderId="24" xfId="0" applyNumberFormat="1" applyFill="1" applyBorder="1" applyAlignment="1" applyProtection="1">
      <alignment horizontal="center" vertical="center"/>
    </xf>
    <xf numFmtId="0" fontId="15" fillId="11" borderId="22" xfId="0" applyFont="1" applyFill="1" applyBorder="1" applyAlignment="1" applyProtection="1">
      <alignment horizontal="center" vertical="center"/>
    </xf>
    <xf numFmtId="0" fontId="0" fillId="11" borderId="0" xfId="0" applyNumberFormat="1" applyFill="1" applyBorder="1" applyAlignment="1" applyProtection="1">
      <alignment horizontal="center" vertical="center"/>
    </xf>
    <xf numFmtId="0" fontId="0" fillId="11" borderId="18" xfId="0" applyNumberFormat="1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center" vertical="center"/>
    </xf>
    <xf numFmtId="0" fontId="0" fillId="3" borderId="26" xfId="0" applyFill="1" applyBorder="1" applyAlignment="1" applyProtection="1">
      <alignment horizontal="center" vertical="center"/>
    </xf>
    <xf numFmtId="0" fontId="0" fillId="10" borderId="0" xfId="0" applyFill="1" applyBorder="1" applyAlignment="1" applyProtection="1">
      <alignment vertical="center"/>
    </xf>
    <xf numFmtId="0" fontId="1" fillId="10" borderId="0" xfId="0" applyFont="1" applyFill="1" applyBorder="1" applyAlignment="1" applyProtection="1">
      <alignment horizontal="center" vertical="center"/>
    </xf>
    <xf numFmtId="0" fontId="3" fillId="10" borderId="0" xfId="0" applyFont="1" applyFill="1" applyBorder="1" applyAlignment="1" applyProtection="1">
      <alignment horizontal="center" vertical="center"/>
    </xf>
    <xf numFmtId="14" fontId="0" fillId="10" borderId="0" xfId="0" applyNumberFormat="1" applyFill="1" applyBorder="1" applyAlignment="1" applyProtection="1">
      <alignment horizontal="center" vertical="center"/>
      <protection locked="0"/>
    </xf>
    <xf numFmtId="0" fontId="0" fillId="10" borderId="0" xfId="0" applyFill="1" applyBorder="1" applyAlignment="1" applyProtection="1">
      <alignment horizontal="center" vertical="center"/>
    </xf>
    <xf numFmtId="0" fontId="1" fillId="5" borderId="2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14" fontId="0" fillId="8" borderId="5" xfId="0" applyNumberForma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27" xfId="0" applyFill="1" applyBorder="1" applyAlignment="1" applyProtection="1">
      <alignment horizontal="center" vertical="center"/>
    </xf>
    <xf numFmtId="14" fontId="0" fillId="3" borderId="29" xfId="0" applyNumberFormat="1" applyFill="1" applyBorder="1" applyAlignment="1" applyProtection="1">
      <alignment horizontal="center" vertical="center"/>
    </xf>
    <xf numFmtId="0" fontId="0" fillId="3" borderId="29" xfId="0" applyFill="1" applyBorder="1" applyAlignment="1" applyProtection="1">
      <alignment horizontal="center" vertical="center"/>
    </xf>
    <xf numFmtId="0" fontId="17" fillId="7" borderId="15" xfId="0" applyFont="1" applyFill="1" applyBorder="1" applyAlignment="1" applyProtection="1">
      <alignment horizontal="center" vertical="center"/>
    </xf>
    <xf numFmtId="0" fontId="17" fillId="7" borderId="28" xfId="0" applyFont="1" applyFill="1" applyBorder="1" applyAlignment="1" applyProtection="1">
      <alignment horizontal="center" vertical="center"/>
    </xf>
    <xf numFmtId="0" fontId="17" fillId="7" borderId="16" xfId="0" applyFont="1" applyFill="1" applyBorder="1" applyAlignment="1" applyProtection="1">
      <alignment horizontal="center" vertical="center"/>
    </xf>
    <xf numFmtId="0" fontId="0" fillId="3" borderId="0" xfId="0" applyFill="1"/>
    <xf numFmtId="0" fontId="18" fillId="3" borderId="0" xfId="0" applyFont="1" applyFill="1" applyBorder="1" applyProtection="1"/>
    <xf numFmtId="14" fontId="0" fillId="8" borderId="12" xfId="0" applyNumberFormat="1" applyFill="1" applyBorder="1" applyAlignment="1" applyProtection="1">
      <alignment horizontal="center" vertical="center"/>
    </xf>
    <xf numFmtId="0" fontId="19" fillId="0" borderId="0" xfId="0" applyFont="1" applyAlignment="1">
      <alignment horizontal="center"/>
    </xf>
    <xf numFmtId="14" fontId="0" fillId="8" borderId="13" xfId="0" applyNumberFormat="1" applyFill="1" applyBorder="1" applyAlignment="1" applyProtection="1">
      <alignment horizontal="center" vertical="center"/>
    </xf>
    <xf numFmtId="0" fontId="0" fillId="3" borderId="30" xfId="0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14" fontId="0" fillId="8" borderId="13" xfId="0" applyNumberFormat="1" applyFill="1" applyBorder="1" applyAlignment="1" applyProtection="1">
      <alignment horizontal="center" vertical="center"/>
      <protection locked="0"/>
    </xf>
    <xf numFmtId="0" fontId="0" fillId="12" borderId="19" xfId="0" applyFill="1" applyBorder="1" applyAlignment="1" applyProtection="1">
      <alignment horizontal="center" vertical="center"/>
    </xf>
    <xf numFmtId="0" fontId="15" fillId="12" borderId="22" xfId="0" applyFont="1" applyFill="1" applyBorder="1" applyAlignment="1" applyProtection="1">
      <alignment horizontal="center" vertical="center"/>
    </xf>
    <xf numFmtId="0" fontId="0" fillId="12" borderId="23" xfId="0" applyFill="1" applyBorder="1" applyAlignment="1" applyProtection="1">
      <alignment horizontal="center" vertical="center"/>
    </xf>
    <xf numFmtId="0" fontId="0" fillId="12" borderId="17" xfId="0" applyFill="1" applyBorder="1" applyAlignment="1" applyProtection="1">
      <alignment horizontal="center" vertical="center"/>
    </xf>
    <xf numFmtId="0" fontId="0" fillId="12" borderId="23" xfId="0" applyNumberFormat="1" applyFill="1" applyBorder="1" applyAlignment="1" applyProtection="1">
      <alignment horizontal="center" vertical="center"/>
    </xf>
    <xf numFmtId="0" fontId="0" fillId="12" borderId="10" xfId="0" applyFill="1" applyBorder="1" applyAlignment="1" applyProtection="1">
      <alignment horizontal="center" vertical="center"/>
    </xf>
    <xf numFmtId="0" fontId="0" fillId="12" borderId="18" xfId="0" applyFill="1" applyBorder="1" applyAlignment="1" applyProtection="1">
      <alignment horizontal="center" vertical="center"/>
    </xf>
    <xf numFmtId="0" fontId="0" fillId="12" borderId="24" xfId="0" applyNumberFormat="1" applyFill="1" applyBorder="1" applyAlignment="1" applyProtection="1">
      <alignment horizontal="center" vertical="center"/>
    </xf>
    <xf numFmtId="0" fontId="0" fillId="12" borderId="0" xfId="0" applyNumberFormat="1" applyFill="1" applyBorder="1" applyAlignment="1" applyProtection="1">
      <alignment horizontal="center" vertical="center"/>
    </xf>
    <xf numFmtId="0" fontId="0" fillId="12" borderId="18" xfId="0" applyNumberFormat="1" applyFill="1" applyBorder="1" applyAlignment="1" applyProtection="1">
      <alignment horizontal="center" vertical="center"/>
    </xf>
    <xf numFmtId="0" fontId="0" fillId="12" borderId="21" xfId="0" applyFill="1" applyBorder="1" applyAlignment="1" applyProtection="1">
      <alignment horizontal="center" vertical="center"/>
    </xf>
    <xf numFmtId="0" fontId="0" fillId="12" borderId="17" xfId="0" applyFont="1" applyFill="1" applyBorder="1" applyAlignment="1" applyProtection="1">
      <alignment horizontal="center" vertical="center"/>
    </xf>
    <xf numFmtId="0" fontId="0" fillId="12" borderId="22" xfId="0" applyFill="1" applyBorder="1" applyAlignment="1" applyProtection="1">
      <alignment horizontal="center" vertical="center"/>
    </xf>
    <xf numFmtId="0" fontId="0" fillId="12" borderId="24" xfId="0" applyFill="1" applyBorder="1" applyAlignment="1" applyProtection="1">
      <alignment horizontal="center" vertical="center"/>
    </xf>
    <xf numFmtId="0" fontId="0" fillId="11" borderId="21" xfId="0" applyFill="1" applyBorder="1" applyAlignment="1" applyProtection="1">
      <alignment horizontal="center" vertical="center"/>
    </xf>
    <xf numFmtId="0" fontId="0" fillId="11" borderId="17" xfId="0" applyFont="1" applyFill="1" applyBorder="1" applyAlignment="1" applyProtection="1">
      <alignment horizontal="center" vertical="center"/>
    </xf>
    <xf numFmtId="0" fontId="0" fillId="11" borderId="22" xfId="0" applyFill="1" applyBorder="1" applyAlignment="1" applyProtection="1">
      <alignment horizontal="center" vertical="center"/>
    </xf>
    <xf numFmtId="0" fontId="0" fillId="11" borderId="24" xfId="0" applyFill="1" applyBorder="1" applyAlignment="1" applyProtection="1">
      <alignment horizontal="center" vertical="center"/>
    </xf>
    <xf numFmtId="0" fontId="0" fillId="2" borderId="0" xfId="0" applyFill="1" applyProtection="1"/>
    <xf numFmtId="0" fontId="0" fillId="2" borderId="0" xfId="0" applyFill="1" applyBorder="1" applyProtection="1"/>
    <xf numFmtId="0" fontId="0" fillId="2" borderId="0" xfId="0" applyFill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horizontal="center" vertical="center"/>
    </xf>
    <xf numFmtId="0" fontId="1" fillId="5" borderId="33" xfId="0" applyFont="1" applyFill="1" applyBorder="1" applyAlignment="1" applyProtection="1">
      <alignment horizontal="center" vertical="center"/>
    </xf>
    <xf numFmtId="0" fontId="1" fillId="6" borderId="33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25" fillId="2" borderId="1" xfId="0" applyFont="1" applyFill="1" applyBorder="1" applyAlignment="1">
      <alignment horizontal="center" vertical="center" wrapText="1"/>
    </xf>
    <xf numFmtId="0" fontId="25" fillId="2" borderId="36" xfId="0" applyFont="1" applyFill="1" applyBorder="1" applyAlignment="1">
      <alignment horizontal="center" vertical="center" wrapText="1"/>
    </xf>
    <xf numFmtId="0" fontId="25" fillId="2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right"/>
    </xf>
    <xf numFmtId="0" fontId="1" fillId="3" borderId="0" xfId="0" applyFont="1" applyFill="1"/>
    <xf numFmtId="0" fontId="26" fillId="11" borderId="19" xfId="0" applyFont="1" applyFill="1" applyBorder="1" applyAlignment="1" applyProtection="1">
      <alignment horizontal="center" vertical="center"/>
    </xf>
    <xf numFmtId="14" fontId="0" fillId="3" borderId="27" xfId="0" applyNumberFormat="1" applyFill="1" applyBorder="1" applyAlignment="1" applyProtection="1">
      <alignment horizontal="center" vertical="center"/>
    </xf>
    <xf numFmtId="0" fontId="0" fillId="10" borderId="0" xfId="0" applyFill="1" applyAlignment="1">
      <alignment horizontal="center"/>
    </xf>
    <xf numFmtId="164" fontId="13" fillId="3" borderId="0" xfId="0" applyNumberFormat="1" applyFont="1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center" vertical="center"/>
    </xf>
    <xf numFmtId="0" fontId="14" fillId="11" borderId="0" xfId="0" applyFont="1" applyFill="1" applyAlignment="1" applyProtection="1">
      <alignment horizontal="center" vertical="center"/>
    </xf>
    <xf numFmtId="0" fontId="14" fillId="12" borderId="0" xfId="0" applyFont="1" applyFill="1" applyAlignment="1" applyProtection="1">
      <alignment horizontal="center" vertical="center"/>
    </xf>
    <xf numFmtId="0" fontId="16" fillId="3" borderId="0" xfId="0" applyFont="1" applyFill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/>
    </xf>
    <xf numFmtId="0" fontId="17" fillId="3" borderId="20" xfId="0" applyFont="1" applyFill="1" applyBorder="1" applyAlignment="1">
      <alignment horizontal="center" vertical="center"/>
    </xf>
    <xf numFmtId="0" fontId="17" fillId="3" borderId="34" xfId="0" applyFont="1" applyFill="1" applyBorder="1" applyAlignment="1">
      <alignment horizontal="center" vertical="center"/>
    </xf>
    <xf numFmtId="0" fontId="17" fillId="3" borderId="35" xfId="0" applyFont="1" applyFill="1" applyBorder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/>
    </xf>
    <xf numFmtId="0" fontId="27" fillId="2" borderId="36" xfId="0" applyFont="1" applyFill="1" applyBorder="1" applyAlignment="1">
      <alignment horizontal="center" vertical="center" wrapText="1"/>
    </xf>
    <xf numFmtId="0" fontId="27" fillId="2" borderId="2" xfId="0" applyFont="1" applyFill="1" applyBorder="1" applyAlignment="1">
      <alignment horizontal="center" vertical="center" wrapText="1"/>
    </xf>
    <xf numFmtId="0" fontId="28" fillId="3" borderId="37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center" vertical="center"/>
    </xf>
    <xf numFmtId="0" fontId="28" fillId="3" borderId="27" xfId="0" applyFont="1" applyFill="1" applyBorder="1" applyAlignment="1">
      <alignment horizontal="center" vertical="center"/>
    </xf>
    <xf numFmtId="0" fontId="28" fillId="3" borderId="25" xfId="0" applyFont="1" applyFill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3" borderId="26" xfId="0" applyFont="1" applyFill="1" applyBorder="1" applyAlignment="1">
      <alignment horizontal="center" vertical="center"/>
    </xf>
    <xf numFmtId="0" fontId="17" fillId="3" borderId="10" xfId="0" applyFont="1" applyFill="1" applyBorder="1" applyAlignment="1">
      <alignment horizontal="center" vertical="center"/>
    </xf>
    <xf numFmtId="0" fontId="17" fillId="3" borderId="18" xfId="0" applyFont="1" applyFill="1" applyBorder="1" applyAlignment="1">
      <alignment horizontal="center" vertical="center"/>
    </xf>
    <xf numFmtId="0" fontId="17" fillId="3" borderId="24" xfId="0" applyFont="1" applyFill="1" applyBorder="1" applyAlignment="1">
      <alignment horizontal="center" vertical="center"/>
    </xf>
    <xf numFmtId="0" fontId="29" fillId="3" borderId="37" xfId="0" applyFont="1" applyFill="1" applyBorder="1" applyAlignment="1">
      <alignment horizontal="center" vertical="center"/>
    </xf>
    <xf numFmtId="0" fontId="29" fillId="3" borderId="4" xfId="0" applyFont="1" applyFill="1" applyBorder="1" applyAlignment="1">
      <alignment horizontal="center" vertical="center"/>
    </xf>
    <xf numFmtId="0" fontId="29" fillId="3" borderId="27" xfId="0" applyFont="1" applyFill="1" applyBorder="1" applyAlignment="1">
      <alignment horizontal="center" vertical="center"/>
    </xf>
    <xf numFmtId="0" fontId="29" fillId="3" borderId="25" xfId="0" applyFont="1" applyFill="1" applyBorder="1" applyAlignment="1">
      <alignment horizontal="center" vertical="center"/>
    </xf>
    <xf numFmtId="0" fontId="29" fillId="3" borderId="38" xfId="0" applyFont="1" applyFill="1" applyBorder="1" applyAlignment="1">
      <alignment horizontal="center" vertical="center"/>
    </xf>
    <xf numFmtId="0" fontId="29" fillId="3" borderId="26" xfId="0" applyFont="1" applyFill="1" applyBorder="1" applyAlignment="1">
      <alignment horizontal="center" vertical="center"/>
    </xf>
    <xf numFmtId="0" fontId="30" fillId="3" borderId="37" xfId="0" applyFont="1" applyFill="1" applyBorder="1" applyAlignment="1">
      <alignment horizontal="center" vertical="center"/>
    </xf>
    <xf numFmtId="0" fontId="30" fillId="3" borderId="4" xfId="0" applyFont="1" applyFill="1" applyBorder="1" applyAlignment="1">
      <alignment horizontal="center" vertical="center"/>
    </xf>
    <xf numFmtId="0" fontId="30" fillId="3" borderId="27" xfId="0" applyFont="1" applyFill="1" applyBorder="1" applyAlignment="1">
      <alignment horizontal="center" vertical="center"/>
    </xf>
    <xf numFmtId="0" fontId="30" fillId="3" borderId="25" xfId="0" applyFont="1" applyFill="1" applyBorder="1" applyAlignment="1">
      <alignment horizontal="center" vertical="center"/>
    </xf>
    <xf numFmtId="0" fontId="30" fillId="3" borderId="38" xfId="0" applyFont="1" applyFill="1" applyBorder="1" applyAlignment="1">
      <alignment horizontal="center" vertical="center"/>
    </xf>
    <xf numFmtId="0" fontId="30" fillId="3" borderId="26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strike val="0"/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7979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7979"/>
        </patternFill>
      </fill>
    </dxf>
  </dxfs>
  <tableStyles count="0" defaultTableStyle="TableStyleMedium9" defaultPivotStyle="PivotStyleLight16"/>
  <colors>
    <mruColors>
      <color rgb="FFFFD9B3"/>
      <color rgb="FFDCE8E4"/>
      <color rgb="FFFEEEC2"/>
      <color rgb="FFFF7979"/>
      <color rgb="FFFDEECF"/>
      <color rgb="FFE0DBD2"/>
      <color rgb="FFFDE191"/>
      <color rgb="FFFFC285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185737</xdr:colOff>
      <xdr:row>0</xdr:row>
      <xdr:rowOff>161925</xdr:rowOff>
    </xdr:from>
    <xdr:ext cx="4048125" cy="1047750"/>
    <xdr:sp macro="" textlink="">
      <xdr:nvSpPr>
        <xdr:cNvPr id="2" name="Rectangle 1"/>
        <xdr:cNvSpPr/>
      </xdr:nvSpPr>
      <xdr:spPr>
        <a:xfrm>
          <a:off x="3995737" y="161925"/>
          <a:ext cx="4048125" cy="1047750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96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Menu</a:t>
          </a:r>
        </a:p>
      </xdr:txBody>
    </xdr:sp>
    <xdr:clientData/>
  </xdr:oneCellAnchor>
  <xdr:twoCellAnchor>
    <xdr:from>
      <xdr:col>2</xdr:col>
      <xdr:colOff>28575</xdr:colOff>
      <xdr:row>15</xdr:row>
      <xdr:rowOff>47624</xdr:rowOff>
    </xdr:from>
    <xdr:to>
      <xdr:col>3</xdr:col>
      <xdr:colOff>447675</xdr:colOff>
      <xdr:row>22</xdr:row>
      <xdr:rowOff>171449</xdr:rowOff>
    </xdr:to>
    <xdr:grpSp>
      <xdr:nvGrpSpPr>
        <xdr:cNvPr id="5" name="Groupe 4"/>
        <xdr:cNvGrpSpPr/>
      </xdr:nvGrpSpPr>
      <xdr:grpSpPr>
        <a:xfrm>
          <a:off x="1552575" y="3200399"/>
          <a:ext cx="1181100" cy="1457325"/>
          <a:chOff x="1600200" y="2918859"/>
          <a:chExt cx="1281779" cy="1519791"/>
        </a:xfrm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grpSpPr>
      <xdr:pic macro="[0]!entretien">
        <xdr:nvPicPr>
          <xdr:cNvPr id="1025" name="Picture 1" descr="C:\Users\pub\AppData\Local\Microsoft\Windows\Temporary Internet Files\Content.IE5\BL3MOQHS\Tools_clipart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600200" y="3171825"/>
            <a:ext cx="1281779" cy="1266825"/>
          </a:xfrm>
          <a:prstGeom prst="rect">
            <a:avLst/>
          </a:prstGeom>
          <a:noFill/>
        </xdr:spPr>
      </xdr:pic>
      <xdr:sp macro="" textlink="">
        <xdr:nvSpPr>
          <xdr:cNvPr id="4" name="ZoneTexte 3"/>
          <xdr:cNvSpPr txBox="1"/>
        </xdr:nvSpPr>
        <xdr:spPr>
          <a:xfrm>
            <a:off x="1744917" y="2918859"/>
            <a:ext cx="1032925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400" b="1"/>
              <a:t>Entretien</a:t>
            </a:r>
          </a:p>
        </xdr:txBody>
      </xdr:sp>
    </xdr:grpSp>
    <xdr:clientData/>
  </xdr:twoCellAnchor>
  <xdr:twoCellAnchor>
    <xdr:from>
      <xdr:col>10</xdr:col>
      <xdr:colOff>4250531</xdr:colOff>
      <xdr:row>32</xdr:row>
      <xdr:rowOff>19050</xdr:rowOff>
    </xdr:from>
    <xdr:to>
      <xdr:col>13</xdr:col>
      <xdr:colOff>533400</xdr:colOff>
      <xdr:row>34</xdr:row>
      <xdr:rowOff>161925</xdr:rowOff>
    </xdr:to>
    <xdr:sp macro="[0]!enregistrer" textlink="">
      <xdr:nvSpPr>
        <xdr:cNvPr id="6" name="enregistrement"/>
        <xdr:cNvSpPr/>
      </xdr:nvSpPr>
      <xdr:spPr>
        <a:xfrm>
          <a:off x="13385006" y="6543675"/>
          <a:ext cx="2788444" cy="5238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latin typeface="Stencil" pitchFamily="82" charset="0"/>
            </a:rPr>
            <a:t>Enregistrer</a:t>
          </a:r>
        </a:p>
      </xdr:txBody>
    </xdr:sp>
    <xdr:clientData/>
  </xdr:twoCellAnchor>
  <xdr:twoCellAnchor>
    <xdr:from>
      <xdr:col>14</xdr:col>
      <xdr:colOff>157161</xdr:colOff>
      <xdr:row>1</xdr:row>
      <xdr:rowOff>57150</xdr:rowOff>
    </xdr:from>
    <xdr:to>
      <xdr:col>15</xdr:col>
      <xdr:colOff>466724</xdr:colOff>
      <xdr:row>2</xdr:row>
      <xdr:rowOff>161925</xdr:rowOff>
    </xdr:to>
    <xdr:sp macro="[0]!pleinecran" textlink="">
      <xdr:nvSpPr>
        <xdr:cNvPr id="7" name="Rectangle 6"/>
        <xdr:cNvSpPr/>
      </xdr:nvSpPr>
      <xdr:spPr>
        <a:xfrm>
          <a:off x="16559211" y="247650"/>
          <a:ext cx="1071563" cy="2952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plein</a:t>
          </a:r>
          <a:r>
            <a:rPr lang="fr-FR" sz="1100" b="1" baseline="0"/>
            <a:t> ecran</a:t>
          </a:r>
          <a:endParaRPr lang="fr-FR" sz="1100" b="1"/>
        </a:p>
      </xdr:txBody>
    </xdr:sp>
    <xdr:clientData/>
  </xdr:twoCellAnchor>
  <xdr:twoCellAnchor>
    <xdr:from>
      <xdr:col>14</xdr:col>
      <xdr:colOff>157161</xdr:colOff>
      <xdr:row>3</xdr:row>
      <xdr:rowOff>180975</xdr:rowOff>
    </xdr:from>
    <xdr:to>
      <xdr:col>15</xdr:col>
      <xdr:colOff>466724</xdr:colOff>
      <xdr:row>4</xdr:row>
      <xdr:rowOff>285750</xdr:rowOff>
    </xdr:to>
    <xdr:sp macro="[0]!ecrannormal" textlink="">
      <xdr:nvSpPr>
        <xdr:cNvPr id="8" name="Rectangle 7"/>
        <xdr:cNvSpPr/>
      </xdr:nvSpPr>
      <xdr:spPr>
        <a:xfrm>
          <a:off x="16559211" y="752475"/>
          <a:ext cx="1071563" cy="2952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ecran</a:t>
          </a:r>
          <a:r>
            <a:rPr lang="fr-FR" sz="1100" b="1" baseline="0"/>
            <a:t> normal</a:t>
          </a:r>
          <a:endParaRPr lang="fr-FR" sz="1100" b="1"/>
        </a:p>
      </xdr:txBody>
    </xdr:sp>
    <xdr:clientData/>
  </xdr:twoCellAnchor>
  <xdr:twoCellAnchor editAs="oneCell">
    <xdr:from>
      <xdr:col>6</xdr:col>
      <xdr:colOff>133350</xdr:colOff>
      <xdr:row>24</xdr:row>
      <xdr:rowOff>133350</xdr:rowOff>
    </xdr:from>
    <xdr:to>
      <xdr:col>10</xdr:col>
      <xdr:colOff>1670050</xdr:colOff>
      <xdr:row>36</xdr:row>
      <xdr:rowOff>134541</xdr:rowOff>
    </xdr:to>
    <xdr:pic>
      <xdr:nvPicPr>
        <xdr:cNvPr id="9" name="Image 8" descr="page-en-construction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05350" y="5000625"/>
          <a:ext cx="6099175" cy="2287191"/>
        </a:xfrm>
        <a:prstGeom prst="rect">
          <a:avLst/>
        </a:prstGeom>
      </xdr:spPr>
    </xdr:pic>
    <xdr:clientData/>
  </xdr:twoCellAnchor>
  <xdr:twoCellAnchor>
    <xdr:from>
      <xdr:col>10</xdr:col>
      <xdr:colOff>4250531</xdr:colOff>
      <xdr:row>42</xdr:row>
      <xdr:rowOff>47625</xdr:rowOff>
    </xdr:from>
    <xdr:to>
      <xdr:col>13</xdr:col>
      <xdr:colOff>533400</xdr:colOff>
      <xdr:row>45</xdr:row>
      <xdr:rowOff>0</xdr:rowOff>
    </xdr:to>
    <xdr:sp macro="[0]!enregistrer" textlink="">
      <xdr:nvSpPr>
        <xdr:cNvPr id="11" name="enregistrement2" hidden="1"/>
        <xdr:cNvSpPr/>
      </xdr:nvSpPr>
      <xdr:spPr>
        <a:xfrm>
          <a:off x="13385006" y="8477250"/>
          <a:ext cx="2788444" cy="5238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latin typeface="Stencil" pitchFamily="82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14</xdr:row>
      <xdr:rowOff>38100</xdr:rowOff>
    </xdr:from>
    <xdr:to>
      <xdr:col>4</xdr:col>
      <xdr:colOff>0</xdr:colOff>
      <xdr:row>17</xdr:row>
      <xdr:rowOff>0</xdr:rowOff>
    </xdr:to>
    <xdr:sp macro="[0]!tsaf" textlink="">
      <xdr:nvSpPr>
        <xdr:cNvPr id="3" name="Rectangle 2"/>
        <xdr:cNvSpPr/>
      </xdr:nvSpPr>
      <xdr:spPr>
        <a:xfrm>
          <a:off x="1266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Traitement : </a:t>
          </a:r>
        </a:p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Joints, filtres ...</a:t>
          </a:r>
        </a:p>
      </xdr:txBody>
    </xdr:sp>
    <xdr:clientData/>
  </xdr:twoCellAnchor>
  <xdr:twoCellAnchor>
    <xdr:from>
      <xdr:col>5</xdr:col>
      <xdr:colOff>504825</xdr:colOff>
      <xdr:row>14</xdr:row>
      <xdr:rowOff>38100</xdr:rowOff>
    </xdr:from>
    <xdr:to>
      <xdr:col>8</xdr:col>
      <xdr:colOff>0</xdr:colOff>
      <xdr:row>17</xdr:row>
      <xdr:rowOff>0</xdr:rowOff>
    </xdr:to>
    <xdr:sp macro="[0]!filtreomega" textlink="">
      <xdr:nvSpPr>
        <xdr:cNvPr id="4" name="Rectangle 3"/>
        <xdr:cNvSpPr/>
      </xdr:nvSpPr>
      <xdr:spPr>
        <a:xfrm>
          <a:off x="4314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Omega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 :            pignons, filtres ...</a:t>
          </a:r>
        </a:p>
      </xdr:txBody>
    </xdr:sp>
    <xdr:clientData/>
  </xdr:twoCellAnchor>
  <xdr:twoCellAnchor>
    <xdr:from>
      <xdr:col>9</xdr:col>
      <xdr:colOff>504825</xdr:colOff>
      <xdr:row>14</xdr:row>
      <xdr:rowOff>38100</xdr:rowOff>
    </xdr:from>
    <xdr:to>
      <xdr:col>12</xdr:col>
      <xdr:colOff>0</xdr:colOff>
      <xdr:row>17</xdr:row>
      <xdr:rowOff>0</xdr:rowOff>
    </xdr:to>
    <xdr:sp macro="" textlink="">
      <xdr:nvSpPr>
        <xdr:cNvPr id="5" name="Rectangle 4"/>
        <xdr:cNvSpPr/>
      </xdr:nvSpPr>
      <xdr:spPr>
        <a:xfrm>
          <a:off x="7362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Filtres Lazer</a:t>
          </a:r>
        </a:p>
      </xdr:txBody>
    </xdr:sp>
    <xdr:clientData/>
  </xdr:twoCellAnchor>
  <xdr:twoCellAnchor>
    <xdr:from>
      <xdr:col>14</xdr:col>
      <xdr:colOff>714375</xdr:colOff>
      <xdr:row>30</xdr:row>
      <xdr:rowOff>66675</xdr:rowOff>
    </xdr:from>
    <xdr:to>
      <xdr:col>17</xdr:col>
      <xdr:colOff>333375</xdr:colOff>
      <xdr:row>33</xdr:row>
      <xdr:rowOff>171450</xdr:rowOff>
    </xdr:to>
    <xdr:sp macro="[0]!menu" textlink="">
      <xdr:nvSpPr>
        <xdr:cNvPr id="6" name="Rectangle 5"/>
        <xdr:cNvSpPr/>
      </xdr:nvSpPr>
      <xdr:spPr>
        <a:xfrm>
          <a:off x="11382375" y="5781675"/>
          <a:ext cx="1905000" cy="676275"/>
        </a:xfrm>
        <a:prstGeom prst="rect">
          <a:avLst/>
        </a:prstGeom>
        <a:solidFill>
          <a:srgbClr val="FFD9B3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2">
                  <a:lumMod val="50000"/>
                </a:schemeClr>
              </a:solidFill>
            </a:rPr>
            <a:t>MENU</a:t>
          </a:r>
        </a:p>
      </xdr:txBody>
    </xdr:sp>
    <xdr:clientData/>
  </xdr:twoCellAnchor>
  <xdr:oneCellAnchor>
    <xdr:from>
      <xdr:col>5</xdr:col>
      <xdr:colOff>4352</xdr:colOff>
      <xdr:row>1</xdr:row>
      <xdr:rowOff>100553</xdr:rowOff>
    </xdr:from>
    <xdr:ext cx="3782254" cy="890048"/>
    <xdr:sp macro="" textlink="">
      <xdr:nvSpPr>
        <xdr:cNvPr id="7" name="Rectangle 6"/>
        <xdr:cNvSpPr/>
      </xdr:nvSpPr>
      <xdr:spPr>
        <a:xfrm>
          <a:off x="3814352" y="291053"/>
          <a:ext cx="3782254" cy="89004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6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ENTRETIEN</a:t>
          </a:r>
        </a:p>
      </xdr:txBody>
    </xdr:sp>
    <xdr:clientData/>
  </xdr:oneCellAnchor>
  <xdr:twoCellAnchor>
    <xdr:from>
      <xdr:col>1</xdr:col>
      <xdr:colOff>504825</xdr:colOff>
      <xdr:row>18</xdr:row>
      <xdr:rowOff>171450</xdr:rowOff>
    </xdr:from>
    <xdr:to>
      <xdr:col>4</xdr:col>
      <xdr:colOff>0</xdr:colOff>
      <xdr:row>21</xdr:row>
      <xdr:rowOff>133350</xdr:rowOff>
    </xdr:to>
    <xdr:sp macro="" textlink="">
      <xdr:nvSpPr>
        <xdr:cNvPr id="8" name="Rectangle 7"/>
        <xdr:cNvSpPr/>
      </xdr:nvSpPr>
      <xdr:spPr>
        <a:xfrm>
          <a:off x="1266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Lanceur de liens</a:t>
          </a:r>
        </a:p>
      </xdr:txBody>
    </xdr:sp>
    <xdr:clientData/>
  </xdr:twoCellAnchor>
  <xdr:twoCellAnchor>
    <xdr:from>
      <xdr:col>5</xdr:col>
      <xdr:colOff>504825</xdr:colOff>
      <xdr:row>18</xdr:row>
      <xdr:rowOff>171450</xdr:rowOff>
    </xdr:from>
    <xdr:to>
      <xdr:col>8</xdr:col>
      <xdr:colOff>0</xdr:colOff>
      <xdr:row>21</xdr:row>
      <xdr:rowOff>133350</xdr:rowOff>
    </xdr:to>
    <xdr:sp macro="" textlink="">
      <xdr:nvSpPr>
        <xdr:cNvPr id="9" name="Rectangle 8"/>
        <xdr:cNvSpPr/>
      </xdr:nvSpPr>
      <xdr:spPr>
        <a:xfrm>
          <a:off x="4314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Etiqueteuse</a:t>
          </a:r>
        </a:p>
      </xdr:txBody>
    </xdr:sp>
    <xdr:clientData/>
  </xdr:twoCellAnchor>
  <xdr:twoCellAnchor>
    <xdr:from>
      <xdr:col>9</xdr:col>
      <xdr:colOff>504825</xdr:colOff>
      <xdr:row>18</xdr:row>
      <xdr:rowOff>171450</xdr:rowOff>
    </xdr:from>
    <xdr:to>
      <xdr:col>12</xdr:col>
      <xdr:colOff>0</xdr:colOff>
      <xdr:row>21</xdr:row>
      <xdr:rowOff>133350</xdr:rowOff>
    </xdr:to>
    <xdr:sp macro="" textlink="">
      <xdr:nvSpPr>
        <xdr:cNvPr id="10" name="Rectangle 9"/>
        <xdr:cNvSpPr/>
      </xdr:nvSpPr>
      <xdr:spPr>
        <a:xfrm>
          <a:off x="7362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CO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 - Check</a:t>
          </a:r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504825</xdr:colOff>
      <xdr:row>23</xdr:row>
      <xdr:rowOff>171450</xdr:rowOff>
    </xdr:from>
    <xdr:to>
      <xdr:col>4</xdr:col>
      <xdr:colOff>0</xdr:colOff>
      <xdr:row>26</xdr:row>
      <xdr:rowOff>133350</xdr:rowOff>
    </xdr:to>
    <xdr:sp macro="" textlink="">
      <xdr:nvSpPr>
        <xdr:cNvPr id="12" name="Rectangle 11"/>
        <xdr:cNvSpPr/>
      </xdr:nvSpPr>
      <xdr:spPr>
        <a:xfrm>
          <a:off x="1266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504825</xdr:colOff>
      <xdr:row>23</xdr:row>
      <xdr:rowOff>171450</xdr:rowOff>
    </xdr:from>
    <xdr:to>
      <xdr:col>8</xdr:col>
      <xdr:colOff>0</xdr:colOff>
      <xdr:row>26</xdr:row>
      <xdr:rowOff>133350</xdr:rowOff>
    </xdr:to>
    <xdr:sp macro="" textlink="">
      <xdr:nvSpPr>
        <xdr:cNvPr id="13" name="Rectangle 12"/>
        <xdr:cNvSpPr/>
      </xdr:nvSpPr>
      <xdr:spPr>
        <a:xfrm>
          <a:off x="4314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504825</xdr:colOff>
      <xdr:row>23</xdr:row>
      <xdr:rowOff>171450</xdr:rowOff>
    </xdr:from>
    <xdr:to>
      <xdr:col>12</xdr:col>
      <xdr:colOff>0</xdr:colOff>
      <xdr:row>26</xdr:row>
      <xdr:rowOff>133350</xdr:rowOff>
    </xdr:to>
    <xdr:sp macro="" textlink="">
      <xdr:nvSpPr>
        <xdr:cNvPr id="14" name="Rectangle 13"/>
        <xdr:cNvSpPr/>
      </xdr:nvSpPr>
      <xdr:spPr>
        <a:xfrm>
          <a:off x="7362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15</xdr:col>
      <xdr:colOff>638175</xdr:colOff>
      <xdr:row>7</xdr:row>
      <xdr:rowOff>123825</xdr:rowOff>
    </xdr:from>
    <xdr:to>
      <xdr:col>18</xdr:col>
      <xdr:colOff>366399</xdr:colOff>
      <xdr:row>18</xdr:row>
      <xdr:rowOff>28575</xdr:rowOff>
    </xdr:to>
    <xdr:pic>
      <xdr:nvPicPr>
        <xdr:cNvPr id="1025" name="Picture 1" descr="C:\Users\pub\AppData\Local\Microsoft\Windows\Temporary Internet Files\Content.IE5\BL3MOQHS\Tools_clipart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068175" y="1457325"/>
          <a:ext cx="2014224" cy="2000250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</xdr:colOff>
      <xdr:row>0</xdr:row>
      <xdr:rowOff>148178</xdr:rowOff>
    </xdr:from>
    <xdr:ext cx="10163175" cy="832898"/>
    <xdr:sp macro="" textlink="">
      <xdr:nvSpPr>
        <xdr:cNvPr id="4" name="Rectangle 3"/>
        <xdr:cNvSpPr/>
      </xdr:nvSpPr>
      <xdr:spPr>
        <a:xfrm>
          <a:off x="1390650" y="148178"/>
          <a:ext cx="10163175" cy="83289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Préventif traitemen</a:t>
          </a:r>
          <a:r>
            <a:rPr lang="fr-FR" sz="6000" b="1" cap="none" spc="0" baseline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t à froid</a:t>
          </a:r>
          <a:endParaRPr lang="fr-FR" sz="60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20</xdr:col>
      <xdr:colOff>257175</xdr:colOff>
      <xdr:row>1</xdr:row>
      <xdr:rowOff>171450</xdr:rowOff>
    </xdr:from>
    <xdr:to>
      <xdr:col>21</xdr:col>
      <xdr:colOff>723899</xdr:colOff>
      <xdr:row>4</xdr:row>
      <xdr:rowOff>57148</xdr:rowOff>
    </xdr:to>
    <xdr:sp macro="[0]!entretien" textlink="">
      <xdr:nvSpPr>
        <xdr:cNvPr id="5" name="Rectangle 4"/>
        <xdr:cNvSpPr/>
      </xdr:nvSpPr>
      <xdr:spPr>
        <a:xfrm>
          <a:off x="15373350" y="409575"/>
          <a:ext cx="1247774" cy="600073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Retour</a:t>
          </a:r>
        </a:p>
      </xdr:txBody>
    </xdr:sp>
    <xdr:clientData/>
  </xdr:twoCellAnchor>
  <xdr:twoCellAnchor editAs="oneCell">
    <xdr:from>
      <xdr:col>6</xdr:col>
      <xdr:colOff>428625</xdr:colOff>
      <xdr:row>24</xdr:row>
      <xdr:rowOff>85725</xdr:rowOff>
    </xdr:from>
    <xdr:to>
      <xdr:col>9</xdr:col>
      <xdr:colOff>698500</xdr:colOff>
      <xdr:row>28</xdr:row>
      <xdr:rowOff>228600</xdr:rowOff>
    </xdr:to>
    <xdr:pic>
      <xdr:nvPicPr>
        <xdr:cNvPr id="7" name="Image 6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33900" y="6238875"/>
          <a:ext cx="3022600" cy="1133475"/>
        </a:xfrm>
        <a:prstGeom prst="rect">
          <a:avLst/>
        </a:prstGeom>
      </xdr:spPr>
    </xdr:pic>
    <xdr:clientData/>
  </xdr:twoCellAnchor>
  <xdr:twoCellAnchor editAs="oneCell">
    <xdr:from>
      <xdr:col>18</xdr:col>
      <xdr:colOff>695325</xdr:colOff>
      <xdr:row>24</xdr:row>
      <xdr:rowOff>39291</xdr:rowOff>
    </xdr:from>
    <xdr:to>
      <xdr:col>21</xdr:col>
      <xdr:colOff>962024</xdr:colOff>
      <xdr:row>28</xdr:row>
      <xdr:rowOff>180975</xdr:rowOff>
    </xdr:to>
    <xdr:pic>
      <xdr:nvPicPr>
        <xdr:cNvPr id="8" name="Image 7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839825" y="6192441"/>
          <a:ext cx="3019424" cy="1132284"/>
        </a:xfrm>
        <a:prstGeom prst="rect">
          <a:avLst/>
        </a:prstGeom>
      </xdr:spPr>
    </xdr:pic>
    <xdr:clientData/>
  </xdr:twoCellAnchor>
  <xdr:twoCellAnchor>
    <xdr:from>
      <xdr:col>17</xdr:col>
      <xdr:colOff>219074</xdr:colOff>
      <xdr:row>1</xdr:row>
      <xdr:rowOff>171450</xdr:rowOff>
    </xdr:from>
    <xdr:to>
      <xdr:col>18</xdr:col>
      <xdr:colOff>1809750</xdr:colOff>
      <xdr:row>4</xdr:row>
      <xdr:rowOff>57148</xdr:rowOff>
    </xdr:to>
    <xdr:sp macro="[0]!boutontsaf" textlink="">
      <xdr:nvSpPr>
        <xdr:cNvPr id="11" name="Rectangle 10"/>
        <xdr:cNvSpPr/>
      </xdr:nvSpPr>
      <xdr:spPr>
        <a:xfrm>
          <a:off x="12582524" y="409575"/>
          <a:ext cx="2371726" cy="60007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Historique a remplir</a:t>
          </a:r>
        </a:p>
      </xdr:txBody>
    </xdr:sp>
    <xdr:clientData/>
  </xdr:twoCellAnchor>
  <xdr:twoCellAnchor>
    <xdr:from>
      <xdr:col>127</xdr:col>
      <xdr:colOff>209550</xdr:colOff>
      <xdr:row>1</xdr:row>
      <xdr:rowOff>123825</xdr:rowOff>
    </xdr:from>
    <xdr:to>
      <xdr:col>129</xdr:col>
      <xdr:colOff>0</xdr:colOff>
      <xdr:row>4</xdr:row>
      <xdr:rowOff>161925</xdr:rowOff>
    </xdr:to>
    <xdr:sp macro="[0]!iconelignefour3" textlink="">
      <xdr:nvSpPr>
        <xdr:cNvPr id="18" name="Flèche gauche 17"/>
        <xdr:cNvSpPr/>
      </xdr:nvSpPr>
      <xdr:spPr>
        <a:xfrm>
          <a:off x="101336475" y="361950"/>
          <a:ext cx="1314450" cy="752475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17</xdr:col>
      <xdr:colOff>219074</xdr:colOff>
      <xdr:row>4</xdr:row>
      <xdr:rowOff>209548</xdr:rowOff>
    </xdr:from>
    <xdr:to>
      <xdr:col>18</xdr:col>
      <xdr:colOff>1809750</xdr:colOff>
      <xdr:row>6</xdr:row>
      <xdr:rowOff>171450</xdr:rowOff>
    </xdr:to>
    <xdr:sp macro="[0]!afairetsaf" textlink="">
      <xdr:nvSpPr>
        <xdr:cNvPr id="24" name="Rectangle 23"/>
        <xdr:cNvSpPr/>
      </xdr:nvSpPr>
      <xdr:spPr>
        <a:xfrm>
          <a:off x="12582524" y="1162048"/>
          <a:ext cx="2371726" cy="476252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Footlight MT Light" pitchFamily="18" charset="0"/>
            </a:rPr>
            <a:t>Tableau a imprimer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28575</xdr:rowOff>
    </xdr:from>
    <xdr:to>
      <xdr:col>3</xdr:col>
      <xdr:colOff>228600</xdr:colOff>
      <xdr:row>3</xdr:row>
      <xdr:rowOff>76200</xdr:rowOff>
    </xdr:to>
    <xdr:pic>
      <xdr:nvPicPr>
        <xdr:cNvPr id="2" name="Image 1" descr="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28575"/>
          <a:ext cx="1304925" cy="619125"/>
        </a:xfrm>
        <a:prstGeom prst="rect">
          <a:avLst/>
        </a:prstGeom>
      </xdr:spPr>
    </xdr:pic>
    <xdr:clientData/>
  </xdr:twoCellAnchor>
  <xdr:twoCellAnchor>
    <xdr:from>
      <xdr:col>12</xdr:col>
      <xdr:colOff>257175</xdr:colOff>
      <xdr:row>2</xdr:row>
      <xdr:rowOff>133350</xdr:rowOff>
    </xdr:from>
    <xdr:to>
      <xdr:col>14</xdr:col>
      <xdr:colOff>333375</xdr:colOff>
      <xdr:row>5</xdr:row>
      <xdr:rowOff>161925</xdr:rowOff>
    </xdr:to>
    <xdr:sp macro="[0]!imprimerentretientsaf" textlink="">
      <xdr:nvSpPr>
        <xdr:cNvPr id="3" name="Rectangle 2"/>
        <xdr:cNvSpPr/>
      </xdr:nvSpPr>
      <xdr:spPr>
        <a:xfrm>
          <a:off x="10258425" y="514350"/>
          <a:ext cx="1600200" cy="6096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Imprimer</a:t>
          </a:r>
        </a:p>
      </xdr:txBody>
    </xdr:sp>
    <xdr:clientData/>
  </xdr:twoCellAnchor>
  <xdr:twoCellAnchor>
    <xdr:from>
      <xdr:col>12</xdr:col>
      <xdr:colOff>333375</xdr:colOff>
      <xdr:row>6</xdr:row>
      <xdr:rowOff>9525</xdr:rowOff>
    </xdr:from>
    <xdr:to>
      <xdr:col>14</xdr:col>
      <xdr:colOff>266700</xdr:colOff>
      <xdr:row>8</xdr:row>
      <xdr:rowOff>123826</xdr:rowOff>
    </xdr:to>
    <xdr:sp macro="[0]!tsaf" textlink="">
      <xdr:nvSpPr>
        <xdr:cNvPr id="4" name="Flèche gauche 3"/>
        <xdr:cNvSpPr/>
      </xdr:nvSpPr>
      <xdr:spPr>
        <a:xfrm>
          <a:off x="10334625" y="1562100"/>
          <a:ext cx="1457325" cy="99060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238124</xdr:colOff>
      <xdr:row>7</xdr:row>
      <xdr:rowOff>85724</xdr:rowOff>
    </xdr:from>
    <xdr:to>
      <xdr:col>21</xdr:col>
      <xdr:colOff>171449</xdr:colOff>
      <xdr:row>11</xdr:row>
      <xdr:rowOff>142875</xdr:rowOff>
    </xdr:to>
    <xdr:sp macro="[0]!tsaf" textlink="">
      <xdr:nvSpPr>
        <xdr:cNvPr id="2" name="Flèche gauche 1"/>
        <xdr:cNvSpPr/>
      </xdr:nvSpPr>
      <xdr:spPr>
        <a:xfrm>
          <a:off x="14716124" y="1419224"/>
          <a:ext cx="1457325" cy="89535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  <xdr:twoCellAnchor>
    <xdr:from>
      <xdr:col>9</xdr:col>
      <xdr:colOff>0</xdr:colOff>
      <xdr:row>14</xdr:row>
      <xdr:rowOff>152400</xdr:rowOff>
    </xdr:from>
    <xdr:to>
      <xdr:col>10</xdr:col>
      <xdr:colOff>704850</xdr:colOff>
      <xdr:row>18</xdr:row>
      <xdr:rowOff>0</xdr:rowOff>
    </xdr:to>
    <xdr:sp macro="[0]!tsafj3" textlink="">
      <xdr:nvSpPr>
        <xdr:cNvPr id="3" name="Rectangle 2"/>
        <xdr:cNvSpPr/>
      </xdr:nvSpPr>
      <xdr:spPr>
        <a:xfrm>
          <a:off x="685800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J3</a:t>
          </a:r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14</xdr:col>
      <xdr:colOff>0</xdr:colOff>
      <xdr:row>18</xdr:row>
      <xdr:rowOff>0</xdr:rowOff>
    </xdr:to>
    <xdr:sp macro="[0]!tsafj4" textlink="">
      <xdr:nvSpPr>
        <xdr:cNvPr id="4" name="Rectangle 3"/>
        <xdr:cNvSpPr/>
      </xdr:nvSpPr>
      <xdr:spPr>
        <a:xfrm>
          <a:off x="9201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J4</a:t>
          </a:r>
        </a:p>
      </xdr:txBody>
    </xdr:sp>
    <xdr:clientData/>
  </xdr:twoCellAnchor>
  <xdr:twoCellAnchor>
    <xdr:from>
      <xdr:col>15</xdr:col>
      <xdr:colOff>57150</xdr:colOff>
      <xdr:row>14</xdr:row>
      <xdr:rowOff>152400</xdr:rowOff>
    </xdr:from>
    <xdr:to>
      <xdr:col>17</xdr:col>
      <xdr:colOff>0</xdr:colOff>
      <xdr:row>18</xdr:row>
      <xdr:rowOff>0</xdr:rowOff>
    </xdr:to>
    <xdr:sp macro="[0]!tsafj5" textlink="">
      <xdr:nvSpPr>
        <xdr:cNvPr id="5" name="Rectangle 4"/>
        <xdr:cNvSpPr/>
      </xdr:nvSpPr>
      <xdr:spPr>
        <a:xfrm>
          <a:off x="11487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J5</a:t>
          </a:r>
        </a:p>
      </xdr:txBody>
    </xdr:sp>
    <xdr:clientData/>
  </xdr:twoCellAnchor>
  <xdr:twoCellAnchor>
    <xdr:from>
      <xdr:col>6</xdr:col>
      <xdr:colOff>57150</xdr:colOff>
      <xdr:row>14</xdr:row>
      <xdr:rowOff>152400</xdr:rowOff>
    </xdr:from>
    <xdr:to>
      <xdr:col>8</xdr:col>
      <xdr:colOff>0</xdr:colOff>
      <xdr:row>18</xdr:row>
      <xdr:rowOff>0</xdr:rowOff>
    </xdr:to>
    <xdr:sp macro="[0]!tsafj2" textlink="">
      <xdr:nvSpPr>
        <xdr:cNvPr id="6" name="Rectangle 5"/>
        <xdr:cNvSpPr/>
      </xdr:nvSpPr>
      <xdr:spPr>
        <a:xfrm>
          <a:off x="4629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J2</a:t>
          </a:r>
        </a:p>
      </xdr:txBody>
    </xdr:sp>
    <xdr:clientData/>
  </xdr:twoCellAnchor>
  <xdr:twoCellAnchor>
    <xdr:from>
      <xdr:col>3</xdr:col>
      <xdr:colOff>57150</xdr:colOff>
      <xdr:row>14</xdr:row>
      <xdr:rowOff>152400</xdr:rowOff>
    </xdr:from>
    <xdr:to>
      <xdr:col>5</xdr:col>
      <xdr:colOff>0</xdr:colOff>
      <xdr:row>18</xdr:row>
      <xdr:rowOff>0</xdr:rowOff>
    </xdr:to>
    <xdr:sp macro="[0]!tasfj1" textlink="">
      <xdr:nvSpPr>
        <xdr:cNvPr id="7" name="Rectangle 6"/>
        <xdr:cNvSpPr/>
      </xdr:nvSpPr>
      <xdr:spPr>
        <a:xfrm>
          <a:off x="2343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J1</a:t>
          </a:r>
        </a:p>
      </xdr:txBody>
    </xdr:sp>
    <xdr:clientData/>
  </xdr:twoCellAnchor>
  <xdr:twoCellAnchor>
    <xdr:from>
      <xdr:col>4</xdr:col>
      <xdr:colOff>57150</xdr:colOff>
      <xdr:row>22</xdr:row>
      <xdr:rowOff>0</xdr:rowOff>
    </xdr:from>
    <xdr:to>
      <xdr:col>6</xdr:col>
      <xdr:colOff>0</xdr:colOff>
      <xdr:row>25</xdr:row>
      <xdr:rowOff>0</xdr:rowOff>
    </xdr:to>
    <xdr:sp macro="[0]!tsafk0" textlink="">
      <xdr:nvSpPr>
        <xdr:cNvPr id="8" name="Rectangle 7"/>
        <xdr:cNvSpPr/>
      </xdr:nvSpPr>
      <xdr:spPr>
        <a:xfrm>
          <a:off x="3105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K0</a:t>
          </a:r>
        </a:p>
      </xdr:txBody>
    </xdr:sp>
    <xdr:clientData/>
  </xdr:twoCellAnchor>
  <xdr:twoCellAnchor>
    <xdr:from>
      <xdr:col>7</xdr:col>
      <xdr:colOff>57150</xdr:colOff>
      <xdr:row>22</xdr:row>
      <xdr:rowOff>0</xdr:rowOff>
    </xdr:from>
    <xdr:to>
      <xdr:col>9</xdr:col>
      <xdr:colOff>0</xdr:colOff>
      <xdr:row>25</xdr:row>
      <xdr:rowOff>0</xdr:rowOff>
    </xdr:to>
    <xdr:sp macro="[0]!tsafk1" textlink="">
      <xdr:nvSpPr>
        <xdr:cNvPr id="9" name="Rectangle 8"/>
        <xdr:cNvSpPr/>
      </xdr:nvSpPr>
      <xdr:spPr>
        <a:xfrm>
          <a:off x="5391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K1</a:t>
          </a:r>
        </a:p>
      </xdr:txBody>
    </xdr:sp>
    <xdr:clientData/>
  </xdr:twoCellAnchor>
  <xdr:twoCellAnchor>
    <xdr:from>
      <xdr:col>10</xdr:col>
      <xdr:colOff>57150</xdr:colOff>
      <xdr:row>22</xdr:row>
      <xdr:rowOff>0</xdr:rowOff>
    </xdr:from>
    <xdr:to>
      <xdr:col>12</xdr:col>
      <xdr:colOff>0</xdr:colOff>
      <xdr:row>25</xdr:row>
      <xdr:rowOff>0</xdr:rowOff>
    </xdr:to>
    <xdr:sp macro="[0]!tsafk2" textlink="">
      <xdr:nvSpPr>
        <xdr:cNvPr id="10" name="Rectangle 9"/>
        <xdr:cNvSpPr/>
      </xdr:nvSpPr>
      <xdr:spPr>
        <a:xfrm>
          <a:off x="7677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K2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14</xdr:col>
      <xdr:colOff>704850</xdr:colOff>
      <xdr:row>25</xdr:row>
      <xdr:rowOff>0</xdr:rowOff>
    </xdr:to>
    <xdr:sp macro="[0]!tsafk3" textlink="">
      <xdr:nvSpPr>
        <xdr:cNvPr id="11" name="Rectangle 10"/>
        <xdr:cNvSpPr/>
      </xdr:nvSpPr>
      <xdr:spPr>
        <a:xfrm>
          <a:off x="990600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K3</a:t>
          </a:r>
        </a:p>
      </xdr:txBody>
    </xdr:sp>
    <xdr:clientData/>
  </xdr:twoCellAnchor>
  <xdr:oneCellAnchor>
    <xdr:from>
      <xdr:col>6</xdr:col>
      <xdr:colOff>559558</xdr:colOff>
      <xdr:row>2</xdr:row>
      <xdr:rowOff>95250</xdr:rowOff>
    </xdr:from>
    <xdr:ext cx="5028814" cy="937629"/>
    <xdr:sp macro="" textlink="">
      <xdr:nvSpPr>
        <xdr:cNvPr id="12" name="Rectangle 11"/>
        <xdr:cNvSpPr/>
      </xdr:nvSpPr>
      <xdr:spPr>
        <a:xfrm>
          <a:off x="5131558" y="476250"/>
          <a:ext cx="5028814" cy="93762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Historiques TSAF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0</xdr:row>
      <xdr:rowOff>186278</xdr:rowOff>
    </xdr:from>
    <xdr:ext cx="10163175" cy="832898"/>
    <xdr:sp macro="" textlink="">
      <xdr:nvSpPr>
        <xdr:cNvPr id="2" name="Rectangle 1"/>
        <xdr:cNvSpPr/>
      </xdr:nvSpPr>
      <xdr:spPr>
        <a:xfrm>
          <a:off x="1352550" y="186278"/>
          <a:ext cx="10163175" cy="83289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Préventif Oméga</a:t>
          </a:r>
        </a:p>
      </xdr:txBody>
    </xdr:sp>
    <xdr:clientData/>
  </xdr:oneCellAnchor>
  <xdr:twoCellAnchor>
    <xdr:from>
      <xdr:col>20</xdr:col>
      <xdr:colOff>485775</xdr:colOff>
      <xdr:row>1</xdr:row>
      <xdr:rowOff>161925</xdr:rowOff>
    </xdr:from>
    <xdr:to>
      <xdr:col>21</xdr:col>
      <xdr:colOff>952499</xdr:colOff>
      <xdr:row>4</xdr:row>
      <xdr:rowOff>47623</xdr:rowOff>
    </xdr:to>
    <xdr:sp macro="[0]!entretien" textlink="">
      <xdr:nvSpPr>
        <xdr:cNvPr id="3" name="Rectangle 2"/>
        <xdr:cNvSpPr/>
      </xdr:nvSpPr>
      <xdr:spPr>
        <a:xfrm>
          <a:off x="15601950" y="400050"/>
          <a:ext cx="1247774" cy="600073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Retour</a:t>
          </a:r>
        </a:p>
      </xdr:txBody>
    </xdr:sp>
    <xdr:clientData/>
  </xdr:twoCellAnchor>
  <xdr:twoCellAnchor editAs="oneCell">
    <xdr:from>
      <xdr:col>2</xdr:col>
      <xdr:colOff>714375</xdr:colOff>
      <xdr:row>23</xdr:row>
      <xdr:rowOff>21431</xdr:rowOff>
    </xdr:from>
    <xdr:to>
      <xdr:col>6</xdr:col>
      <xdr:colOff>1825625</xdr:colOff>
      <xdr:row>30</xdr:row>
      <xdr:rowOff>29766</xdr:rowOff>
    </xdr:to>
    <xdr:pic>
      <xdr:nvPicPr>
        <xdr:cNvPr id="5" name="Image 4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85875" y="5926931"/>
          <a:ext cx="4645025" cy="1741885"/>
        </a:xfrm>
        <a:prstGeom prst="rect">
          <a:avLst/>
        </a:prstGeom>
      </xdr:spPr>
    </xdr:pic>
    <xdr:clientData/>
  </xdr:twoCellAnchor>
  <xdr:twoCellAnchor editAs="oneCell">
    <xdr:from>
      <xdr:col>15</xdr:col>
      <xdr:colOff>1200151</xdr:colOff>
      <xdr:row>23</xdr:row>
      <xdr:rowOff>167878</xdr:rowOff>
    </xdr:from>
    <xdr:to>
      <xdr:col>21</xdr:col>
      <xdr:colOff>1</xdr:colOff>
      <xdr:row>30</xdr:row>
      <xdr:rowOff>48816</xdr:rowOff>
    </xdr:to>
    <xdr:pic>
      <xdr:nvPicPr>
        <xdr:cNvPr id="6" name="Image 5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591926" y="6073378"/>
          <a:ext cx="4305300" cy="1614488"/>
        </a:xfrm>
        <a:prstGeom prst="rect">
          <a:avLst/>
        </a:prstGeom>
      </xdr:spPr>
    </xdr:pic>
    <xdr:clientData/>
  </xdr:twoCellAnchor>
  <xdr:twoCellAnchor>
    <xdr:from>
      <xdr:col>15</xdr:col>
      <xdr:colOff>1266825</xdr:colOff>
      <xdr:row>1</xdr:row>
      <xdr:rowOff>200025</xdr:rowOff>
    </xdr:from>
    <xdr:to>
      <xdr:col>18</xdr:col>
      <xdr:colOff>885826</xdr:colOff>
      <xdr:row>4</xdr:row>
      <xdr:rowOff>38098</xdr:rowOff>
    </xdr:to>
    <xdr:sp macro="[0]!boutonomega" textlink="">
      <xdr:nvSpPr>
        <xdr:cNvPr id="7" name="Rectangle 6"/>
        <xdr:cNvSpPr/>
      </xdr:nvSpPr>
      <xdr:spPr>
        <a:xfrm>
          <a:off x="11658600" y="438150"/>
          <a:ext cx="2371726" cy="60007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Historique a remplir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238124</xdr:colOff>
      <xdr:row>7</xdr:row>
      <xdr:rowOff>85724</xdr:rowOff>
    </xdr:from>
    <xdr:to>
      <xdr:col>21</xdr:col>
      <xdr:colOff>171449</xdr:colOff>
      <xdr:row>11</xdr:row>
      <xdr:rowOff>142875</xdr:rowOff>
    </xdr:to>
    <xdr:sp macro="[0]!filtreomega" textlink="">
      <xdr:nvSpPr>
        <xdr:cNvPr id="2" name="Flèche gauche 1"/>
        <xdr:cNvSpPr/>
      </xdr:nvSpPr>
      <xdr:spPr>
        <a:xfrm>
          <a:off x="14716124" y="1419224"/>
          <a:ext cx="1457325" cy="99060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  <xdr:twoCellAnchor>
    <xdr:from>
      <xdr:col>9</xdr:col>
      <xdr:colOff>0</xdr:colOff>
      <xdr:row>14</xdr:row>
      <xdr:rowOff>152400</xdr:rowOff>
    </xdr:from>
    <xdr:to>
      <xdr:col>10</xdr:col>
      <xdr:colOff>704850</xdr:colOff>
      <xdr:row>18</xdr:row>
      <xdr:rowOff>0</xdr:rowOff>
    </xdr:to>
    <xdr:sp macro="" textlink="">
      <xdr:nvSpPr>
        <xdr:cNvPr id="3" name="Rectangle 2"/>
        <xdr:cNvSpPr/>
      </xdr:nvSpPr>
      <xdr:spPr>
        <a:xfrm>
          <a:off x="685800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J3</a:t>
          </a:r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14</xdr:col>
      <xdr:colOff>0</xdr:colOff>
      <xdr:row>18</xdr:row>
      <xdr:rowOff>0</xdr:rowOff>
    </xdr:to>
    <xdr:sp macro="" textlink="">
      <xdr:nvSpPr>
        <xdr:cNvPr id="4" name="Rectangle 3"/>
        <xdr:cNvSpPr/>
      </xdr:nvSpPr>
      <xdr:spPr>
        <a:xfrm>
          <a:off x="9201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J4</a:t>
          </a:r>
        </a:p>
      </xdr:txBody>
    </xdr:sp>
    <xdr:clientData/>
  </xdr:twoCellAnchor>
  <xdr:twoCellAnchor>
    <xdr:from>
      <xdr:col>15</xdr:col>
      <xdr:colOff>57150</xdr:colOff>
      <xdr:row>14</xdr:row>
      <xdr:rowOff>152400</xdr:rowOff>
    </xdr:from>
    <xdr:to>
      <xdr:col>17</xdr:col>
      <xdr:colOff>0</xdr:colOff>
      <xdr:row>18</xdr:row>
      <xdr:rowOff>0</xdr:rowOff>
    </xdr:to>
    <xdr:sp macro="" textlink="">
      <xdr:nvSpPr>
        <xdr:cNvPr id="5" name="Rectangle 4"/>
        <xdr:cNvSpPr/>
      </xdr:nvSpPr>
      <xdr:spPr>
        <a:xfrm>
          <a:off x="11487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J5</a:t>
          </a:r>
        </a:p>
      </xdr:txBody>
    </xdr:sp>
    <xdr:clientData/>
  </xdr:twoCellAnchor>
  <xdr:twoCellAnchor>
    <xdr:from>
      <xdr:col>6</xdr:col>
      <xdr:colOff>57150</xdr:colOff>
      <xdr:row>14</xdr:row>
      <xdr:rowOff>152400</xdr:rowOff>
    </xdr:from>
    <xdr:to>
      <xdr:col>8</xdr:col>
      <xdr:colOff>0</xdr:colOff>
      <xdr:row>18</xdr:row>
      <xdr:rowOff>0</xdr:rowOff>
    </xdr:to>
    <xdr:sp macro="" textlink="">
      <xdr:nvSpPr>
        <xdr:cNvPr id="6" name="Rectangle 5"/>
        <xdr:cNvSpPr/>
      </xdr:nvSpPr>
      <xdr:spPr>
        <a:xfrm>
          <a:off x="4629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J2</a:t>
          </a:r>
        </a:p>
      </xdr:txBody>
    </xdr:sp>
    <xdr:clientData/>
  </xdr:twoCellAnchor>
  <xdr:twoCellAnchor>
    <xdr:from>
      <xdr:col>3</xdr:col>
      <xdr:colOff>57150</xdr:colOff>
      <xdr:row>14</xdr:row>
      <xdr:rowOff>152400</xdr:rowOff>
    </xdr:from>
    <xdr:to>
      <xdr:col>5</xdr:col>
      <xdr:colOff>0</xdr:colOff>
      <xdr:row>18</xdr:row>
      <xdr:rowOff>0</xdr:rowOff>
    </xdr:to>
    <xdr:sp macro="[0]!omegaj1" textlink="">
      <xdr:nvSpPr>
        <xdr:cNvPr id="7" name="Rectangle 6"/>
        <xdr:cNvSpPr/>
      </xdr:nvSpPr>
      <xdr:spPr>
        <a:xfrm>
          <a:off x="2343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J1</a:t>
          </a:r>
        </a:p>
      </xdr:txBody>
    </xdr:sp>
    <xdr:clientData/>
  </xdr:twoCellAnchor>
  <xdr:twoCellAnchor>
    <xdr:from>
      <xdr:col>4</xdr:col>
      <xdr:colOff>57150</xdr:colOff>
      <xdr:row>22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8" name="Rectangle 7"/>
        <xdr:cNvSpPr/>
      </xdr:nvSpPr>
      <xdr:spPr>
        <a:xfrm>
          <a:off x="3105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K0</a:t>
          </a:r>
        </a:p>
      </xdr:txBody>
    </xdr:sp>
    <xdr:clientData/>
  </xdr:twoCellAnchor>
  <xdr:twoCellAnchor>
    <xdr:from>
      <xdr:col>7</xdr:col>
      <xdr:colOff>57150</xdr:colOff>
      <xdr:row>22</xdr:row>
      <xdr:rowOff>0</xdr:rowOff>
    </xdr:from>
    <xdr:to>
      <xdr:col>9</xdr:col>
      <xdr:colOff>0</xdr:colOff>
      <xdr:row>25</xdr:row>
      <xdr:rowOff>0</xdr:rowOff>
    </xdr:to>
    <xdr:sp macro="" textlink="">
      <xdr:nvSpPr>
        <xdr:cNvPr id="9" name="Rectangle 8"/>
        <xdr:cNvSpPr/>
      </xdr:nvSpPr>
      <xdr:spPr>
        <a:xfrm>
          <a:off x="5391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K1</a:t>
          </a:r>
        </a:p>
      </xdr:txBody>
    </xdr:sp>
    <xdr:clientData/>
  </xdr:twoCellAnchor>
  <xdr:twoCellAnchor>
    <xdr:from>
      <xdr:col>10</xdr:col>
      <xdr:colOff>57150</xdr:colOff>
      <xdr:row>22</xdr:row>
      <xdr:rowOff>0</xdr:rowOff>
    </xdr:from>
    <xdr:to>
      <xdr:col>12</xdr:col>
      <xdr:colOff>0</xdr:colOff>
      <xdr:row>25</xdr:row>
      <xdr:rowOff>0</xdr:rowOff>
    </xdr:to>
    <xdr:sp macro="" textlink="">
      <xdr:nvSpPr>
        <xdr:cNvPr id="10" name="Rectangle 9"/>
        <xdr:cNvSpPr/>
      </xdr:nvSpPr>
      <xdr:spPr>
        <a:xfrm>
          <a:off x="7677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K2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14</xdr:col>
      <xdr:colOff>704850</xdr:colOff>
      <xdr:row>25</xdr:row>
      <xdr:rowOff>0</xdr:rowOff>
    </xdr:to>
    <xdr:sp macro="" textlink="">
      <xdr:nvSpPr>
        <xdr:cNvPr id="11" name="Rectangle 10"/>
        <xdr:cNvSpPr/>
      </xdr:nvSpPr>
      <xdr:spPr>
        <a:xfrm>
          <a:off x="990600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K3</a:t>
          </a:r>
        </a:p>
      </xdr:txBody>
    </xdr:sp>
    <xdr:clientData/>
  </xdr:twoCellAnchor>
  <xdr:oneCellAnchor>
    <xdr:from>
      <xdr:col>6</xdr:col>
      <xdr:colOff>250259</xdr:colOff>
      <xdr:row>2</xdr:row>
      <xdr:rowOff>171989</xdr:rowOff>
    </xdr:from>
    <xdr:ext cx="5671681" cy="937629"/>
    <xdr:sp macro="" textlink="">
      <xdr:nvSpPr>
        <xdr:cNvPr id="12" name="Rectangle 11"/>
        <xdr:cNvSpPr/>
      </xdr:nvSpPr>
      <xdr:spPr>
        <a:xfrm>
          <a:off x="4822259" y="552989"/>
          <a:ext cx="5671681" cy="93762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Historiques Oméga</a:t>
          </a:r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omega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  <pageSetUpPr autoPageBreaks="0"/>
  </sheetPr>
  <dimension ref="E5:O13"/>
  <sheetViews>
    <sheetView tabSelected="1" workbookViewId="0"/>
  </sheetViews>
  <sheetFormatPr baseColWidth="10" defaultRowHeight="15"/>
  <cols>
    <col min="1" max="7" width="11.42578125" style="24"/>
    <col min="8" max="8" width="34.140625" style="24" customWidth="1"/>
    <col min="9" max="10" width="11.42578125" style="24"/>
    <col min="11" max="11" width="74.7109375" style="24" customWidth="1"/>
    <col min="12" max="15" width="11.42578125" style="24"/>
    <col min="16" max="16" width="55" style="24" customWidth="1"/>
    <col min="17" max="16384" width="11.42578125" style="24"/>
  </cols>
  <sheetData>
    <row r="5" spans="5:15" ht="38.25">
      <c r="K5" s="27">
        <f ca="1">TODAY()</f>
        <v>42771</v>
      </c>
      <c r="O5" s="25"/>
    </row>
    <row r="9" spans="5:15">
      <c r="E9" s="139"/>
      <c r="F9" s="139"/>
      <c r="G9" s="139"/>
      <c r="H9" s="139"/>
      <c r="I9" s="139"/>
      <c r="J9" s="139"/>
    </row>
    <row r="10" spans="5:15">
      <c r="E10" s="139"/>
      <c r="F10" s="139"/>
      <c r="G10" s="139"/>
      <c r="H10" s="139"/>
      <c r="I10" s="139"/>
      <c r="J10" s="139"/>
    </row>
    <row r="11" spans="5:15">
      <c r="E11" s="139"/>
      <c r="F11" s="139"/>
      <c r="G11" s="139"/>
      <c r="H11" s="139"/>
      <c r="I11" s="139"/>
      <c r="J11" s="139"/>
    </row>
    <row r="12" spans="5:15">
      <c r="E12" s="139"/>
      <c r="F12" s="139"/>
      <c r="G12" s="139"/>
      <c r="H12" s="139"/>
      <c r="I12" s="139"/>
      <c r="J12" s="139"/>
    </row>
    <row r="13" spans="5:15">
      <c r="E13" s="139"/>
      <c r="F13" s="139"/>
      <c r="G13" s="139"/>
      <c r="H13" s="139"/>
      <c r="I13" s="139"/>
      <c r="J13" s="139"/>
    </row>
  </sheetData>
  <mergeCells count="1">
    <mergeCell ref="E9:J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cols>
    <col min="1" max="16384" width="11.42578125" style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3:DU61"/>
  <sheetViews>
    <sheetView workbookViewId="0">
      <pane ySplit="7" topLeftCell="A8" activePane="bottomLeft" state="frozen"/>
      <selection pane="bottomLeft"/>
    </sheetView>
  </sheetViews>
  <sheetFormatPr baseColWidth="10" defaultRowHeight="18.75"/>
  <cols>
    <col min="1" max="1" width="0.85546875" style="22" customWidth="1"/>
    <col min="2" max="2" width="7.7109375" style="23" customWidth="1"/>
    <col min="3" max="3" width="11.7109375" style="22" customWidth="1"/>
    <col min="4" max="4" width="28.7109375" style="22" customWidth="1"/>
    <col min="5" max="5" width="0.85546875" style="22" customWidth="1"/>
    <col min="6" max="6" width="11.7109375" style="22" customWidth="1"/>
    <col min="7" max="7" width="28.7109375" style="22" customWidth="1"/>
    <col min="8" max="8" width="0.85546875" style="22" customWidth="1"/>
    <col min="9" max="9" width="11.7109375" style="22" customWidth="1"/>
    <col min="10" max="10" width="28.7109375" style="22" customWidth="1"/>
    <col min="11" max="11" width="0.85546875" style="22" customWidth="1"/>
    <col min="12" max="12" width="3.140625" style="22" customWidth="1"/>
    <col min="13" max="13" width="0.85546875" style="22" customWidth="1"/>
    <col min="14" max="14" width="7.7109375" style="22" customWidth="1"/>
    <col min="15" max="15" width="11.7109375" style="22" customWidth="1"/>
    <col min="16" max="16" width="28.7109375" style="22" customWidth="1"/>
    <col min="17" max="17" width="0.85546875" style="34" customWidth="1"/>
    <col min="18" max="18" width="11.7109375" style="22" customWidth="1"/>
    <col min="19" max="19" width="28.7109375" style="22" customWidth="1"/>
    <col min="20" max="20" width="0.85546875" style="34" customWidth="1"/>
    <col min="21" max="21" width="11.7109375" style="22" customWidth="1"/>
    <col min="22" max="22" width="28.7109375" style="22" customWidth="1"/>
    <col min="23" max="32" width="11.42578125" style="22"/>
    <col min="33" max="33" width="5.7109375" style="22" customWidth="1"/>
    <col min="34" max="35" width="10.7109375" style="22" customWidth="1"/>
    <col min="36" max="36" width="12.85546875" style="22" customWidth="1"/>
    <col min="37" max="37" width="10.7109375" style="22" customWidth="1"/>
    <col min="38" max="38" width="5.7109375" style="22" customWidth="1"/>
    <col min="39" max="40" width="10.7109375" style="22" customWidth="1"/>
    <col min="41" max="41" width="12.85546875" style="22" customWidth="1"/>
    <col min="42" max="44" width="10.7109375" style="22" customWidth="1"/>
    <col min="45" max="48" width="8.7109375" style="22" customWidth="1"/>
    <col min="49" max="57" width="11.42578125" style="22"/>
    <col min="58" max="64" width="15.7109375" style="22" customWidth="1"/>
    <col min="65" max="83" width="11.42578125" style="22"/>
    <col min="84" max="84" width="11.42578125" style="22" customWidth="1"/>
    <col min="85" max="122" width="11.42578125" style="22"/>
    <col min="123" max="124" width="12.7109375" style="6" customWidth="1"/>
    <col min="125" max="125" width="80.7109375" style="6" customWidth="1"/>
    <col min="126" max="16384" width="11.42578125" style="22"/>
  </cols>
  <sheetData>
    <row r="3" spans="1:125">
      <c r="DU3" s="144" t="s">
        <v>48</v>
      </c>
    </row>
    <row r="4" spans="1:125">
      <c r="DU4" s="144"/>
    </row>
    <row r="5" spans="1:125" ht="21">
      <c r="CE5" s="81"/>
      <c r="CF5" s="34"/>
      <c r="DU5" s="144"/>
    </row>
    <row r="6" spans="1:125" ht="19.5" thickBot="1">
      <c r="CC6" s="34"/>
      <c r="CD6" s="34"/>
      <c r="CE6" s="34"/>
      <c r="CF6" s="34"/>
    </row>
    <row r="7" spans="1:125" s="4" customFormat="1" ht="36.75" customHeight="1" thickBot="1">
      <c r="B7" s="2"/>
      <c r="C7" s="3" t="s">
        <v>0</v>
      </c>
      <c r="D7" s="140">
        <f ca="1">TODAY()</f>
        <v>42771</v>
      </c>
      <c r="E7" s="140"/>
      <c r="F7" s="140"/>
      <c r="G7" s="26"/>
      <c r="H7" s="26"/>
      <c r="I7" s="26"/>
      <c r="J7" s="26"/>
      <c r="K7" s="26"/>
      <c r="Q7" s="5"/>
      <c r="T7" s="5"/>
      <c r="CC7" s="5"/>
      <c r="CD7" s="73"/>
      <c r="CE7" s="73"/>
      <c r="CF7" s="73"/>
      <c r="DS7" s="77" t="s">
        <v>45</v>
      </c>
      <c r="DT7" s="78" t="s">
        <v>46</v>
      </c>
      <c r="DU7" s="79" t="s">
        <v>47</v>
      </c>
    </row>
    <row r="8" spans="1:125" s="4" customFormat="1" ht="24.75" customHeight="1" thickBot="1">
      <c r="A8" s="35"/>
      <c r="B8" s="36"/>
      <c r="C8" s="35"/>
      <c r="D8" s="35"/>
      <c r="E8" s="35"/>
      <c r="F8" s="142" t="s">
        <v>24</v>
      </c>
      <c r="G8" s="142"/>
      <c r="H8" s="35"/>
      <c r="I8" s="35"/>
      <c r="J8" s="35"/>
      <c r="K8" s="35"/>
      <c r="M8" s="49"/>
      <c r="N8" s="42"/>
      <c r="O8" s="43"/>
      <c r="P8" s="43"/>
      <c r="Q8" s="44"/>
      <c r="R8" s="143" t="s">
        <v>25</v>
      </c>
      <c r="S8" s="143"/>
      <c r="T8" s="44"/>
      <c r="U8" s="43"/>
      <c r="V8" s="43"/>
      <c r="W8" s="43"/>
      <c r="AB8" s="141" t="s">
        <v>1</v>
      </c>
      <c r="AC8" s="141"/>
      <c r="AD8" s="141"/>
      <c r="AE8" s="141"/>
      <c r="AG8" s="28" t="s">
        <v>14</v>
      </c>
      <c r="AL8" s="28" t="s">
        <v>14</v>
      </c>
      <c r="AQ8" s="28" t="s">
        <v>87</v>
      </c>
      <c r="AV8" s="28" t="s">
        <v>87</v>
      </c>
      <c r="CC8" s="5"/>
      <c r="CD8" s="5"/>
      <c r="CE8" s="5"/>
      <c r="CF8" s="5"/>
      <c r="DS8" s="75">
        <v>42766</v>
      </c>
      <c r="DT8" s="76" t="s">
        <v>49</v>
      </c>
      <c r="DU8" s="76" t="s">
        <v>50</v>
      </c>
    </row>
    <row r="9" spans="1:125" s="4" customFormat="1" ht="18" customHeight="1" thickBot="1">
      <c r="A9" s="35"/>
      <c r="B9" s="36"/>
      <c r="C9" s="35"/>
      <c r="D9" s="35"/>
      <c r="E9" s="35"/>
      <c r="F9" s="35"/>
      <c r="G9" s="35"/>
      <c r="H9" s="35"/>
      <c r="I9" s="35"/>
      <c r="J9" s="35"/>
      <c r="K9" s="35"/>
      <c r="M9" s="49"/>
      <c r="N9" s="42"/>
      <c r="O9" s="43"/>
      <c r="P9" s="43"/>
      <c r="Q9" s="44"/>
      <c r="R9" s="44"/>
      <c r="S9" s="43"/>
      <c r="T9" s="44"/>
      <c r="U9" s="43"/>
      <c r="V9" s="43"/>
      <c r="W9" s="43"/>
      <c r="AC9" s="6" t="s">
        <v>2</v>
      </c>
      <c r="AD9" s="6" t="s">
        <v>3</v>
      </c>
      <c r="AG9" s="104"/>
      <c r="AH9" s="52" t="s">
        <v>23</v>
      </c>
      <c r="AI9" s="52" t="s">
        <v>21</v>
      </c>
      <c r="AJ9" s="60" t="s">
        <v>22</v>
      </c>
      <c r="AL9" s="100"/>
      <c r="AM9" s="90" t="s">
        <v>23</v>
      </c>
      <c r="AN9" s="90" t="s">
        <v>21</v>
      </c>
      <c r="AO9" s="91" t="s">
        <v>22</v>
      </c>
      <c r="AQ9" s="104"/>
      <c r="AR9" s="52" t="s">
        <v>23</v>
      </c>
      <c r="AS9" s="52" t="s">
        <v>21</v>
      </c>
      <c r="AT9" s="60" t="s">
        <v>22</v>
      </c>
      <c r="AV9" s="100"/>
      <c r="AW9" s="90" t="s">
        <v>23</v>
      </c>
      <c r="AX9" s="90" t="s">
        <v>21</v>
      </c>
      <c r="AY9" s="91" t="s">
        <v>22</v>
      </c>
      <c r="BC9" s="129" t="s">
        <v>67</v>
      </c>
      <c r="BD9" s="130" t="s">
        <v>13</v>
      </c>
      <c r="BE9" s="130" t="s">
        <v>46</v>
      </c>
      <c r="BF9" s="151" t="s">
        <v>89</v>
      </c>
      <c r="BG9" s="151" t="s">
        <v>90</v>
      </c>
      <c r="BH9" s="151" t="s">
        <v>91</v>
      </c>
      <c r="BI9" s="151" t="s">
        <v>92</v>
      </c>
      <c r="BJ9" s="151" t="s">
        <v>93</v>
      </c>
      <c r="BK9" s="151" t="s">
        <v>94</v>
      </c>
      <c r="BL9" s="152" t="s">
        <v>95</v>
      </c>
      <c r="CC9" s="5"/>
      <c r="CD9" s="5"/>
      <c r="CE9" s="5"/>
      <c r="CF9" s="5"/>
      <c r="DS9" s="74"/>
      <c r="DT9" s="74"/>
      <c r="DU9" s="74"/>
    </row>
    <row r="10" spans="1:125" s="4" customFormat="1" ht="20.100000000000001" customHeight="1" thickBot="1">
      <c r="A10" s="35"/>
      <c r="B10" s="37"/>
      <c r="C10" s="71" t="s">
        <v>13</v>
      </c>
      <c r="D10" s="113" t="s">
        <v>27</v>
      </c>
      <c r="E10" s="39"/>
      <c r="F10" s="31" t="s">
        <v>13</v>
      </c>
      <c r="G10" s="113" t="s">
        <v>29</v>
      </c>
      <c r="H10" s="39"/>
      <c r="I10" s="31" t="s">
        <v>13</v>
      </c>
      <c r="J10" s="113" t="s">
        <v>28</v>
      </c>
      <c r="K10" s="35"/>
      <c r="M10" s="49"/>
      <c r="N10" s="42"/>
      <c r="O10" s="71" t="s">
        <v>13</v>
      </c>
      <c r="P10" s="114" t="s">
        <v>31</v>
      </c>
      <c r="Q10" s="45"/>
      <c r="R10" s="71" t="s">
        <v>13</v>
      </c>
      <c r="S10" s="114" t="s">
        <v>29</v>
      </c>
      <c r="T10" s="45"/>
      <c r="U10" s="71" t="s">
        <v>13</v>
      </c>
      <c r="V10" s="114" t="s">
        <v>28</v>
      </c>
      <c r="W10" s="43"/>
      <c r="AG10" s="105"/>
      <c r="AH10" s="53" t="s">
        <v>20</v>
      </c>
      <c r="AI10" s="40" t="s">
        <v>20</v>
      </c>
      <c r="AJ10" s="54" t="s">
        <v>20</v>
      </c>
      <c r="AL10" s="101"/>
      <c r="AM10" s="48" t="s">
        <v>20</v>
      </c>
      <c r="AN10" s="46" t="s">
        <v>20</v>
      </c>
      <c r="AO10" s="92" t="s">
        <v>20</v>
      </c>
      <c r="AQ10" s="105"/>
      <c r="AR10" s="53" t="s">
        <v>20</v>
      </c>
      <c r="AS10" s="40" t="s">
        <v>20</v>
      </c>
      <c r="AT10" s="54" t="s">
        <v>20</v>
      </c>
      <c r="AV10" s="101"/>
      <c r="AW10" s="48" t="s">
        <v>20</v>
      </c>
      <c r="AX10" s="46" t="s">
        <v>20</v>
      </c>
      <c r="AY10" s="92" t="s">
        <v>20</v>
      </c>
      <c r="BC10" s="132" t="s">
        <v>4</v>
      </c>
      <c r="BD10" s="119"/>
      <c r="BE10" s="119"/>
      <c r="BF10" s="168" t="str">
        <f ca="1">D11</f>
        <v>Urgent changer joints eau</v>
      </c>
      <c r="BG10" s="168" t="str">
        <f ca="1">G11</f>
        <v>pas de preventif</v>
      </c>
      <c r="BH10" s="168" t="str">
        <f ca="1">J11</f>
        <v>pas de preventif</v>
      </c>
      <c r="BI10" s="168" t="str">
        <f ca="1">D18</f>
        <v>pas de preventif</v>
      </c>
      <c r="BJ10" s="168" t="str">
        <f ca="1">G18</f>
        <v>pas de preventif</v>
      </c>
      <c r="BK10" s="168" t="str">
        <f ca="1">J18</f>
        <v>pas de preventif</v>
      </c>
      <c r="BL10" s="169" t="str">
        <f>D25</f>
        <v>/!\ Date non connu</v>
      </c>
      <c r="CC10" s="5"/>
      <c r="CD10" s="5"/>
      <c r="CE10" s="5"/>
      <c r="CF10" s="5"/>
      <c r="DS10" s="74"/>
      <c r="DT10" s="74"/>
      <c r="DU10" s="74"/>
    </row>
    <row r="11" spans="1:125" s="4" customFormat="1" ht="20.100000000000001" customHeight="1">
      <c r="A11" s="35"/>
      <c r="B11" s="17" t="s">
        <v>4</v>
      </c>
      <c r="C11" s="9">
        <v>42280</v>
      </c>
      <c r="D11" s="85" t="str">
        <f ca="1">IF(C11="","/!\ Date non connu",IF(AH11&gt;180,"Urgent changer joints eau",IF(AH11=180,"Préventif a faire","pas de preventif")))</f>
        <v>Urgent changer joints eau</v>
      </c>
      <c r="E11" s="40"/>
      <c r="F11" s="72">
        <v>42646</v>
      </c>
      <c r="G11" s="85" t="str">
        <f ca="1">IF(F11="","/!\ Date non connu",IF(AI11&gt;180,"Urgent changer joints produit",IF(AI11=180,"Préventif a faire","pas de preventif")))</f>
        <v>pas de preventif</v>
      </c>
      <c r="H11" s="40"/>
      <c r="I11" s="72">
        <v>42760</v>
      </c>
      <c r="J11" s="85" t="str">
        <f ca="1">IF(I11="","/!\ Date non connu",IF(AJ11&gt;180,"Urgent changer joints compens.",IF(AJ11=180,"Préventif a faire","pas de preventif")))</f>
        <v>pas de preventif</v>
      </c>
      <c r="K11" s="35"/>
      <c r="M11" s="43"/>
      <c r="N11" s="17" t="s">
        <v>9</v>
      </c>
      <c r="O11" s="9">
        <v>42736</v>
      </c>
      <c r="P11" s="85" t="str">
        <f ca="1">IF(O11="","/!\ Date non connu",IF(AM11&gt;O11+365,"Urgent changer joints eau",IF(AM11=C11+365,"Préventif verin a faire","pas de preventif")))</f>
        <v>pas de preventif</v>
      </c>
      <c r="Q11" s="46"/>
      <c r="R11" s="9">
        <v>42736</v>
      </c>
      <c r="S11" s="85" t="str">
        <f ca="1">IF(R11="","/!\ Date non connu",IF(AN11&gt;R11+365,"Urgent changer joints produit",IF(AN11=F11+365,"Préventif verin a faire","pas de preventif")))</f>
        <v>pas de preventif</v>
      </c>
      <c r="T11" s="46"/>
      <c r="U11" s="9">
        <v>42736</v>
      </c>
      <c r="V11" s="85" t="str">
        <f ca="1">IF(U11="","/!\ Date non connu",IF(AO11&gt;U11+365,"Urgent changer joints compens.",IF(AO11=I11+365,"Préventif verin a faire","pas de preventif")))</f>
        <v>pas de preventif</v>
      </c>
      <c r="W11" s="43"/>
      <c r="AC11" s="11" t="str">
        <f ca="1">IF(D11="Urgent préventif joints TSAF J1","J1",IF(D11="Préventif a faire","J1",""))</f>
        <v/>
      </c>
      <c r="AD11" s="11" t="str">
        <f ca="1">IF(P11="Urgent changement verin TSAF J1","J1",IF(P11="Préventif verin a faire","J1",""))</f>
        <v/>
      </c>
      <c r="AG11" s="55" t="s">
        <v>15</v>
      </c>
      <c r="AH11" s="40">
        <f ca="1">$D$7-C11</f>
        <v>491</v>
      </c>
      <c r="AI11" s="40">
        <f ca="1">$D$7-F11</f>
        <v>125</v>
      </c>
      <c r="AJ11" s="56">
        <f ca="1">$D$7-I11</f>
        <v>11</v>
      </c>
      <c r="AL11" s="93" t="s">
        <v>55</v>
      </c>
      <c r="AM11" s="46">
        <f ca="1">$D$7-O11</f>
        <v>35</v>
      </c>
      <c r="AN11" s="46">
        <f ca="1">$D$7-R11</f>
        <v>35</v>
      </c>
      <c r="AO11" s="92">
        <f ca="1">$D$7-U11</f>
        <v>35</v>
      </c>
      <c r="AQ11" s="55" t="s">
        <v>15</v>
      </c>
      <c r="AR11" s="40"/>
      <c r="AS11" s="40"/>
      <c r="AT11" s="56"/>
      <c r="AV11" s="93" t="s">
        <v>55</v>
      </c>
      <c r="AW11" s="46"/>
      <c r="AX11" s="46"/>
      <c r="AY11" s="92"/>
      <c r="BC11" s="133" t="s">
        <v>5</v>
      </c>
      <c r="BD11" s="118"/>
      <c r="BE11" s="118"/>
      <c r="BF11" s="170" t="str">
        <f t="shared" ref="BF11:BF14" ca="1" si="0">D12</f>
        <v>pas de preventif</v>
      </c>
      <c r="BG11" s="170" t="str">
        <f t="shared" ref="BG11:BG14" ca="1" si="1">G12</f>
        <v>pas de preventif</v>
      </c>
      <c r="BH11" s="170" t="str">
        <f t="shared" ref="BH11:BH14" si="2">J12</f>
        <v>/!\ Date non connu</v>
      </c>
      <c r="BI11" s="170" t="str">
        <f t="shared" ref="BI11:BI14" si="3">D19</f>
        <v>/!\ Date non connu</v>
      </c>
      <c r="BJ11" s="170" t="str">
        <f t="shared" ref="BJ11:BJ14" si="4">G19</f>
        <v>/!\ Date non connu</v>
      </c>
      <c r="BK11" s="170" t="str">
        <f t="shared" ref="BK11:BK14" si="5">J19</f>
        <v>/!\ Date non connu</v>
      </c>
      <c r="BL11" s="171" t="str">
        <f t="shared" ref="BL11:BL14" si="6">D26</f>
        <v>/!\ Date non connu</v>
      </c>
      <c r="CC11" s="5"/>
      <c r="CD11" s="5"/>
      <c r="CE11" s="5"/>
      <c r="CF11" s="5"/>
      <c r="DS11" s="74"/>
      <c r="DT11" s="74"/>
      <c r="DU11" s="74"/>
    </row>
    <row r="12" spans="1:125" s="4" customFormat="1" ht="20.100000000000001" customHeight="1">
      <c r="A12" s="35"/>
      <c r="B12" s="19" t="s">
        <v>5</v>
      </c>
      <c r="C12" s="88">
        <v>42646</v>
      </c>
      <c r="D12" s="86" t="str">
        <f t="shared" ref="D12:D15" ca="1" si="7">IF(C12="","/!\ Date non connu",IF(AH12&gt;180,"Urgent changer joints eau",IF(AH12=180,"Préventif a faire","pas de preventif")))</f>
        <v>pas de preventif</v>
      </c>
      <c r="E12" s="40"/>
      <c r="F12" s="82">
        <v>42646</v>
      </c>
      <c r="G12" s="86" t="str">
        <f t="shared" ref="G12:G15" ca="1" si="8">IF(F12="","/!\ Date non connu",IF(AI12&gt;180,"Urgent changer joints produit",IF(AI12=180,"Préventif a faire","pas de preventif")))</f>
        <v>pas de preventif</v>
      </c>
      <c r="H12" s="40"/>
      <c r="I12" s="82"/>
      <c r="J12" s="86" t="str">
        <f t="shared" ref="J12:J15" si="9">IF(I12="","/!\ Date non connu",IF(AJ12&gt;180,"Urgent changer joints compens.",IF(AJ12=180,"Préventif a faire","pas de preventif")))</f>
        <v>/!\ Date non connu</v>
      </c>
      <c r="K12" s="35"/>
      <c r="M12" s="43"/>
      <c r="N12" s="19" t="s">
        <v>10</v>
      </c>
      <c r="O12" s="13">
        <v>42768</v>
      </c>
      <c r="P12" s="86" t="str">
        <f t="shared" ref="P12:P14" ca="1" si="10">IF(O12="","/!\ Date non connu",IF(AM12&gt;O12+365,"Urgent changer joints eau",IF(AM12=C12+365,"Préventif verin a faire","pas de preventif")))</f>
        <v>pas de preventif</v>
      </c>
      <c r="Q12" s="46"/>
      <c r="R12" s="13">
        <v>42768</v>
      </c>
      <c r="S12" s="86" t="str">
        <f t="shared" ref="S12:S14" ca="1" si="11">IF(R12="","/!\ Date non connu",IF(AN12&gt;R12+365,"Urgent changer joints produit",IF(AN12=F12+365,"Préventif verin a faire","pas de preventif")))</f>
        <v>pas de preventif</v>
      </c>
      <c r="T12" s="46"/>
      <c r="U12" s="13">
        <v>42769</v>
      </c>
      <c r="V12" s="86" t="str">
        <f t="shared" ref="V12:V14" ca="1" si="12">IF(U12="","/!\ Date non connu",IF(AO12&gt;U12+365,"Urgent changer joints compens.",IF(AO12=I12+365,"Préventif verin a faire","pas de preventif")))</f>
        <v>pas de preventif</v>
      </c>
      <c r="W12" s="43"/>
      <c r="AC12" s="11" t="str">
        <f ca="1">IF(D12="Urgent préventif joints TSAF J1","J1",IF(D12="Préventif a faire","J1",""))</f>
        <v/>
      </c>
      <c r="AD12" s="11" t="str">
        <f ca="1">IF(P12="Urgent changement verin TSAF J2","J2",IF(P12="Préventif verin a faire","J2",""))</f>
        <v/>
      </c>
      <c r="AG12" s="55" t="s">
        <v>16</v>
      </c>
      <c r="AH12" s="40">
        <f t="shared" ref="AH12:AH15" ca="1" si="13">$D$7-C12</f>
        <v>125</v>
      </c>
      <c r="AI12" s="40">
        <f t="shared" ref="AI12:AI15" ca="1" si="14">$D$7-F12</f>
        <v>125</v>
      </c>
      <c r="AJ12" s="56">
        <f t="shared" ref="AJ12:AJ15" ca="1" si="15">$D$7-I12</f>
        <v>42771</v>
      </c>
      <c r="AL12" s="93" t="s">
        <v>56</v>
      </c>
      <c r="AM12" s="46">
        <f t="shared" ref="AM12:AM14" ca="1" si="16">$D$7-O12</f>
        <v>3</v>
      </c>
      <c r="AN12" s="46">
        <f t="shared" ref="AN12:AN14" ca="1" si="17">$D$7-R12</f>
        <v>3</v>
      </c>
      <c r="AO12" s="92">
        <f t="shared" ref="AO12:AO14" ca="1" si="18">$D$7-U12</f>
        <v>2</v>
      </c>
      <c r="AQ12" s="55" t="s">
        <v>16</v>
      </c>
      <c r="AR12" s="40"/>
      <c r="AS12" s="40"/>
      <c r="AT12" s="56"/>
      <c r="AV12" s="93" t="s">
        <v>56</v>
      </c>
      <c r="AW12" s="46"/>
      <c r="AX12" s="46"/>
      <c r="AY12" s="92"/>
      <c r="BC12" s="133" t="s">
        <v>6</v>
      </c>
      <c r="BD12" s="118"/>
      <c r="BE12" s="118"/>
      <c r="BF12" s="170" t="str">
        <f t="shared" ca="1" si="0"/>
        <v>pas de preventif</v>
      </c>
      <c r="BG12" s="170" t="str">
        <f t="shared" ca="1" si="1"/>
        <v>pas de preventif</v>
      </c>
      <c r="BH12" s="170" t="str">
        <f t="shared" si="2"/>
        <v>/!\ Date non connu</v>
      </c>
      <c r="BI12" s="170" t="str">
        <f t="shared" ca="1" si="3"/>
        <v>pas de preventif</v>
      </c>
      <c r="BJ12" s="170" t="str">
        <f t="shared" ca="1" si="4"/>
        <v>pas de preventif</v>
      </c>
      <c r="BK12" s="170" t="str">
        <f t="shared" ca="1" si="5"/>
        <v>Urgent changer verin comp.</v>
      </c>
      <c r="BL12" s="171" t="str">
        <f t="shared" si="6"/>
        <v>/!\ Date non connu</v>
      </c>
      <c r="CC12" s="5"/>
      <c r="CD12" s="5"/>
      <c r="CE12" s="5"/>
      <c r="CF12" s="5"/>
      <c r="DS12" s="74"/>
      <c r="DT12" s="74"/>
      <c r="DU12" s="74"/>
    </row>
    <row r="13" spans="1:125" s="4" customFormat="1" ht="20.100000000000001" customHeight="1">
      <c r="A13" s="35"/>
      <c r="B13" s="19" t="s">
        <v>6</v>
      </c>
      <c r="C13" s="88">
        <v>42646</v>
      </c>
      <c r="D13" s="86" t="str">
        <f t="shared" ca="1" si="7"/>
        <v>pas de preventif</v>
      </c>
      <c r="E13" s="40"/>
      <c r="F13" s="82">
        <v>42646</v>
      </c>
      <c r="G13" s="86" t="str">
        <f t="shared" ca="1" si="8"/>
        <v>pas de preventif</v>
      </c>
      <c r="H13" s="40"/>
      <c r="I13" s="32"/>
      <c r="J13" s="86" t="str">
        <f t="shared" si="9"/>
        <v>/!\ Date non connu</v>
      </c>
      <c r="K13" s="35"/>
      <c r="M13" s="43"/>
      <c r="N13" s="19" t="s">
        <v>11</v>
      </c>
      <c r="O13" s="13">
        <v>42583</v>
      </c>
      <c r="P13" s="86" t="str">
        <f t="shared" ca="1" si="10"/>
        <v>pas de preventif</v>
      </c>
      <c r="Q13" s="46"/>
      <c r="R13" s="13">
        <v>42583</v>
      </c>
      <c r="S13" s="86" t="str">
        <f t="shared" ca="1" si="11"/>
        <v>pas de preventif</v>
      </c>
      <c r="T13" s="46"/>
      <c r="U13" s="13">
        <v>42583</v>
      </c>
      <c r="V13" s="86" t="str">
        <f t="shared" ca="1" si="12"/>
        <v>pas de preventif</v>
      </c>
      <c r="W13" s="43"/>
      <c r="AC13" s="11" t="str">
        <f ca="1">IF(D13="Urgent préventif joints TSAF J1","J1",IF(D13="Préventif a faire","J1",""))</f>
        <v/>
      </c>
      <c r="AD13" s="11" t="str">
        <f ca="1">IF(P13="Urgent changement verin TSAF J3","J3",IF(P13="Préventif verin a faire","J3",""))</f>
        <v/>
      </c>
      <c r="AG13" s="55" t="s">
        <v>17</v>
      </c>
      <c r="AH13" s="40">
        <f t="shared" ca="1" si="13"/>
        <v>125</v>
      </c>
      <c r="AI13" s="40">
        <f t="shared" ca="1" si="14"/>
        <v>125</v>
      </c>
      <c r="AJ13" s="56">
        <f t="shared" ca="1" si="15"/>
        <v>42771</v>
      </c>
      <c r="AL13" s="93" t="s">
        <v>57</v>
      </c>
      <c r="AM13" s="46">
        <f t="shared" ca="1" si="16"/>
        <v>188</v>
      </c>
      <c r="AN13" s="46">
        <f t="shared" ca="1" si="17"/>
        <v>188</v>
      </c>
      <c r="AO13" s="92">
        <f t="shared" ca="1" si="18"/>
        <v>188</v>
      </c>
      <c r="AQ13" s="55" t="s">
        <v>17</v>
      </c>
      <c r="AR13" s="40"/>
      <c r="AS13" s="40"/>
      <c r="AT13" s="56"/>
      <c r="AV13" s="93" t="s">
        <v>57</v>
      </c>
      <c r="AW13" s="46"/>
      <c r="AX13" s="46"/>
      <c r="AY13" s="92"/>
      <c r="BC13" s="133" t="s">
        <v>7</v>
      </c>
      <c r="BD13" s="118"/>
      <c r="BE13" s="118"/>
      <c r="BF13" s="170" t="str">
        <f t="shared" ca="1" si="0"/>
        <v>pas de preventif</v>
      </c>
      <c r="BG13" s="170" t="str">
        <f t="shared" ca="1" si="1"/>
        <v>pas de preventif</v>
      </c>
      <c r="BH13" s="170" t="str">
        <f t="shared" si="2"/>
        <v>/!\ Date non connu</v>
      </c>
      <c r="BI13" s="170" t="str">
        <f t="shared" si="3"/>
        <v>/!\ Date non connu</v>
      </c>
      <c r="BJ13" s="170" t="str">
        <f t="shared" si="4"/>
        <v>/!\ Date non connu</v>
      </c>
      <c r="BK13" s="170" t="str">
        <f t="shared" si="5"/>
        <v>/!\ Date non connu</v>
      </c>
      <c r="BL13" s="171" t="str">
        <f t="shared" si="6"/>
        <v>/!\ Date non connu</v>
      </c>
      <c r="CC13" s="5"/>
      <c r="CD13" s="5"/>
      <c r="CE13" s="5"/>
      <c r="CF13" s="5"/>
      <c r="DS13" s="74"/>
      <c r="DT13" s="74"/>
      <c r="DU13" s="74"/>
    </row>
    <row r="14" spans="1:125" s="4" customFormat="1" ht="20.100000000000001" customHeight="1" thickBot="1">
      <c r="A14" s="35"/>
      <c r="B14" s="19" t="s">
        <v>7</v>
      </c>
      <c r="C14" s="88">
        <v>42753</v>
      </c>
      <c r="D14" s="86" t="str">
        <f t="shared" ca="1" si="7"/>
        <v>pas de preventif</v>
      </c>
      <c r="E14" s="40"/>
      <c r="F14" s="82">
        <v>42646</v>
      </c>
      <c r="G14" s="86" t="str">
        <f t="shared" ca="1" si="8"/>
        <v>pas de preventif</v>
      </c>
      <c r="H14" s="40"/>
      <c r="I14" s="32"/>
      <c r="J14" s="86" t="str">
        <f t="shared" si="9"/>
        <v>/!\ Date non connu</v>
      </c>
      <c r="K14" s="35"/>
      <c r="M14" s="43"/>
      <c r="N14" s="20" t="s">
        <v>12</v>
      </c>
      <c r="O14" s="15"/>
      <c r="P14" s="87" t="str">
        <f t="shared" si="10"/>
        <v>/!\ Date non connu</v>
      </c>
      <c r="Q14" s="46"/>
      <c r="R14" s="15"/>
      <c r="S14" s="87" t="str">
        <f t="shared" si="11"/>
        <v>/!\ Date non connu</v>
      </c>
      <c r="T14" s="46"/>
      <c r="U14" s="15"/>
      <c r="V14" s="87" t="str">
        <f t="shared" si="12"/>
        <v>/!\ Date non connu</v>
      </c>
      <c r="W14" s="43"/>
      <c r="AC14" s="11" t="str">
        <f ca="1">IF(D14="Urgent préventif joints TSAF J1","J1",IF(D14="Préventif a faire","J1",""))</f>
        <v/>
      </c>
      <c r="AD14" s="11" t="str">
        <f>IF(P14="Urgent changement verin TSAF J4","J4",IF(P14="Préventif verin a faire","J4",""))</f>
        <v/>
      </c>
      <c r="AG14" s="55" t="s">
        <v>18</v>
      </c>
      <c r="AH14" s="40">
        <f t="shared" ca="1" si="13"/>
        <v>18</v>
      </c>
      <c r="AI14" s="40">
        <f t="shared" ca="1" si="14"/>
        <v>125</v>
      </c>
      <c r="AJ14" s="56">
        <f t="shared" ca="1" si="15"/>
        <v>42771</v>
      </c>
      <c r="AL14" s="93" t="s">
        <v>58</v>
      </c>
      <c r="AM14" s="46">
        <f t="shared" ca="1" si="16"/>
        <v>42771</v>
      </c>
      <c r="AN14" s="46">
        <f t="shared" ca="1" si="17"/>
        <v>42771</v>
      </c>
      <c r="AO14" s="92">
        <f t="shared" ca="1" si="18"/>
        <v>42771</v>
      </c>
      <c r="AQ14" s="55" t="s">
        <v>18</v>
      </c>
      <c r="AR14" s="40"/>
      <c r="AS14" s="40"/>
      <c r="AT14" s="56"/>
      <c r="AV14" s="93" t="s">
        <v>58</v>
      </c>
      <c r="AW14" s="46"/>
      <c r="AX14" s="46"/>
      <c r="AY14" s="92"/>
      <c r="BC14" s="133" t="s">
        <v>8</v>
      </c>
      <c r="BD14" s="118"/>
      <c r="BE14" s="118"/>
      <c r="BF14" s="170" t="str">
        <f t="shared" ca="1" si="0"/>
        <v>pas de preventif</v>
      </c>
      <c r="BG14" s="170" t="str">
        <f t="shared" ca="1" si="1"/>
        <v>Urgent changer joints produit</v>
      </c>
      <c r="BH14" s="170" t="str">
        <f t="shared" si="2"/>
        <v>/!\ Date non connu</v>
      </c>
      <c r="BI14" s="170" t="str">
        <f t="shared" si="3"/>
        <v>/!\ Date non connu</v>
      </c>
      <c r="BJ14" s="170" t="str">
        <f t="shared" si="4"/>
        <v>/!\ Date non connu</v>
      </c>
      <c r="BK14" s="170" t="str">
        <f t="shared" si="5"/>
        <v>/!\ Date non connu</v>
      </c>
      <c r="BL14" s="171" t="str">
        <f t="shared" si="6"/>
        <v>/!\ Date non connu</v>
      </c>
      <c r="CC14" s="5"/>
      <c r="CD14" s="5"/>
      <c r="CE14" s="5"/>
      <c r="CF14" s="5"/>
      <c r="DS14" s="74"/>
      <c r="DT14" s="74"/>
      <c r="DU14" s="74"/>
    </row>
    <row r="15" spans="1:125" s="4" customFormat="1" ht="20.100000000000001" customHeight="1" thickBot="1">
      <c r="A15" s="35"/>
      <c r="B15" s="20" t="s">
        <v>8</v>
      </c>
      <c r="C15" s="89">
        <v>42646</v>
      </c>
      <c r="D15" s="87" t="str">
        <f t="shared" ca="1" si="7"/>
        <v>pas de preventif</v>
      </c>
      <c r="E15" s="40"/>
      <c r="F15" s="84">
        <v>42280</v>
      </c>
      <c r="G15" s="87" t="str">
        <f t="shared" ca="1" si="8"/>
        <v>Urgent changer joints produit</v>
      </c>
      <c r="H15" s="40"/>
      <c r="I15" s="33"/>
      <c r="J15" s="87" t="str">
        <f t="shared" si="9"/>
        <v>/!\ Date non connu</v>
      </c>
      <c r="K15" s="35"/>
      <c r="M15" s="43"/>
      <c r="N15" s="50"/>
      <c r="O15" s="51"/>
      <c r="P15" s="46"/>
      <c r="Q15" s="46"/>
      <c r="R15" s="51"/>
      <c r="S15" s="46"/>
      <c r="T15" s="46"/>
      <c r="U15" s="51"/>
      <c r="V15" s="46"/>
      <c r="W15" s="43"/>
      <c r="AC15" s="11" t="str">
        <f ca="1">IF(D15="Urgent préventif joints TSAF J1","J1",IF(D15="Préventif a faire","J1",""))</f>
        <v/>
      </c>
      <c r="AD15" s="11" t="str">
        <f>IF(P15="Urgent changement verin TSAF J5","J5",IF(P15="Préventif verin a faire","J5",""))</f>
        <v/>
      </c>
      <c r="AG15" s="57" t="s">
        <v>19</v>
      </c>
      <c r="AH15" s="58">
        <f t="shared" ca="1" si="13"/>
        <v>125</v>
      </c>
      <c r="AI15" s="58">
        <f t="shared" ca="1" si="14"/>
        <v>491</v>
      </c>
      <c r="AJ15" s="59">
        <f t="shared" ca="1" si="15"/>
        <v>42771</v>
      </c>
      <c r="AL15" s="95"/>
      <c r="AM15" s="96"/>
      <c r="AN15" s="96"/>
      <c r="AO15" s="97"/>
      <c r="AQ15" s="57" t="s">
        <v>19</v>
      </c>
      <c r="AR15" s="58"/>
      <c r="AS15" s="58"/>
      <c r="AT15" s="59"/>
      <c r="AV15" s="95"/>
      <c r="AW15" s="96"/>
      <c r="AX15" s="96"/>
      <c r="AY15" s="97"/>
      <c r="BC15" s="133" t="s">
        <v>9</v>
      </c>
      <c r="BD15" s="118"/>
      <c r="BE15" s="118"/>
      <c r="BF15" s="170" t="str">
        <f ca="1">P11</f>
        <v>pas de preventif</v>
      </c>
      <c r="BG15" s="170" t="str">
        <f ca="1">S11</f>
        <v>pas de preventif</v>
      </c>
      <c r="BH15" s="170" t="str">
        <f ca="1">V11</f>
        <v>pas de preventif</v>
      </c>
      <c r="BI15" s="170" t="str">
        <f ca="1">P18</f>
        <v>pas de preventif</v>
      </c>
      <c r="BJ15" s="170" t="str">
        <f ca="1">S18</f>
        <v>pas de preventif</v>
      </c>
      <c r="BK15" s="170" t="str">
        <f ca="1">V18</f>
        <v>pas de preventif</v>
      </c>
      <c r="BL15" s="171" t="str">
        <f ca="1">P25</f>
        <v>pas de preventif</v>
      </c>
      <c r="CC15" s="5"/>
      <c r="CD15" s="5"/>
      <c r="CE15" s="5"/>
      <c r="CF15" s="5"/>
      <c r="DS15" s="74"/>
      <c r="DT15" s="74"/>
      <c r="DU15" s="74"/>
    </row>
    <row r="16" spans="1:125" s="4" customFormat="1" ht="20.100000000000001" customHeight="1" thickBot="1">
      <c r="A16" s="35"/>
      <c r="B16" s="37"/>
      <c r="C16" s="38"/>
      <c r="D16" s="38"/>
      <c r="E16" s="38"/>
      <c r="F16" s="38"/>
      <c r="G16" s="38"/>
      <c r="H16" s="38"/>
      <c r="I16" s="38"/>
      <c r="J16" s="38"/>
      <c r="K16" s="35"/>
      <c r="L16" s="5"/>
      <c r="M16" s="44"/>
      <c r="N16" s="44"/>
      <c r="O16" s="44"/>
      <c r="P16" s="44"/>
      <c r="Q16" s="44"/>
      <c r="R16" s="44"/>
      <c r="S16" s="43"/>
      <c r="T16" s="44"/>
      <c r="U16" s="43"/>
      <c r="V16" s="43"/>
      <c r="W16" s="43"/>
      <c r="AG16" s="104"/>
      <c r="AH16" s="52" t="s">
        <v>38</v>
      </c>
      <c r="AI16" s="52" t="s">
        <v>37</v>
      </c>
      <c r="AJ16" s="106" t="s">
        <v>36</v>
      </c>
      <c r="AL16" s="100"/>
      <c r="AM16" s="90" t="s">
        <v>38</v>
      </c>
      <c r="AN16" s="90" t="s">
        <v>37</v>
      </c>
      <c r="AO16" s="102" t="s">
        <v>36</v>
      </c>
      <c r="AQ16" s="104"/>
      <c r="AR16" s="52" t="s">
        <v>38</v>
      </c>
      <c r="AS16" s="52" t="s">
        <v>37</v>
      </c>
      <c r="AT16" s="106" t="s">
        <v>36</v>
      </c>
      <c r="AV16" s="100"/>
      <c r="AW16" s="90" t="s">
        <v>38</v>
      </c>
      <c r="AX16" s="90" t="s">
        <v>37</v>
      </c>
      <c r="AY16" s="102" t="s">
        <v>36</v>
      </c>
      <c r="BC16" s="133" t="s">
        <v>10</v>
      </c>
      <c r="BD16" s="118"/>
      <c r="BE16" s="118"/>
      <c r="BF16" s="170" t="str">
        <f t="shared" ref="BF16:BF18" ca="1" si="19">P12</f>
        <v>pas de preventif</v>
      </c>
      <c r="BG16" s="170" t="str">
        <f t="shared" ref="BG16:BG18" ca="1" si="20">S12</f>
        <v>pas de preventif</v>
      </c>
      <c r="BH16" s="170" t="str">
        <f t="shared" ref="BH16:BH18" ca="1" si="21">V12</f>
        <v>pas de preventif</v>
      </c>
      <c r="BI16" s="170" t="str">
        <f t="shared" ref="BI16:BI18" si="22">P19</f>
        <v>/!\ Date non connu</v>
      </c>
      <c r="BJ16" s="170" t="str">
        <f t="shared" ref="BJ16:BJ18" si="23">S19</f>
        <v>/!\ Date non connu</v>
      </c>
      <c r="BK16" s="170" t="str">
        <f t="shared" ref="BK16:BK18" si="24">V19</f>
        <v>/!\ Date non connu</v>
      </c>
      <c r="BL16" s="171" t="str">
        <f t="shared" ref="BL16:BL18" si="25">P26</f>
        <v>/!\ Date non connu</v>
      </c>
      <c r="CC16" s="5"/>
      <c r="CD16" s="5"/>
      <c r="CE16" s="5"/>
      <c r="CF16" s="5"/>
      <c r="DS16" s="74"/>
      <c r="DT16" s="74"/>
      <c r="DU16" s="74"/>
    </row>
    <row r="17" spans="1:125" s="4" customFormat="1" ht="20.100000000000001" customHeight="1" thickBot="1">
      <c r="A17" s="35"/>
      <c r="B17" s="37"/>
      <c r="C17" s="71" t="s">
        <v>13</v>
      </c>
      <c r="D17" s="114" t="s">
        <v>30</v>
      </c>
      <c r="E17" s="39"/>
      <c r="F17" s="71" t="s">
        <v>13</v>
      </c>
      <c r="G17" s="114" t="s">
        <v>32</v>
      </c>
      <c r="H17" s="39"/>
      <c r="I17" s="71" t="s">
        <v>13</v>
      </c>
      <c r="J17" s="114" t="s">
        <v>33</v>
      </c>
      <c r="K17" s="35"/>
      <c r="L17" s="5"/>
      <c r="M17" s="44"/>
      <c r="N17" s="43"/>
      <c r="O17" s="71" t="s">
        <v>13</v>
      </c>
      <c r="P17" s="114" t="s">
        <v>34</v>
      </c>
      <c r="Q17" s="45"/>
      <c r="R17" s="71" t="s">
        <v>13</v>
      </c>
      <c r="S17" s="114" t="s">
        <v>32</v>
      </c>
      <c r="T17" s="45"/>
      <c r="U17" s="71" t="s">
        <v>13</v>
      </c>
      <c r="V17" s="114" t="s">
        <v>33</v>
      </c>
      <c r="W17" s="43"/>
      <c r="AG17" s="55" t="s">
        <v>15</v>
      </c>
      <c r="AH17" s="61">
        <f ca="1">$D$7-C18</f>
        <v>31</v>
      </c>
      <c r="AI17" s="61">
        <f ca="1">$D$7-F18</f>
        <v>35</v>
      </c>
      <c r="AJ17" s="56">
        <f ca="1">$D$7-I18</f>
        <v>35</v>
      </c>
      <c r="AL17" s="93" t="s">
        <v>55</v>
      </c>
      <c r="AM17" s="98">
        <f ca="1">$D$7-O18</f>
        <v>35</v>
      </c>
      <c r="AN17" s="98">
        <f ca="1">$D$7-R18</f>
        <v>35</v>
      </c>
      <c r="AO17" s="94">
        <f ca="1">$D$7-U18</f>
        <v>35</v>
      </c>
      <c r="AQ17" s="55" t="s">
        <v>15</v>
      </c>
      <c r="AR17" s="61"/>
      <c r="AS17" s="61"/>
      <c r="AT17" s="56"/>
      <c r="AV17" s="93" t="s">
        <v>55</v>
      </c>
      <c r="AW17" s="98"/>
      <c r="AX17" s="98"/>
      <c r="AY17" s="94"/>
      <c r="BC17" s="133" t="s">
        <v>11</v>
      </c>
      <c r="BD17" s="118"/>
      <c r="BE17" s="118"/>
      <c r="BF17" s="170" t="str">
        <f t="shared" ca="1" si="19"/>
        <v>pas de preventif</v>
      </c>
      <c r="BG17" s="170" t="str">
        <f t="shared" ca="1" si="20"/>
        <v>pas de preventif</v>
      </c>
      <c r="BH17" s="170" t="str">
        <f t="shared" ca="1" si="21"/>
        <v>pas de preventif</v>
      </c>
      <c r="BI17" s="170" t="str">
        <f t="shared" ca="1" si="22"/>
        <v>pas de preventif</v>
      </c>
      <c r="BJ17" s="170" t="str">
        <f t="shared" ca="1" si="23"/>
        <v>pas de preventif</v>
      </c>
      <c r="BK17" s="170" t="str">
        <f t="shared" ca="1" si="24"/>
        <v>pas de preventif</v>
      </c>
      <c r="BL17" s="171" t="str">
        <f t="shared" ca="1" si="25"/>
        <v>pas de preventif</v>
      </c>
      <c r="CC17" s="5"/>
      <c r="CD17" s="5"/>
      <c r="CE17" s="5"/>
      <c r="CF17" s="5"/>
      <c r="DS17" s="74"/>
      <c r="DT17" s="74"/>
      <c r="DU17" s="74"/>
    </row>
    <row r="18" spans="1:125" s="4" customFormat="1" ht="20.100000000000001" customHeight="1" thickBot="1">
      <c r="A18" s="35"/>
      <c r="B18" s="17" t="s">
        <v>4</v>
      </c>
      <c r="C18" s="9">
        <v>42740</v>
      </c>
      <c r="D18" s="85" t="str">
        <f ca="1">IF(C18="","/!\ Date non connu",IF(AH17&gt;365,"Urgent changer verin eau",IF(AH17=365,"Préventif verin a faire","pas de preventif")))</f>
        <v>pas de preventif</v>
      </c>
      <c r="E18" s="40"/>
      <c r="F18" s="9">
        <v>42736</v>
      </c>
      <c r="G18" s="85" t="str">
        <f ca="1">IF(F18="","/!\ Date non connu",IF(AI17&gt;365,"Urgent changer verin produit",IF(AI17=365,"Préventif verin a faire","pas de preventif")))</f>
        <v>pas de preventif</v>
      </c>
      <c r="H18" s="40"/>
      <c r="I18" s="9">
        <v>42736</v>
      </c>
      <c r="J18" s="85" t="str">
        <f ca="1">IF(I18="","/!\ Date non connu",IF(AJ17&gt;365,"Urgent changer verin comp.",IF(AJ17=365,"Préventif verin a faire","pas de preventif")))</f>
        <v>pas de preventif</v>
      </c>
      <c r="K18" s="35"/>
      <c r="L18" s="5"/>
      <c r="M18" s="44"/>
      <c r="N18" s="17" t="s">
        <v>9</v>
      </c>
      <c r="O18" s="9">
        <v>42736</v>
      </c>
      <c r="P18" s="85" t="str">
        <f ca="1">IF(O18="","/!\ Date non connu",IF(AM17&gt;O18+365,"Urgent changer verin eau",IF(AM17=C18+365,"Préventif verin a faire","pas de preventif")))</f>
        <v>pas de preventif</v>
      </c>
      <c r="Q18" s="46"/>
      <c r="R18" s="9">
        <v>42736</v>
      </c>
      <c r="S18" s="85" t="str">
        <f ca="1">IF(R18="","/!\ Date non connu",IF(AN17&gt;R18+365,"Urgent changer verin produit",IF(AN17=F18+365,"Préventif verin a faire","pas de preventif")))</f>
        <v>pas de preventif</v>
      </c>
      <c r="T18" s="46"/>
      <c r="U18" s="9">
        <v>42736</v>
      </c>
      <c r="V18" s="85" t="str">
        <f ca="1">IF(U18="","/!\ Date non connu",IF(AO17&gt;U18+365,"Urgent changer verin comp.",IF(AO17=I18+365,"Préventif verin a faire","pas de preventif")))</f>
        <v>pas de preventif</v>
      </c>
      <c r="W18" s="43"/>
      <c r="AG18" s="55" t="s">
        <v>16</v>
      </c>
      <c r="AH18" s="61">
        <f t="shared" ref="AH18:AH21" ca="1" si="26">$D$7-C19</f>
        <v>42771</v>
      </c>
      <c r="AI18" s="61">
        <f t="shared" ref="AI18:AI21" ca="1" si="27">$D$7-F19</f>
        <v>42771</v>
      </c>
      <c r="AJ18" s="56">
        <f t="shared" ref="AJ18:AJ21" ca="1" si="28">$D$7-I19</f>
        <v>42771</v>
      </c>
      <c r="AL18" s="93" t="s">
        <v>56</v>
      </c>
      <c r="AM18" s="98">
        <f t="shared" ref="AM18:AM20" ca="1" si="29">$D$7-O19</f>
        <v>42771</v>
      </c>
      <c r="AN18" s="98">
        <f t="shared" ref="AN18:AN20" ca="1" si="30">$D$7-R19</f>
        <v>42771</v>
      </c>
      <c r="AO18" s="94">
        <f t="shared" ref="AO18:AO20" ca="1" si="31">$D$7-U19</f>
        <v>42771</v>
      </c>
      <c r="AQ18" s="55" t="s">
        <v>16</v>
      </c>
      <c r="AR18" s="61"/>
      <c r="AS18" s="61"/>
      <c r="AT18" s="56"/>
      <c r="AV18" s="93" t="s">
        <v>56</v>
      </c>
      <c r="AW18" s="98"/>
      <c r="AX18" s="98"/>
      <c r="AY18" s="94"/>
      <c r="BC18" s="134" t="s">
        <v>12</v>
      </c>
      <c r="BD18" s="120"/>
      <c r="BE18" s="120"/>
      <c r="BF18" s="172" t="str">
        <f t="shared" si="19"/>
        <v>/!\ Date non connu</v>
      </c>
      <c r="BG18" s="172" t="str">
        <f t="shared" si="20"/>
        <v>/!\ Date non connu</v>
      </c>
      <c r="BH18" s="172" t="str">
        <f t="shared" si="21"/>
        <v>/!\ Date non connu</v>
      </c>
      <c r="BI18" s="172" t="str">
        <f t="shared" si="22"/>
        <v>/!\ Date non connu</v>
      </c>
      <c r="BJ18" s="172" t="str">
        <f t="shared" si="23"/>
        <v>/!\ Date non connu</v>
      </c>
      <c r="BK18" s="172" t="str">
        <f t="shared" si="24"/>
        <v>/!\ Date non connu</v>
      </c>
      <c r="BL18" s="173" t="str">
        <f t="shared" si="25"/>
        <v>/!\ Date non connu</v>
      </c>
      <c r="CC18" s="5"/>
      <c r="CD18" s="5"/>
      <c r="CE18" s="5"/>
      <c r="CF18" s="5"/>
      <c r="DS18" s="74"/>
      <c r="DT18" s="74"/>
      <c r="DU18" s="74"/>
    </row>
    <row r="19" spans="1:125" s="4" customFormat="1" ht="20.100000000000001" customHeight="1" thickBot="1">
      <c r="A19" s="35"/>
      <c r="B19" s="19" t="s">
        <v>5</v>
      </c>
      <c r="C19" s="88"/>
      <c r="D19" s="86" t="str">
        <f t="shared" ref="D19:D22" si="32">IF(C19="","/!\ Date non connu",IF(AH18&gt;365,"Urgent changer verin eau",IF(AH18=365,"Préventif verin a faire","pas de preventif")))</f>
        <v>/!\ Date non connu</v>
      </c>
      <c r="E19" s="40"/>
      <c r="F19" s="88"/>
      <c r="G19" s="86" t="str">
        <f t="shared" ref="G19:G22" si="33">IF(F19="","/!\ Date non connu",IF(AI18&gt;365,"Urgent changer verin produit",IF(AI18=365,"Préventif verin a faire","pas de preventif")))</f>
        <v>/!\ Date non connu</v>
      </c>
      <c r="H19" s="40"/>
      <c r="I19" s="88"/>
      <c r="J19" s="86" t="str">
        <f t="shared" ref="J19:J22" si="34">IF(I19="","/!\ Date non connu",IF(AJ18&gt;365,"Urgent changer verin comp.",IF(AJ18=365,"Préventif verin a faire","pas de preventif")))</f>
        <v>/!\ Date non connu</v>
      </c>
      <c r="K19" s="35"/>
      <c r="L19" s="5"/>
      <c r="M19" s="44"/>
      <c r="N19" s="19" t="s">
        <v>10</v>
      </c>
      <c r="O19" s="13"/>
      <c r="P19" s="86" t="str">
        <f t="shared" ref="P19:P21" si="35">IF(O19="","/!\ Date non connu",IF(AM18&gt;O19+365,"Urgent changer verin eau",IF(AM18=C19+365,"Préventif verin a faire","pas de preventif")))</f>
        <v>/!\ Date non connu</v>
      </c>
      <c r="Q19" s="46"/>
      <c r="R19" s="13"/>
      <c r="S19" s="86" t="str">
        <f t="shared" ref="S19:S21" si="36">IF(R19="","/!\ Date non connu",IF(AN18&gt;R19+365,"Urgent changer verin produit",IF(AN18=F19+365,"Préventif verin a faire","pas de preventif")))</f>
        <v>/!\ Date non connu</v>
      </c>
      <c r="T19" s="46"/>
      <c r="U19" s="13"/>
      <c r="V19" s="86" t="str">
        <f t="shared" ref="V19:V21" si="37">IF(U19="","/!\ Date non connu",IF(AO18&gt;U19+365,"Urgent changer verin comp.",IF(AO18=I19+365,"Préventif verin a faire","pas de preventif")))</f>
        <v>/!\ Date non connu</v>
      </c>
      <c r="W19" s="43"/>
      <c r="AG19" s="55" t="s">
        <v>17</v>
      </c>
      <c r="AH19" s="61">
        <f t="shared" ca="1" si="26"/>
        <v>188</v>
      </c>
      <c r="AI19" s="61">
        <f t="shared" ca="1" si="27"/>
        <v>188</v>
      </c>
      <c r="AJ19" s="56">
        <f t="shared" ca="1" si="28"/>
        <v>554</v>
      </c>
      <c r="AL19" s="93" t="s">
        <v>57</v>
      </c>
      <c r="AM19" s="98">
        <f t="shared" ca="1" si="29"/>
        <v>188</v>
      </c>
      <c r="AN19" s="98">
        <f t="shared" ca="1" si="30"/>
        <v>188</v>
      </c>
      <c r="AO19" s="94">
        <f t="shared" ca="1" si="31"/>
        <v>188</v>
      </c>
      <c r="AQ19" s="55" t="s">
        <v>17</v>
      </c>
      <c r="AR19" s="61"/>
      <c r="AS19" s="61"/>
      <c r="AT19" s="56"/>
      <c r="AV19" s="93" t="s">
        <v>57</v>
      </c>
      <c r="AW19" s="98"/>
      <c r="AX19" s="98"/>
      <c r="AY19" s="94"/>
      <c r="BC19" s="159" t="s">
        <v>68</v>
      </c>
      <c r="BD19" s="160"/>
      <c r="BE19" s="161"/>
      <c r="BF19" s="124"/>
      <c r="BG19" s="124"/>
      <c r="BH19" s="124"/>
      <c r="BI19" s="124"/>
      <c r="BJ19" s="124"/>
      <c r="BK19" s="124"/>
      <c r="BL19" s="125"/>
      <c r="CC19" s="5"/>
      <c r="CD19" s="5"/>
      <c r="CE19" s="5"/>
      <c r="CF19" s="5"/>
      <c r="DS19" s="74"/>
      <c r="DT19" s="74"/>
      <c r="DU19" s="74"/>
    </row>
    <row r="20" spans="1:125" s="4" customFormat="1" ht="20.100000000000001" customHeight="1">
      <c r="A20" s="35"/>
      <c r="B20" s="19" t="s">
        <v>6</v>
      </c>
      <c r="C20" s="88">
        <v>42583</v>
      </c>
      <c r="D20" s="86" t="str">
        <f t="shared" ca="1" si="32"/>
        <v>pas de preventif</v>
      </c>
      <c r="E20" s="40"/>
      <c r="F20" s="88">
        <v>42583</v>
      </c>
      <c r="G20" s="86" t="str">
        <f t="shared" ca="1" si="33"/>
        <v>pas de preventif</v>
      </c>
      <c r="H20" s="40"/>
      <c r="I20" s="88">
        <v>42217</v>
      </c>
      <c r="J20" s="86" t="str">
        <f t="shared" ca="1" si="34"/>
        <v>Urgent changer verin comp.</v>
      </c>
      <c r="K20" s="35"/>
      <c r="L20" s="5"/>
      <c r="M20" s="44"/>
      <c r="N20" s="19" t="s">
        <v>11</v>
      </c>
      <c r="O20" s="13">
        <v>42583</v>
      </c>
      <c r="P20" s="86" t="str">
        <f t="shared" ca="1" si="35"/>
        <v>pas de preventif</v>
      </c>
      <c r="Q20" s="46"/>
      <c r="R20" s="13">
        <v>42583</v>
      </c>
      <c r="S20" s="86" t="str">
        <f t="shared" ca="1" si="36"/>
        <v>pas de preventif</v>
      </c>
      <c r="T20" s="46"/>
      <c r="U20" s="13">
        <v>42583</v>
      </c>
      <c r="V20" s="86" t="str">
        <f t="shared" ca="1" si="37"/>
        <v>pas de preventif</v>
      </c>
      <c r="W20" s="43"/>
      <c r="AG20" s="55" t="s">
        <v>18</v>
      </c>
      <c r="AH20" s="61">
        <f t="shared" ca="1" si="26"/>
        <v>42771</v>
      </c>
      <c r="AI20" s="61">
        <f t="shared" ca="1" si="27"/>
        <v>42771</v>
      </c>
      <c r="AJ20" s="56">
        <f t="shared" ca="1" si="28"/>
        <v>42771</v>
      </c>
      <c r="AL20" s="93" t="s">
        <v>58</v>
      </c>
      <c r="AM20" s="98">
        <f t="shared" ca="1" si="29"/>
        <v>42771</v>
      </c>
      <c r="AN20" s="98">
        <f t="shared" ca="1" si="30"/>
        <v>42771</v>
      </c>
      <c r="AO20" s="94">
        <f t="shared" ca="1" si="31"/>
        <v>42771</v>
      </c>
      <c r="AQ20" s="55" t="s">
        <v>18</v>
      </c>
      <c r="AR20" s="61"/>
      <c r="AS20" s="61"/>
      <c r="AT20" s="56"/>
      <c r="AV20" s="93" t="s">
        <v>58</v>
      </c>
      <c r="AW20" s="98"/>
      <c r="AX20" s="98"/>
      <c r="AY20" s="94"/>
      <c r="BC20" s="123"/>
      <c r="BD20" s="124"/>
      <c r="BE20" s="124"/>
      <c r="BF20" s="124"/>
      <c r="BG20" s="124"/>
      <c r="BH20" s="124"/>
      <c r="BI20" s="124"/>
      <c r="BJ20" s="124"/>
      <c r="BK20" s="124"/>
      <c r="BL20" s="125"/>
      <c r="CC20" s="5"/>
      <c r="CD20" s="5"/>
      <c r="CE20" s="5"/>
      <c r="CF20" s="5"/>
      <c r="DS20" s="74"/>
      <c r="DT20" s="74"/>
      <c r="DU20" s="74"/>
    </row>
    <row r="21" spans="1:125" s="4" customFormat="1" ht="20.100000000000001" customHeight="1" thickBot="1">
      <c r="A21" s="35"/>
      <c r="B21" s="19" t="s">
        <v>7</v>
      </c>
      <c r="C21" s="88"/>
      <c r="D21" s="86" t="str">
        <f t="shared" si="32"/>
        <v>/!\ Date non connu</v>
      </c>
      <c r="E21" s="40"/>
      <c r="F21" s="88"/>
      <c r="G21" s="86" t="str">
        <f t="shared" si="33"/>
        <v>/!\ Date non connu</v>
      </c>
      <c r="H21" s="40"/>
      <c r="I21" s="88"/>
      <c r="J21" s="86" t="str">
        <f t="shared" si="34"/>
        <v>/!\ Date non connu</v>
      </c>
      <c r="K21" s="35"/>
      <c r="L21" s="5"/>
      <c r="M21" s="44"/>
      <c r="N21" s="20" t="s">
        <v>12</v>
      </c>
      <c r="O21" s="15"/>
      <c r="P21" s="87" t="str">
        <f t="shared" si="35"/>
        <v>/!\ Date non connu</v>
      </c>
      <c r="Q21" s="46"/>
      <c r="R21" s="15"/>
      <c r="S21" s="87" t="str">
        <f t="shared" si="36"/>
        <v>/!\ Date non connu</v>
      </c>
      <c r="T21" s="46"/>
      <c r="U21" s="15"/>
      <c r="V21" s="87" t="str">
        <f t="shared" si="37"/>
        <v>/!\ Date non connu</v>
      </c>
      <c r="W21" s="43"/>
      <c r="AG21" s="57" t="s">
        <v>19</v>
      </c>
      <c r="AH21" s="62">
        <f t="shared" ca="1" si="26"/>
        <v>42771</v>
      </c>
      <c r="AI21" s="62">
        <f t="shared" ca="1" si="27"/>
        <v>42771</v>
      </c>
      <c r="AJ21" s="59">
        <f t="shared" ca="1" si="28"/>
        <v>42771</v>
      </c>
      <c r="AL21" s="95"/>
      <c r="AM21" s="99"/>
      <c r="AN21" s="99"/>
      <c r="AO21" s="97"/>
      <c r="AQ21" s="57" t="s">
        <v>19</v>
      </c>
      <c r="AR21" s="62"/>
      <c r="AS21" s="62"/>
      <c r="AT21" s="59"/>
      <c r="AV21" s="95"/>
      <c r="AW21" s="99"/>
      <c r="AX21" s="99"/>
      <c r="AY21" s="97"/>
      <c r="BC21" s="126"/>
      <c r="BD21" s="127"/>
      <c r="BE21" s="127"/>
      <c r="BF21" s="127"/>
      <c r="BG21" s="127"/>
      <c r="BH21" s="127"/>
      <c r="BI21" s="127"/>
      <c r="BJ21" s="127"/>
      <c r="BK21" s="127"/>
      <c r="BL21" s="128"/>
      <c r="CC21" s="5"/>
      <c r="CD21" s="5"/>
      <c r="CE21" s="5"/>
      <c r="CF21" s="5"/>
      <c r="DS21" s="74"/>
      <c r="DT21" s="74"/>
      <c r="DU21" s="74"/>
    </row>
    <row r="22" spans="1:125" s="4" customFormat="1" ht="20.100000000000001" customHeight="1" thickBot="1">
      <c r="A22" s="35"/>
      <c r="B22" s="20" t="s">
        <v>8</v>
      </c>
      <c r="C22" s="89"/>
      <c r="D22" s="87" t="str">
        <f t="shared" si="32"/>
        <v>/!\ Date non connu</v>
      </c>
      <c r="E22" s="40"/>
      <c r="F22" s="89"/>
      <c r="G22" s="87" t="str">
        <f t="shared" si="33"/>
        <v>/!\ Date non connu</v>
      </c>
      <c r="H22" s="40"/>
      <c r="I22" s="89"/>
      <c r="J22" s="87" t="str">
        <f t="shared" si="34"/>
        <v>/!\ Date non connu</v>
      </c>
      <c r="K22" s="35"/>
      <c r="L22" s="5"/>
      <c r="M22" s="44"/>
      <c r="N22" s="44"/>
      <c r="O22" s="44"/>
      <c r="P22" s="44"/>
      <c r="Q22" s="44"/>
      <c r="R22" s="44"/>
      <c r="S22" s="43"/>
      <c r="T22" s="44"/>
      <c r="U22" s="43"/>
      <c r="V22" s="43"/>
      <c r="W22" s="43"/>
      <c r="AG22" s="104"/>
      <c r="AH22" s="52" t="s">
        <v>39</v>
      </c>
      <c r="AI22" s="52"/>
      <c r="AJ22" s="106"/>
      <c r="AL22" s="100"/>
      <c r="AM22" s="90" t="s">
        <v>39</v>
      </c>
      <c r="AN22" s="90"/>
      <c r="AO22" s="102"/>
      <c r="AQ22" s="104"/>
      <c r="AR22" s="52" t="s">
        <v>39</v>
      </c>
      <c r="AS22" s="52"/>
      <c r="AT22" s="106"/>
      <c r="AV22" s="100"/>
      <c r="AW22" s="90" t="s">
        <v>39</v>
      </c>
      <c r="AX22" s="90"/>
      <c r="AY22" s="102"/>
      <c r="CC22" s="5"/>
      <c r="CD22" s="5"/>
      <c r="CE22" s="5"/>
      <c r="CF22" s="5"/>
      <c r="DS22" s="74"/>
      <c r="DT22" s="74"/>
      <c r="DU22" s="74"/>
    </row>
    <row r="23" spans="1:125" s="4" customFormat="1" ht="20.100000000000001" customHeight="1" thickBot="1">
      <c r="A23" s="35"/>
      <c r="B23" s="37"/>
      <c r="C23" s="38"/>
      <c r="D23" s="38"/>
      <c r="E23" s="38"/>
      <c r="F23" s="38"/>
      <c r="G23" s="38"/>
      <c r="H23" s="38"/>
      <c r="I23" s="38"/>
      <c r="J23" s="38"/>
      <c r="K23" s="35"/>
      <c r="L23" s="5"/>
      <c r="M23" s="44"/>
      <c r="N23" s="44"/>
      <c r="O23" s="44"/>
      <c r="P23" s="44"/>
      <c r="Q23" s="44"/>
      <c r="R23" s="44"/>
      <c r="S23" s="43"/>
      <c r="T23" s="44"/>
      <c r="U23" s="43"/>
      <c r="V23" s="43"/>
      <c r="W23" s="43"/>
      <c r="AG23" s="55" t="s">
        <v>15</v>
      </c>
      <c r="AH23" s="61">
        <f ca="1">$D$7-C25</f>
        <v>42771</v>
      </c>
      <c r="AI23" s="40"/>
      <c r="AJ23" s="54"/>
      <c r="AL23" s="93" t="s">
        <v>55</v>
      </c>
      <c r="AM23" s="98">
        <f ca="1">$D$7-O25</f>
        <v>35</v>
      </c>
      <c r="AN23" s="46"/>
      <c r="AO23" s="92"/>
      <c r="AQ23" s="55" t="s">
        <v>15</v>
      </c>
      <c r="AR23" s="61"/>
      <c r="AS23" s="40"/>
      <c r="AT23" s="54"/>
      <c r="AV23" s="93" t="s">
        <v>55</v>
      </c>
      <c r="AW23" s="98"/>
      <c r="AX23" s="46"/>
      <c r="AY23" s="92"/>
      <c r="CC23" s="5"/>
      <c r="CD23" s="5"/>
      <c r="CE23" s="5"/>
      <c r="CF23" s="5"/>
      <c r="DS23" s="74"/>
      <c r="DT23" s="74"/>
      <c r="DU23" s="74"/>
    </row>
    <row r="24" spans="1:125" s="4" customFormat="1" ht="20.100000000000001" customHeight="1" thickBot="1">
      <c r="A24" s="35"/>
      <c r="B24" s="37"/>
      <c r="C24" s="71" t="s">
        <v>13</v>
      </c>
      <c r="D24" s="114" t="s">
        <v>26</v>
      </c>
      <c r="E24" s="39"/>
      <c r="F24" s="38"/>
      <c r="G24" s="38"/>
      <c r="H24" s="38"/>
      <c r="I24" s="38"/>
      <c r="J24" s="38"/>
      <c r="K24" s="35"/>
      <c r="L24" s="5"/>
      <c r="M24" s="44"/>
      <c r="N24" s="43"/>
      <c r="O24" s="71" t="s">
        <v>13</v>
      </c>
      <c r="P24" s="114" t="s">
        <v>35</v>
      </c>
      <c r="Q24" s="45"/>
      <c r="R24" s="44"/>
      <c r="S24" s="43"/>
      <c r="T24" s="44"/>
      <c r="U24" s="43"/>
      <c r="V24" s="43"/>
      <c r="W24" s="43"/>
      <c r="AG24" s="55" t="s">
        <v>16</v>
      </c>
      <c r="AH24" s="61">
        <f t="shared" ref="AH24:AH27" ca="1" si="38">$D$7-C26</f>
        <v>42771</v>
      </c>
      <c r="AI24" s="40"/>
      <c r="AJ24" s="54"/>
      <c r="AL24" s="93" t="s">
        <v>56</v>
      </c>
      <c r="AM24" s="98">
        <f t="shared" ref="AM24:AM26" ca="1" si="39">$D$7-O26</f>
        <v>42771</v>
      </c>
      <c r="AN24" s="46"/>
      <c r="AO24" s="92"/>
      <c r="AQ24" s="55" t="s">
        <v>16</v>
      </c>
      <c r="AR24" s="61"/>
      <c r="AS24" s="40"/>
      <c r="AT24" s="54"/>
      <c r="AV24" s="93" t="s">
        <v>56</v>
      </c>
      <c r="AW24" s="98"/>
      <c r="AX24" s="46"/>
      <c r="AY24" s="92"/>
      <c r="CC24" s="5"/>
      <c r="CD24" s="5"/>
      <c r="CE24" s="5"/>
      <c r="CF24" s="5"/>
      <c r="DS24" s="74"/>
      <c r="DT24" s="74"/>
      <c r="DU24" s="74"/>
    </row>
    <row r="25" spans="1:125" s="4" customFormat="1" ht="20.100000000000001" customHeight="1">
      <c r="A25" s="35"/>
      <c r="B25" s="17" t="s">
        <v>4</v>
      </c>
      <c r="C25" s="9"/>
      <c r="D25" s="85" t="str">
        <f>IF(C25="","/!\ Date non connu",IF(AH23&gt;365,"Urgent changer tuyau",IF(AH25=365,"Préventif verin a faire","pas de preventif")))</f>
        <v>/!\ Date non connu</v>
      </c>
      <c r="E25" s="40"/>
      <c r="F25" s="38"/>
      <c r="G25" s="38"/>
      <c r="H25" s="38"/>
      <c r="I25" s="38"/>
      <c r="J25" s="38"/>
      <c r="K25" s="35"/>
      <c r="L25" s="5"/>
      <c r="M25" s="44"/>
      <c r="N25" s="17" t="s">
        <v>9</v>
      </c>
      <c r="O25" s="9">
        <v>42736</v>
      </c>
      <c r="P25" s="85" t="str">
        <f ca="1">IF(O25="","/!\ Date non connu",IF(AM23&gt;O25+365,"Urgent changer tuyau",IF(AM23=C25+365,"Préventif verin a faire","pas de preventif")))</f>
        <v>pas de preventif</v>
      </c>
      <c r="Q25" s="46"/>
      <c r="R25" s="44"/>
      <c r="S25" s="43"/>
      <c r="T25" s="44"/>
      <c r="U25" s="43"/>
      <c r="V25" s="43"/>
      <c r="W25" s="43"/>
      <c r="AG25" s="55" t="s">
        <v>17</v>
      </c>
      <c r="AH25" s="61">
        <f t="shared" ca="1" si="38"/>
        <v>42771</v>
      </c>
      <c r="AI25" s="40"/>
      <c r="AJ25" s="54"/>
      <c r="AL25" s="93" t="s">
        <v>57</v>
      </c>
      <c r="AM25" s="98">
        <f t="shared" ca="1" si="39"/>
        <v>188</v>
      </c>
      <c r="AN25" s="46"/>
      <c r="AO25" s="92"/>
      <c r="AQ25" s="55" t="s">
        <v>17</v>
      </c>
      <c r="AR25" s="61"/>
      <c r="AS25" s="40"/>
      <c r="AT25" s="54"/>
      <c r="AV25" s="93" t="s">
        <v>57</v>
      </c>
      <c r="AW25" s="98"/>
      <c r="AX25" s="46"/>
      <c r="AY25" s="92"/>
      <c r="CC25" s="5"/>
      <c r="CD25" s="5"/>
      <c r="CE25" s="5"/>
      <c r="CF25" s="5"/>
      <c r="DS25" s="74"/>
      <c r="DT25" s="74"/>
      <c r="DU25" s="74"/>
    </row>
    <row r="26" spans="1:125" s="4" customFormat="1" ht="20.100000000000001" customHeight="1">
      <c r="A26" s="35"/>
      <c r="B26" s="19" t="s">
        <v>5</v>
      </c>
      <c r="C26" s="88"/>
      <c r="D26" s="86" t="str">
        <f>IF(C26="","/!\ Date non connu",IF(AH24&gt;365,"Urgent changer tuyau",IF(AH26=365,"Préventif verin a faire","pas de preventif")))</f>
        <v>/!\ Date non connu</v>
      </c>
      <c r="E26" s="40"/>
      <c r="F26" s="38"/>
      <c r="G26" s="38"/>
      <c r="H26" s="38"/>
      <c r="I26" s="38"/>
      <c r="J26" s="38"/>
      <c r="K26" s="35"/>
      <c r="L26" s="5"/>
      <c r="M26" s="44"/>
      <c r="N26" s="19" t="s">
        <v>10</v>
      </c>
      <c r="O26" s="13"/>
      <c r="P26" s="86" t="str">
        <f t="shared" ref="P26:P28" si="40">IF(O26="","/!\ Date non connu",IF(AM24&gt;O26+365,"Urgent changer tuyau",IF(AM24=C26+365,"Préventif verin a faire","pas de preventif")))</f>
        <v>/!\ Date non connu</v>
      </c>
      <c r="Q26" s="46"/>
      <c r="R26" s="44"/>
      <c r="S26" s="43"/>
      <c r="T26" s="44"/>
      <c r="U26" s="43"/>
      <c r="V26" s="43"/>
      <c r="W26" s="43"/>
      <c r="AG26" s="55" t="s">
        <v>18</v>
      </c>
      <c r="AH26" s="61">
        <f t="shared" ca="1" si="38"/>
        <v>42771</v>
      </c>
      <c r="AI26" s="40"/>
      <c r="AJ26" s="54"/>
      <c r="AL26" s="93" t="s">
        <v>58</v>
      </c>
      <c r="AM26" s="98">
        <f t="shared" ca="1" si="39"/>
        <v>42771</v>
      </c>
      <c r="AN26" s="46"/>
      <c r="AO26" s="92"/>
      <c r="AQ26" s="55" t="s">
        <v>18</v>
      </c>
      <c r="AR26" s="61"/>
      <c r="AS26" s="40"/>
      <c r="AT26" s="54"/>
      <c r="AV26" s="93" t="s">
        <v>58</v>
      </c>
      <c r="AW26" s="98"/>
      <c r="AX26" s="46"/>
      <c r="AY26" s="92"/>
      <c r="CC26" s="5"/>
      <c r="CD26" s="5"/>
      <c r="CE26" s="5"/>
      <c r="CF26" s="5"/>
      <c r="DS26" s="74"/>
      <c r="DT26" s="74"/>
      <c r="DU26" s="74"/>
    </row>
    <row r="27" spans="1:125" s="4" customFormat="1" ht="20.100000000000001" customHeight="1" thickBot="1">
      <c r="A27" s="35"/>
      <c r="B27" s="19" t="s">
        <v>6</v>
      </c>
      <c r="C27" s="88"/>
      <c r="D27" s="86" t="str">
        <f>IF(C27="","/!\ Date non connu",IF(AH25&gt;365,"Urgent changer tuyau",IF(AH27=365,"Préventif verin a faire","pas de preventif")))</f>
        <v>/!\ Date non connu</v>
      </c>
      <c r="E27" s="40"/>
      <c r="F27" s="38"/>
      <c r="G27" s="38"/>
      <c r="H27" s="38"/>
      <c r="I27" s="38"/>
      <c r="J27" s="38"/>
      <c r="K27" s="35"/>
      <c r="L27" s="5"/>
      <c r="M27" s="44"/>
      <c r="N27" s="19" t="s">
        <v>11</v>
      </c>
      <c r="O27" s="13">
        <v>42583</v>
      </c>
      <c r="P27" s="86" t="str">
        <f t="shared" ca="1" si="40"/>
        <v>pas de preventif</v>
      </c>
      <c r="Q27" s="46"/>
      <c r="R27" s="44"/>
      <c r="S27" s="43"/>
      <c r="T27" s="44"/>
      <c r="U27" s="43"/>
      <c r="V27" s="43"/>
      <c r="W27" s="43"/>
      <c r="AG27" s="57" t="s">
        <v>19</v>
      </c>
      <c r="AH27" s="62">
        <f t="shared" ca="1" si="38"/>
        <v>42771</v>
      </c>
      <c r="AI27" s="58"/>
      <c r="AJ27" s="107"/>
      <c r="AL27" s="95"/>
      <c r="AM27" s="99"/>
      <c r="AN27" s="96"/>
      <c r="AO27" s="103"/>
      <c r="AQ27" s="57" t="s">
        <v>19</v>
      </c>
      <c r="AR27" s="62"/>
      <c r="AS27" s="58"/>
      <c r="AT27" s="107"/>
      <c r="AV27" s="95"/>
      <c r="AW27" s="99"/>
      <c r="AX27" s="96"/>
      <c r="AY27" s="103"/>
      <c r="CC27" s="5"/>
      <c r="CD27" s="5"/>
      <c r="CE27" s="5"/>
      <c r="CF27" s="5"/>
      <c r="DS27" s="74"/>
      <c r="DT27" s="74"/>
      <c r="DU27" s="74"/>
    </row>
    <row r="28" spans="1:125" s="4" customFormat="1" ht="20.100000000000001" customHeight="1" thickBot="1">
      <c r="A28" s="35"/>
      <c r="B28" s="19" t="s">
        <v>7</v>
      </c>
      <c r="C28" s="88"/>
      <c r="D28" s="86" t="str">
        <f>IF(C28="","/!\ Date non connu",IF(AH26&gt;365,"Urgent changer tuyau",IF(AH28=365,"Préventif verin a faire","pas de preventif")))</f>
        <v>/!\ Date non connu</v>
      </c>
      <c r="E28" s="40"/>
      <c r="F28" s="38"/>
      <c r="G28" s="38"/>
      <c r="H28" s="38"/>
      <c r="I28" s="38"/>
      <c r="J28" s="38"/>
      <c r="K28" s="35"/>
      <c r="M28" s="43"/>
      <c r="N28" s="20" t="s">
        <v>12</v>
      </c>
      <c r="O28" s="15"/>
      <c r="P28" s="87" t="str">
        <f t="shared" si="40"/>
        <v>/!\ Date non connu</v>
      </c>
      <c r="Q28" s="46"/>
      <c r="R28" s="44"/>
      <c r="S28" s="43"/>
      <c r="T28" s="44"/>
      <c r="U28" s="43"/>
      <c r="V28" s="43"/>
      <c r="W28" s="43"/>
      <c r="AC28" s="6" t="s">
        <v>2</v>
      </c>
      <c r="AD28" s="6" t="s">
        <v>3</v>
      </c>
      <c r="CC28" s="5"/>
      <c r="CD28" s="5"/>
      <c r="CE28" s="5"/>
      <c r="CF28" s="5"/>
      <c r="DS28" s="74"/>
      <c r="DT28" s="74"/>
      <c r="DU28" s="74"/>
    </row>
    <row r="29" spans="1:125" s="4" customFormat="1" ht="20.100000000000001" customHeight="1" thickBot="1">
      <c r="A29" s="35"/>
      <c r="B29" s="20" t="s">
        <v>8</v>
      </c>
      <c r="C29" s="89"/>
      <c r="D29" s="87" t="str">
        <f>IF(C29="","/!\ Date non connu",IF(AH27&gt;365,"Urgent changer tuyau",IF(AH29=365,"Préventif verin a faire","pas de preventif")))</f>
        <v>/!\ Date non connu</v>
      </c>
      <c r="E29" s="40"/>
      <c r="F29" s="39"/>
      <c r="G29" s="39"/>
      <c r="H29" s="39"/>
      <c r="I29" s="39"/>
      <c r="J29" s="39"/>
      <c r="K29" s="35"/>
      <c r="M29" s="43"/>
      <c r="N29" s="45"/>
      <c r="O29" s="45"/>
      <c r="P29" s="45"/>
      <c r="Q29" s="45"/>
      <c r="R29" s="44"/>
      <c r="S29" s="43"/>
      <c r="T29" s="44"/>
      <c r="U29" s="43"/>
      <c r="V29" s="43"/>
      <c r="W29" s="43"/>
      <c r="CC29" s="5"/>
      <c r="CD29" s="5"/>
      <c r="CE29" s="5"/>
      <c r="CF29" s="5"/>
      <c r="DS29" s="74"/>
      <c r="DT29" s="74"/>
      <c r="DU29" s="74"/>
    </row>
    <row r="30" spans="1:125" s="4" customFormat="1" ht="20.100000000000001" customHeight="1">
      <c r="A30" s="35"/>
      <c r="B30" s="37"/>
      <c r="C30" s="41"/>
      <c r="D30" s="40"/>
      <c r="E30" s="40"/>
      <c r="F30" s="40"/>
      <c r="G30" s="40"/>
      <c r="H30" s="40"/>
      <c r="I30" s="40"/>
      <c r="J30" s="40"/>
      <c r="K30" s="35"/>
      <c r="M30" s="43"/>
      <c r="N30" s="46"/>
      <c r="O30" s="47"/>
      <c r="P30" s="48"/>
      <c r="Q30" s="48"/>
      <c r="R30" s="44"/>
      <c r="S30" s="43"/>
      <c r="T30" s="44"/>
      <c r="U30" s="43"/>
      <c r="V30" s="43"/>
      <c r="W30" s="43"/>
      <c r="AC30" s="18"/>
      <c r="AD30" s="18"/>
      <c r="CC30" s="5"/>
      <c r="CD30" s="5"/>
      <c r="CE30" s="5"/>
      <c r="CF30" s="5"/>
      <c r="DS30" s="74"/>
      <c r="DT30" s="74"/>
      <c r="DU30" s="74"/>
    </row>
    <row r="31" spans="1:125" s="4" customFormat="1" ht="20.100000000000001" customHeight="1">
      <c r="A31" s="35"/>
      <c r="B31" s="37"/>
      <c r="C31" s="41"/>
      <c r="D31" s="40"/>
      <c r="E31" s="40"/>
      <c r="F31" s="40"/>
      <c r="G31" s="40"/>
      <c r="H31" s="40"/>
      <c r="I31" s="40"/>
      <c r="J31" s="40"/>
      <c r="K31" s="35"/>
      <c r="M31" s="43"/>
      <c r="N31" s="46"/>
      <c r="O31" s="47"/>
      <c r="P31" s="48"/>
      <c r="Q31" s="48"/>
      <c r="R31" s="44"/>
      <c r="S31" s="43"/>
      <c r="T31" s="44"/>
      <c r="U31" s="43"/>
      <c r="V31" s="43"/>
      <c r="W31" s="43"/>
      <c r="AC31" s="18"/>
      <c r="AD31" s="18"/>
      <c r="CC31" s="5"/>
      <c r="CD31" s="5"/>
      <c r="CE31" s="5"/>
      <c r="CF31" s="5"/>
      <c r="DS31" s="74"/>
      <c r="DT31" s="74"/>
      <c r="DU31" s="74"/>
    </row>
    <row r="32" spans="1:125" s="4" customFormat="1" ht="20.100000000000001" customHeight="1">
      <c r="A32" s="35"/>
      <c r="B32" s="37"/>
      <c r="C32" s="41"/>
      <c r="D32" s="40"/>
      <c r="E32" s="40"/>
      <c r="F32" s="40"/>
      <c r="G32" s="40"/>
      <c r="H32" s="40"/>
      <c r="I32" s="40"/>
      <c r="J32" s="40"/>
      <c r="K32" s="35"/>
      <c r="M32" s="43"/>
      <c r="N32" s="46"/>
      <c r="O32" s="47"/>
      <c r="P32" s="48"/>
      <c r="Q32" s="48"/>
      <c r="R32" s="44"/>
      <c r="S32" s="43"/>
      <c r="T32" s="44"/>
      <c r="U32" s="43"/>
      <c r="V32" s="43"/>
      <c r="W32" s="43"/>
      <c r="AC32" s="18"/>
      <c r="AD32" s="18"/>
      <c r="CC32" s="5"/>
      <c r="CD32" s="5"/>
      <c r="CE32" s="5"/>
      <c r="CF32" s="5"/>
      <c r="DS32" s="74"/>
      <c r="DT32" s="74"/>
      <c r="DU32" s="74"/>
    </row>
    <row r="33" spans="1:125" s="4" customFormat="1" ht="20.100000000000001" customHeight="1">
      <c r="A33" s="35"/>
      <c r="B33" s="37"/>
      <c r="C33" s="41"/>
      <c r="D33" s="40"/>
      <c r="E33" s="40"/>
      <c r="F33" s="40"/>
      <c r="G33" s="40"/>
      <c r="H33" s="40"/>
      <c r="I33" s="40"/>
      <c r="J33" s="40"/>
      <c r="K33" s="35"/>
      <c r="M33" s="43"/>
      <c r="N33" s="46"/>
      <c r="O33" s="47"/>
      <c r="P33" s="48"/>
      <c r="Q33" s="48"/>
      <c r="R33" s="44"/>
      <c r="S33" s="43"/>
      <c r="T33" s="44"/>
      <c r="U33" s="43"/>
      <c r="V33" s="43"/>
      <c r="W33" s="43"/>
      <c r="AC33" s="18"/>
      <c r="AD33" s="18"/>
      <c r="CC33" s="5"/>
      <c r="CD33" s="5"/>
      <c r="CE33" s="5"/>
      <c r="CF33" s="5"/>
      <c r="DS33" s="74"/>
      <c r="DT33" s="74"/>
      <c r="DU33" s="74"/>
    </row>
    <row r="34" spans="1:125" s="4" customFormat="1" ht="20.100000000000001" customHeight="1">
      <c r="A34" s="35"/>
      <c r="B34" s="37"/>
      <c r="C34" s="38"/>
      <c r="D34" s="38"/>
      <c r="E34" s="38"/>
      <c r="F34" s="38"/>
      <c r="G34" s="38"/>
      <c r="H34" s="38"/>
      <c r="I34" s="38"/>
      <c r="J34" s="38"/>
      <c r="K34" s="35"/>
      <c r="M34" s="43"/>
      <c r="N34" s="43"/>
      <c r="O34" s="43"/>
      <c r="P34" s="43"/>
      <c r="Q34" s="44"/>
      <c r="R34" s="44"/>
      <c r="S34" s="43"/>
      <c r="T34" s="44"/>
      <c r="U34" s="43"/>
      <c r="V34" s="43"/>
      <c r="W34" s="43"/>
      <c r="CC34" s="5"/>
      <c r="CD34" s="5"/>
      <c r="CE34" s="5"/>
      <c r="CF34" s="5"/>
      <c r="DS34" s="74"/>
      <c r="DT34" s="74"/>
      <c r="DU34" s="74"/>
    </row>
    <row r="35" spans="1:125" s="4" customFormat="1" ht="20.100000000000001" customHeight="1">
      <c r="A35" s="35"/>
      <c r="B35" s="36"/>
      <c r="C35" s="35"/>
      <c r="D35" s="35"/>
      <c r="E35" s="35"/>
      <c r="F35" s="35"/>
      <c r="G35" s="35"/>
      <c r="H35" s="35"/>
      <c r="I35" s="35"/>
      <c r="J35" s="35"/>
      <c r="K35" s="35"/>
      <c r="M35" s="43"/>
      <c r="N35" s="43"/>
      <c r="O35" s="43"/>
      <c r="P35" s="43"/>
      <c r="Q35" s="44"/>
      <c r="R35" s="44"/>
      <c r="S35" s="43"/>
      <c r="T35" s="44"/>
      <c r="U35" s="43"/>
      <c r="V35" s="43"/>
      <c r="W35" s="43"/>
      <c r="CC35" s="5"/>
      <c r="CD35" s="5"/>
      <c r="CE35" s="5"/>
      <c r="CF35" s="5"/>
      <c r="DS35" s="74"/>
      <c r="DT35" s="74"/>
      <c r="DU35" s="74"/>
    </row>
    <row r="36" spans="1:125" s="4" customFormat="1">
      <c r="A36" s="35"/>
      <c r="B36" s="36"/>
      <c r="C36" s="35"/>
      <c r="D36" s="35"/>
      <c r="E36" s="35"/>
      <c r="F36" s="35"/>
      <c r="G36" s="35"/>
      <c r="H36" s="35"/>
      <c r="I36" s="35"/>
      <c r="J36" s="35"/>
      <c r="K36" s="35"/>
      <c r="M36" s="43"/>
      <c r="N36" s="43"/>
      <c r="O36" s="43"/>
      <c r="P36" s="43"/>
      <c r="Q36" s="44"/>
      <c r="R36" s="43"/>
      <c r="S36" s="43"/>
      <c r="T36" s="44"/>
      <c r="U36" s="43"/>
      <c r="V36" s="43"/>
      <c r="W36" s="43"/>
      <c r="CC36" s="5"/>
      <c r="CD36" s="5"/>
      <c r="CE36" s="5"/>
      <c r="CF36" s="5"/>
      <c r="DS36" s="74"/>
      <c r="DT36" s="74"/>
      <c r="DU36" s="74"/>
    </row>
    <row r="37" spans="1:125" s="4" customFormat="1">
      <c r="A37" s="35"/>
      <c r="B37" s="36"/>
      <c r="C37" s="35"/>
      <c r="D37" s="35"/>
      <c r="E37" s="35"/>
      <c r="F37" s="35"/>
      <c r="G37" s="35"/>
      <c r="H37" s="35"/>
      <c r="I37" s="35"/>
      <c r="J37" s="35"/>
      <c r="K37" s="35"/>
      <c r="M37" s="43"/>
      <c r="N37" s="43"/>
      <c r="O37" s="43"/>
      <c r="P37" s="43"/>
      <c r="Q37" s="44"/>
      <c r="R37" s="43"/>
      <c r="S37" s="43"/>
      <c r="T37" s="44"/>
      <c r="U37" s="43"/>
      <c r="V37" s="43"/>
      <c r="W37" s="43"/>
      <c r="CC37" s="5"/>
      <c r="CD37" s="5"/>
      <c r="CE37" s="5"/>
      <c r="CF37" s="5"/>
      <c r="DS37" s="74"/>
      <c r="DT37" s="74"/>
      <c r="DU37" s="74"/>
    </row>
    <row r="38" spans="1:125" s="4" customFormat="1">
      <c r="A38" s="35"/>
      <c r="B38" s="36"/>
      <c r="C38" s="35"/>
      <c r="D38" s="35"/>
      <c r="E38" s="35"/>
      <c r="F38" s="35"/>
      <c r="G38" s="35"/>
      <c r="H38" s="35"/>
      <c r="I38" s="35"/>
      <c r="J38" s="35"/>
      <c r="K38" s="35"/>
      <c r="M38" s="43"/>
      <c r="N38" s="43"/>
      <c r="O38" s="43"/>
      <c r="P38" s="43"/>
      <c r="Q38" s="44"/>
      <c r="R38" s="43"/>
      <c r="S38" s="43"/>
      <c r="T38" s="44"/>
      <c r="U38" s="43"/>
      <c r="V38" s="43"/>
      <c r="W38" s="43"/>
      <c r="CC38" s="5"/>
      <c r="CD38" s="5"/>
      <c r="CE38" s="5"/>
      <c r="CF38" s="5"/>
      <c r="DS38" s="74"/>
      <c r="DT38" s="74"/>
      <c r="DU38" s="74"/>
    </row>
    <row r="39" spans="1:125" s="4" customFormat="1">
      <c r="A39" s="35"/>
      <c r="B39" s="36"/>
      <c r="C39" s="35"/>
      <c r="D39" s="35"/>
      <c r="E39" s="35"/>
      <c r="F39" s="35"/>
      <c r="G39" s="35"/>
      <c r="H39" s="35"/>
      <c r="I39" s="35"/>
      <c r="J39" s="35"/>
      <c r="K39" s="35"/>
      <c r="M39" s="43"/>
      <c r="N39" s="43"/>
      <c r="O39" s="43"/>
      <c r="P39" s="43"/>
      <c r="Q39" s="44"/>
      <c r="R39" s="43"/>
      <c r="S39" s="43"/>
      <c r="T39" s="44"/>
      <c r="U39" s="43"/>
      <c r="V39" s="43"/>
      <c r="W39" s="43"/>
      <c r="CC39" s="5"/>
      <c r="CD39" s="5"/>
      <c r="CE39" s="5"/>
      <c r="CF39" s="5"/>
      <c r="DS39" s="74"/>
      <c r="DT39" s="74"/>
      <c r="DU39" s="74"/>
    </row>
    <row r="40" spans="1:125" s="4" customFormat="1">
      <c r="A40" s="35"/>
      <c r="B40" s="36"/>
      <c r="C40" s="35"/>
      <c r="D40" s="35"/>
      <c r="E40" s="35"/>
      <c r="F40" s="35"/>
      <c r="G40" s="35"/>
      <c r="H40" s="35"/>
      <c r="I40" s="35"/>
      <c r="J40" s="35"/>
      <c r="K40" s="35"/>
      <c r="M40" s="43"/>
      <c r="N40" s="43"/>
      <c r="O40" s="43"/>
      <c r="P40" s="43"/>
      <c r="Q40" s="44"/>
      <c r="R40" s="43"/>
      <c r="S40" s="43"/>
      <c r="T40" s="44"/>
      <c r="U40" s="43"/>
      <c r="V40" s="43"/>
      <c r="W40" s="43"/>
      <c r="CC40" s="5"/>
      <c r="CD40" s="5"/>
      <c r="CE40" s="5"/>
      <c r="CF40" s="5"/>
      <c r="DS40" s="74"/>
      <c r="DT40" s="74"/>
      <c r="DU40" s="74"/>
    </row>
    <row r="41" spans="1:125" s="4" customFormat="1">
      <c r="B41" s="2"/>
      <c r="Q41" s="5"/>
      <c r="T41" s="5"/>
      <c r="CC41" s="5"/>
      <c r="CD41" s="5"/>
      <c r="CE41" s="5"/>
      <c r="CF41" s="5"/>
      <c r="DS41" s="74"/>
      <c r="DT41" s="74"/>
      <c r="DU41" s="74"/>
    </row>
    <row r="42" spans="1:125" s="4" customFormat="1">
      <c r="B42" s="2"/>
      <c r="Q42" s="5"/>
      <c r="T42" s="5"/>
      <c r="CC42" s="5"/>
      <c r="CD42" s="5"/>
      <c r="CE42" s="5"/>
      <c r="CF42" s="5"/>
      <c r="DS42" s="74"/>
      <c r="DT42" s="74"/>
      <c r="DU42" s="74"/>
    </row>
    <row r="43" spans="1:125" s="4" customFormat="1">
      <c r="B43" s="2"/>
      <c r="Q43" s="5"/>
      <c r="T43" s="5"/>
      <c r="CC43" s="5"/>
      <c r="CD43" s="5"/>
      <c r="CE43" s="5"/>
      <c r="CF43" s="5"/>
      <c r="DS43" s="74"/>
      <c r="DT43" s="74"/>
      <c r="DU43" s="74"/>
    </row>
    <row r="44" spans="1:125">
      <c r="CC44" s="34"/>
      <c r="CD44" s="34"/>
      <c r="CE44" s="34"/>
      <c r="CF44" s="34"/>
      <c r="DS44" s="74"/>
      <c r="DT44" s="74"/>
      <c r="DU44" s="74"/>
    </row>
    <row r="45" spans="1:125">
      <c r="CC45" s="34"/>
      <c r="CD45" s="34"/>
      <c r="CE45" s="34"/>
      <c r="CF45" s="34"/>
      <c r="DS45" s="74"/>
      <c r="DT45" s="74"/>
      <c r="DU45" s="74"/>
    </row>
    <row r="46" spans="1:125">
      <c r="CC46" s="34"/>
      <c r="CD46" s="34"/>
      <c r="CE46" s="34"/>
      <c r="CF46" s="34"/>
      <c r="DS46" s="74"/>
      <c r="DT46" s="74"/>
      <c r="DU46" s="74"/>
    </row>
    <row r="47" spans="1:125">
      <c r="CC47" s="34"/>
      <c r="CD47" s="34"/>
      <c r="CE47" s="34"/>
      <c r="CF47" s="34"/>
      <c r="DS47" s="74"/>
      <c r="DT47" s="74"/>
      <c r="DU47" s="74"/>
    </row>
    <row r="48" spans="1:125">
      <c r="CC48" s="34"/>
      <c r="CD48" s="34"/>
      <c r="CE48" s="34"/>
      <c r="CF48" s="34"/>
      <c r="DS48" s="74"/>
      <c r="DT48" s="74"/>
      <c r="DU48" s="74"/>
    </row>
    <row r="49" spans="81:125">
      <c r="CC49" s="34"/>
      <c r="CD49" s="34"/>
      <c r="CE49" s="34"/>
      <c r="CF49" s="34"/>
      <c r="DS49" s="74"/>
      <c r="DT49" s="74"/>
      <c r="DU49" s="74"/>
    </row>
    <row r="50" spans="81:125">
      <c r="CC50" s="34"/>
      <c r="CD50" s="34"/>
      <c r="CE50" s="34"/>
      <c r="CF50" s="34"/>
      <c r="DS50" s="74"/>
      <c r="DT50" s="74"/>
      <c r="DU50" s="74"/>
    </row>
    <row r="51" spans="81:125">
      <c r="CC51" s="34"/>
      <c r="CD51" s="34"/>
      <c r="CE51" s="34"/>
      <c r="CF51" s="34"/>
      <c r="DS51" s="74"/>
      <c r="DT51" s="74"/>
      <c r="DU51" s="74"/>
    </row>
    <row r="52" spans="81:125">
      <c r="CC52" s="34"/>
      <c r="CD52" s="34"/>
      <c r="CE52" s="34"/>
      <c r="CF52" s="34"/>
      <c r="DS52" s="74"/>
      <c r="DT52" s="74"/>
      <c r="DU52" s="74"/>
    </row>
    <row r="53" spans="81:125">
      <c r="CC53" s="34"/>
      <c r="CD53" s="34"/>
      <c r="CE53" s="34"/>
      <c r="CF53" s="34"/>
      <c r="DS53" s="74"/>
      <c r="DT53" s="74"/>
      <c r="DU53" s="74"/>
    </row>
    <row r="54" spans="81:125">
      <c r="CC54" s="34"/>
      <c r="CD54" s="34"/>
      <c r="CE54" s="34"/>
      <c r="CF54" s="34"/>
      <c r="DS54" s="74"/>
      <c r="DT54" s="74"/>
      <c r="DU54" s="74"/>
    </row>
    <row r="55" spans="81:125">
      <c r="CC55" s="34"/>
      <c r="CD55" s="34"/>
      <c r="CE55" s="34"/>
      <c r="CF55" s="34"/>
      <c r="DS55" s="74"/>
      <c r="DT55" s="74"/>
      <c r="DU55" s="74"/>
    </row>
    <row r="56" spans="81:125">
      <c r="CC56" s="34"/>
      <c r="CD56" s="34"/>
      <c r="CE56" s="34"/>
      <c r="CF56" s="34"/>
      <c r="DS56" s="74"/>
      <c r="DT56" s="74"/>
      <c r="DU56" s="74"/>
    </row>
    <row r="57" spans="81:125">
      <c r="CC57" s="34"/>
      <c r="CD57" s="34"/>
      <c r="CE57" s="34"/>
      <c r="CF57" s="34"/>
      <c r="DS57" s="74"/>
      <c r="DT57" s="74"/>
      <c r="DU57" s="74"/>
    </row>
    <row r="58" spans="81:125">
      <c r="CC58" s="34"/>
      <c r="CD58" s="34"/>
      <c r="CE58" s="34"/>
      <c r="CF58" s="34"/>
    </row>
    <row r="59" spans="81:125">
      <c r="CC59" s="34"/>
      <c r="CD59" s="34"/>
      <c r="CE59" s="34"/>
      <c r="CF59" s="34"/>
    </row>
    <row r="60" spans="81:125">
      <c r="CC60" s="34"/>
      <c r="CD60" s="34"/>
      <c r="CE60" s="34"/>
      <c r="CF60" s="34"/>
    </row>
    <row r="61" spans="81:125">
      <c r="CC61" s="34"/>
      <c r="CD61" s="34"/>
      <c r="CE61" s="34"/>
      <c r="CF61" s="34"/>
    </row>
  </sheetData>
  <mergeCells count="6">
    <mergeCell ref="BC19:BE19"/>
    <mergeCell ref="D7:F7"/>
    <mergeCell ref="AB8:AE8"/>
    <mergeCell ref="F8:G8"/>
    <mergeCell ref="R8:S8"/>
    <mergeCell ref="DU3:DU5"/>
  </mergeCells>
  <conditionalFormatting sqref="P30:Q33 D30:J33 D25:E29 D18:E22 G18:H22 D11:J15 P11:Q15 S11:T15 V11:V15 P18:Q21 S18:T21 J18:J22 V18:V21 P25:Q28">
    <cfRule type="containsText" dxfId="6" priority="9" operator="containsText" text="Urgent">
      <formula>NOT(ISERROR(SEARCH("Urgent",D11)))</formula>
    </cfRule>
  </conditionalFormatting>
  <conditionalFormatting sqref="D25:D29 D11:D15 G11:G15 D18:D22 G18:G22 J11:J15 P11:P14 S11:S14 V11:V14 P18:P21 S18:S21 J18:J22 V18:V21 P25:P28">
    <cfRule type="containsText" dxfId="5" priority="2" operator="containsText" text="/!\">
      <formula>NOT(ISERROR(SEARCH("/!\",D11)))</formula>
    </cfRule>
  </conditionalFormatting>
  <conditionalFormatting sqref="BF10:BL18">
    <cfRule type="containsText" dxfId="3" priority="1" operator="containsText" text="urgent">
      <formula>NOT(ISERROR(SEARCH("urgent",BF10)))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BL192"/>
  <sheetViews>
    <sheetView workbookViewId="0">
      <selection activeCell="N12" sqref="N12"/>
    </sheetView>
  </sheetViews>
  <sheetFormatPr baseColWidth="10" defaultRowHeight="15"/>
  <cols>
    <col min="1" max="1" width="1" customWidth="1"/>
    <col min="2" max="2" width="6.140625" customWidth="1"/>
    <col min="3" max="3" width="10.140625" customWidth="1"/>
    <col min="4" max="4" width="10" customWidth="1"/>
    <col min="5" max="11" width="15.7109375" customWidth="1"/>
    <col min="12" max="12" width="12.7109375" style="80" customWidth="1"/>
    <col min="13" max="39" width="11.42578125" style="80"/>
  </cols>
  <sheetData>
    <row r="1" spans="1:64">
      <c r="A1" s="80"/>
      <c r="B1" s="80"/>
      <c r="C1" s="80"/>
      <c r="D1" s="80"/>
      <c r="E1" s="80"/>
      <c r="F1" s="80"/>
      <c r="G1" s="80"/>
      <c r="H1" s="80"/>
      <c r="I1" s="135" t="s">
        <v>72</v>
      </c>
      <c r="J1" s="150">
        <f ca="1">TODAY()</f>
        <v>42771</v>
      </c>
      <c r="K1" s="150"/>
    </row>
    <row r="2" spans="1:64">
      <c r="A2" s="80"/>
      <c r="B2" s="80"/>
      <c r="C2" s="80"/>
      <c r="D2" s="80"/>
      <c r="E2" s="80"/>
      <c r="F2" s="149" t="s">
        <v>69</v>
      </c>
      <c r="G2" s="149"/>
      <c r="H2" s="149"/>
      <c r="I2" s="136"/>
      <c r="J2" s="136"/>
      <c r="K2" s="136"/>
    </row>
    <row r="3" spans="1:64">
      <c r="A3" s="80"/>
      <c r="B3" s="80"/>
      <c r="C3" s="80"/>
      <c r="D3" s="80"/>
      <c r="E3" s="80"/>
      <c r="F3" s="149"/>
      <c r="G3" s="149"/>
      <c r="H3" s="149"/>
      <c r="I3" s="136"/>
      <c r="J3" s="136"/>
      <c r="K3" s="136"/>
    </row>
    <row r="4" spans="1:64">
      <c r="A4" s="80"/>
      <c r="B4" s="80"/>
      <c r="C4" s="80"/>
      <c r="D4" s="80"/>
      <c r="E4" s="80"/>
      <c r="F4" s="80"/>
      <c r="G4" s="80"/>
      <c r="H4" s="80"/>
      <c r="I4" s="136"/>
      <c r="J4" s="136"/>
      <c r="K4" s="136"/>
    </row>
    <row r="5" spans="1:64" ht="15.75" thickBot="1">
      <c r="A5" s="80"/>
      <c r="B5" s="80"/>
      <c r="C5" s="80"/>
      <c r="D5" s="80"/>
      <c r="E5" s="80"/>
      <c r="F5" s="80"/>
      <c r="G5" s="80"/>
      <c r="H5" s="80"/>
      <c r="I5" s="80"/>
      <c r="J5" s="80"/>
      <c r="K5" s="80"/>
    </row>
    <row r="6" spans="1:64" ht="46.5" customHeight="1" thickBot="1">
      <c r="A6" s="80"/>
      <c r="B6" s="129" t="s">
        <v>67</v>
      </c>
      <c r="C6" s="130" t="s">
        <v>13</v>
      </c>
      <c r="D6" s="130" t="s">
        <v>46</v>
      </c>
      <c r="E6" s="130" t="s">
        <v>70</v>
      </c>
      <c r="F6" s="130" t="s">
        <v>71</v>
      </c>
      <c r="G6" s="130" t="s">
        <v>74</v>
      </c>
      <c r="H6" s="130" t="s">
        <v>73</v>
      </c>
      <c r="I6" s="130" t="s">
        <v>77</v>
      </c>
      <c r="J6" s="130" t="s">
        <v>76</v>
      </c>
      <c r="K6" s="131" t="s">
        <v>75</v>
      </c>
      <c r="L6" s="116"/>
    </row>
    <row r="7" spans="1:64" s="115" customFormat="1" ht="35.1" customHeight="1">
      <c r="A7" s="117"/>
      <c r="B7" s="132" t="s">
        <v>4</v>
      </c>
      <c r="C7" s="119"/>
      <c r="D7" s="119"/>
      <c r="E7" s="162"/>
      <c r="F7" s="162"/>
      <c r="G7" s="162"/>
      <c r="H7" s="162"/>
      <c r="I7" s="162"/>
      <c r="J7" s="162"/>
      <c r="K7" s="163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17"/>
      <c r="AI7" s="117"/>
      <c r="AJ7" s="117"/>
      <c r="AK7" s="117"/>
      <c r="AL7" s="117"/>
      <c r="AM7" s="117"/>
    </row>
    <row r="8" spans="1:64" s="115" customFormat="1" ht="35.1" customHeight="1" thickBot="1">
      <c r="A8" s="117"/>
      <c r="B8" s="133" t="s">
        <v>5</v>
      </c>
      <c r="C8" s="118"/>
      <c r="D8" s="118"/>
      <c r="E8" s="164"/>
      <c r="F8" s="164"/>
      <c r="G8" s="164"/>
      <c r="H8" s="164"/>
      <c r="I8" s="164"/>
      <c r="J8" s="164"/>
      <c r="K8" s="165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7"/>
      <c r="AK8" s="117"/>
      <c r="AL8" s="117"/>
      <c r="AM8" s="117"/>
    </row>
    <row r="9" spans="1:64" s="115" customFormat="1" ht="35.1" customHeight="1" thickBot="1">
      <c r="A9" s="117"/>
      <c r="B9" s="133" t="s">
        <v>6</v>
      </c>
      <c r="C9" s="118"/>
      <c r="D9" s="118"/>
      <c r="E9" s="164"/>
      <c r="F9" s="164"/>
      <c r="G9" s="164"/>
      <c r="H9" s="164"/>
      <c r="I9" s="164"/>
      <c r="J9" s="164"/>
      <c r="K9" s="165"/>
      <c r="L9" s="117"/>
      <c r="M9" s="117"/>
      <c r="N9" s="117"/>
      <c r="O9" s="117"/>
      <c r="P9" s="117"/>
      <c r="Q9" s="117"/>
      <c r="R9" s="117"/>
      <c r="S9" s="117"/>
      <c r="T9" s="117"/>
      <c r="U9" s="117"/>
      <c r="V9" s="117"/>
      <c r="W9" s="117"/>
      <c r="X9" s="117"/>
      <c r="Y9" s="117"/>
      <c r="Z9" s="117"/>
      <c r="AA9" s="117"/>
      <c r="AB9" s="117"/>
      <c r="AC9" s="117"/>
      <c r="AD9" s="117"/>
      <c r="AE9" s="117"/>
      <c r="AF9" s="117"/>
      <c r="AG9" s="117"/>
      <c r="AH9" s="117"/>
      <c r="AI9" s="117"/>
      <c r="AJ9" s="117"/>
      <c r="AK9" s="117"/>
      <c r="AL9" s="117"/>
      <c r="AM9" s="117"/>
      <c r="BC9" s="129" t="s">
        <v>67</v>
      </c>
      <c r="BD9" s="130" t="s">
        <v>13</v>
      </c>
      <c r="BE9" s="130" t="s">
        <v>46</v>
      </c>
      <c r="BF9" s="151" t="s">
        <v>89</v>
      </c>
      <c r="BG9" s="151" t="s">
        <v>90</v>
      </c>
      <c r="BH9" s="151" t="s">
        <v>91</v>
      </c>
      <c r="BI9" s="151" t="s">
        <v>92</v>
      </c>
      <c r="BJ9" s="151" t="s">
        <v>93</v>
      </c>
      <c r="BK9" s="151" t="s">
        <v>94</v>
      </c>
      <c r="BL9" s="152" t="s">
        <v>95</v>
      </c>
    </row>
    <row r="10" spans="1:64" s="115" customFormat="1" ht="35.1" customHeight="1">
      <c r="A10" s="117"/>
      <c r="B10" s="133" t="s">
        <v>7</v>
      </c>
      <c r="C10" s="118"/>
      <c r="D10" s="118"/>
      <c r="E10" s="164"/>
      <c r="F10" s="164"/>
      <c r="G10" s="164"/>
      <c r="H10" s="164"/>
      <c r="I10" s="164"/>
      <c r="J10" s="164"/>
      <c r="K10" s="165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  <c r="AE10" s="117"/>
      <c r="AF10" s="117"/>
      <c r="AG10" s="117"/>
      <c r="AH10" s="117"/>
      <c r="AI10" s="117"/>
      <c r="AJ10" s="117"/>
      <c r="AK10" s="117"/>
      <c r="AL10" s="117"/>
      <c r="AM10" s="117"/>
      <c r="BC10" s="132" t="s">
        <v>4</v>
      </c>
      <c r="BD10" s="119"/>
      <c r="BE10" s="119"/>
      <c r="BF10" s="153" t="str">
        <f ca="1">tsaf!BF10</f>
        <v>Urgent changer joints eau</v>
      </c>
      <c r="BG10" s="153">
        <f>G11</f>
        <v>0</v>
      </c>
      <c r="BH10" s="153">
        <f>J11</f>
        <v>0</v>
      </c>
      <c r="BI10" s="153">
        <f>D18</f>
        <v>0</v>
      </c>
      <c r="BJ10" s="153">
        <f>G18</f>
        <v>0</v>
      </c>
      <c r="BK10" s="153">
        <f>J18</f>
        <v>0</v>
      </c>
      <c r="BL10" s="154">
        <f>D25</f>
        <v>0</v>
      </c>
    </row>
    <row r="11" spans="1:64" s="115" customFormat="1" ht="35.1" customHeight="1">
      <c r="A11" s="117"/>
      <c r="B11" s="133" t="s">
        <v>8</v>
      </c>
      <c r="C11" s="118"/>
      <c r="D11" s="118"/>
      <c r="E11" s="164"/>
      <c r="F11" s="164"/>
      <c r="G11" s="164"/>
      <c r="H11" s="164"/>
      <c r="I11" s="164"/>
      <c r="J11" s="164"/>
      <c r="K11" s="165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117"/>
      <c r="AI11" s="117"/>
      <c r="AJ11" s="117"/>
      <c r="AK11" s="117"/>
      <c r="AL11" s="117"/>
      <c r="AM11" s="117"/>
      <c r="BC11" s="133" t="s">
        <v>5</v>
      </c>
      <c r="BD11" s="118"/>
      <c r="BE11" s="118"/>
      <c r="BF11" s="155" t="str">
        <f ca="1">tsaf!D12</f>
        <v>pas de preventif</v>
      </c>
      <c r="BG11" s="155">
        <f t="shared" ref="BG11:BG14" si="0">G12</f>
        <v>0</v>
      </c>
      <c r="BH11" s="155">
        <f t="shared" ref="BH11:BH14" si="1">J12</f>
        <v>0</v>
      </c>
      <c r="BI11" s="155">
        <f t="shared" ref="BI11:BI14" si="2">D19</f>
        <v>0</v>
      </c>
      <c r="BJ11" s="155">
        <f t="shared" ref="BJ11:BJ14" si="3">G19</f>
        <v>0</v>
      </c>
      <c r="BK11" s="155">
        <f t="shared" ref="BK11:BK14" si="4">J19</f>
        <v>0</v>
      </c>
      <c r="BL11" s="156">
        <f t="shared" ref="BL11:BL14" si="5">D26</f>
        <v>0</v>
      </c>
    </row>
    <row r="12" spans="1:64" s="115" customFormat="1" ht="35.1" customHeight="1">
      <c r="A12" s="117"/>
      <c r="B12" s="133" t="s">
        <v>9</v>
      </c>
      <c r="C12" s="118"/>
      <c r="D12" s="118"/>
      <c r="E12" s="164"/>
      <c r="F12" s="164"/>
      <c r="G12" s="164"/>
      <c r="H12" s="164"/>
      <c r="I12" s="164"/>
      <c r="J12" s="164"/>
      <c r="K12" s="165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7"/>
      <c r="AJ12" s="117"/>
      <c r="AK12" s="117"/>
      <c r="AL12" s="117"/>
      <c r="AM12" s="117"/>
      <c r="BC12" s="133" t="s">
        <v>6</v>
      </c>
      <c r="BD12" s="118"/>
      <c r="BE12" s="118"/>
      <c r="BF12" s="155" t="str">
        <f ca="1">tsaf!D13</f>
        <v>pas de preventif</v>
      </c>
      <c r="BG12" s="155">
        <f t="shared" si="0"/>
        <v>0</v>
      </c>
      <c r="BH12" s="155">
        <f t="shared" si="1"/>
        <v>0</v>
      </c>
      <c r="BI12" s="155">
        <f t="shared" si="2"/>
        <v>0</v>
      </c>
      <c r="BJ12" s="155">
        <f t="shared" si="3"/>
        <v>0</v>
      </c>
      <c r="BK12" s="155">
        <f t="shared" si="4"/>
        <v>0</v>
      </c>
      <c r="BL12" s="156">
        <f t="shared" si="5"/>
        <v>0</v>
      </c>
    </row>
    <row r="13" spans="1:64" s="115" customFormat="1" ht="35.1" customHeight="1">
      <c r="A13" s="117"/>
      <c r="B13" s="133" t="s">
        <v>10</v>
      </c>
      <c r="C13" s="118"/>
      <c r="D13" s="118"/>
      <c r="E13" s="164"/>
      <c r="F13" s="164"/>
      <c r="G13" s="164"/>
      <c r="H13" s="164"/>
      <c r="I13" s="164"/>
      <c r="J13" s="164"/>
      <c r="K13" s="165"/>
      <c r="L13" s="117"/>
      <c r="M13" s="117"/>
      <c r="N13" s="117"/>
      <c r="O13" s="117"/>
      <c r="P13" s="117"/>
      <c r="Q13" s="117"/>
      <c r="R13" s="117"/>
      <c r="S13" s="117"/>
      <c r="T13" s="117"/>
      <c r="U13" s="117"/>
      <c r="V13" s="117"/>
      <c r="W13" s="117"/>
      <c r="X13" s="117"/>
      <c r="Y13" s="117"/>
      <c r="Z13" s="117"/>
      <c r="AA13" s="117"/>
      <c r="AB13" s="117"/>
      <c r="AC13" s="117"/>
      <c r="AD13" s="117"/>
      <c r="AE13" s="117"/>
      <c r="AF13" s="117"/>
      <c r="AG13" s="117"/>
      <c r="AH13" s="117"/>
      <c r="AI13" s="117"/>
      <c r="AJ13" s="117"/>
      <c r="AK13" s="117"/>
      <c r="AL13" s="117"/>
      <c r="AM13" s="117"/>
      <c r="BC13" s="133" t="s">
        <v>7</v>
      </c>
      <c r="BD13" s="118"/>
      <c r="BE13" s="118"/>
      <c r="BF13" s="155" t="str">
        <f ca="1">tsaf!D14</f>
        <v>pas de preventif</v>
      </c>
      <c r="BG13" s="155">
        <f t="shared" si="0"/>
        <v>0</v>
      </c>
      <c r="BH13" s="155">
        <f t="shared" si="1"/>
        <v>0</v>
      </c>
      <c r="BI13" s="155">
        <f t="shared" si="2"/>
        <v>0</v>
      </c>
      <c r="BJ13" s="155">
        <f t="shared" si="3"/>
        <v>0</v>
      </c>
      <c r="BK13" s="155">
        <f t="shared" si="4"/>
        <v>0</v>
      </c>
      <c r="BL13" s="156">
        <f t="shared" si="5"/>
        <v>0</v>
      </c>
    </row>
    <row r="14" spans="1:64" s="115" customFormat="1" ht="35.1" customHeight="1">
      <c r="A14" s="117"/>
      <c r="B14" s="133" t="s">
        <v>11</v>
      </c>
      <c r="C14" s="118"/>
      <c r="D14" s="118"/>
      <c r="E14" s="164"/>
      <c r="F14" s="164"/>
      <c r="G14" s="164"/>
      <c r="H14" s="164"/>
      <c r="I14" s="164"/>
      <c r="J14" s="164"/>
      <c r="K14" s="165"/>
      <c r="L14" s="117"/>
      <c r="M14" s="117"/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7"/>
      <c r="Z14" s="117"/>
      <c r="AA14" s="117"/>
      <c r="AB14" s="117"/>
      <c r="AC14" s="117"/>
      <c r="AD14" s="117"/>
      <c r="AE14" s="117"/>
      <c r="AF14" s="117"/>
      <c r="AG14" s="117"/>
      <c r="AH14" s="117"/>
      <c r="AI14" s="117"/>
      <c r="AJ14" s="117"/>
      <c r="AK14" s="117"/>
      <c r="AL14" s="117"/>
      <c r="AM14" s="117"/>
      <c r="BC14" s="133" t="s">
        <v>8</v>
      </c>
      <c r="BD14" s="118"/>
      <c r="BE14" s="118"/>
      <c r="BF14" s="155" t="str">
        <f ca="1">tsaf!D15</f>
        <v>pas de preventif</v>
      </c>
      <c r="BG14" s="155">
        <f t="shared" si="0"/>
        <v>0</v>
      </c>
      <c r="BH14" s="155">
        <f t="shared" si="1"/>
        <v>0</v>
      </c>
      <c r="BI14" s="155">
        <f t="shared" si="2"/>
        <v>0</v>
      </c>
      <c r="BJ14" s="155">
        <f t="shared" si="3"/>
        <v>0</v>
      </c>
      <c r="BK14" s="155">
        <f t="shared" si="4"/>
        <v>0</v>
      </c>
      <c r="BL14" s="156">
        <f t="shared" si="5"/>
        <v>0</v>
      </c>
    </row>
    <row r="15" spans="1:64" s="115" customFormat="1" ht="35.1" customHeight="1" thickBot="1">
      <c r="A15" s="117"/>
      <c r="B15" s="134" t="s">
        <v>12</v>
      </c>
      <c r="C15" s="120"/>
      <c r="D15" s="120"/>
      <c r="E15" s="166"/>
      <c r="F15" s="166"/>
      <c r="G15" s="166"/>
      <c r="H15" s="166"/>
      <c r="I15" s="166"/>
      <c r="J15" s="166"/>
      <c r="K15" s="167"/>
      <c r="L15" s="117"/>
      <c r="M15" s="117"/>
      <c r="N15" s="117"/>
      <c r="O15" s="117"/>
      <c r="P15" s="117"/>
      <c r="Q15" s="117"/>
      <c r="R15" s="117"/>
      <c r="S15" s="117"/>
      <c r="T15" s="117"/>
      <c r="U15" s="117"/>
      <c r="V15" s="117"/>
      <c r="W15" s="117"/>
      <c r="X15" s="117"/>
      <c r="Y15" s="117"/>
      <c r="Z15" s="117"/>
      <c r="AA15" s="117"/>
      <c r="AB15" s="117"/>
      <c r="AC15" s="117"/>
      <c r="AD15" s="117"/>
      <c r="AE15" s="117"/>
      <c r="AF15" s="117"/>
      <c r="AG15" s="117"/>
      <c r="AH15" s="117"/>
      <c r="AI15" s="117"/>
      <c r="AJ15" s="117"/>
      <c r="AK15" s="117"/>
      <c r="AL15" s="117"/>
      <c r="AM15" s="117"/>
      <c r="BC15" s="133" t="s">
        <v>9</v>
      </c>
      <c r="BD15" s="118"/>
      <c r="BE15" s="118"/>
      <c r="BF15" s="155" t="str">
        <f ca="1">tsaf!P11</f>
        <v>pas de preventif</v>
      </c>
      <c r="BG15" s="155">
        <f>S11</f>
        <v>0</v>
      </c>
      <c r="BH15" s="155">
        <f>V11</f>
        <v>0</v>
      </c>
      <c r="BI15" s="155">
        <f>P18</f>
        <v>0</v>
      </c>
      <c r="BJ15" s="155">
        <f>S18</f>
        <v>0</v>
      </c>
      <c r="BK15" s="155">
        <f>V18</f>
        <v>0</v>
      </c>
      <c r="BL15" s="156">
        <f>P25</f>
        <v>0</v>
      </c>
    </row>
    <row r="16" spans="1:64" s="115" customFormat="1" ht="35.1" customHeight="1" thickBot="1">
      <c r="A16" s="117"/>
      <c r="B16" s="146" t="s">
        <v>68</v>
      </c>
      <c r="C16" s="147"/>
      <c r="D16" s="148"/>
      <c r="E16" s="121"/>
      <c r="F16" s="121"/>
      <c r="G16" s="121"/>
      <c r="H16" s="121"/>
      <c r="I16" s="121"/>
      <c r="J16" s="121"/>
      <c r="K16" s="122"/>
      <c r="L16" s="117"/>
      <c r="M16" s="117"/>
      <c r="N16" s="117"/>
      <c r="O16" s="117"/>
      <c r="P16" s="117"/>
      <c r="Q16" s="117"/>
      <c r="R16" s="117"/>
      <c r="S16" s="117"/>
      <c r="T16" s="117"/>
      <c r="U16" s="117"/>
      <c r="V16" s="117"/>
      <c r="W16" s="117"/>
      <c r="X16" s="117"/>
      <c r="Y16" s="117"/>
      <c r="Z16" s="117"/>
      <c r="AA16" s="117"/>
      <c r="AB16" s="117"/>
      <c r="AC16" s="117"/>
      <c r="AD16" s="117"/>
      <c r="AE16" s="117"/>
      <c r="AF16" s="117"/>
      <c r="AG16" s="117"/>
      <c r="AH16" s="117"/>
      <c r="AI16" s="117"/>
      <c r="AJ16" s="117"/>
      <c r="AK16" s="117"/>
      <c r="AL16" s="117"/>
      <c r="AM16" s="117"/>
      <c r="BC16" s="133" t="s">
        <v>10</v>
      </c>
      <c r="BD16" s="118"/>
      <c r="BE16" s="118"/>
      <c r="BF16" s="155" t="str">
        <f ca="1">tsaf!P12</f>
        <v>pas de preventif</v>
      </c>
      <c r="BG16" s="155">
        <f t="shared" ref="BG16:BG18" si="6">S12</f>
        <v>0</v>
      </c>
      <c r="BH16" s="155">
        <f t="shared" ref="BH16:BH18" si="7">V12</f>
        <v>0</v>
      </c>
      <c r="BI16" s="155">
        <f t="shared" ref="BI16:BI18" si="8">P19</f>
        <v>0</v>
      </c>
      <c r="BJ16" s="155">
        <f t="shared" ref="BJ16:BJ18" si="9">S19</f>
        <v>0</v>
      </c>
      <c r="BK16" s="155">
        <f t="shared" ref="BK16:BK18" si="10">V19</f>
        <v>0</v>
      </c>
      <c r="BL16" s="156">
        <f t="shared" ref="BL16:BL18" si="11">P26</f>
        <v>0</v>
      </c>
    </row>
    <row r="17" spans="1:64" s="115" customFormat="1" ht="35.1" customHeight="1">
      <c r="A17" s="117"/>
      <c r="B17" s="123"/>
      <c r="C17" s="124"/>
      <c r="D17" s="124"/>
      <c r="E17" s="124"/>
      <c r="F17" s="124"/>
      <c r="G17" s="124"/>
      <c r="H17" s="124"/>
      <c r="I17" s="124"/>
      <c r="J17" s="124"/>
      <c r="K17" s="125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7"/>
      <c r="Z17" s="117"/>
      <c r="AA17" s="117"/>
      <c r="AB17" s="117"/>
      <c r="AC17" s="117"/>
      <c r="AD17" s="117"/>
      <c r="AE17" s="117"/>
      <c r="AF17" s="117"/>
      <c r="AG17" s="117"/>
      <c r="AH17" s="117"/>
      <c r="AI17" s="117"/>
      <c r="AJ17" s="117"/>
      <c r="AK17" s="117"/>
      <c r="AL17" s="117"/>
      <c r="AM17" s="117"/>
      <c r="BC17" s="133" t="s">
        <v>11</v>
      </c>
      <c r="BD17" s="118"/>
      <c r="BE17" s="118"/>
      <c r="BF17" s="155" t="str">
        <f ca="1">tsaf!P13</f>
        <v>pas de preventif</v>
      </c>
      <c r="BG17" s="155">
        <f t="shared" si="6"/>
        <v>0</v>
      </c>
      <c r="BH17" s="155">
        <f t="shared" si="7"/>
        <v>0</v>
      </c>
      <c r="BI17" s="155">
        <f t="shared" si="8"/>
        <v>0</v>
      </c>
      <c r="BJ17" s="155">
        <f t="shared" si="9"/>
        <v>0</v>
      </c>
      <c r="BK17" s="155">
        <f t="shared" si="10"/>
        <v>0</v>
      </c>
      <c r="BL17" s="156">
        <f t="shared" si="11"/>
        <v>0</v>
      </c>
    </row>
    <row r="18" spans="1:64" s="115" customFormat="1" ht="35.1" customHeight="1" thickBot="1">
      <c r="A18" s="117"/>
      <c r="B18" s="126"/>
      <c r="C18" s="127"/>
      <c r="D18" s="127"/>
      <c r="E18" s="127"/>
      <c r="F18" s="127"/>
      <c r="G18" s="127"/>
      <c r="H18" s="127"/>
      <c r="I18" s="127"/>
      <c r="J18" s="127"/>
      <c r="K18" s="128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7"/>
      <c r="Z18" s="117"/>
      <c r="AA18" s="117"/>
      <c r="AB18" s="117"/>
      <c r="AC18" s="117"/>
      <c r="AD18" s="117"/>
      <c r="AE18" s="117"/>
      <c r="AF18" s="117"/>
      <c r="AG18" s="117"/>
      <c r="AH18" s="117"/>
      <c r="AI18" s="117"/>
      <c r="AJ18" s="117"/>
      <c r="AK18" s="117"/>
      <c r="AL18" s="117"/>
      <c r="AM18" s="117"/>
      <c r="BC18" s="134" t="s">
        <v>12</v>
      </c>
      <c r="BD18" s="120"/>
      <c r="BE18" s="120"/>
      <c r="BF18" s="157" t="str">
        <f>tsaf!P14</f>
        <v>/!\ Date non connu</v>
      </c>
      <c r="BG18" s="157">
        <f t="shared" si="6"/>
        <v>0</v>
      </c>
      <c r="BH18" s="157">
        <f t="shared" si="7"/>
        <v>0</v>
      </c>
      <c r="BI18" s="157">
        <f t="shared" si="8"/>
        <v>0</v>
      </c>
      <c r="BJ18" s="157">
        <f t="shared" si="9"/>
        <v>0</v>
      </c>
      <c r="BK18" s="157">
        <f t="shared" si="10"/>
        <v>0</v>
      </c>
      <c r="BL18" s="158">
        <f t="shared" si="11"/>
        <v>0</v>
      </c>
    </row>
    <row r="19" spans="1:64" s="117" customFormat="1" ht="30" customHeight="1" thickBot="1">
      <c r="BC19" s="159" t="s">
        <v>68</v>
      </c>
      <c r="BD19" s="160"/>
      <c r="BE19" s="161"/>
      <c r="BF19" s="124"/>
      <c r="BG19" s="124"/>
      <c r="BH19" s="124"/>
      <c r="BI19" s="124"/>
      <c r="BJ19" s="124"/>
      <c r="BK19" s="124"/>
      <c r="BL19" s="125"/>
    </row>
    <row r="20" spans="1:64" s="117" customFormat="1" ht="24.95" customHeight="1">
      <c r="BC20" s="123"/>
      <c r="BD20" s="124"/>
      <c r="BE20" s="124"/>
      <c r="BF20" s="124"/>
      <c r="BG20" s="124"/>
      <c r="BH20" s="124"/>
      <c r="BI20" s="124"/>
      <c r="BJ20" s="124"/>
      <c r="BK20" s="124"/>
      <c r="BL20" s="125"/>
    </row>
    <row r="21" spans="1:64" s="117" customFormat="1" ht="24.95" customHeight="1" thickBot="1">
      <c r="BC21" s="126"/>
      <c r="BD21" s="127"/>
      <c r="BE21" s="127"/>
      <c r="BF21" s="127"/>
      <c r="BG21" s="127"/>
      <c r="BH21" s="127"/>
      <c r="BI21" s="127"/>
      <c r="BJ21" s="127"/>
      <c r="BK21" s="127"/>
      <c r="BL21" s="128"/>
    </row>
    <row r="22" spans="1:64" s="80" customFormat="1"/>
    <row r="23" spans="1:64" s="80" customFormat="1"/>
    <row r="24" spans="1:64" s="80" customFormat="1"/>
    <row r="25" spans="1:64" s="80" customFormat="1"/>
    <row r="26" spans="1:64" s="80" customFormat="1"/>
    <row r="27" spans="1:64" s="80" customFormat="1"/>
    <row r="28" spans="1:64" s="80" customFormat="1"/>
    <row r="29" spans="1:64" s="80" customFormat="1"/>
    <row r="30" spans="1:64" s="80" customFormat="1"/>
    <row r="31" spans="1:64" s="80" customFormat="1"/>
    <row r="32" spans="1:64" s="80" customFormat="1"/>
    <row r="33" s="80" customFormat="1"/>
    <row r="34" s="80" customFormat="1"/>
    <row r="35" s="80" customFormat="1"/>
    <row r="36" s="80" customFormat="1"/>
    <row r="37" s="80" customFormat="1"/>
    <row r="38" s="80" customFormat="1"/>
    <row r="39" s="80" customFormat="1"/>
    <row r="40" s="80" customFormat="1"/>
    <row r="41" s="80" customFormat="1"/>
    <row r="42" s="80" customFormat="1"/>
    <row r="43" s="80" customFormat="1"/>
    <row r="44" s="80" customFormat="1"/>
    <row r="45" s="80" customFormat="1"/>
    <row r="46" s="80" customFormat="1"/>
    <row r="47" s="80" customFormat="1"/>
    <row r="48" s="80" customFormat="1"/>
    <row r="49" s="80" customFormat="1"/>
    <row r="50" s="80" customFormat="1"/>
    <row r="51" s="80" customFormat="1"/>
    <row r="52" s="80" customFormat="1"/>
    <row r="53" s="80" customFormat="1"/>
    <row r="54" s="80" customFormat="1"/>
    <row r="55" s="80" customFormat="1"/>
    <row r="56" s="80" customFormat="1"/>
    <row r="57" s="80" customFormat="1"/>
    <row r="58" s="80" customFormat="1"/>
    <row r="59" s="80" customFormat="1"/>
    <row r="60" s="80" customFormat="1"/>
    <row r="61" s="80" customFormat="1"/>
    <row r="62" s="80" customFormat="1"/>
    <row r="63" s="80" customFormat="1"/>
    <row r="64" s="80" customFormat="1"/>
    <row r="65" s="80" customFormat="1"/>
    <row r="66" s="80" customFormat="1"/>
    <row r="67" s="80" customFormat="1"/>
    <row r="68" s="80" customFormat="1"/>
    <row r="69" s="80" customFormat="1"/>
    <row r="70" s="80" customFormat="1"/>
    <row r="71" s="80" customFormat="1"/>
    <row r="72" s="80" customFormat="1"/>
    <row r="73" s="80" customFormat="1"/>
    <row r="74" s="80" customFormat="1"/>
    <row r="75" s="80" customFormat="1"/>
    <row r="76" s="80" customFormat="1"/>
    <row r="77" s="80" customFormat="1"/>
    <row r="78" s="80" customFormat="1"/>
    <row r="79" s="80" customFormat="1"/>
    <row r="80" s="80" customFormat="1"/>
    <row r="81" s="80" customFormat="1"/>
    <row r="82" s="80" customFormat="1"/>
    <row r="83" s="80" customFormat="1"/>
    <row r="84" s="80" customFormat="1"/>
    <row r="85" s="80" customFormat="1"/>
    <row r="86" s="80" customFormat="1"/>
    <row r="87" s="80" customFormat="1"/>
    <row r="88" s="80" customFormat="1"/>
    <row r="89" s="80" customFormat="1"/>
    <row r="90" s="80" customFormat="1"/>
    <row r="91" s="80" customFormat="1"/>
    <row r="92" s="80" customFormat="1"/>
    <row r="93" s="80" customFormat="1"/>
    <row r="94" s="80" customFormat="1"/>
    <row r="95" s="80" customFormat="1"/>
    <row r="96" s="80" customFormat="1"/>
    <row r="97" s="80" customFormat="1"/>
    <row r="98" s="80" customFormat="1"/>
    <row r="99" s="80" customFormat="1"/>
    <row r="100" s="80" customFormat="1"/>
    <row r="101" s="80" customFormat="1"/>
    <row r="102" s="80" customFormat="1"/>
    <row r="103" s="80" customFormat="1"/>
    <row r="104" s="80" customFormat="1"/>
    <row r="105" s="80" customFormat="1"/>
    <row r="106" s="80" customFormat="1"/>
    <row r="107" s="80" customFormat="1"/>
    <row r="108" s="80" customFormat="1"/>
    <row r="109" s="80" customFormat="1"/>
    <row r="110" s="80" customFormat="1"/>
    <row r="111" s="80" customFormat="1"/>
    <row r="112" s="80" customFormat="1"/>
    <row r="113" s="80" customFormat="1"/>
    <row r="114" s="80" customFormat="1"/>
    <row r="115" s="80" customFormat="1"/>
    <row r="116" s="80" customFormat="1"/>
    <row r="117" s="80" customFormat="1"/>
    <row r="118" s="80" customFormat="1"/>
    <row r="119" s="80" customFormat="1"/>
    <row r="120" s="80" customFormat="1"/>
    <row r="121" s="80" customFormat="1"/>
    <row r="122" s="80" customFormat="1"/>
    <row r="123" s="80" customFormat="1"/>
    <row r="124" s="80" customFormat="1"/>
    <row r="125" s="80" customFormat="1"/>
    <row r="126" s="80" customFormat="1"/>
    <row r="127" s="80" customFormat="1"/>
    <row r="128" s="80" customFormat="1"/>
    <row r="129" s="80" customFormat="1"/>
    <row r="130" s="80" customFormat="1"/>
    <row r="131" s="80" customFormat="1"/>
    <row r="132" s="80" customFormat="1"/>
    <row r="133" s="80" customFormat="1"/>
    <row r="134" s="80" customFormat="1"/>
    <row r="135" s="80" customFormat="1"/>
    <row r="136" s="80" customFormat="1"/>
    <row r="137" s="80" customFormat="1"/>
    <row r="138" s="80" customFormat="1"/>
    <row r="139" s="80" customFormat="1"/>
    <row r="140" s="80" customFormat="1"/>
    <row r="141" s="80" customFormat="1"/>
    <row r="142" s="80" customFormat="1"/>
    <row r="143" s="80" customFormat="1"/>
    <row r="144" s="80" customFormat="1"/>
    <row r="145" s="80" customFormat="1"/>
    <row r="146" s="80" customFormat="1"/>
    <row r="147" s="80" customFormat="1"/>
    <row r="148" s="80" customFormat="1"/>
    <row r="149" s="80" customFormat="1"/>
    <row r="150" s="80" customFormat="1"/>
    <row r="151" s="80" customFormat="1"/>
    <row r="152" s="80" customFormat="1"/>
    <row r="153" s="80" customFormat="1"/>
    <row r="154" s="80" customFormat="1"/>
    <row r="155" s="80" customFormat="1"/>
    <row r="156" s="80" customFormat="1"/>
    <row r="157" s="80" customFormat="1"/>
    <row r="158" s="80" customFormat="1"/>
    <row r="159" s="80" customFormat="1"/>
    <row r="160" s="80" customFormat="1"/>
    <row r="161" s="80" customFormat="1"/>
    <row r="162" s="80" customFormat="1"/>
    <row r="163" s="80" customFormat="1"/>
    <row r="164" s="80" customFormat="1"/>
    <row r="165" s="80" customFormat="1"/>
    <row r="166" s="80" customFormat="1"/>
    <row r="167" s="80" customFormat="1"/>
    <row r="168" s="80" customFormat="1"/>
    <row r="169" s="80" customFormat="1"/>
    <row r="170" s="80" customFormat="1"/>
    <row r="171" s="80" customFormat="1"/>
    <row r="172" s="80" customFormat="1"/>
    <row r="173" s="80" customFormat="1"/>
    <row r="174" s="80" customFormat="1"/>
    <row r="175" s="80" customFormat="1"/>
    <row r="176" s="80" customFormat="1"/>
    <row r="177" s="80" customFormat="1"/>
    <row r="178" s="80" customFormat="1"/>
    <row r="179" s="80" customFormat="1"/>
    <row r="180" s="80" customFormat="1"/>
    <row r="181" s="80" customFormat="1"/>
    <row r="182" s="80" customFormat="1"/>
    <row r="183" s="80" customFormat="1"/>
    <row r="184" s="80" customFormat="1"/>
    <row r="185" s="80" customFormat="1"/>
    <row r="186" s="80" customFormat="1"/>
    <row r="187" s="80" customFormat="1"/>
    <row r="188" s="80" customFormat="1"/>
    <row r="189" s="80" customFormat="1"/>
    <row r="190" s="80" customFormat="1"/>
    <row r="191" s="80" customFormat="1"/>
    <row r="192" s="80" customFormat="1"/>
  </sheetData>
  <mergeCells count="4">
    <mergeCell ref="B16:D16"/>
    <mergeCell ref="F2:H3"/>
    <mergeCell ref="J1:K1"/>
    <mergeCell ref="BC19:BE19"/>
  </mergeCells>
  <conditionalFormatting sqref="M18">
    <cfRule type="expression" priority="6">
      <formula>COUNTIF(OFFSET(traitement,ROW()-1,COLUMN()-1),"*urgent*")&gt;0</formula>
    </cfRule>
  </conditionalFormatting>
  <conditionalFormatting sqref="BF10:BL18">
    <cfRule type="containsText" dxfId="2" priority="4" operator="containsText" text="urgent">
      <formula>NOT(ISERROR(SEARCH("urgent",BF10)))</formula>
    </cfRule>
  </conditionalFormatting>
  <conditionalFormatting sqref="E7">
    <cfRule type="containsText" dxfId="0" priority="3" operator="containsText" text="urgent">
      <formula>NOT(ISERROR(SEARCH("urgent",E7)))</formula>
    </cfRule>
  </conditionalFormatting>
  <conditionalFormatting sqref="E7:K15">
    <cfRule type="containsText" dxfId="1" priority="2" operator="containsText" text="urgent">
      <formula>NOT(ISERROR(SEARCH("urgent",E7)))</formula>
    </cfRule>
  </conditionalFormatting>
  <conditionalFormatting sqref="B6:K15">
    <cfRule type="expression" priority="1">
      <formula>COUNTIF(OFFSET(BC9,ROW()-1,COLUMN()-1),"*urgent*")</formula>
    </cfRule>
  </conditionalFormatting>
  <printOptions horizontalCentered="1" verticalCentered="1"/>
  <pageMargins left="0.39370078740157483" right="0.39370078740157483" top="0.39370078740157483" bottom="0.39370078740157483" header="0.39370078740157483" footer="0.3937007874015748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C8:V31"/>
  <sheetViews>
    <sheetView workbookViewId="0"/>
  </sheetViews>
  <sheetFormatPr baseColWidth="10" defaultRowHeight="15"/>
  <cols>
    <col min="1" max="16384" width="11.42578125" style="1"/>
  </cols>
  <sheetData>
    <row r="8" spans="3:22"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3:22"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3:22"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3:22" ht="28.5">
      <c r="C11" s="108"/>
      <c r="D11" s="108"/>
      <c r="E11" s="108"/>
      <c r="F11" s="108"/>
      <c r="G11" s="108"/>
      <c r="H11" s="108"/>
      <c r="I11" s="145" t="s">
        <v>51</v>
      </c>
      <c r="J11" s="145"/>
      <c r="K11" s="145"/>
      <c r="L11" s="145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3:22">
      <c r="C12" s="108"/>
      <c r="D12" s="108"/>
      <c r="E12" s="108"/>
      <c r="F12" s="108"/>
      <c r="G12" s="108"/>
      <c r="H12" s="109"/>
      <c r="I12" s="109"/>
      <c r="J12" s="109"/>
      <c r="K12" s="109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3:22" ht="18.75">
      <c r="C13" s="110"/>
      <c r="D13" s="110"/>
      <c r="E13" s="110"/>
      <c r="F13" s="110"/>
      <c r="G13" s="110"/>
      <c r="H13" s="111"/>
      <c r="I13" s="112"/>
      <c r="J13" s="112"/>
      <c r="K13" s="112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</row>
    <row r="14" spans="3:22">
      <c r="C14" s="110"/>
      <c r="D14" s="110"/>
      <c r="E14" s="110"/>
      <c r="F14" s="110"/>
      <c r="G14" s="110"/>
      <c r="H14" s="111"/>
      <c r="I14" s="111"/>
      <c r="J14" s="111"/>
      <c r="K14" s="111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</row>
    <row r="15" spans="3:22">
      <c r="C15" s="110"/>
      <c r="D15" s="110"/>
      <c r="E15" s="110"/>
      <c r="F15" s="110"/>
      <c r="G15" s="110"/>
      <c r="H15" s="111"/>
      <c r="I15" s="111"/>
      <c r="J15" s="111"/>
      <c r="K15" s="111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</row>
    <row r="16" spans="3:22">
      <c r="C16" s="110"/>
      <c r="D16" s="110"/>
      <c r="E16" s="110"/>
      <c r="F16" s="110"/>
      <c r="G16" s="110"/>
      <c r="H16" s="111"/>
      <c r="I16" s="111"/>
      <c r="J16" s="111"/>
      <c r="K16" s="111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</row>
    <row r="17" spans="3:22">
      <c r="C17" s="110"/>
      <c r="D17" s="110"/>
      <c r="E17" s="110"/>
      <c r="F17" s="110"/>
      <c r="G17" s="110"/>
      <c r="H17" s="111"/>
      <c r="I17" s="111"/>
      <c r="J17" s="111"/>
      <c r="K17" s="111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</row>
    <row r="18" spans="3:22">
      <c r="C18" s="110"/>
      <c r="D18" s="110"/>
      <c r="E18" s="110"/>
      <c r="F18" s="110"/>
      <c r="G18" s="110"/>
      <c r="H18" s="111"/>
      <c r="I18" s="111"/>
      <c r="J18" s="111"/>
      <c r="K18" s="111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</row>
    <row r="19" spans="3:22">
      <c r="C19" s="110"/>
      <c r="D19" s="110"/>
      <c r="E19" s="110"/>
      <c r="F19" s="110"/>
      <c r="G19" s="110"/>
      <c r="H19" s="111"/>
      <c r="I19" s="111"/>
      <c r="J19" s="111"/>
      <c r="K19" s="111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</row>
    <row r="20" spans="3:22">
      <c r="C20" s="110"/>
      <c r="D20" s="110"/>
      <c r="E20" s="110"/>
      <c r="F20" s="110"/>
      <c r="G20" s="110"/>
      <c r="H20" s="111"/>
      <c r="I20" s="111"/>
      <c r="J20" s="111"/>
      <c r="K20" s="111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</row>
    <row r="21" spans="3:22">
      <c r="C21" s="110"/>
      <c r="D21" s="110"/>
      <c r="E21" s="110"/>
      <c r="F21" s="110"/>
      <c r="G21" s="110"/>
      <c r="H21" s="111"/>
      <c r="I21" s="111"/>
      <c r="J21" s="111"/>
      <c r="K21" s="111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</row>
    <row r="22" spans="3:22">
      <c r="C22" s="110"/>
      <c r="D22" s="110"/>
      <c r="E22" s="110"/>
      <c r="F22" s="110"/>
      <c r="G22" s="110"/>
      <c r="H22" s="111"/>
      <c r="I22" s="111"/>
      <c r="J22" s="111"/>
      <c r="K22" s="111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</row>
    <row r="23" spans="3:22">
      <c r="C23" s="110"/>
      <c r="D23" s="110"/>
      <c r="E23" s="110"/>
      <c r="F23" s="110"/>
      <c r="G23" s="110"/>
      <c r="H23" s="111"/>
      <c r="I23" s="111"/>
      <c r="J23" s="111"/>
      <c r="K23" s="111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</row>
    <row r="24" spans="3:22">
      <c r="C24" s="110"/>
      <c r="D24" s="110"/>
      <c r="E24" s="110"/>
      <c r="F24" s="110"/>
      <c r="G24" s="110"/>
      <c r="H24" s="111"/>
      <c r="I24" s="111"/>
      <c r="J24" s="111"/>
      <c r="K24" s="111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</row>
    <row r="25" spans="3:22">
      <c r="C25" s="110"/>
      <c r="D25" s="110"/>
      <c r="E25" s="110"/>
      <c r="F25" s="110"/>
      <c r="G25" s="110"/>
      <c r="H25" s="111"/>
      <c r="I25" s="111"/>
      <c r="J25" s="111"/>
      <c r="K25" s="111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</row>
    <row r="26" spans="3:22">
      <c r="C26" s="110"/>
      <c r="D26" s="110"/>
      <c r="E26" s="110"/>
      <c r="F26" s="110"/>
      <c r="G26" s="110"/>
      <c r="H26" s="111"/>
      <c r="I26" s="111"/>
      <c r="J26" s="111"/>
      <c r="K26" s="111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</row>
    <row r="27" spans="3:22">
      <c r="C27" s="110"/>
      <c r="D27" s="110"/>
      <c r="E27" s="110"/>
      <c r="F27" s="110"/>
      <c r="G27" s="110"/>
      <c r="H27" s="111"/>
      <c r="I27" s="111"/>
      <c r="J27" s="111"/>
      <c r="K27" s="111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</row>
    <row r="28" spans="3:22">
      <c r="C28" s="110"/>
      <c r="D28" s="110"/>
      <c r="E28" s="110"/>
      <c r="F28" s="110"/>
      <c r="G28" s="110"/>
      <c r="H28" s="111"/>
      <c r="I28" s="111"/>
      <c r="J28" s="111"/>
      <c r="K28" s="111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</row>
    <row r="29" spans="3:22">
      <c r="C29" s="110"/>
      <c r="D29" s="110"/>
      <c r="E29" s="110"/>
      <c r="F29" s="110"/>
      <c r="G29" s="110"/>
      <c r="H29" s="111"/>
      <c r="I29" s="111"/>
      <c r="J29" s="111"/>
      <c r="K29" s="111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</row>
    <row r="30" spans="3:22">
      <c r="C30" s="110"/>
      <c r="D30" s="110"/>
      <c r="E30" s="110"/>
      <c r="F30" s="110"/>
      <c r="G30" s="110"/>
      <c r="H30" s="111"/>
      <c r="I30" s="111"/>
      <c r="J30" s="111"/>
      <c r="K30" s="111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</row>
    <row r="31" spans="3:22">
      <c r="C31" s="110"/>
      <c r="D31" s="110"/>
      <c r="E31" s="110"/>
      <c r="F31" s="110"/>
      <c r="G31" s="110"/>
      <c r="H31" s="111"/>
      <c r="I31" s="111"/>
      <c r="J31" s="111"/>
      <c r="K31" s="111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</row>
  </sheetData>
  <mergeCells count="1">
    <mergeCell ref="I11:L1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48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>
        <v>42766</v>
      </c>
      <c r="C10" s="76" t="s">
        <v>49</v>
      </c>
      <c r="D10" s="76" t="s">
        <v>50</v>
      </c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59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60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3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61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4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62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5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63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6">
    <tabColor rgb="FF00B0F0"/>
  </sheetPr>
  <dimension ref="B5:H59"/>
  <sheetViews>
    <sheetView workbookViewId="0">
      <selection activeCell="D11" sqref="D11"/>
    </sheetView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64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>
        <v>42768</v>
      </c>
      <c r="C10" s="76" t="s">
        <v>53</v>
      </c>
      <c r="D10" s="76" t="s">
        <v>78</v>
      </c>
      <c r="E10" s="4"/>
      <c r="F10" s="4"/>
      <c r="G10" s="4"/>
      <c r="H10" s="4"/>
    </row>
    <row r="11" spans="2:8">
      <c r="B11" s="138">
        <v>42769</v>
      </c>
      <c r="C11" s="74" t="s">
        <v>53</v>
      </c>
      <c r="D11" s="74" t="s">
        <v>88</v>
      </c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7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65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8">
    <tabColor rgb="FF00B0F0"/>
  </sheetPr>
  <dimension ref="B5:H59"/>
  <sheetViews>
    <sheetView workbookViewId="0"/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66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6">
    <tabColor theme="0" tint="-0.499984740745262"/>
  </sheetPr>
  <dimension ref="A4:CG43"/>
  <sheetViews>
    <sheetView workbookViewId="0">
      <pane ySplit="7" topLeftCell="A8" activePane="bottomLeft" state="frozen"/>
      <selection pane="bottomLeft" activeCell="J21" sqref="J21"/>
    </sheetView>
  </sheetViews>
  <sheetFormatPr baseColWidth="10" defaultRowHeight="18.75"/>
  <cols>
    <col min="1" max="1" width="0.85546875" style="22" customWidth="1"/>
    <col min="2" max="2" width="7.7109375" style="23" customWidth="1"/>
    <col min="3" max="3" width="11.7109375" style="22" customWidth="1"/>
    <col min="4" max="4" width="28.7109375" style="22" customWidth="1"/>
    <col min="5" max="5" width="0.85546875" style="22" customWidth="1"/>
    <col min="6" max="6" width="11.7109375" style="22" customWidth="1"/>
    <col min="7" max="7" width="28.7109375" style="22" customWidth="1"/>
    <col min="8" max="8" width="0.85546875" style="22" customWidth="1"/>
    <col min="9" max="9" width="11.7109375" style="22" customWidth="1"/>
    <col min="10" max="10" width="28.7109375" style="22" customWidth="1"/>
    <col min="11" max="11" width="0.85546875" style="22" customWidth="1"/>
    <col min="12" max="12" width="3.140625" style="22" customWidth="1"/>
    <col min="13" max="13" width="0.85546875" style="22" customWidth="1"/>
    <col min="14" max="14" width="7.7109375" style="22" customWidth="1"/>
    <col min="15" max="15" width="11.7109375" style="22" customWidth="1"/>
    <col min="16" max="16" width="28.7109375" style="22" customWidth="1"/>
    <col min="17" max="17" width="0.85546875" style="34" customWidth="1"/>
    <col min="18" max="18" width="11.7109375" style="22" customWidth="1"/>
    <col min="19" max="19" width="28.7109375" style="22" customWidth="1"/>
    <col min="20" max="20" width="0.85546875" style="34" customWidth="1"/>
    <col min="21" max="21" width="11.7109375" style="22" customWidth="1"/>
    <col min="22" max="22" width="28.7109375" style="22" customWidth="1"/>
    <col min="23" max="32" width="11.42578125" style="22"/>
    <col min="33" max="33" width="5.7109375" style="22" customWidth="1"/>
    <col min="34" max="35" width="10.7109375" style="22" customWidth="1"/>
    <col min="36" max="36" width="12.85546875" style="22" customWidth="1"/>
    <col min="37" max="44" width="10.7109375" style="22" customWidth="1"/>
    <col min="45" max="48" width="8.7109375" style="22" customWidth="1"/>
    <col min="49" max="16384" width="11.42578125" style="22"/>
  </cols>
  <sheetData>
    <row r="4" spans="1:85" ht="22.5">
      <c r="P4" s="83"/>
    </row>
    <row r="5" spans="1:85" ht="21">
      <c r="CF5" s="81"/>
      <c r="CG5" s="34"/>
    </row>
    <row r="6" spans="1:85">
      <c r="CD6" s="34"/>
      <c r="CE6" s="34"/>
      <c r="CF6" s="34"/>
      <c r="CG6" s="34"/>
    </row>
    <row r="7" spans="1:85" s="4" customFormat="1" ht="36.75" customHeight="1">
      <c r="B7" s="2"/>
      <c r="C7" s="3" t="s">
        <v>0</v>
      </c>
      <c r="D7" s="140">
        <f ca="1">TODAY()</f>
        <v>42771</v>
      </c>
      <c r="E7" s="140"/>
      <c r="F7" s="140"/>
      <c r="G7" s="26"/>
      <c r="H7" s="26"/>
      <c r="I7" s="26"/>
      <c r="J7" s="26"/>
      <c r="K7" s="26"/>
      <c r="Q7" s="5"/>
      <c r="T7" s="5"/>
      <c r="CD7" s="5"/>
      <c r="CE7" s="73"/>
      <c r="CF7" s="73"/>
      <c r="CG7" s="73"/>
    </row>
    <row r="8" spans="1:85" s="4" customFormat="1" ht="24.75" customHeight="1" thickBot="1">
      <c r="A8" s="35"/>
      <c r="B8" s="36"/>
      <c r="C8" s="35"/>
      <c r="D8" s="35"/>
      <c r="E8" s="35"/>
      <c r="F8" s="142" t="s">
        <v>24</v>
      </c>
      <c r="G8" s="142"/>
      <c r="H8" s="35"/>
      <c r="I8" s="35"/>
      <c r="J8" s="35"/>
      <c r="K8" s="35"/>
      <c r="M8" s="49"/>
      <c r="N8" s="42"/>
      <c r="O8" s="43"/>
      <c r="P8" s="43"/>
      <c r="Q8" s="44"/>
      <c r="R8" s="143" t="s">
        <v>25</v>
      </c>
      <c r="S8" s="143"/>
      <c r="T8" s="44"/>
      <c r="U8" s="43"/>
      <c r="V8" s="43"/>
      <c r="W8" s="43"/>
      <c r="AB8" s="141" t="s">
        <v>1</v>
      </c>
      <c r="AC8" s="141"/>
      <c r="AD8" s="141"/>
      <c r="AE8" s="141"/>
      <c r="AG8" s="28" t="s">
        <v>14</v>
      </c>
      <c r="CD8" s="5"/>
      <c r="CE8" s="5"/>
      <c r="CF8" s="5"/>
      <c r="CG8" s="5"/>
    </row>
    <row r="9" spans="1:85" s="4" customFormat="1" ht="18" customHeight="1" thickBot="1">
      <c r="A9" s="35"/>
      <c r="B9" s="36"/>
      <c r="C9" s="35"/>
      <c r="D9" s="35"/>
      <c r="E9" s="35"/>
      <c r="F9" s="35"/>
      <c r="G9" s="35"/>
      <c r="H9" s="35"/>
      <c r="I9" s="35"/>
      <c r="J9" s="35"/>
      <c r="K9" s="35"/>
      <c r="M9" s="49"/>
      <c r="N9" s="42"/>
      <c r="O9" s="43"/>
      <c r="P9" s="43"/>
      <c r="Q9" s="44"/>
      <c r="R9" s="44"/>
      <c r="S9" s="43"/>
      <c r="T9" s="44"/>
      <c r="U9" s="43"/>
      <c r="V9" s="43"/>
      <c r="W9" s="43"/>
      <c r="AC9" s="6" t="s">
        <v>2</v>
      </c>
      <c r="AD9" s="6" t="s">
        <v>3</v>
      </c>
      <c r="AG9" s="104"/>
      <c r="AH9" s="52" t="s">
        <v>79</v>
      </c>
      <c r="AI9" s="52" t="s">
        <v>80</v>
      </c>
      <c r="AJ9" s="60" t="s">
        <v>81</v>
      </c>
      <c r="AL9" s="43"/>
      <c r="AM9" s="43"/>
      <c r="AN9" s="43"/>
      <c r="AO9" s="43"/>
      <c r="CD9" s="5"/>
      <c r="CE9" s="5"/>
      <c r="CF9" s="5"/>
      <c r="CG9" s="5"/>
    </row>
    <row r="10" spans="1:85" s="4" customFormat="1" ht="20.100000000000001" customHeight="1" thickBot="1">
      <c r="A10" s="35"/>
      <c r="B10" s="37"/>
      <c r="C10" s="7" t="s">
        <v>13</v>
      </c>
      <c r="D10" s="70" t="s">
        <v>40</v>
      </c>
      <c r="E10" s="39"/>
      <c r="F10" s="7" t="s">
        <v>13</v>
      </c>
      <c r="G10" s="70" t="s">
        <v>85</v>
      </c>
      <c r="H10" s="39"/>
      <c r="I10" s="71" t="s">
        <v>13</v>
      </c>
      <c r="J10" s="70" t="s">
        <v>86</v>
      </c>
      <c r="K10" s="35"/>
      <c r="M10" s="49"/>
      <c r="N10" s="42"/>
      <c r="O10" s="7" t="s">
        <v>13</v>
      </c>
      <c r="P10" s="70" t="s">
        <v>40</v>
      </c>
      <c r="Q10" s="45"/>
      <c r="R10" s="7" t="s">
        <v>13</v>
      </c>
      <c r="S10" s="70" t="s">
        <v>42</v>
      </c>
      <c r="T10" s="45"/>
      <c r="U10" s="7" t="s">
        <v>13</v>
      </c>
      <c r="V10" s="70" t="s">
        <v>41</v>
      </c>
      <c r="W10" s="43"/>
      <c r="AG10" s="105"/>
      <c r="AH10" s="53" t="s">
        <v>20</v>
      </c>
      <c r="AI10" s="40" t="s">
        <v>20</v>
      </c>
      <c r="AJ10" s="54" t="s">
        <v>20</v>
      </c>
      <c r="AL10" s="43"/>
      <c r="AM10" s="43"/>
      <c r="AN10" s="43"/>
      <c r="AO10" s="43"/>
      <c r="CD10" s="5"/>
      <c r="CE10" s="5"/>
      <c r="CF10" s="5"/>
      <c r="CG10" s="5"/>
    </row>
    <row r="11" spans="1:85" s="4" customFormat="1" ht="20.100000000000001" customHeight="1">
      <c r="A11" s="35"/>
      <c r="B11" s="17" t="s">
        <v>4</v>
      </c>
      <c r="C11" s="9"/>
      <c r="D11" s="85" t="str">
        <f>IF(C11="","/!\ Date non connu",IF(AH11&gt;90,"Urgent changez filtres J1",IF(AH11=90,"Préventif a faire","pas de preventif")))</f>
        <v>/!\ Date non connu</v>
      </c>
      <c r="E11" s="52"/>
      <c r="F11" s="72">
        <v>42646</v>
      </c>
      <c r="G11" s="85" t="str">
        <f ca="1">IF(F11="","/!\ Date non connu",IF(AI11&gt;360,"Urgent préventif cardan J1",IF(AI11=360,"Préventif a faire","pas de preventif")))</f>
        <v>pas de preventif</v>
      </c>
      <c r="H11" s="52"/>
      <c r="I11" s="72"/>
      <c r="J11" s="85" t="str">
        <f>IF(I11="","/!\ Date non connu",IF(AJ11&gt;360,"Urgent préventif cardan J1",IF(AJ11=360,"Préventif a faire","pas de preventif")))</f>
        <v>/!\ Date non connu</v>
      </c>
      <c r="K11" s="35"/>
      <c r="M11" s="43"/>
      <c r="N11" s="17" t="s">
        <v>9</v>
      </c>
      <c r="O11" s="9">
        <v>42736</v>
      </c>
      <c r="P11" s="10" t="e">
        <f>IF(#REF!&gt;O11+365,"Urgent changement verin TSAF J1",IF(#REF!=C11+365,"Préventif verin a faire","pas de preventif"))</f>
        <v>#REF!</v>
      </c>
      <c r="Q11" s="46"/>
      <c r="R11" s="9">
        <v>42736</v>
      </c>
      <c r="S11" s="10" t="e">
        <f>IF(#REF!&gt;R11+365,"Urgent changement verin TSAF J1",IF(#REF!=F11+365,"Préventif verin a faire","pas de preventif"))</f>
        <v>#REF!</v>
      </c>
      <c r="T11" s="46"/>
      <c r="U11" s="9">
        <v>42005</v>
      </c>
      <c r="V11" s="10" t="e">
        <f>IF(#REF!&gt;U11+365,"Urgent changement verin TSAF J1",IF(#REF!=I11+365,"Préventif verin a faire","pas de preventif"))</f>
        <v>#REF!</v>
      </c>
      <c r="W11" s="43"/>
      <c r="AC11" s="11" t="str">
        <f>IF(D11="Urgent préventif joints TSAF J1","J1",IF(D11="Préventif a faire","J1",""))</f>
        <v/>
      </c>
      <c r="AD11" s="11" t="e">
        <f>IF(P11="Urgent changement verin TSAF J1","J1",IF(P11="Préventif verin a faire","J1",""))</f>
        <v>#REF!</v>
      </c>
      <c r="AG11" s="55" t="s">
        <v>15</v>
      </c>
      <c r="AH11" s="40">
        <f ca="1">$D$7-C11</f>
        <v>42771</v>
      </c>
      <c r="AI11" s="40">
        <f ca="1">$D$7-F11</f>
        <v>125</v>
      </c>
      <c r="AJ11" s="56">
        <f ca="1">$D$7-I11</f>
        <v>42771</v>
      </c>
      <c r="AL11" s="43"/>
      <c r="AM11" s="43"/>
      <c r="AN11" s="43"/>
      <c r="AO11" s="43"/>
      <c r="CD11" s="5"/>
      <c r="CE11" s="5"/>
      <c r="CF11" s="5"/>
      <c r="CG11" s="5"/>
    </row>
    <row r="12" spans="1:85" s="4" customFormat="1" ht="20.100000000000001" customHeight="1">
      <c r="A12" s="35"/>
      <c r="B12" s="19" t="s">
        <v>5</v>
      </c>
      <c r="C12" s="88">
        <v>42646</v>
      </c>
      <c r="D12" s="86" t="str">
        <f ca="1">IF(C12="","/!\ Date non connu",IF(AH12&gt;90,"Urgent changez filtres J2",IF(AH12=90,"Préventif a faire","pas de preventif")))</f>
        <v>Urgent changez filtres J2</v>
      </c>
      <c r="E12" s="40"/>
      <c r="F12" s="82">
        <v>42646</v>
      </c>
      <c r="G12" s="86" t="str">
        <f t="shared" ref="G12:G15" ca="1" si="0">IF(F12="","/!\ Date non connu",IF(AI12&gt;360,"Urgent préventif cardan J1",IF(AI12=360,"Préventif a faire","pas de preventif")))</f>
        <v>pas de preventif</v>
      </c>
      <c r="H12" s="40"/>
      <c r="I12" s="32"/>
      <c r="J12" s="86" t="str">
        <f t="shared" ref="J12:J15" si="1">IF(I12="","/!\ Date non connu",IF(AJ12&gt;360,"Urgent préventif cardan J1",IF(AJ12=360,"Préventif a faire","pas de preventif")))</f>
        <v>/!\ Date non connu</v>
      </c>
      <c r="K12" s="35"/>
      <c r="M12" s="43"/>
      <c r="N12" s="19" t="s">
        <v>10</v>
      </c>
      <c r="O12" s="13"/>
      <c r="P12" s="14" t="e">
        <f>IF(#REF!&gt;O12+365,"Urgent changement verin TSAF J2",IF(#REF!=C12+365,"Préventif verin a faire","pas de preventif"))</f>
        <v>#REF!</v>
      </c>
      <c r="Q12" s="46"/>
      <c r="R12" s="13"/>
      <c r="S12" s="14" t="e">
        <f>IF(#REF!&gt;R12+365,"Urgent changement verin TSAF J2",IF(#REF!=F12+365,"Préventif verin a faire","pas de preventif"))</f>
        <v>#REF!</v>
      </c>
      <c r="T12" s="46"/>
      <c r="U12" s="13"/>
      <c r="V12" s="14" t="e">
        <f>IF(#REF!&gt;U12+365,"Urgent changement verin TSAF J2",IF(#REF!=I12+365,"Préventif verin a faire","pas de preventif"))</f>
        <v>#REF!</v>
      </c>
      <c r="W12" s="43"/>
      <c r="AC12" s="11" t="str">
        <f ca="1">IF(D12="Urgent préventif joints TSAF J1","J1",IF(D12="Préventif a faire","J1",""))</f>
        <v/>
      </c>
      <c r="AD12" s="11" t="e">
        <f>IF(P12="Urgent changement verin TSAF J2","J2",IF(P12="Préventif verin a faire","J2",""))</f>
        <v>#REF!</v>
      </c>
      <c r="AG12" s="55" t="s">
        <v>16</v>
      </c>
      <c r="AH12" s="40">
        <f t="shared" ref="AH12:AH15" ca="1" si="2">$D$7-C12</f>
        <v>125</v>
      </c>
      <c r="AI12" s="40">
        <f t="shared" ref="AI12:AI15" ca="1" si="3">$D$7-F12</f>
        <v>125</v>
      </c>
      <c r="AJ12" s="56">
        <f t="shared" ref="AJ12:AJ15" ca="1" si="4">$D$7-I12</f>
        <v>42771</v>
      </c>
      <c r="AL12" s="43"/>
      <c r="AM12" s="43"/>
      <c r="AN12" s="43"/>
      <c r="AO12" s="43"/>
      <c r="CD12" s="5"/>
      <c r="CE12" s="5"/>
      <c r="CF12" s="5"/>
      <c r="CG12" s="5"/>
    </row>
    <row r="13" spans="1:85" s="4" customFormat="1" ht="20.100000000000001" customHeight="1">
      <c r="A13" s="35"/>
      <c r="B13" s="19" t="s">
        <v>6</v>
      </c>
      <c r="C13" s="88">
        <v>42646</v>
      </c>
      <c r="D13" s="86" t="str">
        <f ca="1">IF(C13="","/!\ Date non connu",IF(AH13&gt;90,"Urgent changez filtres J3",IF(AH13=90,"Préventif a faire","pas de preventif")))</f>
        <v>Urgent changez filtres J3</v>
      </c>
      <c r="E13" s="40"/>
      <c r="F13" s="82">
        <v>42646</v>
      </c>
      <c r="G13" s="86" t="str">
        <f t="shared" ca="1" si="0"/>
        <v>pas de preventif</v>
      </c>
      <c r="H13" s="40"/>
      <c r="I13" s="32"/>
      <c r="J13" s="86" t="str">
        <f t="shared" si="1"/>
        <v>/!\ Date non connu</v>
      </c>
      <c r="K13" s="35"/>
      <c r="M13" s="43"/>
      <c r="N13" s="19" t="s">
        <v>11</v>
      </c>
      <c r="O13" s="13">
        <v>42583</v>
      </c>
      <c r="P13" s="14" t="e">
        <f>IF(#REF!&gt;O13+365,"Urgent changement verin TSAF J3",IF(#REF!=C13+365,"Préventif verin a faire","pas de preventif"))</f>
        <v>#REF!</v>
      </c>
      <c r="Q13" s="46"/>
      <c r="R13" s="13">
        <v>42583</v>
      </c>
      <c r="S13" s="14" t="e">
        <f>IF(#REF!&gt;R13+365,"Urgent changement verin TSAF J3",IF(#REF!=F13+365,"Préventif verin a faire","pas de preventif"))</f>
        <v>#REF!</v>
      </c>
      <c r="T13" s="46"/>
      <c r="U13" s="13">
        <v>42583</v>
      </c>
      <c r="V13" s="14" t="e">
        <f>IF(#REF!&gt;U13+365,"Urgent changement verin TSAF J3",IF(#REF!=I13+365,"Préventif verin a faire","pas de preventif"))</f>
        <v>#REF!</v>
      </c>
      <c r="W13" s="43"/>
      <c r="AC13" s="11" t="str">
        <f ca="1">IF(D13="Urgent préventif joints TSAF J1","J1",IF(D13="Préventif a faire","J1",""))</f>
        <v/>
      </c>
      <c r="AD13" s="11" t="e">
        <f>IF(P13="Urgent changement verin TSAF J3","J3",IF(P13="Préventif verin a faire","J3",""))</f>
        <v>#REF!</v>
      </c>
      <c r="AG13" s="55" t="s">
        <v>17</v>
      </c>
      <c r="AH13" s="40">
        <f t="shared" ca="1" si="2"/>
        <v>125</v>
      </c>
      <c r="AI13" s="40">
        <f t="shared" ca="1" si="3"/>
        <v>125</v>
      </c>
      <c r="AJ13" s="56">
        <f t="shared" ca="1" si="4"/>
        <v>42771</v>
      </c>
      <c r="AL13" s="43"/>
      <c r="AM13" s="43"/>
      <c r="AN13" s="43"/>
      <c r="AO13" s="43"/>
      <c r="CD13" s="5"/>
      <c r="CE13" s="5"/>
      <c r="CF13" s="5"/>
      <c r="CG13" s="5"/>
    </row>
    <row r="14" spans="1:85" s="4" customFormat="1" ht="20.100000000000001" customHeight="1" thickBot="1">
      <c r="A14" s="35"/>
      <c r="B14" s="19" t="s">
        <v>7</v>
      </c>
      <c r="C14" s="88">
        <v>42753</v>
      </c>
      <c r="D14" s="86" t="str">
        <f ca="1">IF(C14="","/!\ Date non connu",IF(AH14&gt;90,"Urgent changez filtres J4",IF(AH14=90,"Préventif a faire","pas de preventif")))</f>
        <v>pas de preventif</v>
      </c>
      <c r="E14" s="40"/>
      <c r="F14" s="82">
        <v>42646</v>
      </c>
      <c r="G14" s="86" t="str">
        <f t="shared" ca="1" si="0"/>
        <v>pas de preventif</v>
      </c>
      <c r="H14" s="40"/>
      <c r="I14" s="32"/>
      <c r="J14" s="86" t="str">
        <f t="shared" si="1"/>
        <v>/!\ Date non connu</v>
      </c>
      <c r="K14" s="35"/>
      <c r="M14" s="43"/>
      <c r="N14" s="20" t="s">
        <v>12</v>
      </c>
      <c r="O14" s="15"/>
      <c r="P14" s="16" t="e">
        <f>IF(#REF!&gt;O14+365,"Urgent changement verin TSAF J4",IF(#REF!=C14+365,"Préventif verin a faire","pas de preventif"))</f>
        <v>#REF!</v>
      </c>
      <c r="Q14" s="46"/>
      <c r="R14" s="15"/>
      <c r="S14" s="16" t="e">
        <f>IF(#REF!&gt;R14+365,"Urgent changement verin TSAF J4",IF(#REF!=F14+365,"Préventif verin a faire","pas de preventif"))</f>
        <v>#REF!</v>
      </c>
      <c r="T14" s="46"/>
      <c r="U14" s="15"/>
      <c r="V14" s="16" t="e">
        <f>IF(#REF!&gt;U14+365,"Urgent changement verin TSAF J4",IF(#REF!=I14+365,"Préventif verin a faire","pas de preventif"))</f>
        <v>#REF!</v>
      </c>
      <c r="W14" s="43"/>
      <c r="AC14" s="11" t="str">
        <f ca="1">IF(D14="Urgent préventif joints TSAF J1","J1",IF(D14="Préventif a faire","J1",""))</f>
        <v/>
      </c>
      <c r="AD14" s="11" t="e">
        <f>IF(P14="Urgent changement verin TSAF J4","J4",IF(P14="Préventif verin a faire","J4",""))</f>
        <v>#REF!</v>
      </c>
      <c r="AG14" s="55" t="s">
        <v>18</v>
      </c>
      <c r="AH14" s="40">
        <f t="shared" ca="1" si="2"/>
        <v>18</v>
      </c>
      <c r="AI14" s="40">
        <f t="shared" ca="1" si="3"/>
        <v>125</v>
      </c>
      <c r="AJ14" s="56">
        <f t="shared" ca="1" si="4"/>
        <v>42771</v>
      </c>
      <c r="AL14" s="43"/>
      <c r="AM14" s="43"/>
      <c r="AN14" s="43"/>
      <c r="AO14" s="43"/>
      <c r="CD14" s="5"/>
      <c r="CE14" s="5"/>
      <c r="CF14" s="5"/>
      <c r="CG14" s="5"/>
    </row>
    <row r="15" spans="1:85" s="4" customFormat="1" ht="20.100000000000001" customHeight="1" thickBot="1">
      <c r="A15" s="35"/>
      <c r="B15" s="20" t="s">
        <v>8</v>
      </c>
      <c r="C15" s="89">
        <v>42646</v>
      </c>
      <c r="D15" s="87" t="str">
        <f ca="1">IF(C15="","/!\ Date non connu",IF(AH15&gt;90,"Urgent changez filtres J5",IF(AH15=90,"Préventif a faire","pas de preventif")))</f>
        <v>Urgent changez filtres J5</v>
      </c>
      <c r="E15" s="58"/>
      <c r="F15" s="84">
        <v>42646</v>
      </c>
      <c r="G15" s="87" t="str">
        <f t="shared" ca="1" si="0"/>
        <v>pas de preventif</v>
      </c>
      <c r="H15" s="58"/>
      <c r="I15" s="33"/>
      <c r="J15" s="87" t="str">
        <f t="shared" si="1"/>
        <v>/!\ Date non connu</v>
      </c>
      <c r="K15" s="35"/>
      <c r="M15" s="43"/>
      <c r="N15" s="50"/>
      <c r="O15" s="51"/>
      <c r="P15" s="46"/>
      <c r="Q15" s="46"/>
      <c r="R15" s="51"/>
      <c r="S15" s="46"/>
      <c r="T15" s="46"/>
      <c r="U15" s="51"/>
      <c r="V15" s="46"/>
      <c r="W15" s="43"/>
      <c r="AC15" s="11" t="str">
        <f ca="1">IF(D15="Urgent préventif joints TSAF J1","J1",IF(D15="Préventif a faire","J1",""))</f>
        <v/>
      </c>
      <c r="AD15" s="11" t="str">
        <f>IF(P15="Urgent changement verin TSAF J5","J5",IF(P15="Préventif verin a faire","J5",""))</f>
        <v/>
      </c>
      <c r="AG15" s="57" t="s">
        <v>19</v>
      </c>
      <c r="AH15" s="58">
        <f t="shared" ca="1" si="2"/>
        <v>125</v>
      </c>
      <c r="AI15" s="58">
        <f t="shared" ca="1" si="3"/>
        <v>125</v>
      </c>
      <c r="AJ15" s="59">
        <f t="shared" ca="1" si="4"/>
        <v>42771</v>
      </c>
      <c r="CD15" s="5"/>
      <c r="CE15" s="5"/>
      <c r="CF15" s="5"/>
      <c r="CG15" s="5"/>
    </row>
    <row r="16" spans="1:85" s="4" customFormat="1" ht="20.100000000000001" customHeight="1" thickBot="1">
      <c r="A16" s="35"/>
      <c r="B16" s="67"/>
      <c r="C16" s="65"/>
      <c r="D16" s="65"/>
      <c r="E16" s="65"/>
      <c r="F16" s="65"/>
      <c r="G16" s="65"/>
      <c r="H16" s="65"/>
      <c r="I16" s="65"/>
      <c r="J16" s="65"/>
      <c r="K16" s="35"/>
      <c r="L16" s="5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3"/>
      <c r="AG16" s="104"/>
      <c r="AH16" s="137" t="s">
        <v>82</v>
      </c>
      <c r="AI16" s="137" t="s">
        <v>83</v>
      </c>
      <c r="AJ16" s="106" t="s">
        <v>84</v>
      </c>
      <c r="CD16" s="5"/>
      <c r="CE16" s="5"/>
      <c r="CF16" s="5"/>
      <c r="CG16" s="5"/>
    </row>
    <row r="17" spans="1:85" s="4" customFormat="1" ht="20.100000000000001" customHeight="1" thickBot="1">
      <c r="A17" s="35"/>
      <c r="B17" s="37"/>
      <c r="C17" s="7" t="s">
        <v>13</v>
      </c>
      <c r="D17" s="8" t="s">
        <v>43</v>
      </c>
      <c r="E17" s="39"/>
      <c r="F17" s="7" t="s">
        <v>13</v>
      </c>
      <c r="G17" s="8" t="s">
        <v>44</v>
      </c>
      <c r="H17" s="66"/>
      <c r="I17" s="66"/>
      <c r="J17" s="66"/>
      <c r="K17" s="35"/>
      <c r="L17" s="5"/>
      <c r="M17" s="44"/>
      <c r="N17" s="43"/>
      <c r="O17" s="7" t="s">
        <v>13</v>
      </c>
      <c r="P17" s="8" t="s">
        <v>43</v>
      </c>
      <c r="Q17" s="45"/>
      <c r="R17" s="7" t="s">
        <v>13</v>
      </c>
      <c r="S17" s="8" t="s">
        <v>44</v>
      </c>
      <c r="T17" s="45"/>
      <c r="U17" s="45"/>
      <c r="V17" s="45"/>
      <c r="W17" s="43"/>
      <c r="AG17" s="55" t="s">
        <v>15</v>
      </c>
      <c r="AH17" s="61">
        <f ca="1">$D$7-C18</f>
        <v>31</v>
      </c>
      <c r="AI17" s="61">
        <f ca="1">$D$7-F18</f>
        <v>35</v>
      </c>
      <c r="AJ17" s="56">
        <f ca="1">$D$7-I18</f>
        <v>42771</v>
      </c>
      <c r="CD17" s="5"/>
      <c r="CE17" s="5"/>
      <c r="CF17" s="5"/>
      <c r="CG17" s="5"/>
    </row>
    <row r="18" spans="1:85" s="4" customFormat="1" ht="20.100000000000001" customHeight="1">
      <c r="A18" s="35"/>
      <c r="B18" s="17" t="s">
        <v>4</v>
      </c>
      <c r="C18" s="9">
        <v>42740</v>
      </c>
      <c r="D18" s="85" t="str">
        <f ca="1">IF(C18="","/!\ Date non connu",IF(AH17&gt;360,"Urgent chang. pignon entrain. J1",IF(AH17=360,"Préventif a faire","pas de preventif")))</f>
        <v>pas de preventif</v>
      </c>
      <c r="E18" s="40"/>
      <c r="F18" s="29">
        <v>42736</v>
      </c>
      <c r="G18" s="30" t="str">
        <f ca="1">IF(AI17&gt;365,"Urgent chang. verin TSAF J1",IF(AI17=365,"Préventif verin a faire","pas de preventif"))</f>
        <v>pas de preventif</v>
      </c>
      <c r="H18" s="69"/>
      <c r="I18" s="68"/>
      <c r="J18" s="69"/>
      <c r="K18" s="35"/>
      <c r="L18" s="5"/>
      <c r="M18" s="44"/>
      <c r="N18" s="17" t="s">
        <v>9</v>
      </c>
      <c r="O18" s="9">
        <v>42736</v>
      </c>
      <c r="P18" s="10" t="e">
        <f>IF(#REF!&gt;O18+365,"Urgent changement verin TSAF J1",IF(#REF!=C18+365,"Préventif verin a faire","pas de preventif"))</f>
        <v>#REF!</v>
      </c>
      <c r="Q18" s="46"/>
      <c r="R18" s="9">
        <v>42736</v>
      </c>
      <c r="S18" s="10" t="e">
        <f>IF(#REF!&gt;R18+365,"Urgent changement verin TSAF J1",IF(#REF!=F18+365,"Préventif verin a faire","pas de preventif"))</f>
        <v>#REF!</v>
      </c>
      <c r="T18" s="46"/>
      <c r="U18" s="51"/>
      <c r="V18" s="46"/>
      <c r="W18" s="43"/>
      <c r="AG18" s="55" t="s">
        <v>16</v>
      </c>
      <c r="AH18" s="61">
        <f t="shared" ref="AH18:AH21" ca="1" si="5">$D$7-C19</f>
        <v>42771</v>
      </c>
      <c r="AI18" s="61">
        <f t="shared" ref="AI18:AI21" ca="1" si="6">$D$7-F19</f>
        <v>42771</v>
      </c>
      <c r="AJ18" s="56">
        <f t="shared" ref="AJ18:AJ21" ca="1" si="7">$D$7-I19</f>
        <v>42771</v>
      </c>
      <c r="CD18" s="5"/>
      <c r="CE18" s="5"/>
      <c r="CF18" s="5"/>
      <c r="CG18" s="5"/>
    </row>
    <row r="19" spans="1:85" s="4" customFormat="1" ht="20.100000000000001" customHeight="1">
      <c r="A19" s="35"/>
      <c r="B19" s="19" t="s">
        <v>5</v>
      </c>
      <c r="C19" s="88"/>
      <c r="D19" s="86" t="str">
        <f t="shared" ref="D19:D22" si="8">IF(C19="","/!\ Date non connu",IF(AH18&gt;360,"Urgent chang. pignon entrain. J1",IF(AH18=360,"Préventif a faire","pas de preventif")))</f>
        <v>/!\ Date non connu</v>
      </c>
      <c r="E19" s="40"/>
      <c r="F19" s="12"/>
      <c r="G19" s="63" t="str">
        <f ca="1">IF(AI18&gt;365,"Urgent chang. verin TSAF J2",IF(AI18=365,"Préventif verin a faire","pas de preventif"))</f>
        <v>Urgent chang. verin TSAF J2</v>
      </c>
      <c r="H19" s="69"/>
      <c r="I19" s="68"/>
      <c r="J19" s="69"/>
      <c r="K19" s="35"/>
      <c r="L19" s="5"/>
      <c r="M19" s="44"/>
      <c r="N19" s="19" t="s">
        <v>10</v>
      </c>
      <c r="O19" s="13"/>
      <c r="P19" s="14" t="e">
        <f>IF(#REF!&gt;O19+365,"Urgent changement verin TSAF J2",IF(#REF!=C19+365,"Préventif verin a faire","pas de preventif"))</f>
        <v>#REF!</v>
      </c>
      <c r="Q19" s="46"/>
      <c r="R19" s="13"/>
      <c r="S19" s="14" t="e">
        <f>IF(#REF!&gt;R19+365,"Urgent changement verin TSAF J2",IF(#REF!=F19+365,"Préventif verin a faire","pas de preventif"))</f>
        <v>#REF!</v>
      </c>
      <c r="T19" s="46"/>
      <c r="U19" s="51"/>
      <c r="V19" s="46"/>
      <c r="W19" s="43"/>
      <c r="AG19" s="55" t="s">
        <v>17</v>
      </c>
      <c r="AH19" s="61">
        <f t="shared" ca="1" si="5"/>
        <v>919</v>
      </c>
      <c r="AI19" s="61">
        <f t="shared" ca="1" si="6"/>
        <v>188</v>
      </c>
      <c r="AJ19" s="56">
        <f t="shared" ca="1" si="7"/>
        <v>42771</v>
      </c>
      <c r="CD19" s="5"/>
      <c r="CE19" s="5"/>
      <c r="CF19" s="5"/>
      <c r="CG19" s="5"/>
    </row>
    <row r="20" spans="1:85" s="4" customFormat="1" ht="20.100000000000001" customHeight="1">
      <c r="A20" s="35"/>
      <c r="B20" s="19" t="s">
        <v>6</v>
      </c>
      <c r="C20" s="88">
        <v>41852</v>
      </c>
      <c r="D20" s="86" t="str">
        <f t="shared" ca="1" si="8"/>
        <v>Urgent chang. pignon entrain. J1</v>
      </c>
      <c r="E20" s="40"/>
      <c r="F20" s="12">
        <v>42583</v>
      </c>
      <c r="G20" s="63" t="str">
        <f ca="1">IF(AI19&gt;365,"Urgent chang. verin TSAF J3",IF(AI19=365,"Préventif verin a faire","pas de preventif"))</f>
        <v>pas de preventif</v>
      </c>
      <c r="H20" s="69"/>
      <c r="I20" s="68"/>
      <c r="J20" s="69"/>
      <c r="K20" s="35"/>
      <c r="L20" s="5"/>
      <c r="M20" s="44"/>
      <c r="N20" s="19" t="s">
        <v>11</v>
      </c>
      <c r="O20" s="13">
        <v>42583</v>
      </c>
      <c r="P20" s="14" t="e">
        <f>IF(#REF!&gt;O20+365,"Urgent changement verin TSAF J3",IF(#REF!=C20+365,"Préventif verin a faire","pas de preventif"))</f>
        <v>#REF!</v>
      </c>
      <c r="Q20" s="46"/>
      <c r="R20" s="13">
        <v>42583</v>
      </c>
      <c r="S20" s="14" t="e">
        <f>IF(#REF!&gt;R20+365,"Urgent changement verin TSAF J3",IF(#REF!=F20+365,"Préventif verin a faire","pas de preventif"))</f>
        <v>#REF!</v>
      </c>
      <c r="T20" s="46"/>
      <c r="U20" s="51"/>
      <c r="V20" s="46"/>
      <c r="W20" s="43"/>
      <c r="AG20" s="55" t="s">
        <v>18</v>
      </c>
      <c r="AH20" s="61">
        <f t="shared" ca="1" si="5"/>
        <v>42771</v>
      </c>
      <c r="AI20" s="61">
        <f t="shared" ca="1" si="6"/>
        <v>42771</v>
      </c>
      <c r="AJ20" s="56">
        <f t="shared" ca="1" si="7"/>
        <v>42771</v>
      </c>
      <c r="CD20" s="5"/>
      <c r="CE20" s="5"/>
      <c r="CF20" s="5"/>
      <c r="CG20" s="5"/>
    </row>
    <row r="21" spans="1:85" s="4" customFormat="1" ht="20.100000000000001" customHeight="1" thickBot="1">
      <c r="A21" s="35"/>
      <c r="B21" s="19" t="s">
        <v>7</v>
      </c>
      <c r="C21" s="88"/>
      <c r="D21" s="86" t="str">
        <f t="shared" si="8"/>
        <v>/!\ Date non connu</v>
      </c>
      <c r="E21" s="40"/>
      <c r="F21" s="12"/>
      <c r="G21" s="63" t="str">
        <f ca="1">IF(AI20&gt;365,"Urgent chang. verin TSAF J4",IF(AI20=365,"Préventif verin a faire","pas de preventif"))</f>
        <v>Urgent chang. verin TSAF J4</v>
      </c>
      <c r="H21" s="69"/>
      <c r="I21" s="68"/>
      <c r="J21" s="69"/>
      <c r="K21" s="35"/>
      <c r="L21" s="5"/>
      <c r="M21" s="44"/>
      <c r="N21" s="20" t="s">
        <v>12</v>
      </c>
      <c r="O21" s="15"/>
      <c r="P21" s="16" t="e">
        <f>IF(#REF!&gt;O21+365,"Urgent changement verin TSAF J4",IF(#REF!=C21+365,"Préventif verin a faire","pas de preventif"))</f>
        <v>#REF!</v>
      </c>
      <c r="Q21" s="46"/>
      <c r="R21" s="15"/>
      <c r="S21" s="16" t="e">
        <f>IF(#REF!&gt;R21+365,"Urgent changement verin TSAF J4",IF(#REF!=F21+365,"Préventif verin a faire","pas de preventif"))</f>
        <v>#REF!</v>
      </c>
      <c r="T21" s="46"/>
      <c r="U21" s="51"/>
      <c r="V21" s="46"/>
      <c r="W21" s="43"/>
      <c r="AG21" s="57" t="s">
        <v>19</v>
      </c>
      <c r="AH21" s="62">
        <f t="shared" ca="1" si="5"/>
        <v>42771</v>
      </c>
      <c r="AI21" s="62">
        <f t="shared" ca="1" si="6"/>
        <v>42771</v>
      </c>
      <c r="AJ21" s="59">
        <f t="shared" ca="1" si="7"/>
        <v>42771</v>
      </c>
      <c r="CD21" s="5"/>
      <c r="CE21" s="5"/>
      <c r="CF21" s="5"/>
      <c r="CG21" s="5"/>
    </row>
    <row r="22" spans="1:85" s="4" customFormat="1" ht="20.100000000000001" customHeight="1" thickBot="1">
      <c r="A22" s="35"/>
      <c r="B22" s="20" t="s">
        <v>8</v>
      </c>
      <c r="C22" s="89"/>
      <c r="D22" s="87" t="str">
        <f t="shared" si="8"/>
        <v>/!\ Date non connu</v>
      </c>
      <c r="E22" s="40"/>
      <c r="F22" s="21"/>
      <c r="G22" s="64" t="str">
        <f ca="1">IF(AI21&gt;365,"Urgent chang. verin TSAF J5",IF(AI21=365,"Préventif verin a faire","pas de preventif"))</f>
        <v>Urgent chang. verin TSAF J5</v>
      </c>
      <c r="H22" s="69"/>
      <c r="I22" s="68"/>
      <c r="J22" s="69"/>
      <c r="K22" s="35"/>
      <c r="L22" s="5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3"/>
      <c r="AG22" s="104"/>
      <c r="AH22" s="52" t="s">
        <v>84</v>
      </c>
      <c r="AI22" s="52"/>
      <c r="AJ22" s="106"/>
      <c r="CD22" s="5"/>
      <c r="CE22" s="5"/>
      <c r="CF22" s="5"/>
      <c r="CG22" s="5"/>
    </row>
    <row r="23" spans="1:85" s="4" customFormat="1" ht="20.100000000000001" customHeight="1">
      <c r="A23" s="35"/>
      <c r="B23" s="67"/>
      <c r="C23" s="65"/>
      <c r="D23" s="65"/>
      <c r="E23" s="65"/>
      <c r="F23" s="65"/>
      <c r="G23" s="65"/>
      <c r="H23" s="65"/>
      <c r="I23" s="65"/>
      <c r="J23" s="65"/>
      <c r="K23" s="35"/>
      <c r="L23" s="5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3"/>
      <c r="AG23" s="55" t="s">
        <v>15</v>
      </c>
      <c r="AH23" s="61">
        <f ca="1">$D$7-C25</f>
        <v>42771</v>
      </c>
      <c r="AI23" s="40"/>
      <c r="AJ23" s="54"/>
      <c r="CD23" s="5"/>
      <c r="CE23" s="5"/>
      <c r="CF23" s="5"/>
      <c r="CG23" s="5"/>
    </row>
    <row r="24" spans="1:85" s="4" customFormat="1" ht="20.100000000000001" customHeight="1">
      <c r="A24" s="35"/>
      <c r="B24" s="67"/>
      <c r="C24" s="66"/>
      <c r="D24" s="66"/>
      <c r="E24" s="66"/>
      <c r="F24" s="65"/>
      <c r="G24" s="65"/>
      <c r="H24" s="65"/>
      <c r="I24" s="65"/>
      <c r="J24" s="65"/>
      <c r="K24" s="35"/>
      <c r="L24" s="5"/>
      <c r="M24" s="44"/>
      <c r="N24" s="44"/>
      <c r="O24" s="45"/>
      <c r="P24" s="45"/>
      <c r="Q24" s="45"/>
      <c r="R24" s="44"/>
      <c r="S24" s="44"/>
      <c r="T24" s="44"/>
      <c r="U24" s="44"/>
      <c r="V24" s="44"/>
      <c r="W24" s="43"/>
      <c r="AG24" s="55" t="s">
        <v>16</v>
      </c>
      <c r="AH24" s="61">
        <f t="shared" ref="AH24:AH27" ca="1" si="9">$D$7-C26</f>
        <v>42771</v>
      </c>
      <c r="AI24" s="40"/>
      <c r="AJ24" s="54"/>
    </row>
    <row r="25" spans="1:85" s="4" customFormat="1" ht="20.100000000000001" customHeight="1">
      <c r="A25" s="35"/>
      <c r="B25" s="67"/>
      <c r="C25" s="68"/>
      <c r="D25" s="69"/>
      <c r="E25" s="69"/>
      <c r="F25" s="65"/>
      <c r="G25" s="65"/>
      <c r="H25" s="65"/>
      <c r="I25" s="65"/>
      <c r="J25" s="65"/>
      <c r="K25" s="35"/>
      <c r="L25" s="5"/>
      <c r="M25" s="44"/>
      <c r="N25" s="50"/>
      <c r="O25" s="51"/>
      <c r="P25" s="46"/>
      <c r="Q25" s="46"/>
      <c r="R25" s="44"/>
      <c r="S25" s="44"/>
      <c r="T25" s="44"/>
      <c r="U25" s="44"/>
      <c r="V25" s="44"/>
      <c r="W25" s="43"/>
      <c r="AG25" s="55" t="s">
        <v>17</v>
      </c>
      <c r="AH25" s="61">
        <f t="shared" ca="1" si="9"/>
        <v>42771</v>
      </c>
      <c r="AI25" s="40"/>
      <c r="AJ25" s="54"/>
    </row>
    <row r="26" spans="1:85" s="4" customFormat="1" ht="20.100000000000001" customHeight="1">
      <c r="A26" s="35"/>
      <c r="B26" s="67"/>
      <c r="C26" s="68"/>
      <c r="D26" s="69"/>
      <c r="E26" s="69"/>
      <c r="F26" s="65"/>
      <c r="G26" s="65"/>
      <c r="H26" s="65"/>
      <c r="I26" s="65"/>
      <c r="J26" s="65"/>
      <c r="K26" s="35"/>
      <c r="L26" s="5"/>
      <c r="M26" s="44"/>
      <c r="N26" s="50"/>
      <c r="O26" s="51"/>
      <c r="P26" s="46"/>
      <c r="Q26" s="46"/>
      <c r="R26" s="44"/>
      <c r="S26" s="44"/>
      <c r="T26" s="44"/>
      <c r="U26" s="44"/>
      <c r="V26" s="44"/>
      <c r="W26" s="43"/>
      <c r="AG26" s="55" t="s">
        <v>18</v>
      </c>
      <c r="AH26" s="61">
        <f t="shared" ca="1" si="9"/>
        <v>42771</v>
      </c>
      <c r="AI26" s="40"/>
      <c r="AJ26" s="54"/>
    </row>
    <row r="27" spans="1:85" s="4" customFormat="1" ht="20.100000000000001" customHeight="1" thickBot="1">
      <c r="A27" s="35"/>
      <c r="B27" s="67"/>
      <c r="C27" s="68"/>
      <c r="D27" s="69"/>
      <c r="E27" s="69"/>
      <c r="F27" s="65"/>
      <c r="G27" s="65"/>
      <c r="H27" s="65"/>
      <c r="I27" s="65"/>
      <c r="J27" s="65"/>
      <c r="K27" s="35"/>
      <c r="L27" s="5"/>
      <c r="M27" s="44"/>
      <c r="N27" s="50"/>
      <c r="O27" s="51"/>
      <c r="P27" s="46"/>
      <c r="Q27" s="46"/>
      <c r="R27" s="44"/>
      <c r="S27" s="44"/>
      <c r="T27" s="44"/>
      <c r="U27" s="44"/>
      <c r="V27" s="44"/>
      <c r="W27" s="43"/>
      <c r="AG27" s="57" t="s">
        <v>19</v>
      </c>
      <c r="AH27" s="62">
        <f t="shared" ca="1" si="9"/>
        <v>42771</v>
      </c>
      <c r="AI27" s="58"/>
      <c r="AJ27" s="107"/>
    </row>
    <row r="28" spans="1:85" s="4" customFormat="1" ht="20.100000000000001" customHeight="1">
      <c r="A28" s="35"/>
      <c r="B28" s="67"/>
      <c r="C28" s="68"/>
      <c r="D28" s="69"/>
      <c r="E28" s="69"/>
      <c r="F28" s="65"/>
      <c r="G28" s="65"/>
      <c r="H28" s="65"/>
      <c r="I28" s="65"/>
      <c r="J28" s="65"/>
      <c r="K28" s="35"/>
      <c r="M28" s="43"/>
      <c r="N28" s="50"/>
      <c r="O28" s="51"/>
      <c r="P28" s="46"/>
      <c r="Q28" s="46"/>
      <c r="R28" s="44"/>
      <c r="S28" s="44"/>
      <c r="T28" s="44"/>
      <c r="U28" s="44"/>
      <c r="V28" s="44"/>
      <c r="W28" s="43"/>
      <c r="AC28" s="6" t="s">
        <v>2</v>
      </c>
      <c r="AD28" s="6" t="s">
        <v>3</v>
      </c>
    </row>
    <row r="29" spans="1:85" s="4" customFormat="1" ht="20.100000000000001" customHeight="1">
      <c r="A29" s="35"/>
      <c r="B29" s="67"/>
      <c r="C29" s="68"/>
      <c r="D29" s="69"/>
      <c r="E29" s="69"/>
      <c r="F29" s="66"/>
      <c r="G29" s="66"/>
      <c r="H29" s="66"/>
      <c r="I29" s="66"/>
      <c r="J29" s="66"/>
      <c r="K29" s="35"/>
      <c r="M29" s="43"/>
      <c r="N29" s="45"/>
      <c r="O29" s="45"/>
      <c r="P29" s="45"/>
      <c r="Q29" s="45"/>
      <c r="R29" s="44"/>
      <c r="S29" s="44"/>
      <c r="T29" s="44"/>
      <c r="U29" s="44"/>
      <c r="V29" s="44"/>
      <c r="W29" s="43"/>
    </row>
    <row r="30" spans="1:85" s="4" customFormat="1" ht="20.100000000000001" customHeight="1">
      <c r="A30" s="35"/>
      <c r="B30" s="67"/>
      <c r="C30" s="68"/>
      <c r="D30" s="69"/>
      <c r="E30" s="69"/>
      <c r="F30" s="69"/>
      <c r="G30" s="69"/>
      <c r="H30" s="69"/>
      <c r="I30" s="69"/>
      <c r="J30" s="69"/>
      <c r="K30" s="35"/>
      <c r="M30" s="43"/>
      <c r="N30" s="46"/>
      <c r="O30" s="47"/>
      <c r="P30" s="48"/>
      <c r="Q30" s="48"/>
      <c r="R30" s="44"/>
      <c r="S30" s="43"/>
      <c r="T30" s="44"/>
      <c r="U30" s="43"/>
      <c r="V30" s="43"/>
      <c r="W30" s="43"/>
      <c r="AC30" s="18"/>
      <c r="AD30" s="18"/>
    </row>
    <row r="31" spans="1:85" s="4" customFormat="1" ht="20.100000000000001" customHeight="1">
      <c r="A31" s="35"/>
      <c r="B31" s="37"/>
      <c r="C31" s="41"/>
      <c r="D31" s="40"/>
      <c r="E31" s="40"/>
      <c r="F31" s="40"/>
      <c r="G31" s="40"/>
      <c r="H31" s="40"/>
      <c r="I31" s="40"/>
      <c r="J31" s="40"/>
      <c r="K31" s="35"/>
      <c r="M31" s="43"/>
      <c r="N31" s="46"/>
      <c r="O31" s="47"/>
      <c r="P31" s="48"/>
      <c r="Q31" s="48"/>
      <c r="R31" s="44"/>
      <c r="S31" s="43"/>
      <c r="T31" s="44"/>
      <c r="U31" s="43"/>
      <c r="V31" s="43"/>
      <c r="W31" s="43"/>
      <c r="AC31" s="18"/>
      <c r="AD31" s="18"/>
    </row>
    <row r="32" spans="1:85" s="4" customFormat="1" ht="20.100000000000001" customHeight="1">
      <c r="A32" s="35"/>
      <c r="B32" s="37"/>
      <c r="C32" s="41"/>
      <c r="D32" s="40"/>
      <c r="E32" s="40"/>
      <c r="F32" s="40"/>
      <c r="G32" s="40"/>
      <c r="H32" s="40"/>
      <c r="I32" s="40"/>
      <c r="J32" s="40"/>
      <c r="K32" s="35"/>
      <c r="M32" s="43"/>
      <c r="N32" s="46"/>
      <c r="O32" s="47"/>
      <c r="P32" s="48"/>
      <c r="Q32" s="48"/>
      <c r="R32" s="44"/>
      <c r="S32" s="43"/>
      <c r="T32" s="44"/>
      <c r="U32" s="43"/>
      <c r="V32" s="43"/>
      <c r="W32" s="43"/>
      <c r="AC32" s="18"/>
      <c r="AD32" s="18"/>
    </row>
    <row r="33" spans="1:30" s="4" customFormat="1" ht="20.100000000000001" customHeight="1">
      <c r="A33" s="35"/>
      <c r="B33" s="37"/>
      <c r="C33" s="41"/>
      <c r="D33" s="40"/>
      <c r="E33" s="40"/>
      <c r="F33" s="40"/>
      <c r="G33" s="40"/>
      <c r="H33" s="40"/>
      <c r="I33" s="40"/>
      <c r="J33" s="40"/>
      <c r="K33" s="35"/>
      <c r="M33" s="43"/>
      <c r="N33" s="46"/>
      <c r="O33" s="47"/>
      <c r="P33" s="48"/>
      <c r="Q33" s="48"/>
      <c r="R33" s="44"/>
      <c r="S33" s="43"/>
      <c r="T33" s="44"/>
      <c r="U33" s="43"/>
      <c r="V33" s="43"/>
      <c r="W33" s="43"/>
      <c r="AC33" s="18"/>
      <c r="AD33" s="18"/>
    </row>
    <row r="34" spans="1:30" s="4" customFormat="1" ht="20.100000000000001" customHeight="1">
      <c r="A34" s="35"/>
      <c r="B34" s="37"/>
      <c r="C34" s="38"/>
      <c r="D34" s="38"/>
      <c r="E34" s="38"/>
      <c r="F34" s="38"/>
      <c r="G34" s="38"/>
      <c r="H34" s="38"/>
      <c r="I34" s="38"/>
      <c r="J34" s="38"/>
      <c r="K34" s="35"/>
      <c r="M34" s="43"/>
      <c r="N34" s="43"/>
      <c r="O34" s="43"/>
      <c r="P34" s="43"/>
      <c r="Q34" s="44"/>
      <c r="R34" s="44"/>
      <c r="S34" s="43"/>
      <c r="T34" s="44"/>
      <c r="U34" s="43"/>
      <c r="V34" s="43"/>
      <c r="W34" s="43"/>
    </row>
    <row r="35" spans="1:30" s="4" customFormat="1" ht="20.100000000000001" customHeight="1">
      <c r="A35" s="35"/>
      <c r="B35" s="36"/>
      <c r="C35" s="35"/>
      <c r="D35" s="35"/>
      <c r="E35" s="35"/>
      <c r="F35" s="35"/>
      <c r="G35" s="35"/>
      <c r="H35" s="35"/>
      <c r="I35" s="35"/>
      <c r="J35" s="35"/>
      <c r="K35" s="35"/>
      <c r="M35" s="43"/>
      <c r="N35" s="43"/>
      <c r="O35" s="43"/>
      <c r="P35" s="43"/>
      <c r="Q35" s="44"/>
      <c r="R35" s="44"/>
      <c r="S35" s="43"/>
      <c r="T35" s="44"/>
      <c r="U35" s="43"/>
      <c r="V35" s="43"/>
      <c r="W35" s="43"/>
    </row>
    <row r="36" spans="1:30" s="4" customFormat="1">
      <c r="A36" s="35"/>
      <c r="B36" s="36"/>
      <c r="C36" s="35"/>
      <c r="D36" s="35"/>
      <c r="E36" s="35"/>
      <c r="F36" s="35"/>
      <c r="G36" s="35"/>
      <c r="H36" s="35"/>
      <c r="I36" s="35"/>
      <c r="J36" s="35"/>
      <c r="K36" s="35"/>
      <c r="M36" s="43"/>
      <c r="N36" s="43"/>
      <c r="O36" s="43"/>
      <c r="P36" s="43"/>
      <c r="Q36" s="44"/>
      <c r="R36" s="43"/>
      <c r="S36" s="43"/>
      <c r="T36" s="44"/>
      <c r="U36" s="43"/>
      <c r="V36" s="43"/>
      <c r="W36" s="43"/>
    </row>
    <row r="37" spans="1:30" s="4" customFormat="1">
      <c r="A37" s="35"/>
      <c r="B37" s="36"/>
      <c r="C37" s="35"/>
      <c r="D37" s="35"/>
      <c r="E37" s="35"/>
      <c r="F37" s="35"/>
      <c r="G37" s="35"/>
      <c r="H37" s="35"/>
      <c r="I37" s="35"/>
      <c r="J37" s="35"/>
      <c r="K37" s="35"/>
      <c r="M37" s="43"/>
      <c r="N37" s="43"/>
      <c r="O37" s="43"/>
      <c r="P37" s="43"/>
      <c r="Q37" s="44"/>
      <c r="R37" s="43"/>
      <c r="S37" s="43"/>
      <c r="T37" s="44"/>
      <c r="U37" s="43"/>
      <c r="V37" s="43"/>
      <c r="W37" s="43"/>
    </row>
    <row r="38" spans="1:30" s="4" customFormat="1">
      <c r="A38" s="35"/>
      <c r="B38" s="36"/>
      <c r="C38" s="35"/>
      <c r="D38" s="35"/>
      <c r="E38" s="35"/>
      <c r="F38" s="35"/>
      <c r="G38" s="35"/>
      <c r="H38" s="35"/>
      <c r="I38" s="35"/>
      <c r="J38" s="35"/>
      <c r="K38" s="35"/>
      <c r="M38" s="43"/>
      <c r="N38" s="43"/>
      <c r="O38" s="43"/>
      <c r="P38" s="43"/>
      <c r="Q38" s="44"/>
      <c r="R38" s="43"/>
      <c r="S38" s="43"/>
      <c r="T38" s="44"/>
      <c r="U38" s="43"/>
      <c r="V38" s="43"/>
      <c r="W38" s="43"/>
    </row>
    <row r="39" spans="1:30" s="4" customFormat="1">
      <c r="A39" s="35"/>
      <c r="B39" s="36"/>
      <c r="C39" s="35"/>
      <c r="D39" s="35"/>
      <c r="E39" s="35"/>
      <c r="F39" s="35"/>
      <c r="G39" s="35"/>
      <c r="H39" s="35"/>
      <c r="I39" s="35"/>
      <c r="J39" s="35"/>
      <c r="K39" s="35"/>
      <c r="M39" s="43"/>
      <c r="N39" s="43"/>
      <c r="O39" s="43"/>
      <c r="P39" s="43"/>
      <c r="Q39" s="44"/>
      <c r="R39" s="43"/>
      <c r="S39" s="43"/>
      <c r="T39" s="44"/>
      <c r="U39" s="43"/>
      <c r="V39" s="43"/>
      <c r="W39" s="43"/>
    </row>
    <row r="40" spans="1:30" s="4" customFormat="1">
      <c r="A40" s="35"/>
      <c r="B40" s="36"/>
      <c r="C40" s="35"/>
      <c r="D40" s="35"/>
      <c r="E40" s="35"/>
      <c r="F40" s="35"/>
      <c r="G40" s="35"/>
      <c r="H40" s="35"/>
      <c r="I40" s="35"/>
      <c r="J40" s="35"/>
      <c r="K40" s="35"/>
      <c r="M40" s="43"/>
      <c r="N40" s="43"/>
      <c r="O40" s="43"/>
      <c r="P40" s="43"/>
      <c r="Q40" s="44"/>
      <c r="R40" s="43"/>
      <c r="S40" s="43"/>
      <c r="T40" s="44"/>
      <c r="U40" s="43"/>
      <c r="V40" s="43"/>
      <c r="W40" s="43"/>
    </row>
    <row r="41" spans="1:30" s="4" customFormat="1">
      <c r="B41" s="2"/>
      <c r="Q41" s="5"/>
      <c r="T41" s="5"/>
    </row>
    <row r="42" spans="1:30" s="4" customFormat="1">
      <c r="B42" s="2"/>
      <c r="Q42" s="5"/>
      <c r="T42" s="5"/>
    </row>
    <row r="43" spans="1:30" s="4" customFormat="1">
      <c r="B43" s="2"/>
      <c r="Q43" s="5"/>
      <c r="T43" s="5"/>
    </row>
  </sheetData>
  <mergeCells count="4">
    <mergeCell ref="D7:F7"/>
    <mergeCell ref="F8:G8"/>
    <mergeCell ref="R8:S8"/>
    <mergeCell ref="AB8:AE8"/>
  </mergeCells>
  <conditionalFormatting sqref="P30:Q33 P11:Q15 V11:V15 S11:T15 D30:J33 J18:J22 V18:V21 P25:Q28 D25:E29 G18:H22 P18:Q21 S18:T21 D18:E22 D11:J15">
    <cfRule type="containsText" dxfId="4" priority="7" operator="containsText" text="Urgent">
      <formula>NOT(ISERROR(SEARCH("Urgent",D11)))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0">
    <tabColor theme="0" tint="-0.499984740745262"/>
  </sheetPr>
  <dimension ref="C8:V31"/>
  <sheetViews>
    <sheetView workbookViewId="0"/>
  </sheetViews>
  <sheetFormatPr baseColWidth="10" defaultRowHeight="15"/>
  <cols>
    <col min="1" max="16384" width="11.42578125" style="1"/>
  </cols>
  <sheetData>
    <row r="8" spans="3:22"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3:22"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3:22"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3:22" ht="28.5">
      <c r="C11" s="108"/>
      <c r="D11" s="108"/>
      <c r="E11" s="108"/>
      <c r="F11" s="108"/>
      <c r="G11" s="108"/>
      <c r="H11" s="108"/>
      <c r="I11" s="145" t="s">
        <v>51</v>
      </c>
      <c r="J11" s="145"/>
      <c r="K11" s="145"/>
      <c r="L11" s="145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3:22">
      <c r="C12" s="108"/>
      <c r="D12" s="108"/>
      <c r="E12" s="108"/>
      <c r="F12" s="108"/>
      <c r="G12" s="108"/>
      <c r="H12" s="109"/>
      <c r="I12" s="109"/>
      <c r="J12" s="109"/>
      <c r="K12" s="109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3:22" ht="18.75">
      <c r="C13" s="110"/>
      <c r="D13" s="110"/>
      <c r="E13" s="110"/>
      <c r="F13" s="110"/>
      <c r="G13" s="110"/>
      <c r="H13" s="111"/>
      <c r="I13" s="112"/>
      <c r="J13" s="112"/>
      <c r="K13" s="112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</row>
    <row r="14" spans="3:22">
      <c r="C14" s="110"/>
      <c r="D14" s="110"/>
      <c r="E14" s="110"/>
      <c r="F14" s="110"/>
      <c r="G14" s="110"/>
      <c r="H14" s="111"/>
      <c r="I14" s="111"/>
      <c r="J14" s="111"/>
      <c r="K14" s="111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</row>
    <row r="15" spans="3:22">
      <c r="C15" s="110"/>
      <c r="D15" s="110"/>
      <c r="E15" s="110"/>
      <c r="F15" s="110"/>
      <c r="G15" s="110"/>
      <c r="H15" s="111"/>
      <c r="I15" s="111"/>
      <c r="J15" s="111"/>
      <c r="K15" s="111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</row>
    <row r="16" spans="3:22">
      <c r="C16" s="110"/>
      <c r="D16" s="110"/>
      <c r="E16" s="110"/>
      <c r="F16" s="110"/>
      <c r="G16" s="110"/>
      <c r="H16" s="111"/>
      <c r="I16" s="111"/>
      <c r="J16" s="111"/>
      <c r="K16" s="111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</row>
    <row r="17" spans="3:22">
      <c r="C17" s="110"/>
      <c r="D17" s="110"/>
      <c r="E17" s="110"/>
      <c r="F17" s="110"/>
      <c r="G17" s="110"/>
      <c r="H17" s="111"/>
      <c r="I17" s="111"/>
      <c r="J17" s="111"/>
      <c r="K17" s="111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</row>
    <row r="18" spans="3:22">
      <c r="C18" s="110"/>
      <c r="D18" s="110"/>
      <c r="E18" s="110"/>
      <c r="F18" s="110"/>
      <c r="G18" s="110"/>
      <c r="H18" s="111"/>
      <c r="I18" s="111"/>
      <c r="J18" s="111"/>
      <c r="K18" s="111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</row>
    <row r="19" spans="3:22">
      <c r="C19" s="110"/>
      <c r="D19" s="110"/>
      <c r="E19" s="110"/>
      <c r="F19" s="110"/>
      <c r="G19" s="110"/>
      <c r="H19" s="111"/>
      <c r="I19" s="111"/>
      <c r="J19" s="111"/>
      <c r="K19" s="111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</row>
    <row r="20" spans="3:22">
      <c r="C20" s="110"/>
      <c r="D20" s="110"/>
      <c r="E20" s="110"/>
      <c r="F20" s="110"/>
      <c r="G20" s="110"/>
      <c r="H20" s="111"/>
      <c r="I20" s="111"/>
      <c r="J20" s="111"/>
      <c r="K20" s="111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</row>
    <row r="21" spans="3:22">
      <c r="C21" s="110"/>
      <c r="D21" s="110"/>
      <c r="E21" s="110"/>
      <c r="F21" s="110"/>
      <c r="G21" s="110"/>
      <c r="H21" s="111"/>
      <c r="I21" s="111"/>
      <c r="J21" s="111"/>
      <c r="K21" s="111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</row>
    <row r="22" spans="3:22">
      <c r="C22" s="110"/>
      <c r="D22" s="110"/>
      <c r="E22" s="110"/>
      <c r="F22" s="110"/>
      <c r="G22" s="110"/>
      <c r="H22" s="111"/>
      <c r="I22" s="111"/>
      <c r="J22" s="111"/>
      <c r="K22" s="111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</row>
    <row r="23" spans="3:22">
      <c r="C23" s="110"/>
      <c r="D23" s="110"/>
      <c r="E23" s="110"/>
      <c r="F23" s="110"/>
      <c r="G23" s="110"/>
      <c r="H23" s="111"/>
      <c r="I23" s="111"/>
      <c r="J23" s="111"/>
      <c r="K23" s="111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</row>
    <row r="24" spans="3:22">
      <c r="C24" s="110"/>
      <c r="D24" s="110"/>
      <c r="E24" s="110"/>
      <c r="F24" s="110"/>
      <c r="G24" s="110"/>
      <c r="H24" s="111"/>
      <c r="I24" s="111"/>
      <c r="J24" s="111"/>
      <c r="K24" s="111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</row>
    <row r="25" spans="3:22">
      <c r="C25" s="110"/>
      <c r="D25" s="110"/>
      <c r="E25" s="110"/>
      <c r="F25" s="110"/>
      <c r="G25" s="110"/>
      <c r="H25" s="111"/>
      <c r="I25" s="111"/>
      <c r="J25" s="111"/>
      <c r="K25" s="111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</row>
    <row r="26" spans="3:22">
      <c r="C26" s="110"/>
      <c r="D26" s="110"/>
      <c r="E26" s="110"/>
      <c r="F26" s="110"/>
      <c r="G26" s="110"/>
      <c r="H26" s="111"/>
      <c r="I26" s="111"/>
      <c r="J26" s="111"/>
      <c r="K26" s="111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</row>
    <row r="27" spans="3:22">
      <c r="C27" s="110"/>
      <c r="D27" s="110"/>
      <c r="E27" s="110"/>
      <c r="F27" s="110"/>
      <c r="G27" s="110"/>
      <c r="H27" s="111"/>
      <c r="I27" s="111"/>
      <c r="J27" s="111"/>
      <c r="K27" s="111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</row>
    <row r="28" spans="3:22">
      <c r="C28" s="110"/>
      <c r="D28" s="110"/>
      <c r="E28" s="110"/>
      <c r="F28" s="110"/>
      <c r="G28" s="110"/>
      <c r="H28" s="111"/>
      <c r="I28" s="111"/>
      <c r="J28" s="111"/>
      <c r="K28" s="111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</row>
    <row r="29" spans="3:22">
      <c r="C29" s="110"/>
      <c r="D29" s="110"/>
      <c r="E29" s="110"/>
      <c r="F29" s="110"/>
      <c r="G29" s="110"/>
      <c r="H29" s="111"/>
      <c r="I29" s="111"/>
      <c r="J29" s="111"/>
      <c r="K29" s="111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</row>
    <row r="30" spans="3:22">
      <c r="C30" s="110"/>
      <c r="D30" s="110"/>
      <c r="E30" s="110"/>
      <c r="F30" s="110"/>
      <c r="G30" s="110"/>
      <c r="H30" s="111"/>
      <c r="I30" s="111"/>
      <c r="J30" s="111"/>
      <c r="K30" s="111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</row>
    <row r="31" spans="3:22">
      <c r="C31" s="110"/>
      <c r="D31" s="110"/>
      <c r="E31" s="110"/>
      <c r="F31" s="110"/>
      <c r="G31" s="110"/>
      <c r="H31" s="111"/>
      <c r="I31" s="111"/>
      <c r="J31" s="111"/>
      <c r="K31" s="111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</row>
  </sheetData>
  <mergeCells count="1">
    <mergeCell ref="I11:L11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8">
    <tabColor theme="0" tint="-0.499984740745262"/>
  </sheetPr>
  <dimension ref="B5:H59"/>
  <sheetViews>
    <sheetView workbookViewId="0">
      <selection activeCell="F26" sqref="F24:F26"/>
    </sheetView>
  </sheetViews>
  <sheetFormatPr baseColWidth="10" defaultRowHeight="15"/>
  <cols>
    <col min="1" max="1" width="11.42578125" style="80"/>
    <col min="2" max="3" width="12.7109375" style="80" customWidth="1"/>
    <col min="4" max="4" width="80.7109375" style="80" customWidth="1"/>
    <col min="5" max="16384" width="11.42578125" style="80"/>
  </cols>
  <sheetData>
    <row r="5" spans="2:8">
      <c r="B5" s="6"/>
      <c r="C5" s="6"/>
      <c r="D5" s="144" t="s">
        <v>52</v>
      </c>
      <c r="E5" s="22"/>
      <c r="F5" s="22"/>
      <c r="G5" s="22"/>
      <c r="H5" s="22"/>
    </row>
    <row r="6" spans="2:8">
      <c r="B6" s="6"/>
      <c r="C6" s="6"/>
      <c r="D6" s="144"/>
      <c r="E6" s="22"/>
      <c r="F6" s="22"/>
      <c r="G6" s="22"/>
      <c r="H6" s="22"/>
    </row>
    <row r="7" spans="2:8">
      <c r="B7" s="6"/>
      <c r="C7" s="6"/>
      <c r="D7" s="144"/>
      <c r="E7" s="22"/>
      <c r="F7" s="22"/>
      <c r="G7" s="22"/>
      <c r="H7" s="22"/>
    </row>
    <row r="8" spans="2:8" ht="15.75" thickBot="1">
      <c r="B8" s="6"/>
      <c r="C8" s="6"/>
      <c r="D8" s="6"/>
      <c r="E8" s="22"/>
      <c r="F8" s="22"/>
      <c r="G8" s="22"/>
      <c r="H8" s="22"/>
    </row>
    <row r="9" spans="2:8" ht="16.5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>
        <v>42766</v>
      </c>
      <c r="C10" s="76" t="s">
        <v>53</v>
      </c>
      <c r="D10" s="76" t="s">
        <v>54</v>
      </c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menu</vt:lpstr>
      <vt:lpstr>entretien</vt:lpstr>
      <vt:lpstr>tsaf</vt:lpstr>
      <vt:lpstr>a faire tsaf</vt:lpstr>
      <vt:lpstr>bouton tsaf</vt:lpstr>
      <vt:lpstr>tsafj1</vt:lpstr>
      <vt:lpstr>tsafj2</vt:lpstr>
      <vt:lpstr>tsafj3</vt:lpstr>
      <vt:lpstr>tsafj4</vt:lpstr>
      <vt:lpstr>tsafj5</vt:lpstr>
      <vt:lpstr>tsafk0</vt:lpstr>
      <vt:lpstr>tsafk1</vt:lpstr>
      <vt:lpstr>tsafk2</vt:lpstr>
      <vt:lpstr>tsafk3</vt:lpstr>
      <vt:lpstr>filtre omega</vt:lpstr>
      <vt:lpstr>bouton omega</vt:lpstr>
      <vt:lpstr>omegaj1</vt:lpstr>
      <vt:lpstr>Feuil4</vt:lpstr>
      <vt:lpstr>top</vt:lpstr>
    </vt:vector>
  </TitlesOfParts>
  <Company>SAVERGLASS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pub</dc:creator>
  <cp:lastModifiedBy>qualiplus</cp:lastModifiedBy>
  <cp:lastPrinted>2017-02-01T09:46:13Z</cp:lastPrinted>
  <dcterms:created xsi:type="dcterms:W3CDTF">2017-01-16T15:40:50Z</dcterms:created>
  <dcterms:modified xsi:type="dcterms:W3CDTF">2017-02-05T01:37:28Z</dcterms:modified>
</cp:coreProperties>
</file>