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7" i="1" l="1"/>
  <c r="H40" i="1"/>
  <c r="H36" i="1"/>
  <c r="G31" i="1"/>
  <c r="H14" i="1" l="1"/>
  <c r="H13" i="1" s="1"/>
  <c r="H12" i="1" s="1"/>
  <c r="H11" i="1" s="1"/>
  <c r="H10" i="1" s="1"/>
  <c r="H9" i="1" s="1"/>
  <c r="H8" i="1" s="1"/>
  <c r="H7" i="1" s="1"/>
  <c r="H6" i="1" s="1"/>
  <c r="H5" i="1" s="1"/>
  <c r="H4" i="1" l="1"/>
  <c r="H3" i="1" s="1"/>
  <c r="H2" i="1" s="1"/>
  <c r="G7" i="1"/>
  <c r="G6" i="1" s="1"/>
  <c r="G5" i="1" s="1"/>
  <c r="A11" i="1"/>
  <c r="G9" i="1"/>
  <c r="G10" i="1" s="1"/>
  <c r="D22" i="1"/>
  <c r="D23" i="1"/>
  <c r="D24" i="1"/>
  <c r="D25" i="1"/>
  <c r="D26" i="1"/>
  <c r="D27" i="1"/>
  <c r="C9" i="1"/>
  <c r="C2" i="1"/>
  <c r="C8" i="1"/>
  <c r="C3" i="1"/>
  <c r="C5" i="1"/>
  <c r="C7" i="1"/>
  <c r="C10" i="1"/>
  <c r="C6" i="1"/>
  <c r="C4" i="1"/>
  <c r="G4" i="1" l="1"/>
  <c r="G3" i="1" s="1"/>
  <c r="G2" i="1" s="1"/>
  <c r="C11" i="1"/>
  <c r="G11" i="1"/>
  <c r="D28" i="1"/>
  <c r="E25" i="1" s="1"/>
  <c r="E27" i="1" l="1"/>
  <c r="E26" i="1"/>
  <c r="E23" i="1"/>
  <c r="G12" i="1"/>
  <c r="E24" i="1"/>
  <c r="E22" i="1"/>
  <c r="G13" i="1" l="1"/>
  <c r="G14" i="1" l="1"/>
  <c r="G15" i="1" l="1"/>
  <c r="H38" i="1" s="1"/>
  <c r="G16" i="1" l="1"/>
  <c r="G17" i="1" s="1"/>
  <c r="H39" i="1" s="1"/>
</calcChain>
</file>

<file path=xl/sharedStrings.xml><?xml version="1.0" encoding="utf-8"?>
<sst xmlns="http://schemas.openxmlformats.org/spreadsheetml/2006/main" count="49" uniqueCount="37">
  <si>
    <t>Billie Jean</t>
  </si>
  <si>
    <t>Stay (smooth jazz version)</t>
  </si>
  <si>
    <t>1000 moi-meme (Deportivo)</t>
  </si>
  <si>
    <t>Radioactive</t>
  </si>
  <si>
    <t xml:space="preserve">Beautiful Emilie </t>
  </si>
  <si>
    <t>Little Black Submarines</t>
  </si>
  <si>
    <t>R U mine ?</t>
  </si>
  <si>
    <t>Superstition</t>
  </si>
  <si>
    <t>Master Blaster</t>
  </si>
  <si>
    <t>Etat</t>
  </si>
  <si>
    <t>Avancement</t>
  </si>
  <si>
    <t>Chanson</t>
  </si>
  <si>
    <t>Note</t>
  </si>
  <si>
    <t>2 - Abordé</t>
  </si>
  <si>
    <t>1 - Pas fait</t>
  </si>
  <si>
    <t>4 - Structuré</t>
  </si>
  <si>
    <t>5 - A peaufiner</t>
  </si>
  <si>
    <t>6 - Achevé</t>
  </si>
  <si>
    <t>Total</t>
  </si>
  <si>
    <t>Nb</t>
  </si>
  <si>
    <t>Nb %</t>
  </si>
  <si>
    <t>Nb morceaux finis</t>
  </si>
  <si>
    <t>GALA</t>
  </si>
  <si>
    <t>Travail effectué :</t>
  </si>
  <si>
    <t>Théorique</t>
  </si>
  <si>
    <t>3 - A structurer</t>
  </si>
  <si>
    <t>Répètes</t>
  </si>
  <si>
    <t>9</t>
  </si>
  <si>
    <t>amt w</t>
  </si>
  <si>
    <t>Date de confort</t>
  </si>
  <si>
    <t>Deadline</t>
  </si>
  <si>
    <t>Gala</t>
  </si>
  <si>
    <t>Aujourd'hui</t>
  </si>
  <si>
    <t>Date</t>
  </si>
  <si>
    <t>Coeff d'évolution</t>
  </si>
  <si>
    <t>Milestones</t>
  </si>
  <si>
    <t>Mi-parcours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</si>
</sst>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9" fontId="0" fillId="0" borderId="0" xfId="1" applyFont="1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9" fontId="0" fillId="2" borderId="0" xfId="1" applyFont="1" applyFill="1"/>
    <xf numFmtId="0" fontId="0" fillId="3" borderId="0" xfId="0" applyFill="1"/>
    <xf numFmtId="9" fontId="0" fillId="3" borderId="0" xfId="0" applyNumberFormat="1" applyFill="1"/>
    <xf numFmtId="9" fontId="0" fillId="3" borderId="0" xfId="1" applyFont="1" applyFill="1"/>
    <xf numFmtId="0" fontId="0" fillId="4" borderId="0" xfId="0" applyFill="1"/>
    <xf numFmtId="9" fontId="0" fillId="4" borderId="0" xfId="0" applyNumberFormat="1" applyFill="1"/>
    <xf numFmtId="9" fontId="0" fillId="4" borderId="0" xfId="1" applyFont="1" applyFill="1"/>
    <xf numFmtId="0" fontId="0" fillId="5" borderId="0" xfId="0" applyFill="1"/>
    <xf numFmtId="9" fontId="0" fillId="5" borderId="0" xfId="0" applyNumberFormat="1" applyFill="1"/>
    <xf numFmtId="9" fontId="0" fillId="5" borderId="0" xfId="1" applyFont="1" applyFill="1"/>
    <xf numFmtId="0" fontId="0" fillId="6" borderId="0" xfId="0" applyFill="1"/>
    <xf numFmtId="9" fontId="0" fillId="6" borderId="0" xfId="0" applyNumberFormat="1" applyFill="1"/>
    <xf numFmtId="9" fontId="0" fillId="6" borderId="0" xfId="1" applyFont="1" applyFill="1"/>
    <xf numFmtId="0" fontId="0" fillId="7" borderId="0" xfId="0" applyFill="1"/>
    <xf numFmtId="9" fontId="0" fillId="7" borderId="0" xfId="0" applyNumberFormat="1" applyFill="1"/>
    <xf numFmtId="9" fontId="0" fillId="7" borderId="0" xfId="1" applyFont="1" applyFill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14" fontId="0" fillId="0" borderId="10" xfId="0" applyNumberFormat="1" applyBorder="1"/>
    <xf numFmtId="9" fontId="0" fillId="0" borderId="10" xfId="0" applyNumberFormat="1" applyBorder="1"/>
    <xf numFmtId="9" fontId="0" fillId="0" borderId="10" xfId="1" applyFont="1" applyBorder="1"/>
    <xf numFmtId="14" fontId="0" fillId="8" borderId="10" xfId="0" applyNumberFormat="1" applyFill="1" applyBorder="1" applyAlignment="1">
      <alignment horizontal="right"/>
    </xf>
    <xf numFmtId="9" fontId="0" fillId="8" borderId="10" xfId="0" applyNumberFormat="1" applyFill="1" applyBorder="1" applyAlignment="1">
      <alignment horizontal="right"/>
    </xf>
    <xf numFmtId="9" fontId="0" fillId="8" borderId="10" xfId="1" applyFont="1" applyFill="1" applyBorder="1"/>
    <xf numFmtId="0" fontId="0" fillId="0" borderId="0" xfId="0" applyBorder="1"/>
    <xf numFmtId="14" fontId="0" fillId="9" borderId="0" xfId="0" applyNumberFormat="1" applyFill="1" applyBorder="1"/>
    <xf numFmtId="9" fontId="0" fillId="0" borderId="0" xfId="0" applyNumberFormat="1" applyBorder="1"/>
    <xf numFmtId="9" fontId="0" fillId="0" borderId="0" xfId="1" applyFont="1" applyBorder="1"/>
    <xf numFmtId="14" fontId="0" fillId="0" borderId="0" xfId="0" applyNumberFormat="1" applyBorder="1"/>
    <xf numFmtId="0" fontId="0" fillId="0" borderId="10" xfId="0" applyBorder="1"/>
    <xf numFmtId="0" fontId="0" fillId="8" borderId="10" xfId="0" applyFill="1" applyBorder="1"/>
    <xf numFmtId="0" fontId="0" fillId="0" borderId="0" xfId="0" applyBorder="1" applyAlignment="1">
      <alignment horizontal="center"/>
    </xf>
  </cellXfs>
  <cellStyles count="2">
    <cellStyle name="Normal" xfId="0" builtinId="0"/>
    <cellStyle name="Pourcentage" xfId="1" builtinId="5"/>
  </cellStyles>
  <dxfs count="13"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9" formatCode="dd/mm/yyyy"/>
    </dxf>
    <dxf>
      <numFmt numFmtId="19" formatCode="dd/mm/yyyy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alignment horizontal="center" vertical="bottom" textRotation="0" wrapText="0" indent="0" justifyLastLine="0" shrinkToFit="0" readingOrder="0"/>
    </dxf>
    <dxf>
      <numFmt numFmtId="13" formatCode="0%"/>
    </dxf>
    <dxf>
      <numFmt numFmtId="0" formatCode="General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Feuil1!$H$1</c:f>
              <c:strCache>
                <c:ptCount val="1"/>
                <c:pt idx="0">
                  <c:v>Théorique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ot"/>
            </a:ln>
          </c:spPr>
          <c:marker>
            <c:symbol val="none"/>
          </c:marker>
          <c:val>
            <c:numRef>
              <c:f>Feuil1!$H$2:$H$18</c:f>
              <c:numCache>
                <c:formatCode>0%</c:formatCode>
                <c:ptCount val="17"/>
                <c:pt idx="0">
                  <c:v>2.7755575615628914E-16</c:v>
                </c:pt>
                <c:pt idx="1">
                  <c:v>7.6923076923077205E-2</c:v>
                </c:pt>
                <c:pt idx="2">
                  <c:v>0.15384615384615413</c:v>
                </c:pt>
                <c:pt idx="3">
                  <c:v>0.23076923076923106</c:v>
                </c:pt>
                <c:pt idx="4">
                  <c:v>0.30769230769230799</c:v>
                </c:pt>
                <c:pt idx="5">
                  <c:v>0.38461538461538491</c:v>
                </c:pt>
                <c:pt idx="6">
                  <c:v>0.46153846153846184</c:v>
                </c:pt>
                <c:pt idx="7">
                  <c:v>0.53846153846153877</c:v>
                </c:pt>
                <c:pt idx="8">
                  <c:v>0.61538461538461564</c:v>
                </c:pt>
                <c:pt idx="9">
                  <c:v>0.69230769230769251</c:v>
                </c:pt>
                <c:pt idx="10">
                  <c:v>0.76923076923076938</c:v>
                </c:pt>
                <c:pt idx="11">
                  <c:v>0.84615384615384626</c:v>
                </c:pt>
                <c:pt idx="12">
                  <c:v>0.92307692307692313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Feuil1!$I$1</c:f>
              <c:strCache>
                <c:ptCount val="1"/>
                <c:pt idx="0">
                  <c:v>amt w</c:v>
                </c:pt>
              </c:strCache>
            </c:strRef>
          </c:tx>
          <c:spPr>
            <a:ln w="25400">
              <a:solidFill>
                <a:schemeClr val="accent3"/>
              </a:solidFill>
            </a:ln>
          </c:spPr>
          <c:marker>
            <c:symbol val="square"/>
            <c:size val="5"/>
            <c:spPr>
              <a:solidFill>
                <a:schemeClr val="bg1"/>
              </a:solidFill>
              <a:ln w="25400">
                <a:solidFill>
                  <a:schemeClr val="accent3"/>
                </a:solidFill>
              </a:ln>
            </c:spPr>
          </c:marker>
          <c:cat>
            <c:numRef>
              <c:f>Feuil1!$G$2:$G$18</c:f>
              <c:numCache>
                <c:formatCode>m/d/yyyy</c:formatCode>
                <c:ptCount val="17"/>
                <c:pt idx="0">
                  <c:v>42338</c:v>
                </c:pt>
                <c:pt idx="1">
                  <c:v>42345</c:v>
                </c:pt>
                <c:pt idx="2">
                  <c:v>42352</c:v>
                </c:pt>
                <c:pt idx="3">
                  <c:v>42373</c:v>
                </c:pt>
                <c:pt idx="4">
                  <c:v>42380</c:v>
                </c:pt>
                <c:pt idx="5">
                  <c:v>42387</c:v>
                </c:pt>
                <c:pt idx="6">
                  <c:v>42394</c:v>
                </c:pt>
                <c:pt idx="7">
                  <c:v>42401</c:v>
                </c:pt>
                <c:pt idx="8">
                  <c:v>42408</c:v>
                </c:pt>
                <c:pt idx="9">
                  <c:v>42415</c:v>
                </c:pt>
                <c:pt idx="10">
                  <c:v>42422</c:v>
                </c:pt>
                <c:pt idx="11">
                  <c:v>42429</c:v>
                </c:pt>
                <c:pt idx="12">
                  <c:v>42436</c:v>
                </c:pt>
                <c:pt idx="13">
                  <c:v>42443</c:v>
                </c:pt>
                <c:pt idx="14">
                  <c:v>42450</c:v>
                </c:pt>
                <c:pt idx="15">
                  <c:v>42457</c:v>
                </c:pt>
                <c:pt idx="16">
                  <c:v>42462</c:v>
                </c:pt>
              </c:numCache>
            </c:numRef>
          </c:cat>
          <c:val>
            <c:numRef>
              <c:f>Feuil1!$I$2:$I$18</c:f>
              <c:numCache>
                <c:formatCode>0%</c:formatCode>
                <c:ptCount val="17"/>
                <c:pt idx="0">
                  <c:v>0</c:v>
                </c:pt>
                <c:pt idx="1">
                  <c:v>0.08</c:v>
                </c:pt>
                <c:pt idx="2">
                  <c:v>0.13</c:v>
                </c:pt>
                <c:pt idx="3">
                  <c:v>0.2</c:v>
                </c:pt>
                <c:pt idx="4">
                  <c:v>0.25</c:v>
                </c:pt>
                <c:pt idx="5">
                  <c:v>0.44</c:v>
                </c:pt>
                <c:pt idx="6">
                  <c:v>0.47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09504"/>
        <c:axId val="107911040"/>
      </c:lineChart>
      <c:lineChart>
        <c:grouping val="standard"/>
        <c:varyColors val="0"/>
        <c:ser>
          <c:idx val="2"/>
          <c:order val="2"/>
          <c:tx>
            <c:v>Morceaux achevés</c:v>
          </c:tx>
          <c:spPr>
            <a:ln w="12700">
              <a:solidFill>
                <a:schemeClr val="accent1"/>
              </a:solidFill>
              <a:prstDash val="solid"/>
            </a:ln>
          </c:spPr>
          <c:marker>
            <c:symbol val="circle"/>
            <c:size val="15"/>
            <c:spPr>
              <a:solidFill>
                <a:schemeClr val="bg1"/>
              </a:solidFill>
              <a:ln w="38100" cmpd="sng">
                <a:solidFill>
                  <a:schemeClr val="accent1"/>
                </a:solidFill>
              </a:ln>
            </c:spPr>
          </c:marker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Feuil1!$G$2:$G$18</c:f>
              <c:numCache>
                <c:formatCode>m/d/yyyy</c:formatCode>
                <c:ptCount val="17"/>
                <c:pt idx="0">
                  <c:v>42338</c:v>
                </c:pt>
                <c:pt idx="1">
                  <c:v>42345</c:v>
                </c:pt>
                <c:pt idx="2">
                  <c:v>42352</c:v>
                </c:pt>
                <c:pt idx="3">
                  <c:v>42373</c:v>
                </c:pt>
                <c:pt idx="4">
                  <c:v>42380</c:v>
                </c:pt>
                <c:pt idx="5">
                  <c:v>42387</c:v>
                </c:pt>
                <c:pt idx="6">
                  <c:v>42394</c:v>
                </c:pt>
                <c:pt idx="7">
                  <c:v>42401</c:v>
                </c:pt>
                <c:pt idx="8">
                  <c:v>42408</c:v>
                </c:pt>
                <c:pt idx="9">
                  <c:v>42415</c:v>
                </c:pt>
                <c:pt idx="10">
                  <c:v>42422</c:v>
                </c:pt>
                <c:pt idx="11">
                  <c:v>42429</c:v>
                </c:pt>
                <c:pt idx="12">
                  <c:v>42436</c:v>
                </c:pt>
                <c:pt idx="13">
                  <c:v>42443</c:v>
                </c:pt>
                <c:pt idx="14">
                  <c:v>42450</c:v>
                </c:pt>
                <c:pt idx="15">
                  <c:v>42457</c:v>
                </c:pt>
                <c:pt idx="16">
                  <c:v>42462</c:v>
                </c:pt>
              </c:numCache>
            </c:numRef>
          </c:cat>
          <c:val>
            <c:numRef>
              <c:f>Feuil1!$J$2:$J$18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18464"/>
        <c:axId val="107912576"/>
      </c:lineChart>
      <c:catAx>
        <c:axId val="10790950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11040"/>
        <c:crosses val="autoZero"/>
        <c:auto val="1"/>
        <c:lblAlgn val="ctr"/>
        <c:lblOffset val="100"/>
        <c:noMultiLvlLbl val="0"/>
      </c:catAx>
      <c:valAx>
        <c:axId val="107911040"/>
        <c:scaling>
          <c:orientation val="minMax"/>
          <c:max val="1"/>
          <c:min val="0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107909504"/>
        <c:crosses val="autoZero"/>
        <c:crossBetween val="between"/>
      </c:valAx>
      <c:valAx>
        <c:axId val="107912576"/>
        <c:scaling>
          <c:orientation val="minMax"/>
          <c:max val="9"/>
          <c:min val="0"/>
        </c:scaling>
        <c:delete val="0"/>
        <c:axPos val="r"/>
        <c:numFmt formatCode="0" sourceLinked="0"/>
        <c:majorTickMark val="none"/>
        <c:minorTickMark val="none"/>
        <c:tickLblPos val="none"/>
        <c:crossAx val="107918464"/>
        <c:crosses val="max"/>
        <c:crossBetween val="between"/>
      </c:valAx>
      <c:dateAx>
        <c:axId val="1079184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07912576"/>
        <c:crosses val="autoZero"/>
        <c:auto val="1"/>
        <c:lblOffset val="100"/>
        <c:baseTimeUnit val="days"/>
      </c:date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B050"/>
              </a:solidFill>
            </c:spPr>
          </c:dPt>
          <c:cat>
            <c:strRef>
              <c:f>Feuil1!$B$22:$B$27</c:f>
              <c:strCache>
                <c:ptCount val="6"/>
                <c:pt idx="0">
                  <c:v>1 - Pas fait</c:v>
                </c:pt>
                <c:pt idx="1">
                  <c:v>2 - Abordé</c:v>
                </c:pt>
                <c:pt idx="2">
                  <c:v>3 - A structurer</c:v>
                </c:pt>
                <c:pt idx="3">
                  <c:v>4 - Structuré</c:v>
                </c:pt>
                <c:pt idx="4">
                  <c:v>5 - A peaufiner</c:v>
                </c:pt>
                <c:pt idx="5">
                  <c:v>6 - Achevé</c:v>
                </c:pt>
              </c:strCache>
            </c:strRef>
          </c:cat>
          <c:val>
            <c:numRef>
              <c:f>Feuil1!$D$22:$D$27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348342</xdr:colOff>
      <xdr:row>1</xdr:row>
      <xdr:rowOff>185056</xdr:rowOff>
    </xdr:from>
    <xdr:to>
      <xdr:col>21</xdr:col>
      <xdr:colOff>304800</xdr:colOff>
      <xdr:row>40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555172</xdr:colOff>
      <xdr:row>29</xdr:row>
      <xdr:rowOff>114301</xdr:rowOff>
    </xdr:from>
    <xdr:to>
      <xdr:col>5</xdr:col>
      <xdr:colOff>674915</xdr:colOff>
      <xdr:row>40</xdr:row>
      <xdr:rowOff>81644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21:E28" totalsRowCount="1">
  <autoFilter ref="B21:E27"/>
  <tableColumns count="4">
    <tableColumn id="1" name="Etat" totalsRowLabel="Total"/>
    <tableColumn id="2" name="Avancement" dataDxfId="12"/>
    <tableColumn id="3" name="Nb" totalsRowFunction="sum" dataDxfId="11">
      <calculatedColumnFormula>COUNTIF(Tableau2[Etat],Tableau1[[#This Row],[Etat]])</calculatedColumnFormula>
    </tableColumn>
    <tableColumn id="4" name="Nb %" totalsRowDxfId="10" dataCellStyle="Pourcentage">
      <calculatedColumnFormula>Tableau1[[#This Row],[Nb]]/Tableau1[[#Totals],[Nb]]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1" totalsRowCount="1">
  <autoFilter ref="A1:C10"/>
  <sortState ref="A2:C10">
    <sortCondition ref="A1:A10"/>
  </sortState>
  <tableColumns count="3">
    <tableColumn id="1" name="Chanson" totalsRowFunction="count" totalsRowDxfId="9"/>
    <tableColumn id="2" name="Etat" totalsRowLabel="Travail effectué :" dataDxfId="8"/>
    <tableColumn id="3" name="Note" totalsRowFunction="custom" totalsRowDxfId="7" dataCellStyle="Pourcentage">
      <calculatedColumnFormula>VLOOKUP(Tableau2[[#This Row],[Etat]],Tableau1[],2)</calculatedColumnFormula>
      <totalsRowFormula>SUM(Tableau2[Note])/Tableau2[[#Totals],[Chanson]]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1:J19" totalsRowCount="1" tableBorderDxfId="6">
  <autoFilter ref="G1:J18"/>
  <tableColumns count="4">
    <tableColumn id="1" name="Répètes" totalsRowLabel="9" dataDxfId="5" totalsRowDxfId="3"/>
    <tableColumn id="6" name="Théorique" dataDxfId="4" totalsRowDxfId="2"/>
    <tableColumn id="3" name="amt w" totalsRowDxfId="1" dataCellStyle="Pourcentage"/>
    <tableColumn id="4" name="Nb morceaux finis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topLeftCell="A7" zoomScale="70" zoomScaleNormal="70" workbookViewId="0">
      <selection activeCell="G35" sqref="G35"/>
    </sheetView>
  </sheetViews>
  <sheetFormatPr baseColWidth="10" defaultRowHeight="14.4" x14ac:dyDescent="0.3"/>
  <cols>
    <col min="1" max="1" width="24.21875" bestFit="1" customWidth="1"/>
    <col min="2" max="2" width="18" bestFit="1" customWidth="1"/>
    <col min="3" max="3" width="9.33203125" customWidth="1"/>
    <col min="4" max="4" width="5.6640625" bestFit="1" customWidth="1"/>
    <col min="5" max="5" width="7.5546875" bestFit="1" customWidth="1"/>
    <col min="6" max="6" width="13.88671875" bestFit="1" customWidth="1"/>
    <col min="7" max="7" width="21.88671875" bestFit="1" customWidth="1"/>
    <col min="8" max="8" width="14.44140625" bestFit="1" customWidth="1"/>
    <col min="9" max="10" width="13.109375" bestFit="1" customWidth="1"/>
    <col min="11" max="11" width="22.44140625" customWidth="1"/>
    <col min="12" max="12" width="18.44140625" bestFit="1" customWidth="1"/>
    <col min="13" max="13" width="22.44140625" bestFit="1" customWidth="1"/>
    <col min="14" max="14" width="16.33203125" customWidth="1"/>
  </cols>
  <sheetData>
    <row r="1" spans="1:13" x14ac:dyDescent="0.3">
      <c r="A1" t="s">
        <v>11</v>
      </c>
      <c r="B1" t="s">
        <v>9</v>
      </c>
      <c r="C1" t="s">
        <v>12</v>
      </c>
      <c r="G1" s="39" t="s">
        <v>26</v>
      </c>
      <c r="H1" s="39" t="s">
        <v>24</v>
      </c>
      <c r="I1" s="39" t="s">
        <v>28</v>
      </c>
      <c r="J1" s="39" t="s">
        <v>21</v>
      </c>
    </row>
    <row r="2" spans="1:13" x14ac:dyDescent="0.3">
      <c r="A2" t="s">
        <v>2</v>
      </c>
      <c r="B2" s="2" t="s">
        <v>25</v>
      </c>
      <c r="C2">
        <f>VLOOKUP(Tableau2[[#This Row],[Etat]],Tableau1[],2)</f>
        <v>0.4</v>
      </c>
      <c r="G2" s="40">
        <f>G3-7</f>
        <v>42338</v>
      </c>
      <c r="H2" s="41">
        <f>H3-G$31</f>
        <v>2.7755575615628914E-16</v>
      </c>
      <c r="I2" s="42">
        <v>0</v>
      </c>
      <c r="J2" s="39">
        <v>0</v>
      </c>
    </row>
    <row r="3" spans="1:13" x14ac:dyDescent="0.3">
      <c r="A3" t="s">
        <v>4</v>
      </c>
      <c r="B3" s="2" t="s">
        <v>25</v>
      </c>
      <c r="C3">
        <f>VLOOKUP(Tableau2[[#This Row],[Etat]],Tableau1[],2)</f>
        <v>0.4</v>
      </c>
      <c r="G3" s="40">
        <f t="shared" ref="G3:G6" si="0">G4-7</f>
        <v>42345</v>
      </c>
      <c r="H3" s="41">
        <f t="shared" ref="H3:H4" si="1">H4-G$31</f>
        <v>7.6923076923077205E-2</v>
      </c>
      <c r="I3" s="42">
        <v>0.08</v>
      </c>
      <c r="J3" s="39">
        <v>0</v>
      </c>
    </row>
    <row r="4" spans="1:13" x14ac:dyDescent="0.3">
      <c r="A4" t="s">
        <v>0</v>
      </c>
      <c r="B4" s="2" t="s">
        <v>25</v>
      </c>
      <c r="C4">
        <f>VLOOKUP(Tableau2[[#This Row],[Etat]],Tableau1[],2)</f>
        <v>0.4</v>
      </c>
      <c r="G4" s="40">
        <f>G5-21</f>
        <v>42352</v>
      </c>
      <c r="H4" s="41">
        <f t="shared" si="1"/>
        <v>0.15384615384615413</v>
      </c>
      <c r="I4" s="42">
        <v>0.13</v>
      </c>
      <c r="J4" s="39">
        <v>0</v>
      </c>
    </row>
    <row r="5" spans="1:13" x14ac:dyDescent="0.3">
      <c r="A5" t="s">
        <v>5</v>
      </c>
      <c r="B5" s="2" t="s">
        <v>17</v>
      </c>
      <c r="C5">
        <f>VLOOKUP(Tableau2[[#This Row],[Etat]],Tableau1[],2)</f>
        <v>1</v>
      </c>
      <c r="G5" s="40">
        <f t="shared" si="0"/>
        <v>42373</v>
      </c>
      <c r="H5" s="41">
        <f t="shared" ref="H5:H14" si="2">H6-G$31</f>
        <v>0.23076923076923106</v>
      </c>
      <c r="I5" s="42">
        <v>0.2</v>
      </c>
      <c r="J5" s="39">
        <v>0</v>
      </c>
    </row>
    <row r="6" spans="1:13" x14ac:dyDescent="0.3">
      <c r="A6" t="s">
        <v>8</v>
      </c>
      <c r="B6" s="2" t="s">
        <v>13</v>
      </c>
      <c r="C6">
        <f>VLOOKUP(Tableau2[[#This Row],[Etat]],Tableau1[],2)</f>
        <v>0.2</v>
      </c>
      <c r="G6" s="40">
        <f t="shared" si="0"/>
        <v>42380</v>
      </c>
      <c r="H6" s="41">
        <f t="shared" si="2"/>
        <v>0.30769230769230799</v>
      </c>
      <c r="I6" s="42">
        <v>0.25</v>
      </c>
      <c r="J6" s="39">
        <v>0</v>
      </c>
    </row>
    <row r="7" spans="1:13" x14ac:dyDescent="0.3">
      <c r="A7" t="s">
        <v>6</v>
      </c>
      <c r="B7" s="2" t="s">
        <v>25</v>
      </c>
      <c r="C7">
        <f>VLOOKUP(Tableau2[[#This Row],[Etat]],Tableau1[],2)</f>
        <v>0.4</v>
      </c>
      <c r="G7" s="40">
        <f>G8-7</f>
        <v>42387</v>
      </c>
      <c r="H7" s="41">
        <f t="shared" si="2"/>
        <v>0.38461538461538491</v>
      </c>
      <c r="I7" s="42">
        <v>0.44</v>
      </c>
      <c r="J7" s="39">
        <v>1</v>
      </c>
    </row>
    <row r="8" spans="1:13" x14ac:dyDescent="0.3">
      <c r="A8" t="s">
        <v>3</v>
      </c>
      <c r="B8" s="2" t="s">
        <v>15</v>
      </c>
      <c r="C8">
        <f>VLOOKUP(Tableau2[[#This Row],[Etat]],Tableau1[],2)</f>
        <v>0.6</v>
      </c>
      <c r="G8" s="43">
        <v>42394</v>
      </c>
      <c r="H8" s="41">
        <f t="shared" si="2"/>
        <v>0.46153846153846184</v>
      </c>
      <c r="I8" s="42">
        <v>0.47</v>
      </c>
      <c r="J8" s="39">
        <v>1</v>
      </c>
    </row>
    <row r="9" spans="1:13" x14ac:dyDescent="0.3">
      <c r="A9" t="s">
        <v>1</v>
      </c>
      <c r="B9" s="2" t="s">
        <v>13</v>
      </c>
      <c r="C9">
        <f>VLOOKUP(Tableau2[[#This Row],[Etat]],Tableau1[],2)</f>
        <v>0.2</v>
      </c>
      <c r="G9" s="43">
        <f>G8+7</f>
        <v>42401</v>
      </c>
      <c r="H9" s="41">
        <f t="shared" si="2"/>
        <v>0.53846153846153877</v>
      </c>
      <c r="I9" s="42"/>
      <c r="J9" s="39">
        <v>1</v>
      </c>
    </row>
    <row r="10" spans="1:13" x14ac:dyDescent="0.3">
      <c r="A10" t="s">
        <v>7</v>
      </c>
      <c r="B10" s="2" t="s">
        <v>15</v>
      </c>
      <c r="C10">
        <f>VLOOKUP(Tableau2[[#This Row],[Etat]],Tableau1[],2)</f>
        <v>0.6</v>
      </c>
      <c r="G10" s="43">
        <f t="shared" ref="G10:G17" si="3">G9+7</f>
        <v>42408</v>
      </c>
      <c r="H10" s="41">
        <f t="shared" si="2"/>
        <v>0.61538461538461564</v>
      </c>
      <c r="I10" s="42"/>
      <c r="J10" s="39"/>
    </row>
    <row r="11" spans="1:13" x14ac:dyDescent="0.3">
      <c r="A11" s="22">
        <f>SUBTOTAL(103,Tableau2[Chanson])</f>
        <v>9</v>
      </c>
      <c r="B11" t="s">
        <v>23</v>
      </c>
      <c r="C11" s="1">
        <f>SUM(Tableau2[Note])/Tableau2[[#Totals],[Chanson]]</f>
        <v>0.46666666666666667</v>
      </c>
      <c r="G11" s="43">
        <f t="shared" si="3"/>
        <v>42415</v>
      </c>
      <c r="H11" s="41">
        <f t="shared" si="2"/>
        <v>0.69230769230769251</v>
      </c>
      <c r="I11" s="42"/>
      <c r="J11" s="39"/>
    </row>
    <row r="12" spans="1:13" x14ac:dyDescent="0.3">
      <c r="B12" s="2"/>
      <c r="C12" s="2"/>
      <c r="G12" s="43">
        <f t="shared" si="3"/>
        <v>42422</v>
      </c>
      <c r="H12" s="41">
        <f t="shared" si="2"/>
        <v>0.76923076923076938</v>
      </c>
      <c r="I12" s="42"/>
      <c r="J12" s="39"/>
      <c r="L12" s="1"/>
    </row>
    <row r="13" spans="1:13" x14ac:dyDescent="0.3">
      <c r="B13" s="1"/>
      <c r="G13" s="43">
        <f t="shared" si="3"/>
        <v>42429</v>
      </c>
      <c r="H13" s="41">
        <f t="shared" si="2"/>
        <v>0.84615384615384626</v>
      </c>
      <c r="I13" s="42"/>
      <c r="J13" s="39"/>
      <c r="M13" s="1"/>
    </row>
    <row r="14" spans="1:13" x14ac:dyDescent="0.3">
      <c r="G14" s="43">
        <f>G13+7</f>
        <v>42436</v>
      </c>
      <c r="H14" s="41">
        <f t="shared" si="2"/>
        <v>0.92307692307692313</v>
      </c>
      <c r="I14" s="42"/>
      <c r="J14" s="39"/>
    </row>
    <row r="15" spans="1:13" x14ac:dyDescent="0.3">
      <c r="F15" s="32" t="s">
        <v>29</v>
      </c>
      <c r="G15" s="33">
        <f t="shared" si="3"/>
        <v>42443</v>
      </c>
      <c r="H15" s="34">
        <v>1</v>
      </c>
      <c r="I15" s="35"/>
      <c r="J15" s="44"/>
    </row>
    <row r="16" spans="1:13" x14ac:dyDescent="0.3">
      <c r="G16" s="43">
        <f t="shared" si="3"/>
        <v>42450</v>
      </c>
      <c r="H16" s="41">
        <v>1</v>
      </c>
      <c r="I16" s="42"/>
      <c r="J16" s="39"/>
    </row>
    <row r="17" spans="2:10" x14ac:dyDescent="0.3">
      <c r="F17" s="32" t="s">
        <v>30</v>
      </c>
      <c r="G17" s="33">
        <f t="shared" si="3"/>
        <v>42457</v>
      </c>
      <c r="H17" s="34">
        <v>1</v>
      </c>
      <c r="I17" s="35"/>
      <c r="J17" s="44"/>
    </row>
    <row r="18" spans="2:10" x14ac:dyDescent="0.3">
      <c r="F18" s="32" t="s">
        <v>22</v>
      </c>
      <c r="G18" s="36">
        <v>42462</v>
      </c>
      <c r="H18" s="37">
        <v>1</v>
      </c>
      <c r="I18" s="38"/>
      <c r="J18" s="45"/>
    </row>
    <row r="19" spans="2:10" x14ac:dyDescent="0.3">
      <c r="G19" s="46" t="s">
        <v>27</v>
      </c>
      <c r="H19" s="46"/>
      <c r="I19" s="39"/>
      <c r="J19" s="39"/>
    </row>
    <row r="21" spans="2:10" x14ac:dyDescent="0.3">
      <c r="B21" t="s">
        <v>9</v>
      </c>
      <c r="C21" t="s">
        <v>10</v>
      </c>
      <c r="D21" t="s">
        <v>19</v>
      </c>
      <c r="E21" t="s">
        <v>20</v>
      </c>
    </row>
    <row r="22" spans="2:10" x14ac:dyDescent="0.3">
      <c r="B22" s="6" t="s">
        <v>14</v>
      </c>
      <c r="C22" s="7">
        <v>0</v>
      </c>
      <c r="D22" s="6">
        <f>COUNTIF(Tableau2[Etat],Tableau1[[#This Row],[Etat]])</f>
        <v>0</v>
      </c>
      <c r="E22" s="8">
        <f>Tableau1[[#This Row],[Nb]]/Tableau1[[#Totals],[Nb]]</f>
        <v>0</v>
      </c>
    </row>
    <row r="23" spans="2:10" x14ac:dyDescent="0.3">
      <c r="B23" s="9" t="s">
        <v>13</v>
      </c>
      <c r="C23" s="10">
        <v>0.2</v>
      </c>
      <c r="D23" s="9">
        <f>COUNTIF(Tableau2[Etat],Tableau1[[#This Row],[Etat]])</f>
        <v>2</v>
      </c>
      <c r="E23" s="11">
        <f>Tableau1[[#This Row],[Nb]]/Tableau1[[#Totals],[Nb]]</f>
        <v>0.22222222222222221</v>
      </c>
    </row>
    <row r="24" spans="2:10" x14ac:dyDescent="0.3">
      <c r="B24" s="12" t="s">
        <v>25</v>
      </c>
      <c r="C24" s="13">
        <v>0.4</v>
      </c>
      <c r="D24" s="12">
        <f>COUNTIF(Tableau2[Etat],Tableau1[[#This Row],[Etat]])</f>
        <v>4</v>
      </c>
      <c r="E24" s="14">
        <f>Tableau1[[#This Row],[Nb]]/Tableau1[[#Totals],[Nb]]</f>
        <v>0.44444444444444442</v>
      </c>
    </row>
    <row r="25" spans="2:10" x14ac:dyDescent="0.3">
      <c r="B25" s="15" t="s">
        <v>15</v>
      </c>
      <c r="C25" s="16">
        <v>0.6</v>
      </c>
      <c r="D25" s="15">
        <f>COUNTIF(Tableau2[Etat],Tableau1[[#This Row],[Etat]])</f>
        <v>2</v>
      </c>
      <c r="E25" s="17">
        <f>Tableau1[[#This Row],[Nb]]/Tableau1[[#Totals],[Nb]]</f>
        <v>0.22222222222222221</v>
      </c>
    </row>
    <row r="26" spans="2:10" x14ac:dyDescent="0.3">
      <c r="B26" s="3" t="s">
        <v>16</v>
      </c>
      <c r="C26" s="4">
        <v>0.8</v>
      </c>
      <c r="D26" s="3">
        <f>COUNTIF(Tableau2[Etat],Tableau1[[#This Row],[Etat]])</f>
        <v>0</v>
      </c>
      <c r="E26" s="5">
        <f>Tableau1[[#This Row],[Nb]]/Tableau1[[#Totals],[Nb]]</f>
        <v>0</v>
      </c>
    </row>
    <row r="27" spans="2:10" x14ac:dyDescent="0.3">
      <c r="B27" s="18" t="s">
        <v>17</v>
      </c>
      <c r="C27" s="19">
        <v>1</v>
      </c>
      <c r="D27" s="18">
        <f>COUNTIF(Tableau2[Etat],Tableau1[[#This Row],[Etat]])</f>
        <v>1</v>
      </c>
      <c r="E27" s="20">
        <f>Tableau1[[#This Row],[Nb]]/Tableau1[[#Totals],[Nb]]</f>
        <v>0.1111111111111111</v>
      </c>
    </row>
    <row r="28" spans="2:10" x14ac:dyDescent="0.3">
      <c r="B28" t="s">
        <v>18</v>
      </c>
      <c r="D28">
        <f>SUBTOTAL(109,Tableau1[Nb])</f>
        <v>9</v>
      </c>
      <c r="E28" s="2"/>
    </row>
    <row r="29" spans="2:10" ht="15" thickBot="1" x14ac:dyDescent="0.35"/>
    <row r="30" spans="2:10" ht="15" thickBot="1" x14ac:dyDescent="0.35">
      <c r="G30" s="25" t="s">
        <v>34</v>
      </c>
    </row>
    <row r="31" spans="2:10" ht="15" thickBot="1" x14ac:dyDescent="0.35">
      <c r="G31" s="24">
        <f>100/13/100</f>
        <v>7.6923076923076927E-2</v>
      </c>
    </row>
    <row r="34" spans="7:9" ht="15" thickBot="1" x14ac:dyDescent="0.35">
      <c r="I34" s="21"/>
    </row>
    <row r="35" spans="7:9" x14ac:dyDescent="0.3">
      <c r="G35" s="26" t="s">
        <v>35</v>
      </c>
      <c r="H35" s="27" t="s">
        <v>33</v>
      </c>
      <c r="I35" s="21"/>
    </row>
    <row r="36" spans="7:9" x14ac:dyDescent="0.3">
      <c r="G36" s="28" t="s">
        <v>32</v>
      </c>
      <c r="H36" s="29">
        <f ca="1">TODAY()</f>
        <v>42399</v>
      </c>
      <c r="I36" s="23"/>
    </row>
    <row r="37" spans="7:9" x14ac:dyDescent="0.3">
      <c r="G37" s="28" t="s">
        <v>36</v>
      </c>
      <c r="H37" s="29">
        <f>G2+((G18-G2)/2)</f>
        <v>42400</v>
      </c>
      <c r="I37" s="23"/>
    </row>
    <row r="38" spans="7:9" x14ac:dyDescent="0.3">
      <c r="G38" s="28" t="s">
        <v>29</v>
      </c>
      <c r="H38" s="29">
        <f>G15</f>
        <v>42443</v>
      </c>
      <c r="I38" s="23"/>
    </row>
    <row r="39" spans="7:9" x14ac:dyDescent="0.3">
      <c r="G39" s="28" t="s">
        <v>30</v>
      </c>
      <c r="H39" s="29">
        <f>G17</f>
        <v>42457</v>
      </c>
      <c r="I39" s="23"/>
    </row>
    <row r="40" spans="7:9" ht="15" thickBot="1" x14ac:dyDescent="0.35">
      <c r="G40" s="30" t="s">
        <v>31</v>
      </c>
      <c r="H40" s="31">
        <f>G18</f>
        <v>42462</v>
      </c>
      <c r="I40" s="23"/>
    </row>
  </sheetData>
  <dataValidations count="1">
    <dataValidation type="list" allowBlank="1" showInputMessage="1" showErrorMessage="1" sqref="B2:B10">
      <formula1>$B$22:$B$27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2016-01-24T11:21:36Z</dcterms:created>
  <dcterms:modified xsi:type="dcterms:W3CDTF">2016-01-29T23:55:00Z</dcterms:modified>
</cp:coreProperties>
</file>