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4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drawings/drawing5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240" yWindow="675" windowWidth="20115" windowHeight="7395" tabRatio="702" activeTab="3"/>
  </bookViews>
  <sheets>
    <sheet name="Fonctionnement" sheetId="13" r:id="rId1"/>
    <sheet name="Bordereau ajusté" sheetId="18" r:id="rId2"/>
    <sheet name="Frais généraux" sheetId="16" r:id="rId3"/>
    <sheet name="Bordereau Sommaire" sheetId="9" r:id="rId4"/>
    <sheet name="Bordereau main d'oeuvre" sheetId="3" r:id="rId5"/>
    <sheet name="Bordereau Matériaux_Global" sheetId="8" r:id="rId6"/>
    <sheet name="Détails des équipes" sheetId="2" r:id="rId7"/>
    <sheet name="Liste ressources" sheetId="6" r:id="rId8"/>
    <sheet name="Liste matériaux" sheetId="7" r:id="rId9"/>
    <sheet name="Sommaire quantité" sheetId="12" r:id="rId10"/>
    <sheet name="REFERENCE" sheetId="23" r:id="rId11"/>
  </sheets>
  <functionGroups builtInGroupCount="17"/>
  <definedNames>
    <definedName name="_xlnm._FilterDatabase" localSheetId="1" hidden="1">'Bordereau ajusté'!#REF!</definedName>
    <definedName name="_xlnm._FilterDatabase" localSheetId="3" hidden="1">'Bordereau Sommaire'!#REF!</definedName>
    <definedName name="Aménagement_paysager">'Liste matériaux'!$C$116:$C$120</definedName>
    <definedName name="Autres">'Liste matériaux'!$C$92:$C$102</definedName>
    <definedName name="Béton">'Liste matériaux'!$C$77:$C$78</definedName>
    <definedName name="Bordereau_matériaux">'Bordereau Matériaux_Global'!$A:$I</definedName>
    <definedName name="Camion">'Liste ressources'!$C$62:$C$66</definedName>
    <definedName name="Chargeur_sur_pneu">'Liste ressources'!$C$30:$C$34</definedName>
    <definedName name="Conduite">'Liste matériaux'!$C$19:$C$65</definedName>
    <definedName name="Enrobé_bitumineux">'Liste matériaux'!$C$13:$C$17</definedName>
    <definedName name="Environnement">'Liste matériaux'!$C$69:$C$75</definedName>
    <definedName name="Équipement">'Liste ressources'!$C$46:$C$61</definedName>
    <definedName name="Équipements">'Liste matériaux'!$C$103:$C$115</definedName>
    <definedName name="Machinerie_spécialisée">'Liste ressources'!$C$35:$C$45</definedName>
    <definedName name="Main_d_oeuvre">'Liste ressources'!$C$72:$C$79</definedName>
    <definedName name="Matériaux_granulaires">'Liste matériaux'!$C$4:$C$12</definedName>
    <definedName name="Membrane_géotextile">'Liste matériaux'!$C$66:$C$68</definedName>
    <definedName name="Nivelleuse">'Liste ressources'!$C$20:$C$24</definedName>
    <definedName name="Paveuse">'Liste ressources'!$C$67:$C$71</definedName>
    <definedName name="Pelle_hydraulique">'Liste ressources'!$C$4:$C$14</definedName>
    <definedName name="Revêtement_protection">'Liste matériaux'!$C$79:$C$84</definedName>
    <definedName name="Rouleau_compacteur">'Liste ressources'!$C$25:$C$29</definedName>
    <definedName name="Signalisation">'Liste ressources'!$C$80:$C$85</definedName>
    <definedName name="Signalisation_Mat">'Liste matériaux'!$C$85:$C$91</definedName>
    <definedName name="Tracteur_sur_chenille">'Liste ressources'!$C$15:$C$19</definedName>
    <definedName name="Transport_en_vrac">'Liste matériaux'!$C$122:$C$280</definedName>
    <definedName name="Vrac_Enrobé">'Liste matériaux'!$C$281:$C$440</definedName>
    <definedName name="Vrac_Pierre">'Liste matériaux'!$C$442:$C$603</definedName>
    <definedName name="_xlnm.Print_Area" localSheetId="1">'Bordereau ajusté'!$A$1:$J$50</definedName>
    <definedName name="_xlnm.Print_Area" localSheetId="4">'Bordereau main d''oeuvre'!$A$1:$K$220</definedName>
    <definedName name="_xlnm.Print_Area" localSheetId="5">'Bordereau Matériaux_Global'!$A$1:$I$15</definedName>
    <definedName name="_xlnm.Print_Area" localSheetId="3">'Bordereau Sommaire'!$A$1:$L$12</definedName>
  </definedNames>
  <calcPr calcId="145621"/>
</workbook>
</file>

<file path=xl/calcChain.xml><?xml version="1.0" encoding="utf-8"?>
<calcChain xmlns="http://schemas.openxmlformats.org/spreadsheetml/2006/main">
  <c r="P4" i="9" l="1"/>
  <c r="O4" i="9"/>
  <c r="Q4" i="9" s="1"/>
  <c r="L4" i="9"/>
  <c r="J4" i="9"/>
  <c r="I4" i="9"/>
  <c r="G4" i="9"/>
  <c r="K4" i="9" l="1"/>
  <c r="J21" i="3"/>
  <c r="H21" i="3"/>
  <c r="F21" i="3"/>
  <c r="I21" i="3" s="1"/>
  <c r="K21" i="3" s="1"/>
  <c r="J20" i="3"/>
  <c r="I20" i="3"/>
  <c r="K20" i="3" s="1"/>
  <c r="H20" i="3"/>
  <c r="F20" i="3"/>
  <c r="J19" i="3"/>
  <c r="I19" i="3"/>
  <c r="K19" i="3" s="1"/>
  <c r="H19" i="3"/>
  <c r="F19" i="3"/>
  <c r="J18" i="3"/>
  <c r="J17" i="3" s="1"/>
  <c r="H18" i="3"/>
  <c r="F18" i="3"/>
  <c r="I18" i="3" s="1"/>
  <c r="K18" i="3" s="1"/>
  <c r="D17" i="3"/>
  <c r="H17" i="3" s="1"/>
  <c r="C17" i="3"/>
  <c r="B17" i="3"/>
  <c r="J16" i="3"/>
  <c r="H16" i="3"/>
  <c r="F16" i="3"/>
  <c r="I16" i="3" s="1"/>
  <c r="K16" i="3" s="1"/>
  <c r="J15" i="3"/>
  <c r="H15" i="3"/>
  <c r="F15" i="3"/>
  <c r="I15" i="3" s="1"/>
  <c r="K15" i="3" s="1"/>
  <c r="J14" i="3"/>
  <c r="H14" i="3"/>
  <c r="F14" i="3"/>
  <c r="I14" i="3" s="1"/>
  <c r="K14" i="3" s="1"/>
  <c r="J13" i="3"/>
  <c r="J12" i="3" s="1"/>
  <c r="H13" i="3"/>
  <c r="F13" i="3"/>
  <c r="I13" i="3" s="1"/>
  <c r="K13" i="3" s="1"/>
  <c r="D12" i="3"/>
  <c r="H12" i="3" s="1"/>
  <c r="C12" i="3"/>
  <c r="B12" i="3"/>
  <c r="J11" i="3"/>
  <c r="H11" i="3"/>
  <c r="F11" i="3"/>
  <c r="I11" i="3" s="1"/>
  <c r="K11" i="3" s="1"/>
  <c r="J10" i="3"/>
  <c r="H10" i="3"/>
  <c r="F10" i="3"/>
  <c r="I10" i="3" s="1"/>
  <c r="K10" i="3" s="1"/>
  <c r="J9" i="3"/>
  <c r="H9" i="3"/>
  <c r="F9" i="3"/>
  <c r="I9" i="3" s="1"/>
  <c r="K9" i="3" s="1"/>
  <c r="J8" i="3"/>
  <c r="J7" i="3" s="1"/>
  <c r="H8" i="3"/>
  <c r="F8" i="3"/>
  <c r="I8" i="3" s="1"/>
  <c r="K8" i="3" s="1"/>
  <c r="D7" i="3"/>
  <c r="H7" i="3" s="1"/>
  <c r="C7" i="3"/>
  <c r="B7" i="3"/>
  <c r="K6" i="9"/>
  <c r="K2" i="9"/>
  <c r="G7" i="3" l="1"/>
  <c r="G17" i="3"/>
  <c r="K17" i="3"/>
  <c r="I8" i="9" s="1"/>
  <c r="K12" i="3"/>
  <c r="I12" i="3" s="1"/>
  <c r="F7" i="9" s="1"/>
  <c r="G12" i="3"/>
  <c r="K7" i="3"/>
  <c r="L8" i="9"/>
  <c r="J8" i="9"/>
  <c r="G8" i="9"/>
  <c r="L7" i="9"/>
  <c r="J7" i="9"/>
  <c r="G7" i="9"/>
  <c r="P5" i="9"/>
  <c r="O5" i="9"/>
  <c r="Q5" i="9" s="1"/>
  <c r="L5" i="9"/>
  <c r="J5" i="9"/>
  <c r="I5" i="9"/>
  <c r="G5" i="9"/>
  <c r="F5" i="9"/>
  <c r="P6" i="9"/>
  <c r="O6" i="9"/>
  <c r="Q6" i="9" s="1"/>
  <c r="P7" i="9"/>
  <c r="O7" i="9"/>
  <c r="Q7" i="9" s="1"/>
  <c r="P8" i="9"/>
  <c r="O8" i="9"/>
  <c r="Q8" i="9" s="1"/>
  <c r="L9" i="9"/>
  <c r="J9" i="9"/>
  <c r="I9" i="9"/>
  <c r="G9" i="9"/>
  <c r="F9" i="9"/>
  <c r="P3" i="9"/>
  <c r="O3" i="9"/>
  <c r="Q3" i="9" s="1"/>
  <c r="J3" i="9"/>
  <c r="G3" i="9"/>
  <c r="F12" i="3" l="1"/>
  <c r="I7" i="9"/>
  <c r="K7" i="9" s="1"/>
  <c r="F17" i="3"/>
  <c r="I17" i="3"/>
  <c r="F8" i="9" s="1"/>
  <c r="H8" i="9" s="1"/>
  <c r="F7" i="3"/>
  <c r="I7" i="3"/>
  <c r="H7" i="9"/>
  <c r="K5" i="9"/>
  <c r="K8" i="9"/>
  <c r="H5" i="9"/>
  <c r="K9" i="9"/>
  <c r="H9" i="9"/>
  <c r="L10" i="9"/>
  <c r="J10" i="9"/>
  <c r="I10" i="9"/>
  <c r="G10" i="9"/>
  <c r="F10" i="9"/>
  <c r="F4" i="9" l="1"/>
  <c r="H4" i="9" s="1"/>
  <c r="K10" i="9"/>
  <c r="H10" i="9"/>
  <c r="G6" i="8" l="1"/>
  <c r="H6" i="8" s="1"/>
  <c r="D6" i="8"/>
  <c r="G5" i="8"/>
  <c r="H5" i="8" s="1"/>
  <c r="D5" i="8"/>
  <c r="G4" i="8"/>
  <c r="H4" i="8" s="1"/>
  <c r="D4" i="8"/>
  <c r="G3" i="8"/>
  <c r="H3" i="8" s="1"/>
  <c r="D3" i="8"/>
  <c r="D2" i="8"/>
  <c r="C2" i="8"/>
  <c r="B2" i="8"/>
  <c r="J30" i="2"/>
  <c r="F30" i="2"/>
  <c r="G30" i="2" s="1"/>
  <c r="J29" i="2"/>
  <c r="F29" i="2"/>
  <c r="G29" i="2" s="1"/>
  <c r="J28" i="2"/>
  <c r="F28" i="2"/>
  <c r="G28" i="2" s="1"/>
  <c r="J27" i="2"/>
  <c r="F27" i="2"/>
  <c r="G27" i="2" s="1"/>
  <c r="J26" i="2"/>
  <c r="F26" i="2"/>
  <c r="G26" i="2" s="1"/>
  <c r="P18" i="9"/>
  <c r="O18" i="9"/>
  <c r="J16" i="23"/>
  <c r="F16" i="23"/>
  <c r="G16" i="23" s="1"/>
  <c r="J15" i="23"/>
  <c r="F15" i="23"/>
  <c r="G15" i="23" s="1"/>
  <c r="J14" i="23"/>
  <c r="F14" i="23"/>
  <c r="G14" i="23" s="1"/>
  <c r="J13" i="23"/>
  <c r="F13" i="23"/>
  <c r="G13" i="23" s="1"/>
  <c r="J12" i="23"/>
  <c r="F12" i="23"/>
  <c r="G12" i="23" s="1"/>
  <c r="J5" i="3"/>
  <c r="H5" i="3"/>
  <c r="F5" i="3"/>
  <c r="I5" i="3" s="1"/>
  <c r="K5" i="3" s="1"/>
  <c r="G25" i="2" l="1"/>
  <c r="I2" i="8"/>
  <c r="G2" i="8" s="1"/>
  <c r="J11" i="23"/>
  <c r="J25" i="2"/>
  <c r="G11" i="23"/>
  <c r="K25" i="2" l="1"/>
  <c r="K11" i="23"/>
  <c r="J6" i="23"/>
  <c r="H6" i="23"/>
  <c r="F6" i="23"/>
  <c r="I6" i="23" s="1"/>
  <c r="K6" i="23" s="1"/>
  <c r="J5" i="23"/>
  <c r="H5" i="23"/>
  <c r="F5" i="23"/>
  <c r="I5" i="23" s="1"/>
  <c r="K5" i="23" s="1"/>
  <c r="J4" i="23"/>
  <c r="H4" i="23"/>
  <c r="F4" i="23"/>
  <c r="I4" i="23" s="1"/>
  <c r="K4" i="23" s="1"/>
  <c r="J3" i="23"/>
  <c r="H3" i="23"/>
  <c r="F3" i="23"/>
  <c r="I3" i="23" s="1"/>
  <c r="K3" i="23" s="1"/>
  <c r="D2" i="23"/>
  <c r="H2" i="23" s="1"/>
  <c r="C2" i="23"/>
  <c r="B2" i="23"/>
  <c r="J2" i="23" l="1"/>
  <c r="G2" i="23" s="1"/>
  <c r="K2" i="23"/>
  <c r="F2" i="23" l="1"/>
  <c r="I2" i="23"/>
  <c r="J6" i="3" l="1"/>
  <c r="H6" i="3"/>
  <c r="F6" i="3"/>
  <c r="I6" i="3" s="1"/>
  <c r="K6" i="3" s="1"/>
  <c r="J4" i="3"/>
  <c r="H4" i="3"/>
  <c r="F4" i="3"/>
  <c r="I4" i="3" s="1"/>
  <c r="K4" i="3" s="1"/>
  <c r="G9" i="8" l="1"/>
  <c r="H9" i="8" s="1"/>
  <c r="D9" i="8"/>
  <c r="D2" i="3"/>
  <c r="C2" i="3"/>
  <c r="B2" i="3"/>
  <c r="J3" i="3" l="1"/>
  <c r="H3" i="3"/>
  <c r="H2" i="3"/>
  <c r="J2" i="3" l="1"/>
  <c r="G11" i="8"/>
  <c r="H11" i="8" s="1"/>
  <c r="D11" i="8"/>
  <c r="G10" i="8"/>
  <c r="H10" i="8" s="1"/>
  <c r="D10" i="8"/>
  <c r="G8" i="8"/>
  <c r="H8" i="8" s="1"/>
  <c r="D8" i="8"/>
  <c r="D7" i="8"/>
  <c r="C7" i="8"/>
  <c r="B7" i="8"/>
  <c r="G2" i="3" l="1"/>
  <c r="L3" i="9"/>
  <c r="I7" i="8"/>
  <c r="G7" i="8" s="1"/>
  <c r="I8" i="16" l="1"/>
  <c r="E8" i="16"/>
  <c r="F8" i="16" s="1"/>
  <c r="I7" i="16"/>
  <c r="E7" i="16"/>
  <c r="F7" i="16" s="1"/>
  <c r="I6" i="16"/>
  <c r="E6" i="16"/>
  <c r="F6" i="16" s="1"/>
  <c r="I5" i="16"/>
  <c r="E5" i="16"/>
  <c r="F5" i="16" s="1"/>
  <c r="I4" i="16"/>
  <c r="E4" i="16"/>
  <c r="F4" i="16" s="1"/>
  <c r="I3" i="16" l="1"/>
  <c r="F3" i="16"/>
  <c r="J3" i="16" l="1"/>
  <c r="J49" i="18" l="1"/>
  <c r="H49" i="18"/>
  <c r="G49" i="18"/>
  <c r="H47" i="18"/>
  <c r="H46" i="18"/>
  <c r="H45" i="18"/>
  <c r="H15" i="18"/>
  <c r="H14" i="18"/>
  <c r="J13" i="18"/>
  <c r="H13" i="18"/>
  <c r="G13" i="18"/>
  <c r="J12" i="18"/>
  <c r="H12" i="18"/>
  <c r="G12" i="18"/>
  <c r="J11" i="18"/>
  <c r="G11" i="18"/>
  <c r="H10" i="18"/>
  <c r="J9" i="18"/>
  <c r="G9" i="18"/>
  <c r="J8" i="18"/>
  <c r="G8" i="18"/>
  <c r="H3" i="18"/>
  <c r="A16" i="7"/>
  <c r="G15" i="18" l="1"/>
  <c r="I49" i="18"/>
  <c r="F49" i="18"/>
  <c r="N14" i="2"/>
  <c r="J15" i="18" l="1"/>
  <c r="A15" i="7"/>
  <c r="O9" i="9" l="1"/>
  <c r="P9" i="9"/>
  <c r="O10" i="9"/>
  <c r="P10" i="9"/>
  <c r="O11" i="9"/>
  <c r="P11" i="9"/>
  <c r="O12" i="9"/>
  <c r="P12" i="9"/>
  <c r="O13" i="9"/>
  <c r="P13" i="9"/>
  <c r="O14" i="9"/>
  <c r="P14" i="9"/>
  <c r="O15" i="9"/>
  <c r="P15" i="9"/>
  <c r="O16" i="9"/>
  <c r="P16" i="9"/>
  <c r="O17" i="9"/>
  <c r="P17" i="9"/>
  <c r="O19" i="9"/>
  <c r="P19" i="9"/>
  <c r="O20" i="9"/>
  <c r="P20" i="9"/>
  <c r="O21" i="9"/>
  <c r="P21" i="9"/>
  <c r="O22" i="9"/>
  <c r="P22" i="9"/>
  <c r="O23" i="9"/>
  <c r="P23" i="9"/>
  <c r="O24" i="9"/>
  <c r="P24" i="9"/>
  <c r="O25" i="9"/>
  <c r="P25" i="9"/>
  <c r="O26" i="9"/>
  <c r="P26" i="9"/>
  <c r="O27" i="9"/>
  <c r="P27" i="9"/>
  <c r="O28" i="9"/>
  <c r="P28" i="9"/>
  <c r="O29" i="9"/>
  <c r="P29" i="9"/>
  <c r="O30" i="9"/>
  <c r="P30" i="9"/>
  <c r="O31" i="9"/>
  <c r="P31" i="9"/>
  <c r="O32" i="9"/>
  <c r="P32" i="9"/>
  <c r="O33" i="9"/>
  <c r="P33" i="9"/>
  <c r="O34" i="9"/>
  <c r="P34" i="9"/>
  <c r="O35" i="9"/>
  <c r="P35" i="9"/>
  <c r="O36" i="9"/>
  <c r="P36" i="9"/>
  <c r="O37" i="9"/>
  <c r="P37" i="9"/>
  <c r="O38" i="9"/>
  <c r="P38" i="9"/>
  <c r="O39" i="9"/>
  <c r="P39" i="9"/>
  <c r="O40" i="9"/>
  <c r="P40" i="9"/>
  <c r="O41" i="9"/>
  <c r="P41" i="9"/>
  <c r="O42" i="9"/>
  <c r="P42" i="9"/>
  <c r="O43" i="9"/>
  <c r="P43" i="9"/>
  <c r="O44" i="9"/>
  <c r="P44" i="9"/>
  <c r="O45" i="9"/>
  <c r="P45" i="9"/>
  <c r="O46" i="9"/>
  <c r="P46" i="9"/>
  <c r="O47" i="9"/>
  <c r="P47" i="9"/>
  <c r="O48" i="9"/>
  <c r="P48" i="9"/>
  <c r="O49" i="9"/>
  <c r="P49" i="9"/>
  <c r="O50" i="9"/>
  <c r="P50" i="9"/>
  <c r="O51" i="9"/>
  <c r="P51" i="9"/>
  <c r="O52" i="9"/>
  <c r="P52" i="9"/>
  <c r="O53" i="9"/>
  <c r="P53" i="9"/>
  <c r="O54" i="9"/>
  <c r="P54" i="9"/>
  <c r="O55" i="9"/>
  <c r="P55" i="9"/>
  <c r="O56" i="9"/>
  <c r="P56" i="9"/>
  <c r="O57" i="9"/>
  <c r="P57" i="9"/>
  <c r="O58" i="9"/>
  <c r="P58" i="9"/>
  <c r="O59" i="9"/>
  <c r="P59" i="9"/>
  <c r="O60" i="9"/>
  <c r="P60" i="9"/>
  <c r="O61" i="9"/>
  <c r="P61" i="9"/>
  <c r="O62" i="9"/>
  <c r="P62" i="9"/>
  <c r="O63" i="9"/>
  <c r="P63" i="9"/>
  <c r="O64" i="9"/>
  <c r="P64" i="9"/>
  <c r="O65" i="9"/>
  <c r="P65" i="9"/>
  <c r="O66" i="9"/>
  <c r="P66" i="9"/>
  <c r="O67" i="9"/>
  <c r="P67" i="9"/>
  <c r="O68" i="9"/>
  <c r="P68" i="9"/>
  <c r="O69" i="9"/>
  <c r="P69" i="9"/>
  <c r="O70" i="9"/>
  <c r="P70" i="9"/>
  <c r="O71" i="9"/>
  <c r="P71" i="9"/>
  <c r="O72" i="9"/>
  <c r="P72" i="9"/>
  <c r="O73" i="9"/>
  <c r="P73" i="9"/>
  <c r="O74" i="9"/>
  <c r="P74" i="9"/>
  <c r="O75" i="9"/>
  <c r="P75" i="9"/>
  <c r="O76" i="9"/>
  <c r="P76" i="9"/>
  <c r="O77" i="9"/>
  <c r="P77" i="9"/>
  <c r="O78" i="9"/>
  <c r="P78" i="9"/>
  <c r="O79" i="9"/>
  <c r="P79" i="9"/>
  <c r="O80" i="9"/>
  <c r="P80" i="9"/>
  <c r="O81" i="9"/>
  <c r="P81" i="9"/>
  <c r="O82" i="9"/>
  <c r="P82" i="9"/>
  <c r="O83" i="9"/>
  <c r="P83" i="9"/>
  <c r="O84" i="9"/>
  <c r="P84" i="9"/>
  <c r="O85" i="9"/>
  <c r="P85" i="9"/>
  <c r="O86" i="9"/>
  <c r="P86" i="9"/>
  <c r="O87" i="9"/>
  <c r="P87" i="9"/>
  <c r="O88" i="9"/>
  <c r="P88" i="9"/>
  <c r="O89" i="9"/>
  <c r="P89" i="9"/>
  <c r="O90" i="9"/>
  <c r="P90" i="9"/>
  <c r="O91" i="9"/>
  <c r="P91" i="9"/>
  <c r="O92" i="9"/>
  <c r="P92" i="9"/>
  <c r="O93" i="9"/>
  <c r="P93" i="9"/>
  <c r="O94" i="9"/>
  <c r="P94" i="9"/>
  <c r="O95" i="9"/>
  <c r="P95" i="9"/>
  <c r="O96" i="9"/>
  <c r="P96" i="9"/>
  <c r="O97" i="9"/>
  <c r="P97" i="9"/>
  <c r="O98" i="9"/>
  <c r="P98" i="9"/>
  <c r="O99" i="9"/>
  <c r="P99" i="9"/>
  <c r="O100" i="9"/>
  <c r="P100" i="9"/>
  <c r="O101" i="9"/>
  <c r="P101" i="9"/>
  <c r="O102" i="9"/>
  <c r="P102" i="9"/>
  <c r="O103" i="9"/>
  <c r="P103" i="9"/>
  <c r="O104" i="9"/>
  <c r="P104" i="9"/>
  <c r="O105" i="9"/>
  <c r="P105" i="9"/>
  <c r="O106" i="9"/>
  <c r="P106" i="9"/>
  <c r="O107" i="9"/>
  <c r="P107" i="9"/>
  <c r="O108" i="9"/>
  <c r="P108" i="9"/>
  <c r="O109" i="9"/>
  <c r="P109" i="9"/>
  <c r="O110" i="9"/>
  <c r="P110" i="9"/>
  <c r="O111" i="9"/>
  <c r="P111" i="9"/>
  <c r="O112" i="9"/>
  <c r="P112" i="9"/>
  <c r="O113" i="9"/>
  <c r="P113" i="9"/>
  <c r="O114" i="9"/>
  <c r="P114" i="9"/>
  <c r="O115" i="9"/>
  <c r="P115" i="9"/>
  <c r="O116" i="9"/>
  <c r="P116" i="9"/>
  <c r="O117" i="9"/>
  <c r="P117" i="9"/>
  <c r="O118" i="9"/>
  <c r="P118" i="9"/>
  <c r="O119" i="9"/>
  <c r="P119" i="9"/>
  <c r="O120" i="9"/>
  <c r="P120" i="9"/>
  <c r="O121" i="9"/>
  <c r="P121" i="9"/>
  <c r="O122" i="9"/>
  <c r="P122" i="9"/>
  <c r="O123" i="9"/>
  <c r="P123" i="9"/>
  <c r="O124" i="9"/>
  <c r="P124" i="9"/>
  <c r="O125" i="9"/>
  <c r="P125" i="9"/>
  <c r="O126" i="9"/>
  <c r="P126" i="9"/>
  <c r="O127" i="9"/>
  <c r="P127" i="9"/>
  <c r="O128" i="9"/>
  <c r="P128" i="9"/>
  <c r="O129" i="9"/>
  <c r="P129" i="9"/>
  <c r="O130" i="9"/>
  <c r="P130" i="9"/>
  <c r="O131" i="9"/>
  <c r="P131" i="9"/>
  <c r="O132" i="9"/>
  <c r="P132" i="9"/>
  <c r="O133" i="9"/>
  <c r="P133" i="9"/>
  <c r="O134" i="9"/>
  <c r="P134" i="9"/>
  <c r="O135" i="9"/>
  <c r="P135" i="9"/>
  <c r="O136" i="9"/>
  <c r="P136" i="9"/>
  <c r="O137" i="9"/>
  <c r="P137" i="9"/>
  <c r="O138" i="9"/>
  <c r="P138" i="9"/>
  <c r="O139" i="9"/>
  <c r="P139" i="9"/>
  <c r="O140" i="9"/>
  <c r="P140" i="9"/>
  <c r="O141" i="9"/>
  <c r="P141" i="9"/>
  <c r="O142" i="9"/>
  <c r="P142" i="9"/>
  <c r="O143" i="9"/>
  <c r="P143" i="9"/>
  <c r="O144" i="9"/>
  <c r="P144" i="9"/>
  <c r="O145" i="9"/>
  <c r="P145" i="9"/>
  <c r="O146" i="9"/>
  <c r="P146" i="9"/>
  <c r="O147" i="9"/>
  <c r="P147" i="9"/>
  <c r="O148" i="9"/>
  <c r="P148" i="9"/>
  <c r="O149" i="9"/>
  <c r="P149" i="9"/>
  <c r="O150" i="9"/>
  <c r="P150" i="9"/>
  <c r="O151" i="9"/>
  <c r="P151" i="9"/>
  <c r="O152" i="9"/>
  <c r="P152" i="9"/>
  <c r="O153" i="9"/>
  <c r="P153" i="9"/>
  <c r="O154" i="9"/>
  <c r="P154" i="9"/>
  <c r="O155" i="9"/>
  <c r="P155" i="9"/>
  <c r="O156" i="9"/>
  <c r="P156" i="9"/>
  <c r="O157" i="9"/>
  <c r="P157" i="9"/>
  <c r="O158" i="9"/>
  <c r="P158" i="9"/>
  <c r="O159" i="9"/>
  <c r="P159" i="9"/>
  <c r="O160" i="9"/>
  <c r="P160" i="9"/>
  <c r="O161" i="9"/>
  <c r="P161" i="9"/>
  <c r="O162" i="9"/>
  <c r="P162" i="9"/>
  <c r="O163" i="9"/>
  <c r="P163" i="9"/>
  <c r="O164" i="9"/>
  <c r="P164" i="9"/>
  <c r="O165" i="9"/>
  <c r="P165" i="9"/>
  <c r="O166" i="9"/>
  <c r="P166" i="9"/>
  <c r="O167" i="9"/>
  <c r="P167" i="9"/>
  <c r="O168" i="9"/>
  <c r="P168" i="9"/>
  <c r="O169" i="9"/>
  <c r="P169" i="9"/>
  <c r="O170" i="9"/>
  <c r="P170" i="9"/>
  <c r="O171" i="9"/>
  <c r="P171" i="9"/>
  <c r="O172" i="9"/>
  <c r="P172" i="9"/>
  <c r="O173" i="9"/>
  <c r="P173" i="9"/>
  <c r="O174" i="9"/>
  <c r="P174" i="9"/>
  <c r="O175" i="9"/>
  <c r="P175" i="9"/>
  <c r="O176" i="9"/>
  <c r="P176" i="9"/>
  <c r="O177" i="9"/>
  <c r="P177" i="9"/>
  <c r="O178" i="9"/>
  <c r="P178" i="9"/>
  <c r="O179" i="9"/>
  <c r="P179" i="9"/>
  <c r="O180" i="9"/>
  <c r="P180" i="9"/>
  <c r="O181" i="9"/>
  <c r="P181" i="9"/>
  <c r="O182" i="9"/>
  <c r="P182" i="9"/>
  <c r="O183" i="9"/>
  <c r="P183" i="9"/>
  <c r="O184" i="9"/>
  <c r="P184" i="9"/>
  <c r="O185" i="9"/>
  <c r="P185" i="9"/>
  <c r="O186" i="9"/>
  <c r="P186" i="9"/>
  <c r="O187" i="9"/>
  <c r="P187" i="9"/>
  <c r="O188" i="9"/>
  <c r="P188" i="9"/>
  <c r="O189" i="9"/>
  <c r="P189" i="9"/>
  <c r="O190" i="9"/>
  <c r="P190" i="9"/>
  <c r="O191" i="9"/>
  <c r="P191" i="9"/>
  <c r="O192" i="9"/>
  <c r="P192" i="9"/>
  <c r="O193" i="9"/>
  <c r="P193" i="9"/>
  <c r="O194" i="9"/>
  <c r="P194" i="9"/>
  <c r="O195" i="9"/>
  <c r="P195" i="9"/>
  <c r="O196" i="9"/>
  <c r="P196" i="9"/>
  <c r="O197" i="9"/>
  <c r="P197" i="9"/>
  <c r="O198" i="9"/>
  <c r="P198" i="9"/>
  <c r="O199" i="9"/>
  <c r="P199" i="9"/>
  <c r="O200" i="9"/>
  <c r="P200" i="9"/>
  <c r="O201" i="9"/>
  <c r="P201" i="9"/>
  <c r="O202" i="9"/>
  <c r="P202" i="9"/>
  <c r="O203" i="9"/>
  <c r="P203" i="9"/>
  <c r="O204" i="9"/>
  <c r="P204" i="9"/>
  <c r="O205" i="9"/>
  <c r="P205" i="9"/>
  <c r="O206" i="9"/>
  <c r="P206" i="9"/>
  <c r="O207" i="9"/>
  <c r="P207" i="9"/>
  <c r="O208" i="9"/>
  <c r="P208" i="9"/>
  <c r="O209" i="9"/>
  <c r="P209" i="9"/>
  <c r="O210" i="9"/>
  <c r="P210" i="9"/>
  <c r="O211" i="9"/>
  <c r="P211" i="9"/>
  <c r="O212" i="9"/>
  <c r="P212" i="9"/>
  <c r="O213" i="9"/>
  <c r="P213" i="9"/>
  <c r="O214" i="9"/>
  <c r="P214" i="9"/>
  <c r="O215" i="9"/>
  <c r="P215" i="9"/>
  <c r="O216" i="9"/>
  <c r="P216" i="9"/>
  <c r="O217" i="9"/>
  <c r="P217" i="9"/>
  <c r="O218" i="9"/>
  <c r="P218" i="9"/>
  <c r="O219" i="9"/>
  <c r="P219" i="9"/>
  <c r="O220" i="9"/>
  <c r="P220" i="9"/>
  <c r="O221" i="9"/>
  <c r="P221" i="9"/>
  <c r="O222" i="9"/>
  <c r="P222" i="9"/>
  <c r="O223" i="9"/>
  <c r="P223" i="9"/>
  <c r="O224" i="9"/>
  <c r="P224" i="9"/>
  <c r="O225" i="9"/>
  <c r="P225" i="9"/>
  <c r="O226" i="9"/>
  <c r="P226" i="9"/>
  <c r="O227" i="9"/>
  <c r="P227" i="9"/>
  <c r="O228" i="9"/>
  <c r="P228" i="9"/>
  <c r="O229" i="9"/>
  <c r="P229" i="9"/>
  <c r="O230" i="9"/>
  <c r="P230" i="9"/>
  <c r="O231" i="9"/>
  <c r="P231" i="9"/>
  <c r="O232" i="9"/>
  <c r="P232" i="9"/>
  <c r="O233" i="9"/>
  <c r="P233" i="9"/>
  <c r="O234" i="9"/>
  <c r="P234" i="9"/>
  <c r="O235" i="9"/>
  <c r="P235" i="9"/>
  <c r="O236" i="9"/>
  <c r="P236" i="9"/>
  <c r="O237" i="9"/>
  <c r="P237" i="9"/>
  <c r="O238" i="9"/>
  <c r="P238" i="9"/>
  <c r="O239" i="9"/>
  <c r="P239" i="9"/>
  <c r="O240" i="9"/>
  <c r="P240" i="9"/>
  <c r="O241" i="9"/>
  <c r="P241" i="9"/>
  <c r="O242" i="9"/>
  <c r="P242" i="9"/>
  <c r="O243" i="9"/>
  <c r="P243" i="9"/>
  <c r="O244" i="9"/>
  <c r="P244" i="9"/>
  <c r="O245" i="9"/>
  <c r="P245" i="9"/>
  <c r="O246" i="9"/>
  <c r="P246" i="9"/>
  <c r="O247" i="9"/>
  <c r="P247" i="9"/>
  <c r="O248" i="9"/>
  <c r="P248" i="9"/>
  <c r="O249" i="9"/>
  <c r="P249" i="9"/>
  <c r="O250" i="9"/>
  <c r="P250" i="9"/>
  <c r="O251" i="9"/>
  <c r="P251" i="9"/>
  <c r="O252" i="9"/>
  <c r="P252" i="9"/>
  <c r="O253" i="9"/>
  <c r="P253" i="9"/>
  <c r="O254" i="9"/>
  <c r="P254" i="9"/>
  <c r="O255" i="9"/>
  <c r="P255" i="9"/>
  <c r="O256" i="9"/>
  <c r="P256" i="9"/>
  <c r="O257" i="9"/>
  <c r="P257" i="9"/>
  <c r="O258" i="9"/>
  <c r="P258" i="9"/>
  <c r="O259" i="9"/>
  <c r="P259" i="9"/>
  <c r="O260" i="9"/>
  <c r="P260" i="9"/>
  <c r="O261" i="9"/>
  <c r="P261" i="9"/>
  <c r="O262" i="9"/>
  <c r="P262" i="9"/>
  <c r="O263" i="9"/>
  <c r="P263" i="9"/>
  <c r="O264" i="9"/>
  <c r="P264" i="9"/>
  <c r="O265" i="9"/>
  <c r="P265" i="9"/>
  <c r="O266" i="9"/>
  <c r="P266" i="9"/>
  <c r="O267" i="9"/>
  <c r="P267" i="9"/>
  <c r="O268" i="9"/>
  <c r="P268" i="9"/>
  <c r="O269" i="9"/>
  <c r="P269" i="9"/>
  <c r="O270" i="9"/>
  <c r="P270" i="9"/>
  <c r="O271" i="9"/>
  <c r="P271" i="9"/>
  <c r="O272" i="9"/>
  <c r="P272" i="9"/>
  <c r="O273" i="9"/>
  <c r="P273" i="9"/>
  <c r="O274" i="9"/>
  <c r="P274" i="9"/>
  <c r="O275" i="9"/>
  <c r="P275" i="9"/>
  <c r="O276" i="9"/>
  <c r="P276" i="9"/>
  <c r="O277" i="9"/>
  <c r="P277" i="9"/>
  <c r="O278" i="9"/>
  <c r="P278" i="9"/>
  <c r="O279" i="9"/>
  <c r="P279" i="9"/>
  <c r="O280" i="9"/>
  <c r="P280" i="9"/>
  <c r="O281" i="9"/>
  <c r="P281" i="9"/>
  <c r="O282" i="9"/>
  <c r="P282" i="9"/>
  <c r="O283" i="9"/>
  <c r="P283" i="9"/>
  <c r="O284" i="9"/>
  <c r="P284" i="9"/>
  <c r="O285" i="9"/>
  <c r="P285" i="9"/>
  <c r="O286" i="9"/>
  <c r="P286" i="9"/>
  <c r="O287" i="9"/>
  <c r="P287" i="9"/>
  <c r="O288" i="9"/>
  <c r="P288" i="9"/>
  <c r="O289" i="9"/>
  <c r="P289" i="9"/>
  <c r="O290" i="9"/>
  <c r="P290" i="9"/>
  <c r="O291" i="9"/>
  <c r="P291" i="9"/>
  <c r="O292" i="9"/>
  <c r="P292" i="9"/>
  <c r="O293" i="9"/>
  <c r="P293" i="9"/>
  <c r="O294" i="9"/>
  <c r="P294" i="9"/>
  <c r="O295" i="9"/>
  <c r="P295" i="9"/>
  <c r="O296" i="9"/>
  <c r="P296" i="9"/>
  <c r="O297" i="9"/>
  <c r="P297" i="9"/>
  <c r="O298" i="9"/>
  <c r="P298" i="9"/>
  <c r="O299" i="9"/>
  <c r="P299" i="9"/>
  <c r="O300" i="9"/>
  <c r="P300" i="9"/>
  <c r="O301" i="9"/>
  <c r="P301" i="9"/>
  <c r="O302" i="9"/>
  <c r="P302" i="9"/>
  <c r="O303" i="9"/>
  <c r="P303" i="9"/>
  <c r="O304" i="9"/>
  <c r="P304" i="9"/>
  <c r="O305" i="9"/>
  <c r="P305" i="9"/>
  <c r="O306" i="9"/>
  <c r="P306" i="9"/>
  <c r="O307" i="9"/>
  <c r="P307" i="9"/>
  <c r="O308" i="9"/>
  <c r="P308" i="9"/>
  <c r="O309" i="9"/>
  <c r="P309" i="9"/>
  <c r="O310" i="9"/>
  <c r="P310" i="9"/>
  <c r="O311" i="9"/>
  <c r="P311" i="9"/>
  <c r="O312" i="9"/>
  <c r="P312" i="9"/>
  <c r="O313" i="9"/>
  <c r="P313" i="9"/>
  <c r="O314" i="9"/>
  <c r="P314" i="9"/>
  <c r="O315" i="9"/>
  <c r="P315" i="9"/>
  <c r="O316" i="9"/>
  <c r="P316" i="9"/>
  <c r="O317" i="9"/>
  <c r="P317" i="9"/>
  <c r="O318" i="9"/>
  <c r="P318" i="9"/>
  <c r="O319" i="9"/>
  <c r="P319" i="9"/>
  <c r="O320" i="9"/>
  <c r="P320" i="9"/>
  <c r="O321" i="9"/>
  <c r="P321" i="9"/>
  <c r="O322" i="9"/>
  <c r="P322" i="9"/>
  <c r="O323" i="9"/>
  <c r="P323" i="9"/>
  <c r="O324" i="9"/>
  <c r="P324" i="9"/>
  <c r="O325" i="9"/>
  <c r="P325" i="9"/>
  <c r="O326" i="9"/>
  <c r="P326" i="9"/>
  <c r="O327" i="9"/>
  <c r="P327" i="9"/>
  <c r="O328" i="9"/>
  <c r="P328" i="9"/>
  <c r="O329" i="9"/>
  <c r="P329" i="9"/>
  <c r="O330" i="9"/>
  <c r="P330" i="9"/>
  <c r="O331" i="9"/>
  <c r="P331" i="9"/>
  <c r="O332" i="9"/>
  <c r="P332" i="9"/>
  <c r="O333" i="9"/>
  <c r="P333" i="9"/>
  <c r="O334" i="9"/>
  <c r="P334" i="9"/>
  <c r="O335" i="9"/>
  <c r="P335" i="9"/>
  <c r="O336" i="9"/>
  <c r="P336" i="9"/>
  <c r="O337" i="9"/>
  <c r="P337" i="9"/>
  <c r="O338" i="9"/>
  <c r="P338" i="9"/>
  <c r="O339" i="9"/>
  <c r="P339" i="9"/>
  <c r="O340" i="9"/>
  <c r="P340" i="9"/>
  <c r="O341" i="9"/>
  <c r="P341" i="9"/>
  <c r="O342" i="9"/>
  <c r="P342" i="9"/>
  <c r="O343" i="9"/>
  <c r="P343" i="9"/>
  <c r="O344" i="9"/>
  <c r="P344" i="9"/>
  <c r="O345" i="9"/>
  <c r="P345" i="9"/>
  <c r="O346" i="9"/>
  <c r="P346" i="9"/>
  <c r="O347" i="9"/>
  <c r="P347" i="9"/>
  <c r="O348" i="9"/>
  <c r="P348" i="9"/>
  <c r="O349" i="9"/>
  <c r="P349" i="9"/>
  <c r="O350" i="9"/>
  <c r="P350" i="9"/>
  <c r="O351" i="9"/>
  <c r="P351" i="9"/>
  <c r="O352" i="9"/>
  <c r="P352" i="9"/>
  <c r="O353" i="9"/>
  <c r="P353" i="9"/>
  <c r="O354" i="9"/>
  <c r="P354" i="9"/>
  <c r="O355" i="9"/>
  <c r="P355" i="9"/>
  <c r="O356" i="9"/>
  <c r="P356" i="9"/>
  <c r="O357" i="9"/>
  <c r="P357" i="9"/>
  <c r="O358" i="9"/>
  <c r="P358" i="9"/>
  <c r="O359" i="9"/>
  <c r="P359" i="9"/>
  <c r="O360" i="9"/>
  <c r="P360" i="9"/>
  <c r="O361" i="9"/>
  <c r="P361" i="9"/>
  <c r="O362" i="9"/>
  <c r="P362" i="9"/>
  <c r="O363" i="9"/>
  <c r="P363" i="9"/>
  <c r="O364" i="9"/>
  <c r="P364" i="9"/>
  <c r="O365" i="9"/>
  <c r="P365" i="9"/>
  <c r="O366" i="9"/>
  <c r="P366" i="9"/>
  <c r="O367" i="9"/>
  <c r="P367" i="9"/>
  <c r="O368" i="9"/>
  <c r="P368" i="9"/>
  <c r="O369" i="9"/>
  <c r="P369" i="9"/>
  <c r="O370" i="9"/>
  <c r="P370" i="9"/>
  <c r="O371" i="9"/>
  <c r="P371" i="9"/>
  <c r="O372" i="9"/>
  <c r="P372" i="9"/>
  <c r="O373" i="9"/>
  <c r="P373" i="9"/>
  <c r="O374" i="9"/>
  <c r="P374" i="9"/>
  <c r="O375" i="9"/>
  <c r="P375" i="9"/>
  <c r="O376" i="9"/>
  <c r="P376" i="9"/>
  <c r="O377" i="9"/>
  <c r="P377" i="9"/>
  <c r="O378" i="9"/>
  <c r="P378" i="9"/>
  <c r="O379" i="9"/>
  <c r="P379" i="9"/>
  <c r="O380" i="9"/>
  <c r="P380" i="9"/>
  <c r="O381" i="9"/>
  <c r="P381" i="9"/>
  <c r="O382" i="9"/>
  <c r="P382" i="9"/>
  <c r="O383" i="9"/>
  <c r="P383" i="9"/>
  <c r="O384" i="9"/>
  <c r="P384" i="9"/>
  <c r="O385" i="9"/>
  <c r="P385" i="9"/>
  <c r="O386" i="9"/>
  <c r="P386" i="9"/>
  <c r="O387" i="9"/>
  <c r="P387" i="9"/>
  <c r="O388" i="9"/>
  <c r="P388" i="9"/>
  <c r="O389" i="9"/>
  <c r="P389" i="9"/>
  <c r="O390" i="9"/>
  <c r="P390" i="9"/>
  <c r="O391" i="9"/>
  <c r="P391" i="9"/>
  <c r="O392" i="9"/>
  <c r="P392" i="9"/>
  <c r="O393" i="9"/>
  <c r="P393" i="9"/>
  <c r="O394" i="9"/>
  <c r="P394" i="9"/>
  <c r="O395" i="9"/>
  <c r="P395" i="9"/>
  <c r="O396" i="9"/>
  <c r="P396" i="9"/>
  <c r="O397" i="9"/>
  <c r="P397" i="9"/>
  <c r="O398" i="9"/>
  <c r="P398" i="9"/>
  <c r="O399" i="9"/>
  <c r="P399" i="9"/>
  <c r="O400" i="9"/>
  <c r="P400" i="9"/>
  <c r="O401" i="9"/>
  <c r="P401" i="9"/>
  <c r="O402" i="9"/>
  <c r="P402" i="9"/>
  <c r="O403" i="9"/>
  <c r="P403" i="9"/>
  <c r="O404" i="9"/>
  <c r="P404" i="9"/>
  <c r="O405" i="9"/>
  <c r="P405" i="9"/>
  <c r="O406" i="9"/>
  <c r="P406" i="9"/>
  <c r="O407" i="9"/>
  <c r="P407" i="9"/>
  <c r="O408" i="9"/>
  <c r="P408" i="9"/>
  <c r="O409" i="9"/>
  <c r="P409" i="9"/>
  <c r="O410" i="9"/>
  <c r="P410" i="9"/>
  <c r="O411" i="9"/>
  <c r="P411" i="9"/>
  <c r="O412" i="9"/>
  <c r="P412" i="9"/>
  <c r="O413" i="9"/>
  <c r="P413" i="9"/>
  <c r="O414" i="9"/>
  <c r="P414" i="9"/>
  <c r="O415" i="9"/>
  <c r="P415" i="9"/>
  <c r="O416" i="9"/>
  <c r="P416" i="9"/>
  <c r="O417" i="9"/>
  <c r="P417" i="9"/>
  <c r="O418" i="9"/>
  <c r="P418" i="9"/>
  <c r="O419" i="9"/>
  <c r="P419" i="9"/>
  <c r="O420" i="9"/>
  <c r="P420" i="9"/>
  <c r="O421" i="9"/>
  <c r="P421" i="9"/>
  <c r="O422" i="9"/>
  <c r="P422" i="9"/>
  <c r="O423" i="9"/>
  <c r="P423" i="9"/>
  <c r="O424" i="9"/>
  <c r="P424" i="9"/>
  <c r="O425" i="9"/>
  <c r="P425" i="9"/>
  <c r="O426" i="9"/>
  <c r="P426" i="9"/>
  <c r="O427" i="9"/>
  <c r="P427" i="9"/>
  <c r="O428" i="9"/>
  <c r="P428" i="9"/>
  <c r="O429" i="9"/>
  <c r="P429" i="9"/>
  <c r="O430" i="9"/>
  <c r="P430" i="9"/>
  <c r="O431" i="9"/>
  <c r="P431" i="9"/>
  <c r="O432" i="9"/>
  <c r="P432" i="9"/>
  <c r="O433" i="9"/>
  <c r="P433" i="9"/>
  <c r="O434" i="9"/>
  <c r="P434" i="9"/>
  <c r="O435" i="9"/>
  <c r="P435" i="9"/>
  <c r="O436" i="9"/>
  <c r="P436" i="9"/>
  <c r="O437" i="9"/>
  <c r="P437" i="9"/>
  <c r="O438" i="9"/>
  <c r="P438" i="9"/>
  <c r="O439" i="9"/>
  <c r="P439" i="9"/>
  <c r="O440" i="9"/>
  <c r="P440" i="9"/>
  <c r="O441" i="9"/>
  <c r="P441" i="9"/>
  <c r="O442" i="9"/>
  <c r="P442" i="9"/>
  <c r="O443" i="9"/>
  <c r="P443" i="9"/>
  <c r="O444" i="9"/>
  <c r="P444" i="9"/>
  <c r="O445" i="9"/>
  <c r="P445" i="9"/>
  <c r="O446" i="9"/>
  <c r="P446" i="9"/>
  <c r="O447" i="9"/>
  <c r="P447" i="9"/>
  <c r="O448" i="9"/>
  <c r="P448" i="9"/>
  <c r="O449" i="9"/>
  <c r="P449" i="9"/>
  <c r="O450" i="9"/>
  <c r="P450" i="9"/>
  <c r="O451" i="9"/>
  <c r="P451" i="9"/>
  <c r="O452" i="9"/>
  <c r="P452" i="9"/>
  <c r="O453" i="9"/>
  <c r="P453" i="9"/>
  <c r="O454" i="9"/>
  <c r="P454" i="9"/>
  <c r="O455" i="9"/>
  <c r="P455" i="9"/>
  <c r="O456" i="9"/>
  <c r="P456" i="9"/>
  <c r="O457" i="9"/>
  <c r="P457" i="9"/>
  <c r="O458" i="9"/>
  <c r="P458" i="9"/>
  <c r="O459" i="9"/>
  <c r="P459" i="9"/>
  <c r="O460" i="9"/>
  <c r="P460" i="9"/>
  <c r="O461" i="9"/>
  <c r="P461" i="9"/>
  <c r="O462" i="9"/>
  <c r="P462" i="9"/>
  <c r="O463" i="9"/>
  <c r="P463" i="9"/>
  <c r="O464" i="9"/>
  <c r="P464" i="9"/>
  <c r="O465" i="9"/>
  <c r="P465" i="9"/>
  <c r="O466" i="9"/>
  <c r="P466" i="9"/>
  <c r="O467" i="9"/>
  <c r="P467" i="9"/>
  <c r="O468" i="9"/>
  <c r="P468" i="9"/>
  <c r="O469" i="9"/>
  <c r="P469" i="9"/>
  <c r="O470" i="9"/>
  <c r="P470" i="9"/>
  <c r="O471" i="9"/>
  <c r="P471" i="9"/>
  <c r="O472" i="9"/>
  <c r="P472" i="9"/>
  <c r="O473" i="9"/>
  <c r="P473" i="9"/>
  <c r="O474" i="9"/>
  <c r="P474" i="9"/>
  <c r="O475" i="9"/>
  <c r="P475" i="9"/>
  <c r="O476" i="9"/>
  <c r="P476" i="9"/>
  <c r="O477" i="9"/>
  <c r="P477" i="9"/>
  <c r="O478" i="9"/>
  <c r="P478" i="9"/>
  <c r="O479" i="9"/>
  <c r="P479" i="9"/>
  <c r="O480" i="9"/>
  <c r="P480" i="9"/>
  <c r="O481" i="9"/>
  <c r="P481" i="9"/>
  <c r="O482" i="9"/>
  <c r="P482" i="9"/>
  <c r="O483" i="9"/>
  <c r="P483" i="9"/>
  <c r="O484" i="9"/>
  <c r="P484" i="9"/>
  <c r="O485" i="9"/>
  <c r="P485" i="9"/>
  <c r="O486" i="9"/>
  <c r="P486" i="9"/>
  <c r="O487" i="9"/>
  <c r="P487" i="9"/>
  <c r="O488" i="9"/>
  <c r="P488" i="9"/>
  <c r="O489" i="9"/>
  <c r="P489" i="9"/>
  <c r="O490" i="9"/>
  <c r="P490" i="9"/>
  <c r="O491" i="9"/>
  <c r="P491" i="9"/>
  <c r="O492" i="9"/>
  <c r="P492" i="9"/>
  <c r="O493" i="9"/>
  <c r="P493" i="9"/>
  <c r="O494" i="9"/>
  <c r="P494" i="9"/>
  <c r="O495" i="9"/>
  <c r="P495" i="9"/>
  <c r="O496" i="9"/>
  <c r="P496" i="9"/>
  <c r="O497" i="9"/>
  <c r="P497" i="9"/>
  <c r="O498" i="9"/>
  <c r="P498" i="9"/>
  <c r="O499" i="9"/>
  <c r="P499" i="9"/>
  <c r="O500" i="9"/>
  <c r="P500" i="9"/>
  <c r="O501" i="9"/>
  <c r="P501" i="9"/>
  <c r="O502" i="9"/>
  <c r="P502" i="9"/>
  <c r="O503" i="9"/>
  <c r="P503" i="9"/>
  <c r="O504" i="9"/>
  <c r="P504" i="9"/>
  <c r="O505" i="9"/>
  <c r="P505" i="9"/>
  <c r="O506" i="9"/>
  <c r="P506" i="9"/>
  <c r="O507" i="9"/>
  <c r="P507" i="9"/>
  <c r="O508" i="9"/>
  <c r="P508" i="9"/>
  <c r="O509" i="9"/>
  <c r="P509" i="9"/>
  <c r="O510" i="9"/>
  <c r="P510" i="9"/>
  <c r="O511" i="9"/>
  <c r="P511" i="9"/>
  <c r="O512" i="9"/>
  <c r="P512" i="9"/>
  <c r="O513" i="9"/>
  <c r="P513" i="9"/>
  <c r="O514" i="9"/>
  <c r="P514" i="9"/>
  <c r="O515" i="9"/>
  <c r="P515" i="9"/>
  <c r="O516" i="9"/>
  <c r="P516" i="9"/>
  <c r="O517" i="9"/>
  <c r="P517" i="9"/>
  <c r="O518" i="9"/>
  <c r="P518" i="9"/>
  <c r="O519" i="9"/>
  <c r="P519" i="9"/>
  <c r="O520" i="9"/>
  <c r="P520" i="9"/>
  <c r="O521" i="9"/>
  <c r="P521" i="9"/>
  <c r="O522" i="9"/>
  <c r="P522" i="9"/>
  <c r="O523" i="9"/>
  <c r="P523" i="9"/>
  <c r="O524" i="9"/>
  <c r="P524" i="9"/>
  <c r="O525" i="9"/>
  <c r="P525" i="9"/>
  <c r="O526" i="9"/>
  <c r="P526" i="9"/>
  <c r="O527" i="9"/>
  <c r="P527" i="9"/>
  <c r="O528" i="9"/>
  <c r="P528" i="9"/>
  <c r="O529" i="9"/>
  <c r="P529" i="9"/>
  <c r="O530" i="9"/>
  <c r="P530" i="9"/>
  <c r="O531" i="9"/>
  <c r="P531" i="9"/>
  <c r="O532" i="9"/>
  <c r="P532" i="9"/>
  <c r="O533" i="9"/>
  <c r="P533" i="9"/>
  <c r="O534" i="9"/>
  <c r="P534" i="9"/>
  <c r="O535" i="9"/>
  <c r="P535" i="9"/>
  <c r="O536" i="9"/>
  <c r="P536" i="9"/>
  <c r="O537" i="9"/>
  <c r="P537" i="9"/>
  <c r="O538" i="9"/>
  <c r="P538" i="9"/>
  <c r="O539" i="9"/>
  <c r="P539" i="9"/>
  <c r="O540" i="9"/>
  <c r="P540" i="9"/>
  <c r="O541" i="9"/>
  <c r="P541" i="9"/>
  <c r="O542" i="9"/>
  <c r="P542" i="9"/>
  <c r="O543" i="9"/>
  <c r="P543" i="9"/>
  <c r="O544" i="9"/>
  <c r="P544" i="9"/>
  <c r="O545" i="9"/>
  <c r="P545" i="9"/>
  <c r="O546" i="9"/>
  <c r="P546" i="9"/>
  <c r="O547" i="9"/>
  <c r="P547" i="9"/>
  <c r="O548" i="9"/>
  <c r="P548" i="9"/>
  <c r="O549" i="9"/>
  <c r="P549" i="9"/>
  <c r="O550" i="9"/>
  <c r="P550" i="9"/>
  <c r="O551" i="9"/>
  <c r="P551" i="9"/>
  <c r="O552" i="9"/>
  <c r="P552" i="9"/>
  <c r="O553" i="9"/>
  <c r="P553" i="9"/>
  <c r="O554" i="9"/>
  <c r="P554" i="9"/>
  <c r="O555" i="9"/>
  <c r="P555" i="9"/>
  <c r="O556" i="9"/>
  <c r="P556" i="9"/>
  <c r="O557" i="9"/>
  <c r="P557" i="9"/>
  <c r="O558" i="9"/>
  <c r="P558" i="9"/>
  <c r="O559" i="9"/>
  <c r="P559" i="9"/>
  <c r="O560" i="9"/>
  <c r="P560" i="9"/>
  <c r="O561" i="9"/>
  <c r="P561" i="9"/>
  <c r="O562" i="9"/>
  <c r="P562" i="9"/>
  <c r="O563" i="9"/>
  <c r="P563" i="9"/>
  <c r="O564" i="9"/>
  <c r="P564" i="9"/>
  <c r="O565" i="9"/>
  <c r="P565" i="9"/>
  <c r="O566" i="9"/>
  <c r="P566" i="9"/>
  <c r="O567" i="9"/>
  <c r="P567" i="9"/>
  <c r="O568" i="9"/>
  <c r="P568" i="9"/>
  <c r="O569" i="9"/>
  <c r="P569" i="9"/>
  <c r="O570" i="9"/>
  <c r="P570" i="9"/>
  <c r="O571" i="9"/>
  <c r="P571" i="9"/>
  <c r="O572" i="9"/>
  <c r="P572" i="9"/>
  <c r="O573" i="9"/>
  <c r="P573" i="9"/>
  <c r="O574" i="9"/>
  <c r="P574" i="9"/>
  <c r="O575" i="9"/>
  <c r="P575" i="9"/>
  <c r="O576" i="9"/>
  <c r="P576" i="9"/>
  <c r="O577" i="9"/>
  <c r="P577" i="9"/>
  <c r="O578" i="9"/>
  <c r="P578" i="9"/>
  <c r="O579" i="9"/>
  <c r="P579" i="9"/>
  <c r="O580" i="9"/>
  <c r="P580" i="9"/>
  <c r="O581" i="9"/>
  <c r="P581" i="9"/>
  <c r="O582" i="9"/>
  <c r="P582" i="9"/>
  <c r="O583" i="9"/>
  <c r="P583" i="9"/>
  <c r="O584" i="9"/>
  <c r="P584" i="9"/>
  <c r="O585" i="9"/>
  <c r="P585" i="9"/>
  <c r="O586" i="9"/>
  <c r="P586" i="9"/>
  <c r="O587" i="9"/>
  <c r="P587" i="9"/>
  <c r="O588" i="9"/>
  <c r="P588" i="9"/>
  <c r="O589" i="9"/>
  <c r="P589" i="9"/>
  <c r="O590" i="9"/>
  <c r="P590" i="9"/>
  <c r="O591" i="9"/>
  <c r="P591" i="9"/>
  <c r="O592" i="9"/>
  <c r="P592" i="9"/>
  <c r="O593" i="9"/>
  <c r="P593" i="9"/>
  <c r="O594" i="9"/>
  <c r="P594" i="9"/>
  <c r="O595" i="9"/>
  <c r="P595" i="9"/>
  <c r="O596" i="9"/>
  <c r="P596" i="9"/>
  <c r="O597" i="9"/>
  <c r="P597" i="9"/>
  <c r="O598" i="9"/>
  <c r="P598" i="9"/>
  <c r="O599" i="9"/>
  <c r="P599" i="9"/>
  <c r="O600" i="9"/>
  <c r="P600" i="9"/>
  <c r="O601" i="9"/>
  <c r="P601" i="9"/>
  <c r="O602" i="9"/>
  <c r="P602" i="9"/>
  <c r="O603" i="9"/>
  <c r="P603" i="9"/>
  <c r="O604" i="9"/>
  <c r="P604" i="9"/>
  <c r="O605" i="9"/>
  <c r="P605" i="9"/>
  <c r="O606" i="9"/>
  <c r="P606" i="9"/>
  <c r="O607" i="9"/>
  <c r="P607" i="9"/>
  <c r="O608" i="9"/>
  <c r="P608" i="9"/>
  <c r="O609" i="9"/>
  <c r="P609" i="9"/>
  <c r="O610" i="9"/>
  <c r="P610" i="9"/>
  <c r="O611" i="9"/>
  <c r="P611" i="9"/>
  <c r="O612" i="9"/>
  <c r="P612" i="9"/>
  <c r="O613" i="9"/>
  <c r="P613" i="9"/>
  <c r="O614" i="9"/>
  <c r="P614" i="9"/>
  <c r="O615" i="9"/>
  <c r="P615" i="9"/>
  <c r="O616" i="9"/>
  <c r="P616" i="9"/>
  <c r="O617" i="9"/>
  <c r="P617" i="9"/>
  <c r="O618" i="9"/>
  <c r="P618" i="9"/>
  <c r="O619" i="9"/>
  <c r="P619" i="9"/>
  <c r="O620" i="9"/>
  <c r="P620" i="9"/>
  <c r="O621" i="9"/>
  <c r="P621" i="9"/>
  <c r="O622" i="9"/>
  <c r="P622" i="9"/>
  <c r="O623" i="9"/>
  <c r="P623" i="9"/>
  <c r="O624" i="9"/>
  <c r="P624" i="9"/>
  <c r="O625" i="9"/>
  <c r="P625" i="9"/>
  <c r="O626" i="9"/>
  <c r="P626" i="9"/>
  <c r="O627" i="9"/>
  <c r="P627" i="9"/>
  <c r="O628" i="9"/>
  <c r="P628" i="9"/>
  <c r="O629" i="9"/>
  <c r="P629" i="9"/>
  <c r="O630" i="9"/>
  <c r="P630" i="9"/>
  <c r="O631" i="9"/>
  <c r="P631" i="9"/>
  <c r="O632" i="9"/>
  <c r="P632" i="9"/>
  <c r="O633" i="9"/>
  <c r="P633" i="9"/>
  <c r="O634" i="9"/>
  <c r="P634" i="9"/>
  <c r="O635" i="9"/>
  <c r="P635" i="9"/>
  <c r="O636" i="9"/>
  <c r="P636" i="9"/>
  <c r="O637" i="9"/>
  <c r="P637" i="9"/>
  <c r="O638" i="9"/>
  <c r="P638" i="9"/>
  <c r="O639" i="9"/>
  <c r="P639" i="9"/>
  <c r="O640" i="9"/>
  <c r="P640" i="9"/>
  <c r="O641" i="9"/>
  <c r="P641" i="9"/>
  <c r="O642" i="9"/>
  <c r="P642" i="9"/>
  <c r="O643" i="9"/>
  <c r="P643" i="9"/>
  <c r="O644" i="9"/>
  <c r="P644" i="9"/>
  <c r="O645" i="9"/>
  <c r="P645" i="9"/>
  <c r="O646" i="9"/>
  <c r="P646" i="9"/>
  <c r="O647" i="9"/>
  <c r="P647" i="9"/>
  <c r="O648" i="9"/>
  <c r="P648" i="9"/>
  <c r="O649" i="9"/>
  <c r="P649" i="9"/>
  <c r="O650" i="9"/>
  <c r="P650" i="9"/>
  <c r="O651" i="9"/>
  <c r="P651" i="9"/>
  <c r="O652" i="9"/>
  <c r="P652" i="9"/>
  <c r="O653" i="9"/>
  <c r="P653" i="9"/>
  <c r="O654" i="9"/>
  <c r="P654" i="9"/>
  <c r="O655" i="9"/>
  <c r="P655" i="9"/>
  <c r="O656" i="9"/>
  <c r="P656" i="9"/>
  <c r="O657" i="9"/>
  <c r="P657" i="9"/>
  <c r="O658" i="9"/>
  <c r="P658" i="9"/>
  <c r="O659" i="9"/>
  <c r="P659" i="9"/>
  <c r="O660" i="9"/>
  <c r="P660" i="9"/>
  <c r="O661" i="9"/>
  <c r="P661" i="9"/>
  <c r="O662" i="9"/>
  <c r="P662" i="9"/>
  <c r="O663" i="9"/>
  <c r="P663" i="9"/>
  <c r="O664" i="9"/>
  <c r="P664" i="9"/>
  <c r="O665" i="9"/>
  <c r="P665" i="9"/>
  <c r="O666" i="9"/>
  <c r="P666" i="9"/>
  <c r="O667" i="9"/>
  <c r="P667" i="9"/>
  <c r="O668" i="9"/>
  <c r="P668" i="9"/>
  <c r="O669" i="9"/>
  <c r="P669" i="9"/>
  <c r="O670" i="9"/>
  <c r="P670" i="9"/>
  <c r="O671" i="9"/>
  <c r="P671" i="9"/>
  <c r="O672" i="9"/>
  <c r="P672" i="9"/>
  <c r="O673" i="9"/>
  <c r="P673" i="9"/>
  <c r="O674" i="9"/>
  <c r="P674" i="9"/>
  <c r="O675" i="9"/>
  <c r="P675" i="9"/>
  <c r="O676" i="9"/>
  <c r="P676" i="9"/>
  <c r="O677" i="9"/>
  <c r="P677" i="9"/>
  <c r="O678" i="9"/>
  <c r="P678" i="9"/>
  <c r="O679" i="9"/>
  <c r="P679" i="9"/>
  <c r="O680" i="9"/>
  <c r="P680" i="9"/>
  <c r="O681" i="9"/>
  <c r="P681" i="9"/>
  <c r="O682" i="9"/>
  <c r="P682" i="9"/>
  <c r="O683" i="9"/>
  <c r="P683" i="9"/>
  <c r="O684" i="9"/>
  <c r="P684" i="9"/>
  <c r="O685" i="9"/>
  <c r="P685" i="9"/>
  <c r="O686" i="9"/>
  <c r="P686" i="9"/>
  <c r="O687" i="9"/>
  <c r="P687" i="9"/>
  <c r="O688" i="9"/>
  <c r="P688" i="9"/>
  <c r="O689" i="9"/>
  <c r="P689" i="9"/>
  <c r="O690" i="9"/>
  <c r="P690" i="9"/>
  <c r="O691" i="9"/>
  <c r="P691" i="9"/>
  <c r="O692" i="9"/>
  <c r="P692" i="9"/>
  <c r="O693" i="9"/>
  <c r="P693" i="9"/>
  <c r="O694" i="9"/>
  <c r="P694" i="9"/>
  <c r="O695" i="9"/>
  <c r="P695" i="9"/>
  <c r="O696" i="9"/>
  <c r="P696" i="9"/>
  <c r="O697" i="9"/>
  <c r="P697" i="9"/>
  <c r="O698" i="9"/>
  <c r="P698" i="9"/>
  <c r="O699" i="9"/>
  <c r="P699" i="9"/>
  <c r="O700" i="9"/>
  <c r="P700" i="9"/>
  <c r="O701" i="9"/>
  <c r="P701" i="9"/>
  <c r="O702" i="9"/>
  <c r="P702" i="9"/>
  <c r="O703" i="9"/>
  <c r="P703" i="9"/>
  <c r="O704" i="9"/>
  <c r="P704" i="9"/>
  <c r="O705" i="9"/>
  <c r="P705" i="9"/>
  <c r="O706" i="9"/>
  <c r="P706" i="9"/>
  <c r="O707" i="9"/>
  <c r="P707" i="9"/>
  <c r="O708" i="9"/>
  <c r="P708" i="9"/>
  <c r="O709" i="9"/>
  <c r="P709" i="9"/>
  <c r="O710" i="9"/>
  <c r="P710" i="9"/>
  <c r="O711" i="9"/>
  <c r="P711" i="9"/>
  <c r="O712" i="9"/>
  <c r="P712" i="9"/>
  <c r="O713" i="9"/>
  <c r="P713" i="9"/>
  <c r="O714" i="9"/>
  <c r="P714" i="9"/>
  <c r="O715" i="9"/>
  <c r="P715" i="9"/>
  <c r="O716" i="9"/>
  <c r="P716" i="9"/>
  <c r="O717" i="9"/>
  <c r="P717" i="9"/>
  <c r="O718" i="9"/>
  <c r="P718" i="9"/>
  <c r="O719" i="9"/>
  <c r="P719" i="9"/>
  <c r="O720" i="9"/>
  <c r="P720" i="9"/>
  <c r="O721" i="9"/>
  <c r="P721" i="9"/>
  <c r="O722" i="9"/>
  <c r="P722" i="9"/>
  <c r="O723" i="9"/>
  <c r="P723" i="9"/>
  <c r="O724" i="9"/>
  <c r="P724" i="9"/>
  <c r="O725" i="9"/>
  <c r="P725" i="9"/>
  <c r="O726" i="9"/>
  <c r="P726" i="9"/>
  <c r="O727" i="9"/>
  <c r="P727" i="9"/>
  <c r="O728" i="9"/>
  <c r="P728" i="9"/>
  <c r="O729" i="9"/>
  <c r="P729" i="9"/>
  <c r="O730" i="9"/>
  <c r="P730" i="9"/>
  <c r="O731" i="9"/>
  <c r="P731" i="9"/>
  <c r="O732" i="9"/>
  <c r="P732" i="9"/>
  <c r="O733" i="9"/>
  <c r="P733" i="9"/>
  <c r="O734" i="9"/>
  <c r="P734" i="9"/>
  <c r="O735" i="9"/>
  <c r="P735" i="9"/>
  <c r="O736" i="9"/>
  <c r="P736" i="9"/>
  <c r="O737" i="9"/>
  <c r="P737" i="9"/>
  <c r="O738" i="9"/>
  <c r="P738" i="9"/>
  <c r="O739" i="9"/>
  <c r="P739" i="9"/>
  <c r="O740" i="9"/>
  <c r="P740" i="9"/>
  <c r="O741" i="9"/>
  <c r="P741" i="9"/>
  <c r="O742" i="9"/>
  <c r="P742" i="9"/>
  <c r="O743" i="9"/>
  <c r="P743" i="9"/>
  <c r="O744" i="9"/>
  <c r="P744" i="9"/>
  <c r="O745" i="9"/>
  <c r="P745" i="9"/>
  <c r="O746" i="9"/>
  <c r="P746" i="9"/>
  <c r="O747" i="9"/>
  <c r="P747" i="9"/>
  <c r="O748" i="9"/>
  <c r="P748" i="9"/>
  <c r="O749" i="9"/>
  <c r="P749" i="9"/>
  <c r="O750" i="9"/>
  <c r="P750" i="9"/>
  <c r="O751" i="9"/>
  <c r="P751" i="9"/>
  <c r="O752" i="9"/>
  <c r="P752" i="9"/>
  <c r="O753" i="9"/>
  <c r="P753" i="9"/>
  <c r="O754" i="9"/>
  <c r="P754" i="9"/>
  <c r="O755" i="9"/>
  <c r="P755" i="9"/>
  <c r="O756" i="9"/>
  <c r="P756" i="9"/>
  <c r="O757" i="9"/>
  <c r="P757" i="9"/>
  <c r="O758" i="9"/>
  <c r="P758" i="9"/>
  <c r="O759" i="9"/>
  <c r="P759" i="9"/>
  <c r="O760" i="9"/>
  <c r="P760" i="9"/>
  <c r="O761" i="9"/>
  <c r="P761" i="9"/>
  <c r="O762" i="9"/>
  <c r="P762" i="9"/>
  <c r="O763" i="9"/>
  <c r="P763" i="9"/>
  <c r="O764" i="9"/>
  <c r="P764" i="9"/>
  <c r="O765" i="9"/>
  <c r="P765" i="9"/>
  <c r="O766" i="9"/>
  <c r="P766" i="9"/>
  <c r="O767" i="9"/>
  <c r="P767" i="9"/>
  <c r="O768" i="9"/>
  <c r="P768" i="9"/>
  <c r="O769" i="9"/>
  <c r="P769" i="9"/>
  <c r="O770" i="9"/>
  <c r="P770" i="9"/>
  <c r="O771" i="9"/>
  <c r="P771" i="9"/>
  <c r="O772" i="9"/>
  <c r="P772" i="9"/>
  <c r="O773" i="9"/>
  <c r="P773" i="9"/>
  <c r="O774" i="9"/>
  <c r="P774" i="9"/>
  <c r="O775" i="9"/>
  <c r="P775" i="9"/>
  <c r="O776" i="9"/>
  <c r="P776" i="9"/>
  <c r="O777" i="9"/>
  <c r="P777" i="9"/>
  <c r="O778" i="9"/>
  <c r="P778" i="9"/>
  <c r="O779" i="9"/>
  <c r="P779" i="9"/>
  <c r="O780" i="9"/>
  <c r="P780" i="9"/>
  <c r="O781" i="9"/>
  <c r="P781" i="9"/>
  <c r="O782" i="9"/>
  <c r="P782" i="9"/>
  <c r="O783" i="9"/>
  <c r="P783" i="9"/>
  <c r="O784" i="9"/>
  <c r="P784" i="9"/>
  <c r="O785" i="9"/>
  <c r="P785" i="9"/>
  <c r="O786" i="9"/>
  <c r="P786" i="9"/>
  <c r="O787" i="9"/>
  <c r="P787" i="9"/>
  <c r="O788" i="9"/>
  <c r="P788" i="9"/>
  <c r="O789" i="9"/>
  <c r="P789" i="9"/>
  <c r="O790" i="9"/>
  <c r="P790" i="9"/>
  <c r="O791" i="9"/>
  <c r="P791" i="9"/>
  <c r="O792" i="9"/>
  <c r="P792" i="9"/>
  <c r="O793" i="9"/>
  <c r="P793" i="9"/>
  <c r="N13" i="2" l="1"/>
  <c r="I20" i="16" l="1"/>
  <c r="E20" i="16"/>
  <c r="F20" i="16" s="1"/>
  <c r="I19" i="16"/>
  <c r="E19" i="16"/>
  <c r="F19" i="16" s="1"/>
  <c r="I18" i="16"/>
  <c r="E18" i="16"/>
  <c r="F18" i="16" s="1"/>
  <c r="I17" i="16"/>
  <c r="E17" i="16"/>
  <c r="F17" i="16" s="1"/>
  <c r="I16" i="16"/>
  <c r="E16" i="16"/>
  <c r="F16" i="16" s="1"/>
  <c r="I14" i="16"/>
  <c r="E14" i="16"/>
  <c r="F14" i="16" s="1"/>
  <c r="I13" i="16"/>
  <c r="E13" i="16"/>
  <c r="F13" i="16" s="1"/>
  <c r="I12" i="16"/>
  <c r="E12" i="16"/>
  <c r="F12" i="16" s="1"/>
  <c r="I11" i="16"/>
  <c r="E11" i="16"/>
  <c r="F11" i="16" s="1"/>
  <c r="I10" i="16"/>
  <c r="E10" i="16"/>
  <c r="F10" i="16" s="1"/>
  <c r="N15" i="2"/>
  <c r="N12" i="2"/>
  <c r="N11" i="2"/>
  <c r="I15" i="16" l="1"/>
  <c r="F15" i="16"/>
  <c r="I9" i="16"/>
  <c r="F9" i="16"/>
  <c r="J15" i="16" l="1"/>
  <c r="B25" i="16" s="1"/>
  <c r="N4" i="18" s="1"/>
  <c r="J9" i="16"/>
  <c r="B24" i="16" s="1"/>
  <c r="N3" i="18" s="1"/>
  <c r="J21" i="16" l="1"/>
  <c r="H48" i="18" l="1"/>
  <c r="E4" i="12" l="1"/>
  <c r="E5" i="12"/>
  <c r="E6" i="12"/>
  <c r="E7" i="12"/>
  <c r="E8" i="12"/>
  <c r="E9" i="12"/>
  <c r="E10" i="12"/>
  <c r="E11" i="12"/>
  <c r="E12" i="12"/>
  <c r="E13" i="12"/>
  <c r="E14" i="12"/>
  <c r="E15" i="12"/>
  <c r="E16" i="12"/>
  <c r="E17" i="12"/>
  <c r="E18" i="12"/>
  <c r="E3" i="12"/>
  <c r="C4" i="12"/>
  <c r="D4" i="12"/>
  <c r="D5" i="12"/>
  <c r="D6" i="12"/>
  <c r="D7" i="12"/>
  <c r="D8" i="12"/>
  <c r="D9" i="12"/>
  <c r="D10" i="12"/>
  <c r="D11" i="12"/>
  <c r="D12" i="12"/>
  <c r="D13" i="12"/>
  <c r="D14" i="12"/>
  <c r="D15" i="12"/>
  <c r="D16" i="12"/>
  <c r="D17" i="12"/>
  <c r="D18" i="12"/>
  <c r="D3" i="12"/>
  <c r="C5" i="12"/>
  <c r="C6" i="12"/>
  <c r="C7" i="12"/>
  <c r="C8" i="12"/>
  <c r="C9" i="12"/>
  <c r="C10" i="12"/>
  <c r="C11" i="12"/>
  <c r="C12" i="12"/>
  <c r="C13" i="12"/>
  <c r="C14" i="12"/>
  <c r="C15" i="12"/>
  <c r="C16" i="12"/>
  <c r="C17" i="12"/>
  <c r="C18" i="12"/>
  <c r="F18" i="12" s="1"/>
  <c r="C3" i="12"/>
  <c r="F14" i="12" l="1"/>
  <c r="F10" i="12"/>
  <c r="F6" i="12"/>
  <c r="F17" i="12"/>
  <c r="F13" i="12"/>
  <c r="F9" i="12"/>
  <c r="F5" i="12"/>
  <c r="F16" i="12"/>
  <c r="F12" i="12"/>
  <c r="F8" i="12"/>
  <c r="F4" i="12"/>
  <c r="F15" i="12"/>
  <c r="F11" i="12"/>
  <c r="F7" i="12"/>
  <c r="F3" i="12"/>
  <c r="A14" i="7" l="1"/>
  <c r="E11" i="6"/>
  <c r="E10" i="6"/>
  <c r="E9" i="6"/>
  <c r="A17" i="6" l="1"/>
  <c r="A16" i="6"/>
  <c r="A15" i="6"/>
  <c r="A14" i="6"/>
  <c r="A13" i="6"/>
  <c r="A12" i="6"/>
  <c r="A11" i="6"/>
  <c r="A10" i="6"/>
  <c r="A9" i="6"/>
  <c r="A8" i="6"/>
  <c r="A7" i="6"/>
  <c r="A6" i="6"/>
  <c r="A5" i="6"/>
  <c r="A4" i="6"/>
  <c r="A3" i="6"/>
  <c r="H20" i="18" l="1"/>
  <c r="H28" i="18"/>
  <c r="H32" i="18"/>
  <c r="H36" i="18"/>
  <c r="H44" i="18"/>
  <c r="H17" i="18"/>
  <c r="H21" i="18"/>
  <c r="H25" i="18"/>
  <c r="H29" i="18"/>
  <c r="H33" i="18"/>
  <c r="H37" i="18"/>
  <c r="H41" i="18"/>
  <c r="H24" i="18"/>
  <c r="H40" i="18"/>
  <c r="H19" i="18"/>
  <c r="H23" i="18"/>
  <c r="H27" i="18"/>
  <c r="H31" i="18"/>
  <c r="H35" i="18"/>
  <c r="H43" i="18"/>
  <c r="H18" i="18"/>
  <c r="H30" i="18"/>
  <c r="H34" i="18"/>
  <c r="H38" i="18"/>
  <c r="A13" i="7"/>
  <c r="A12" i="7"/>
  <c r="A11" i="7"/>
  <c r="A10" i="7"/>
  <c r="A9" i="7"/>
  <c r="A8" i="7"/>
  <c r="A7" i="7"/>
  <c r="A6" i="7"/>
  <c r="A5" i="7"/>
  <c r="A4" i="7"/>
  <c r="A3" i="7"/>
  <c r="N16" i="2"/>
  <c r="N10" i="2"/>
  <c r="N9" i="2"/>
  <c r="N8" i="2"/>
  <c r="N7" i="2"/>
  <c r="N6" i="2"/>
  <c r="N5" i="2"/>
  <c r="N4" i="2"/>
  <c r="N3" i="2"/>
  <c r="N2" i="2"/>
  <c r="J24" i="2"/>
  <c r="F24" i="2"/>
  <c r="G24" i="2" s="1"/>
  <c r="J23" i="2"/>
  <c r="F23" i="2"/>
  <c r="G23" i="2" s="1"/>
  <c r="J22" i="2"/>
  <c r="F22" i="2"/>
  <c r="G22" i="2" s="1"/>
  <c r="J21" i="2"/>
  <c r="F21" i="2"/>
  <c r="G21" i="2" s="1"/>
  <c r="J20" i="2"/>
  <c r="F20" i="2"/>
  <c r="G20" i="2" s="1"/>
  <c r="H42" i="18" l="1"/>
  <c r="H39" i="18"/>
  <c r="H26" i="18"/>
  <c r="H22" i="18"/>
  <c r="H11" i="18"/>
  <c r="H6" i="18"/>
  <c r="J19" i="2"/>
  <c r="H9" i="18" l="1"/>
  <c r="H8" i="18"/>
  <c r="H7" i="18"/>
  <c r="H5" i="18"/>
  <c r="H16" i="18"/>
  <c r="H4" i="18"/>
  <c r="G19" i="2"/>
  <c r="K19" i="2" s="1"/>
  <c r="F3" i="3" l="1"/>
  <c r="I3" i="3" s="1"/>
  <c r="K3" i="3" s="1"/>
  <c r="K2" i="3" s="1"/>
  <c r="I3" i="9" s="1"/>
  <c r="K3" i="9" s="1"/>
  <c r="I2" i="3" l="1"/>
  <c r="F3" i="9" s="1"/>
  <c r="H3" i="9" s="1"/>
  <c r="F2" i="3"/>
  <c r="J48" i="18"/>
  <c r="J47" i="18" l="1"/>
  <c r="J46" i="18" l="1"/>
  <c r="J45" i="18" l="1"/>
  <c r="G48" i="18" l="1"/>
  <c r="G47" i="18" l="1"/>
  <c r="G46" i="18" l="1"/>
  <c r="G45" i="18" l="1"/>
  <c r="J44" i="18" l="1"/>
  <c r="J43" i="18" l="1"/>
  <c r="J42" i="18" l="1"/>
  <c r="J41" i="18" l="1"/>
  <c r="O4" i="18"/>
  <c r="J40" i="18" l="1"/>
  <c r="G44" i="18"/>
  <c r="J39" i="18" l="1"/>
  <c r="G43" i="18"/>
  <c r="J38" i="18" l="1"/>
  <c r="G42" i="18"/>
  <c r="J37" i="18"/>
  <c r="G41" i="18" l="1"/>
  <c r="J36" i="18"/>
  <c r="G40" i="18" l="1"/>
  <c r="J35" i="18"/>
  <c r="G39" i="18" l="1"/>
  <c r="J34" i="18"/>
  <c r="G38" i="18" l="1"/>
  <c r="J33" i="18"/>
  <c r="G37" i="18" l="1"/>
  <c r="J32" i="18" l="1"/>
  <c r="G36" i="18"/>
  <c r="J31" i="18"/>
  <c r="G35" i="18" l="1"/>
  <c r="J30" i="18"/>
  <c r="G34" i="18" l="1"/>
  <c r="J29" i="18"/>
  <c r="G33" i="18" l="1"/>
  <c r="J28" i="18"/>
  <c r="G32" i="18" l="1"/>
  <c r="J27" i="18"/>
  <c r="G31" i="18" l="1"/>
  <c r="J26" i="18"/>
  <c r="G30" i="18" l="1"/>
  <c r="J25" i="18"/>
  <c r="G29" i="18" l="1"/>
  <c r="J24" i="18"/>
  <c r="G28" i="18" l="1"/>
  <c r="J23" i="18"/>
  <c r="G27" i="18" l="1"/>
  <c r="J22" i="18"/>
  <c r="G26" i="18" l="1"/>
  <c r="J21" i="18"/>
  <c r="G25" i="18" l="1"/>
  <c r="J20" i="18"/>
  <c r="G24" i="18" l="1"/>
  <c r="J19" i="18"/>
  <c r="G23" i="18" l="1"/>
  <c r="G22" i="18" l="1"/>
  <c r="J18" i="18"/>
  <c r="G21" i="18" l="1"/>
  <c r="J17" i="18"/>
  <c r="J14" i="18"/>
  <c r="G20" i="18" l="1"/>
  <c r="G19" i="18" l="1"/>
  <c r="J10" i="18"/>
  <c r="G18" i="18" l="1"/>
  <c r="J7" i="18"/>
  <c r="G17" i="18" l="1"/>
  <c r="J6" i="18"/>
  <c r="G14" i="18" l="1"/>
  <c r="J5" i="18"/>
  <c r="J4" i="18"/>
  <c r="G10" i="18" l="1"/>
  <c r="J3" i="18"/>
  <c r="G7" i="18" l="1"/>
  <c r="J16" i="18" l="1"/>
  <c r="J50" i="18" s="1"/>
  <c r="G6" i="18"/>
  <c r="G5" i="18" l="1"/>
  <c r="G4" i="18"/>
  <c r="G3" i="18" l="1"/>
  <c r="G16" i="18" l="1"/>
  <c r="K11" i="9"/>
  <c r="S2" i="9" l="1"/>
  <c r="O3" i="18" l="1"/>
  <c r="I26" i="18" s="1"/>
  <c r="F26" i="18" s="1"/>
  <c r="I18" i="18" l="1"/>
  <c r="F18" i="18" s="1"/>
  <c r="I19" i="18"/>
  <c r="F19" i="18" s="1"/>
  <c r="I41" i="18"/>
  <c r="F41" i="18" s="1"/>
  <c r="I28" i="18"/>
  <c r="F28" i="18" s="1"/>
  <c r="I16" i="18"/>
  <c r="F16" i="18" s="1"/>
  <c r="I12" i="18"/>
  <c r="F12" i="18" s="1"/>
  <c r="I46" i="18"/>
  <c r="F46" i="18" s="1"/>
  <c r="I13" i="18"/>
  <c r="F13" i="18" s="1"/>
  <c r="I31" i="18"/>
  <c r="F31" i="18" s="1"/>
  <c r="I4" i="18"/>
  <c r="F4" i="18" s="1"/>
  <c r="I21" i="18"/>
  <c r="F21" i="18" s="1"/>
  <c r="I30" i="18"/>
  <c r="F30" i="18" s="1"/>
  <c r="I17" i="18"/>
  <c r="F17" i="18" s="1"/>
  <c r="I9" i="18"/>
  <c r="F9" i="18" s="1"/>
  <c r="I25" i="18"/>
  <c r="F25" i="18" s="1"/>
  <c r="I5" i="18"/>
  <c r="F5" i="18" s="1"/>
  <c r="I20" i="18"/>
  <c r="F20" i="18" s="1"/>
  <c r="I34" i="18"/>
  <c r="F34" i="18" s="1"/>
  <c r="I6" i="18"/>
  <c r="F6" i="18" s="1"/>
  <c r="I29" i="18"/>
  <c r="F29" i="18" s="1"/>
  <c r="I48" i="18"/>
  <c r="F48" i="18" s="1"/>
  <c r="I44" i="18"/>
  <c r="F44" i="18" s="1"/>
  <c r="I10" i="18"/>
  <c r="F10" i="18" s="1"/>
  <c r="I39" i="18"/>
  <c r="F39" i="18" s="1"/>
  <c r="I43" i="18"/>
  <c r="F43" i="18" s="1"/>
  <c r="I8" i="18"/>
  <c r="F8" i="18" s="1"/>
  <c r="I45" i="18"/>
  <c r="F45" i="18" s="1"/>
  <c r="I14" i="18"/>
  <c r="F14" i="18" s="1"/>
  <c r="I23" i="18"/>
  <c r="F23" i="18" s="1"/>
  <c r="I33" i="18"/>
  <c r="F33" i="18" s="1"/>
  <c r="I27" i="18"/>
  <c r="F27" i="18" s="1"/>
  <c r="I42" i="18"/>
  <c r="F42" i="18" s="1"/>
  <c r="I38" i="18"/>
  <c r="F38" i="18" s="1"/>
  <c r="I47" i="18"/>
  <c r="F47" i="18" s="1"/>
  <c r="I22" i="18"/>
  <c r="F22" i="18" s="1"/>
  <c r="I7" i="18"/>
  <c r="F7" i="18" s="1"/>
  <c r="I24" i="18"/>
  <c r="F24" i="18" s="1"/>
  <c r="I11" i="18"/>
  <c r="F11" i="18" s="1"/>
  <c r="I36" i="18"/>
  <c r="F36" i="18" s="1"/>
  <c r="I35" i="18"/>
  <c r="F35" i="18" s="1"/>
  <c r="I37" i="18"/>
  <c r="F37" i="18" s="1"/>
  <c r="I3" i="18"/>
  <c r="I15" i="18"/>
  <c r="F15" i="18" s="1"/>
  <c r="I40" i="18"/>
  <c r="F40" i="18" s="1"/>
  <c r="I32" i="18"/>
  <c r="F32" i="18" s="1"/>
  <c r="I50" i="18" l="1"/>
  <c r="I2" i="18"/>
  <c r="F3" i="18"/>
</calcChain>
</file>

<file path=xl/comments1.xml><?xml version="1.0" encoding="utf-8"?>
<comments xmlns="http://schemas.openxmlformats.org/spreadsheetml/2006/main">
  <authors>
    <author>Jason Jacques</author>
  </authors>
  <commentList>
    <comment ref="D18" authorId="0">
      <text>
        <r>
          <rPr>
            <b/>
            <sz val="9"/>
            <color indexed="81"/>
            <rFont val="Tahoma"/>
            <family val="2"/>
          </rPr>
          <t>Jason Jacques:</t>
        </r>
        <r>
          <rPr>
            <sz val="9"/>
            <color indexed="81"/>
            <rFont val="Tahoma"/>
            <family val="2"/>
          </rPr>
          <t xml:space="preserve">
Ajouter type d'équipement pour alléger le menu déroulant</t>
        </r>
      </text>
    </comment>
  </commentList>
</comments>
</file>

<file path=xl/comments2.xml><?xml version="1.0" encoding="utf-8"?>
<comments xmlns="http://schemas.openxmlformats.org/spreadsheetml/2006/main">
  <authors>
    <author>Jason Jacques</author>
  </authors>
  <commentList>
    <comment ref="D2" authorId="0">
      <text>
        <r>
          <rPr>
            <b/>
            <sz val="9"/>
            <color indexed="81"/>
            <rFont val="Tahoma"/>
            <family val="2"/>
          </rPr>
          <t>Jason Jacques:</t>
        </r>
        <r>
          <rPr>
            <sz val="9"/>
            <color indexed="81"/>
            <rFont val="Tahoma"/>
            <family val="2"/>
          </rPr>
          <t xml:space="preserve">
À mettre à jour</t>
        </r>
      </text>
    </comment>
    <comment ref="D4" authorId="0">
      <text>
        <r>
          <rPr>
            <b/>
            <sz val="9"/>
            <color indexed="81"/>
            <rFont val="Tahoma"/>
            <family val="2"/>
          </rPr>
          <t>Jason Jacques:</t>
        </r>
        <r>
          <rPr>
            <sz val="9"/>
            <color indexed="81"/>
            <rFont val="Tahoma"/>
            <family val="2"/>
          </rPr>
          <t xml:space="preserve">
À valider</t>
        </r>
      </text>
    </comment>
    <comment ref="D93" authorId="0">
      <text>
        <r>
          <rPr>
            <b/>
            <sz val="9"/>
            <color indexed="81"/>
            <rFont val="Tahoma"/>
            <family val="2"/>
          </rPr>
          <t>Jason Jacques:</t>
        </r>
        <r>
          <rPr>
            <sz val="9"/>
            <color indexed="81"/>
            <rFont val="Tahoma"/>
            <family val="2"/>
          </rPr>
          <t xml:space="preserve">
À valider
</t>
        </r>
      </text>
    </comment>
  </commentList>
</comments>
</file>

<file path=xl/sharedStrings.xml><?xml version="1.0" encoding="utf-8"?>
<sst xmlns="http://schemas.openxmlformats.org/spreadsheetml/2006/main" count="2073" uniqueCount="791">
  <si>
    <t>Description</t>
  </si>
  <si>
    <t>Unité</t>
  </si>
  <si>
    <t>Nom de l'équipe</t>
  </si>
  <si>
    <t>Opérateur</t>
  </si>
  <si>
    <t>Manoeuvre spécialisé</t>
  </si>
  <si>
    <t>Nombre</t>
  </si>
  <si>
    <t>Nivelleuse</t>
  </si>
  <si>
    <t>Contremaitre</t>
  </si>
  <si>
    <t>Rétrocaveuse</t>
  </si>
  <si>
    <t>Camion de service</t>
  </si>
  <si>
    <t>Paveuse</t>
  </si>
  <si>
    <t>Pension</t>
  </si>
  <si>
    <t>Numero</t>
  </si>
  <si>
    <t>Quantité</t>
  </si>
  <si>
    <t>Cout unitaire</t>
  </si>
  <si>
    <t>Cout total</t>
  </si>
  <si>
    <t>Détail des équipes de travail</t>
  </si>
  <si>
    <t>Arpenteur</t>
  </si>
  <si>
    <t>Pelle petite</t>
  </si>
  <si>
    <t>Pelle moyenne</t>
  </si>
  <si>
    <t>Pelle grosse</t>
  </si>
  <si>
    <t>Mini-excavatrice</t>
  </si>
  <si>
    <t>CAT345</t>
  </si>
  <si>
    <t>Komatsu PC35</t>
  </si>
  <si>
    <t>Tracteur moyen</t>
  </si>
  <si>
    <t>Tracteur petit</t>
  </si>
  <si>
    <t>Tracteur gros</t>
  </si>
  <si>
    <t>Niveleuse petite</t>
  </si>
  <si>
    <t>Niveleuse standard</t>
  </si>
  <si>
    <t>Rouleau petit</t>
  </si>
  <si>
    <t>Rouleau standard</t>
  </si>
  <si>
    <t>Rouleau pavage</t>
  </si>
  <si>
    <t>Chargeur petit</t>
  </si>
  <si>
    <t>Chargeur standard</t>
  </si>
  <si>
    <t>Chargeur gros</t>
  </si>
  <si>
    <t>Balai mécanique</t>
  </si>
  <si>
    <t>Équipement</t>
  </si>
  <si>
    <t>Plaque vibrante</t>
  </si>
  <si>
    <t>Petits équipements</t>
  </si>
  <si>
    <t>Type</t>
  </si>
  <si>
    <t>Camion</t>
  </si>
  <si>
    <t>Camion 10 roues</t>
  </si>
  <si>
    <t>Camion 12 roues</t>
  </si>
  <si>
    <t>Camion semi-remorque</t>
  </si>
  <si>
    <t>CAT 14G</t>
  </si>
  <si>
    <t>JD 570</t>
  </si>
  <si>
    <t>CAT 140G</t>
  </si>
  <si>
    <t>CAT D6</t>
  </si>
  <si>
    <t>Komatsu D51X</t>
  </si>
  <si>
    <t>Cat 972</t>
  </si>
  <si>
    <t>Komatsu WA250</t>
  </si>
  <si>
    <t>Komatsu WA150</t>
  </si>
  <si>
    <t>CAT 325</t>
  </si>
  <si>
    <t>CAT320</t>
  </si>
  <si>
    <t>CAT426C</t>
  </si>
  <si>
    <t>Bomag BW213</t>
  </si>
  <si>
    <t>Hamm HD120</t>
  </si>
  <si>
    <t>Bomag BW142</t>
  </si>
  <si>
    <t>Paveuse petite</t>
  </si>
  <si>
    <t>Paveuse moyenne</t>
  </si>
  <si>
    <t>Paveuse grande</t>
  </si>
  <si>
    <t>Signaleur</t>
  </si>
  <si>
    <t>Signalisation</t>
  </si>
  <si>
    <t>Surintendant</t>
  </si>
  <si>
    <t>Responsable en signalisation</t>
  </si>
  <si>
    <t>Véhicule d'escorte</t>
  </si>
  <si>
    <t>Planeuse Petite</t>
  </si>
  <si>
    <t>Planeuse grande</t>
  </si>
  <si>
    <t>Décohésionneuse</t>
  </si>
  <si>
    <t>Wheeler</t>
  </si>
  <si>
    <t>Non-opéré</t>
  </si>
  <si>
    <t>Camion citerne-arrosoir</t>
  </si>
  <si>
    <t>opéré</t>
  </si>
  <si>
    <t>Taux horaire</t>
  </si>
  <si>
    <t>""</t>
  </si>
  <si>
    <t>Niveleuse (GPS)</t>
  </si>
  <si>
    <t>Oui</t>
  </si>
  <si>
    <t>Non</t>
  </si>
  <si>
    <t>Heures/jour</t>
  </si>
  <si>
    <t>$ Pension ($/jour)</t>
  </si>
  <si>
    <t>Nb.Jour</t>
  </si>
  <si>
    <t>Taux journalier</t>
  </si>
  <si>
    <t>Cout journalier</t>
  </si>
  <si>
    <t>Résumé des équipes</t>
  </si>
  <si>
    <t>MG-20</t>
  </si>
  <si>
    <t>MG-112</t>
  </si>
  <si>
    <t>Pierre net</t>
  </si>
  <si>
    <t>déblais 2e classe</t>
  </si>
  <si>
    <t>EC-10</t>
  </si>
  <si>
    <t>ESG-10</t>
  </si>
  <si>
    <t>ESG-14</t>
  </si>
  <si>
    <t>TBA - 600</t>
  </si>
  <si>
    <t>TBA - 750</t>
  </si>
  <si>
    <t>TBA - 900</t>
  </si>
  <si>
    <t>TBA - 1500</t>
  </si>
  <si>
    <t>TBA - 1200</t>
  </si>
  <si>
    <t>TBA - 1050</t>
  </si>
  <si>
    <t>TTOG - 600</t>
  </si>
  <si>
    <t>TTOG - 750</t>
  </si>
  <si>
    <t>TTOG - 900</t>
  </si>
  <si>
    <t>PEHD - 600</t>
  </si>
  <si>
    <t>PEHD - 750</t>
  </si>
  <si>
    <t>PEHD - 900</t>
  </si>
  <si>
    <t>PEHD - 1050</t>
  </si>
  <si>
    <t>PEHD - 1200</t>
  </si>
  <si>
    <t>PEHD - 1500</t>
  </si>
  <si>
    <t>MR-5</t>
  </si>
  <si>
    <t>MR-7</t>
  </si>
  <si>
    <t>MR-1</t>
  </si>
  <si>
    <t>Type III</t>
  </si>
  <si>
    <t>Type V</t>
  </si>
  <si>
    <t>Béton</t>
  </si>
  <si>
    <t>20 mpa</t>
  </si>
  <si>
    <t>35 mpa</t>
  </si>
  <si>
    <t>Extrémité biseauté - 600</t>
  </si>
  <si>
    <t>Extrémité biseauté - 750</t>
  </si>
  <si>
    <t>Extrémité biseauté - 900</t>
  </si>
  <si>
    <t>Extrémité biseauté - 1200</t>
  </si>
  <si>
    <t>Déboisement</t>
  </si>
  <si>
    <t>Production journalière</t>
  </si>
  <si>
    <t>Équipe affectée</t>
  </si>
  <si>
    <t>Cout matériaux</t>
  </si>
  <si>
    <t>Totale</t>
  </si>
  <si>
    <t>Légende</t>
  </si>
  <si>
    <t>Entrées données</t>
  </si>
  <si>
    <t>Choix</t>
  </si>
  <si>
    <t>Blanc</t>
  </si>
  <si>
    <t>Formule</t>
  </si>
  <si>
    <t>Cout unitaire main-d'oeuvre</t>
  </si>
  <si>
    <t>Cout unitaire matériaux</t>
  </si>
  <si>
    <t xml:space="preserve">Matériaux </t>
  </si>
  <si>
    <t>Matériaux_granulaires</t>
  </si>
  <si>
    <t>Enrobé_bitumineux</t>
  </si>
  <si>
    <t>Membrane_géotextile</t>
  </si>
  <si>
    <t>#Équipe</t>
  </si>
  <si>
    <t>#Équipes</t>
  </si>
  <si>
    <t>Autres</t>
  </si>
  <si>
    <t>Conduite</t>
  </si>
  <si>
    <t>m.l</t>
  </si>
  <si>
    <t>unité</t>
  </si>
  <si>
    <t>TBA - 1650</t>
  </si>
  <si>
    <t>TBA - 1800</t>
  </si>
  <si>
    <t>Extrémité biseauté - 1050</t>
  </si>
  <si>
    <t>Extrémité biseauté - 1350</t>
  </si>
  <si>
    <t>TBA - 1350</t>
  </si>
  <si>
    <t>Pierre 100-200</t>
  </si>
  <si>
    <t>Pierre 300-500</t>
  </si>
  <si>
    <t>Mur parafouilles - 600</t>
  </si>
  <si>
    <t>Mur parafouilles - 750</t>
  </si>
  <si>
    <t>Mur parafouilles - 900</t>
  </si>
  <si>
    <t>Mur parafouilles - 1050</t>
  </si>
  <si>
    <t>Mur parafouilles - 1200</t>
  </si>
  <si>
    <t>Mur parafouilles - 1350</t>
  </si>
  <si>
    <t>Mur parafouilles - 1500</t>
  </si>
  <si>
    <t>Mur parafouilles - 1800</t>
  </si>
  <si>
    <t>Mur parafouilles - 1950</t>
  </si>
  <si>
    <t>Mur parafouilles - 2100</t>
  </si>
  <si>
    <t>tonnes</t>
  </si>
  <si>
    <t>m2</t>
  </si>
  <si>
    <t>m3</t>
  </si>
  <si>
    <t>#Initial</t>
  </si>
  <si>
    <t>#Bordereau</t>
  </si>
  <si>
    <t>Terre végétale type 2</t>
  </si>
  <si>
    <t>Ensemencement hydraulique H-3</t>
  </si>
  <si>
    <t>Trait de scie</t>
  </si>
  <si>
    <t>Global</t>
  </si>
  <si>
    <t>ha</t>
  </si>
  <si>
    <t xml:space="preserve">Transport_en_vrac </t>
  </si>
  <si>
    <t>Cout total matériaux</t>
  </si>
  <si>
    <t>Cout total main d'oeuvre</t>
  </si>
  <si>
    <t>Type 2</t>
  </si>
  <si>
    <t>Type 1</t>
  </si>
  <si>
    <t>Type 4</t>
  </si>
  <si>
    <t>Type 5</t>
  </si>
  <si>
    <t>Type 3</t>
  </si>
  <si>
    <t>Revêtement_protection</t>
  </si>
  <si>
    <t>Vrac_Enrobé</t>
  </si>
  <si>
    <t>Vrac_Pierre</t>
  </si>
  <si>
    <t>Enrobé 0 à 0.9 km</t>
  </si>
  <si>
    <t>Enrobé 1 à 1.9 km</t>
  </si>
  <si>
    <t>Enrobé 2 à 2.9 km</t>
  </si>
  <si>
    <t>Enrobé 3 à 3.9 km</t>
  </si>
  <si>
    <t>Enrobé 4 à 4.9 km</t>
  </si>
  <si>
    <t>Enrobé 5 à 5.9 km</t>
  </si>
  <si>
    <t>Enrobé 6 à 6.9 km</t>
  </si>
  <si>
    <t>Enrobé 7 à 7.9 km</t>
  </si>
  <si>
    <t>Enrobé 8 à 8.9 km</t>
  </si>
  <si>
    <t>Enrobé 9 à 9.9 km</t>
  </si>
  <si>
    <t>Enrobé 10 à 10.9 km</t>
  </si>
  <si>
    <t>Enrobé 11 à 11.9 km</t>
  </si>
  <si>
    <t>Enrobé 12 à 12.9 km</t>
  </si>
  <si>
    <t>Enrobé 13 à 13.9 km</t>
  </si>
  <si>
    <t>Enrobé 14 à 14.9 km</t>
  </si>
  <si>
    <t>Enrobé 15 à 15.9 km</t>
  </si>
  <si>
    <t>Enrobé 16 à 16.9 km</t>
  </si>
  <si>
    <t>Enrobé 17 à 17.9 km</t>
  </si>
  <si>
    <t>Enrobé 18 à 18.9 km</t>
  </si>
  <si>
    <t>Enrobé 19 à 19.9 km</t>
  </si>
  <si>
    <t>Enrobé 20 à 20.9 km</t>
  </si>
  <si>
    <t>Enrobé 21 à 21.9 km</t>
  </si>
  <si>
    <t>Enrobé 22 à 22.9 km</t>
  </si>
  <si>
    <t>Enrobé 23 à 23.9 km</t>
  </si>
  <si>
    <t>Enrobé 24 à 24.9 km</t>
  </si>
  <si>
    <t>Enrobé 25 à 25.9 km</t>
  </si>
  <si>
    <t>Enrobé 26 à 26.9 km</t>
  </si>
  <si>
    <t>Enrobé 27 à 27.9 km</t>
  </si>
  <si>
    <t>Enrobé 28 à 28.9 km</t>
  </si>
  <si>
    <t>Enrobé 29 à 29.9 km</t>
  </si>
  <si>
    <t>Enrobé 30 à 30.9 km</t>
  </si>
  <si>
    <t>Enrobé 31 à 31.9 km</t>
  </si>
  <si>
    <t>Enrobé 32 à 32.9 km</t>
  </si>
  <si>
    <t>Enrobé 33 à 33.9 km</t>
  </si>
  <si>
    <t>Enrobé 34 à 34.9 km</t>
  </si>
  <si>
    <t>Enrobé 35 à 35.9 km</t>
  </si>
  <si>
    <t>Enrobé 36 à 36.9 km</t>
  </si>
  <si>
    <t>Enrobé 37 à 37.9 km</t>
  </si>
  <si>
    <t>Enrobé 38 à 38.9 km</t>
  </si>
  <si>
    <t>Enrobé 39 à 39.9 km</t>
  </si>
  <si>
    <t>Enrobé 40 à 40.9 km</t>
  </si>
  <si>
    <t>Enrobé 41 à 41.9 km</t>
  </si>
  <si>
    <t>Enrobé 42 à 42.9 km</t>
  </si>
  <si>
    <t>Enrobé 43 à 43.9 km</t>
  </si>
  <si>
    <t>Enrobé 44 à 44.9 km</t>
  </si>
  <si>
    <t>Enrobé 45 à 45.9 km</t>
  </si>
  <si>
    <t>Enrobé 46 à 46.9 km</t>
  </si>
  <si>
    <t>Enrobé 47 à 47.9 km</t>
  </si>
  <si>
    <t>Enrobé 48 à 48.9 km</t>
  </si>
  <si>
    <t>Enrobé 49 à 49.9 km</t>
  </si>
  <si>
    <t>Enrobé 50 à 50.9 km</t>
  </si>
  <si>
    <t>Enrobé 51 à 51.9 km</t>
  </si>
  <si>
    <t>Enrobé 52 à 52.9 km</t>
  </si>
  <si>
    <t>Enrobé 53 à 53.9 km</t>
  </si>
  <si>
    <t>Enrobé 54 à 54.9 km</t>
  </si>
  <si>
    <t>Enrobé 55 à 55.9 km</t>
  </si>
  <si>
    <t>Enrobé 56 à 56.9 km</t>
  </si>
  <si>
    <t>Enrobé 57 à 57.9 km</t>
  </si>
  <si>
    <t>Enrobé 58 à 58.9 km</t>
  </si>
  <si>
    <t>Enrobé 59 à 59.9 km</t>
  </si>
  <si>
    <t>Enrobé 60 à 60.9 km</t>
  </si>
  <si>
    <t>Enrobé 61 à 61.9 km</t>
  </si>
  <si>
    <t>Enrobé 62 à 62.9 km</t>
  </si>
  <si>
    <t>Enrobé 63 à 63.9 km</t>
  </si>
  <si>
    <t>Enrobé 64 à 64.9 km</t>
  </si>
  <si>
    <t>Enrobé 65 à 65.9 km</t>
  </si>
  <si>
    <t>Enrobé 66 à 66.9 km</t>
  </si>
  <si>
    <t>Enrobé 67 à 67.9 km</t>
  </si>
  <si>
    <t>Enrobé 68 à 68.9 km</t>
  </si>
  <si>
    <t>Enrobé 69 à 69.9 km</t>
  </si>
  <si>
    <t>Enrobé 70 à 70.9 km</t>
  </si>
  <si>
    <t>Enrobé 71 à 71.9 km</t>
  </si>
  <si>
    <t>Vrac 0 à 0.9 km</t>
  </si>
  <si>
    <t>Vrac 1 à 1.9 km</t>
  </si>
  <si>
    <t>Vrac 2 à 2.9 km</t>
  </si>
  <si>
    <t>Vrac 3 à 3.9 km</t>
  </si>
  <si>
    <t>Vrac 4 à 4.9 km</t>
  </si>
  <si>
    <t>Vrac 5 à 5.9 km</t>
  </si>
  <si>
    <t>Vrac 6 à 6.9 km</t>
  </si>
  <si>
    <t>Vrac 7 à 7.9 km</t>
  </si>
  <si>
    <t>Vrac 8 à 8.9 km</t>
  </si>
  <si>
    <t>Vrac 9 à 9.9 km</t>
  </si>
  <si>
    <t>Vrac 10 à 10.9 km</t>
  </si>
  <si>
    <t>Vrac 11 à 11.9 km</t>
  </si>
  <si>
    <t>Vrac 12 à 12.9 km</t>
  </si>
  <si>
    <t>Vrac 13 à 13.9 km</t>
  </si>
  <si>
    <t>Vrac 14 à 14.9 km</t>
  </si>
  <si>
    <t>Vrac 15 à 15.9 km</t>
  </si>
  <si>
    <t>Vrac 16 à 16.9 km</t>
  </si>
  <si>
    <t>Vrac 17 à 17.9 km</t>
  </si>
  <si>
    <t>Vrac 18 à 18.9 km</t>
  </si>
  <si>
    <t>Vrac 19 à 19.9 km</t>
  </si>
  <si>
    <t>Vrac 20 à 20.9 km</t>
  </si>
  <si>
    <t>Vrac 21 à 21.9 km</t>
  </si>
  <si>
    <t>Vrac 22 à 22.9 km</t>
  </si>
  <si>
    <t>Vrac 23 à 23.9 km</t>
  </si>
  <si>
    <t>Vrac 24 à 24.9 km</t>
  </si>
  <si>
    <t>Vrac 25 à 25.9 km</t>
  </si>
  <si>
    <t>Vrac 26 à 26.9 km</t>
  </si>
  <si>
    <t>Vrac 27 à 27.9 km</t>
  </si>
  <si>
    <t>Vrac 28 à 28.9 km</t>
  </si>
  <si>
    <t>Vrac 29 à 29.9 km</t>
  </si>
  <si>
    <t>Vrac 30 à 30.9 km</t>
  </si>
  <si>
    <t>Vrac 31 à 31.9 km</t>
  </si>
  <si>
    <t>Vrac 32 à 32.9 km</t>
  </si>
  <si>
    <t>Vrac 33 à 33.9 km</t>
  </si>
  <si>
    <t>Vrac 34 à 34.9 km</t>
  </si>
  <si>
    <t>Vrac 35 à 35.9 km</t>
  </si>
  <si>
    <t>Vrac 36 à 36.9 km</t>
  </si>
  <si>
    <t>Vrac 37 à 37.9 km</t>
  </si>
  <si>
    <t>Vrac 38 à 38.9 km</t>
  </si>
  <si>
    <t>Vrac 39 à 39.9 km</t>
  </si>
  <si>
    <t>Vrac 40 à 40.9 km</t>
  </si>
  <si>
    <t>Vrac 41 à 41.9 km</t>
  </si>
  <si>
    <t>Vrac 42 à 42.9 km</t>
  </si>
  <si>
    <t>Vrac 43 à 43.9 km</t>
  </si>
  <si>
    <t>Vrac 44 à 44.9 km</t>
  </si>
  <si>
    <t>Vrac 45 à 45.9 km</t>
  </si>
  <si>
    <t>Vrac 46 à 46.9 km</t>
  </si>
  <si>
    <t>Vrac 47 à 47.9 km</t>
  </si>
  <si>
    <t>Vrac 48 à 48.9 km</t>
  </si>
  <si>
    <t>Vrac 49 à 49.9 km</t>
  </si>
  <si>
    <t>Vrac 50 à 50.9 km</t>
  </si>
  <si>
    <t>Vrac 51 à 51.9 km</t>
  </si>
  <si>
    <t>Vrac 52 à 52.9 km</t>
  </si>
  <si>
    <t>Vrac 53 à 53.9 km</t>
  </si>
  <si>
    <t>Vrac 54 à 54.9 km</t>
  </si>
  <si>
    <t>Vrac 55 à 55.9 km</t>
  </si>
  <si>
    <t>Vrac 56 à 56.9 km</t>
  </si>
  <si>
    <t>Vrac 57 à 57.9 km</t>
  </si>
  <si>
    <t>Vrac 58 à 58.9 km</t>
  </si>
  <si>
    <t>Vrac 59 à 59.9 km</t>
  </si>
  <si>
    <t>Vrac 60 à 60.9 km</t>
  </si>
  <si>
    <t>Vrac 61 à 61.9 km</t>
  </si>
  <si>
    <t>Vrac 62 à 62.9 km</t>
  </si>
  <si>
    <t>Vrac 63 à 63.9 km</t>
  </si>
  <si>
    <t>Vrac 64 à 64.9 km</t>
  </si>
  <si>
    <t>Vrac 65 à 65.9 km</t>
  </si>
  <si>
    <t>Vrac 66 à 66.9 km</t>
  </si>
  <si>
    <t>Vrac 67 à 67.9 km</t>
  </si>
  <si>
    <t>Vrac 68 à 68.9 km</t>
  </si>
  <si>
    <t>Vrac 69 à 69.9 km</t>
  </si>
  <si>
    <t>Vrac 70 à 70.9 km</t>
  </si>
  <si>
    <t>Vrac 71 à 71.9 km</t>
  </si>
  <si>
    <t>Pierre 0 à 0.9 km</t>
  </si>
  <si>
    <t>Pierre 1 à 1.9 km</t>
  </si>
  <si>
    <t>Pierre 2 à 2.9 km</t>
  </si>
  <si>
    <t>Pierre 3 à 3.9 km</t>
  </si>
  <si>
    <t>Pierre 4 à 4.9 km</t>
  </si>
  <si>
    <t>Pierre 5 à 5.9 km</t>
  </si>
  <si>
    <t>Pierre 6 à 6.9 km</t>
  </si>
  <si>
    <t>Pierre 7 à 7.9 km</t>
  </si>
  <si>
    <t>Pierre 8 à 8.9 km</t>
  </si>
  <si>
    <t>Pierre 9 à 9.9 km</t>
  </si>
  <si>
    <t>Pierre 10 à 10.9 km</t>
  </si>
  <si>
    <t>Pierre 11 à 11.9 km</t>
  </si>
  <si>
    <t>Pierre 12 à 12.9 km</t>
  </si>
  <si>
    <t>Pierre 13 à 13.9 km</t>
  </si>
  <si>
    <t>Pierre 14 à 14.9 km</t>
  </si>
  <si>
    <t>Pierre 15 à 15.9 km</t>
  </si>
  <si>
    <t>Pierre 16 à 16.9 km</t>
  </si>
  <si>
    <t>Pierre 17 à 17.9 km</t>
  </si>
  <si>
    <t>Pierre 18 à 18.9 km</t>
  </si>
  <si>
    <t>Pierre 19 à 19.9 km</t>
  </si>
  <si>
    <t>Pierre 20 à 20.9 km</t>
  </si>
  <si>
    <t>Pierre 21 à 21.9 km</t>
  </si>
  <si>
    <t>Pierre 22 à 22.9 km</t>
  </si>
  <si>
    <t>Pierre 23 à 23.9 km</t>
  </si>
  <si>
    <t>Pierre 24 à 24.9 km</t>
  </si>
  <si>
    <t>Pierre 25 à 25.9 km</t>
  </si>
  <si>
    <t>Pierre 26 à 26.9 km</t>
  </si>
  <si>
    <t>Pierre 27 à 27.9 km</t>
  </si>
  <si>
    <t>Pierre 28 à 28.9 km</t>
  </si>
  <si>
    <t>Pierre 29 à 29.9 km</t>
  </si>
  <si>
    <t>Pierre 30 à 30.9 km</t>
  </si>
  <si>
    <t>Pierre 31 à 31.9 km</t>
  </si>
  <si>
    <t>Pierre 32 à 32.9 km</t>
  </si>
  <si>
    <t>Pierre 33 à 33.9 km</t>
  </si>
  <si>
    <t>Pierre 34 à 34.9 km</t>
  </si>
  <si>
    <t>Pierre 35 à 35.9 km</t>
  </si>
  <si>
    <t>Pierre 36 à 36.9 km</t>
  </si>
  <si>
    <t>Pierre 37 à 37.9 km</t>
  </si>
  <si>
    <t>Pierre 38 à 38.9 km</t>
  </si>
  <si>
    <t>Pierre 39 à 39.9 km</t>
  </si>
  <si>
    <t>Pierre 40 à 40.9 km</t>
  </si>
  <si>
    <t>Pierre 41 à 41.9 km</t>
  </si>
  <si>
    <t>Pierre 42 à 42.9 km</t>
  </si>
  <si>
    <t>Pierre 43 à 43.9 km</t>
  </si>
  <si>
    <t>Pierre 44 à 44.9 km</t>
  </si>
  <si>
    <t>Pierre 45 à 45.9 km</t>
  </si>
  <si>
    <t>Pierre 46 à 46.9 km</t>
  </si>
  <si>
    <t>Pierre 47 à 47.9 km</t>
  </si>
  <si>
    <t>Pierre 48 à 48.9 km</t>
  </si>
  <si>
    <t>Pierre 49 à 49.9 km</t>
  </si>
  <si>
    <t>Pierre 50 à 50.9 km</t>
  </si>
  <si>
    <t>Pierre 51 à 51.9 km</t>
  </si>
  <si>
    <t>Pierre 52 à 52.9 km</t>
  </si>
  <si>
    <t>Pierre 53 à 53.9 km</t>
  </si>
  <si>
    <t>Pierre 54 à 54.9 km</t>
  </si>
  <si>
    <t>Pierre 55 à 55.9 km</t>
  </si>
  <si>
    <t>Pierre 56 à 56.9 km</t>
  </si>
  <si>
    <t>Pierre 57 à 57.9 km</t>
  </si>
  <si>
    <t>Pierre 58 à 58.9 km</t>
  </si>
  <si>
    <t>Pierre 59 à 59.9 km</t>
  </si>
  <si>
    <t>Pierre 60 à 60.9 km</t>
  </si>
  <si>
    <t>Pierre 61 à 61.9 km</t>
  </si>
  <si>
    <t>Pierre 62 à 62.9 km</t>
  </si>
  <si>
    <t>Pierre 63 à 63.9 km</t>
  </si>
  <si>
    <t>Pierre 64 à 64.9 km</t>
  </si>
  <si>
    <t>Pierre 65 à 65.9 km</t>
  </si>
  <si>
    <t>Pierre 66 à 66.9 km</t>
  </si>
  <si>
    <t>Pierre 67 à 67.9 km</t>
  </si>
  <si>
    <t>Pierre 68 à 68.9 km</t>
  </si>
  <si>
    <t>Pierre 69 à 69.9 km</t>
  </si>
  <si>
    <t>Pierre 70 à 70.9 km</t>
  </si>
  <si>
    <t>Pierre 71 à 71.9 km</t>
  </si>
  <si>
    <t>Matériaux</t>
  </si>
  <si>
    <t>Source</t>
  </si>
  <si>
    <t>Lécuyer</t>
  </si>
  <si>
    <t>Remarques</t>
  </si>
  <si>
    <t>Aménagement_paysager</t>
  </si>
  <si>
    <t>Ensemencement hydraulique H-1</t>
  </si>
  <si>
    <t>Plaque de gazon</t>
  </si>
  <si>
    <t>Étape</t>
  </si>
  <si>
    <t>Étape1</t>
  </si>
  <si>
    <t>Étape 2</t>
  </si>
  <si>
    <t>Étape 3</t>
  </si>
  <si>
    <t>Étape 4</t>
  </si>
  <si>
    <t xml:space="preserve"> </t>
  </si>
  <si>
    <t>*</t>
  </si>
  <si>
    <t>Pelle_hydraulique</t>
  </si>
  <si>
    <t xml:space="preserve">Tracteur_sur_chenille </t>
  </si>
  <si>
    <t>Rouleau_compacteur</t>
  </si>
  <si>
    <t>Chargeur_sur_pneu</t>
  </si>
  <si>
    <t>Machinerie_spécialisée</t>
  </si>
  <si>
    <t>Ressources</t>
  </si>
  <si>
    <t>Main_d_oeuvre</t>
  </si>
  <si>
    <t>Taux horaire unité</t>
  </si>
  <si>
    <t>Exemple</t>
  </si>
  <si>
    <t>Durée</t>
  </si>
  <si>
    <t>Pelle petite + Broyeur forestier</t>
  </si>
  <si>
    <t>Pelle moyenne + Broyeur forestier</t>
  </si>
  <si>
    <t>Pelle grosse + Broyeur forestier</t>
  </si>
  <si>
    <t>MTQ</t>
  </si>
  <si>
    <t>Ajout 20$</t>
  </si>
  <si>
    <t>Ajout 30$</t>
  </si>
  <si>
    <t>Ajout 40$</t>
  </si>
  <si>
    <t>Fardier</t>
  </si>
  <si>
    <t>Taux Préparation de terrain abitibi</t>
  </si>
  <si>
    <t>Nettoyage et régalage</t>
  </si>
  <si>
    <t>Taux fixe à valider</t>
  </si>
  <si>
    <t>Signalisation_Mat</t>
  </si>
  <si>
    <t>jours</t>
  </si>
  <si>
    <t>Signa-Zip (Norascon)</t>
  </si>
  <si>
    <t>Camion flèche</t>
  </si>
  <si>
    <t>Remorque flèche</t>
  </si>
  <si>
    <t>Panneau signalisation (standard)</t>
  </si>
  <si>
    <t>TRV-7</t>
  </si>
  <si>
    <t>TLD-006</t>
  </si>
  <si>
    <t>Panneau standard + 1 remorque fleche + 20 TRV-7</t>
  </si>
  <si>
    <t>TTOG - 1200</t>
  </si>
  <si>
    <t>TTOG - 2000</t>
  </si>
  <si>
    <t>TBA - 2700</t>
  </si>
  <si>
    <t>Armtec</t>
  </si>
  <si>
    <t>Loutec</t>
  </si>
  <si>
    <t>Location 265/mois + 35$/50' de boyau</t>
  </si>
  <si>
    <t>Location 500/mois + 60$/50' de boyau</t>
  </si>
  <si>
    <t>Location 1400$/mois +60$/25' de boyau</t>
  </si>
  <si>
    <t>Cout unitaire ($/h)</t>
  </si>
  <si>
    <t>Location 525$/mois (Portative)</t>
  </si>
  <si>
    <t>Location 1080$/mois (Roulette)</t>
  </si>
  <si>
    <t>Pompe 2'' à essence ($/jour)</t>
  </si>
  <si>
    <t>Pompe 3'' a essence ($/jour)</t>
  </si>
  <si>
    <t>Pompe 6'' Diesel ($/jour)</t>
  </si>
  <si>
    <t>Pompe 3'' Électrique ($/jour)</t>
  </si>
  <si>
    <t>Location 300$/mois</t>
  </si>
  <si>
    <t>Essence Gén.5.0 kw ($/h)</t>
  </si>
  <si>
    <t>Essence Gén. 12 kw ($/h)</t>
  </si>
  <si>
    <t>Essence Pompe 2'' ($/h)</t>
  </si>
  <si>
    <t>Essence Pompe 3'' ($/h)</t>
  </si>
  <si>
    <t>Diesel pompe 3'' ($/h)</t>
  </si>
  <si>
    <t>0.8 gal/h * 1.30$/litres</t>
  </si>
  <si>
    <t>1.5 gal/h * 1.30$/litres</t>
  </si>
  <si>
    <t>2.5 L/h * 1.30$/litres</t>
  </si>
  <si>
    <t>1.5 L/h * 1.30$/litres</t>
  </si>
  <si>
    <t>6.3 L/h * 1.30$/litres</t>
  </si>
  <si>
    <t>Approximé</t>
  </si>
  <si>
    <t>Mur parafouilles - 2700</t>
  </si>
  <si>
    <t>Sommaire des quantités de matériaux</t>
  </si>
  <si>
    <t>Feuilles de calculs</t>
  </si>
  <si>
    <t>Recueil transport en vrac 2013</t>
  </si>
  <si>
    <t>MTQ IT_130-1 et 130-2 (2013)</t>
  </si>
  <si>
    <t>Lamothe (D00133A - Mai 2013)</t>
  </si>
  <si>
    <t>Évaluer selon D00133A-D00134A et D00097A</t>
  </si>
  <si>
    <t>Basé sur D00097A</t>
  </si>
  <si>
    <t>TTOG - 1500</t>
  </si>
  <si>
    <t>TTOG - 2200</t>
  </si>
  <si>
    <t xml:space="preserve">Vrac 72 à 72.9 </t>
  </si>
  <si>
    <t>Vrac 73 à 73.9 km</t>
  </si>
  <si>
    <t>Vrac 74 à 74.9 km</t>
  </si>
  <si>
    <t>Vrac 75 à 75.9 km</t>
  </si>
  <si>
    <t>Vrac 76 à 76.9 km</t>
  </si>
  <si>
    <t>Vrac 77 à 77.9 km</t>
  </si>
  <si>
    <t>Vrac 78 à 78.9 km</t>
  </si>
  <si>
    <t>Vrac 79 à 79.9 km</t>
  </si>
  <si>
    <t>Vrac 80 à 80.9 km</t>
  </si>
  <si>
    <t>Vrac 81 à 81.9 km</t>
  </si>
  <si>
    <t>Vrac 82 à 82.9 km</t>
  </si>
  <si>
    <t>Vrac 83 à 83.9 km</t>
  </si>
  <si>
    <t>Vrac 84 à 84.9 km</t>
  </si>
  <si>
    <t>Vrac 85 à 85.9 km</t>
  </si>
  <si>
    <t>Vrac 86 à 86.9 km</t>
  </si>
  <si>
    <t>Vrac 87 à 87.9 km</t>
  </si>
  <si>
    <t>Vrac 88 à 88.9 km</t>
  </si>
  <si>
    <t>Vrac 89 à 89.9 km</t>
  </si>
  <si>
    <t>Vrac 90 à 90.9 km</t>
  </si>
  <si>
    <t>Vrac 91 à 91.9 km</t>
  </si>
  <si>
    <t>Vrac 92 à 92.9 km</t>
  </si>
  <si>
    <t>Vrac 93 à 93.9 km</t>
  </si>
  <si>
    <t>Vrac 94 à 94.9 km</t>
  </si>
  <si>
    <t>Vrac 95 à 95.9 km</t>
  </si>
  <si>
    <t>Vrac 96 à 96.9 km</t>
  </si>
  <si>
    <t>Vrac 97 à 97.9 km</t>
  </si>
  <si>
    <t>Vrac 98 à 98.9 km</t>
  </si>
  <si>
    <t>Vrac 99 à 99.9 km</t>
  </si>
  <si>
    <t>Vrac 100 à 100.9 km</t>
  </si>
  <si>
    <t>Vrac 101 à 101.9 km</t>
  </si>
  <si>
    <t>Vrac 102 à 102.9 km</t>
  </si>
  <si>
    <t>Vrac 103 à 103.9 km</t>
  </si>
  <si>
    <t>Vrac 104 à 104.9 km</t>
  </si>
  <si>
    <t>Vrac 105 à 105.9 km</t>
  </si>
  <si>
    <t>Vrac 106 à 106.9 km</t>
  </si>
  <si>
    <t>Vrac 107 à 107.9 km</t>
  </si>
  <si>
    <t>Vrac 108 à 108.9 km</t>
  </si>
  <si>
    <t>Vrac 109 à 109.9 km</t>
  </si>
  <si>
    <t>Vrac 110 à 110.9 km</t>
  </si>
  <si>
    <t>Vrac 111 à 111.9 km</t>
  </si>
  <si>
    <t>Vrac 112 à 112.9 km</t>
  </si>
  <si>
    <t>Vrac 113 à 113.9 km</t>
  </si>
  <si>
    <t>Vrac 114 à 114.9 km</t>
  </si>
  <si>
    <t>Pierre 73 à 73.9km</t>
  </si>
  <si>
    <t>Pierre 74 à 74.9km</t>
  </si>
  <si>
    <t>Pierre 75 à 75.9km</t>
  </si>
  <si>
    <t>Pierre 76 à 76.9km</t>
  </si>
  <si>
    <t>Pierre 77 à 77.9km</t>
  </si>
  <si>
    <t>Pierre 78 à 78.9km</t>
  </si>
  <si>
    <t>Pierre 79 à 79.9km</t>
  </si>
  <si>
    <t>Pierre 80 à 80.9km</t>
  </si>
  <si>
    <t>Pierre 81 à 81.9km</t>
  </si>
  <si>
    <t>Pierre 82 à 82.9km</t>
  </si>
  <si>
    <t>Pierre 83 à 83.9km</t>
  </si>
  <si>
    <t>Pierre 84 à 84.9km</t>
  </si>
  <si>
    <t>Pierre 85 à 85.9km</t>
  </si>
  <si>
    <t>Pierre 86 à 86.9km</t>
  </si>
  <si>
    <t>Pierre 87 à 87.9km</t>
  </si>
  <si>
    <t>Pierre 88 à 88.9km</t>
  </si>
  <si>
    <t>Pierre 89 à 89.9km</t>
  </si>
  <si>
    <t>Pierre 90 à 90.9km</t>
  </si>
  <si>
    <t>Pierre 91 à 91.9km</t>
  </si>
  <si>
    <t>Pierre 92 à 92.9km</t>
  </si>
  <si>
    <t>Pierre 93 à 93.9km</t>
  </si>
  <si>
    <t>Pierre 94 à 94.9km</t>
  </si>
  <si>
    <t>Pierre 95 à 95.9km</t>
  </si>
  <si>
    <t>Pierre 96 à 96.9km</t>
  </si>
  <si>
    <t>Pierre 97 à 97.9km</t>
  </si>
  <si>
    <t>Pierre 98 à 98.9km</t>
  </si>
  <si>
    <t>Pierre 99 à 99.9km</t>
  </si>
  <si>
    <t>Pierre 100 à 100.9km</t>
  </si>
  <si>
    <t>Pierre 101 à 101.9km</t>
  </si>
  <si>
    <t>Pierre 102 à 102.9km</t>
  </si>
  <si>
    <t>Pierre 103 à 103.9km</t>
  </si>
  <si>
    <t>Pierre 104 à 104.9km</t>
  </si>
  <si>
    <t>Pierre 105 à 105.9km</t>
  </si>
  <si>
    <t>Pierre 106 à 106.9km</t>
  </si>
  <si>
    <t>Pierre 107 à 107.9km</t>
  </si>
  <si>
    <t>Pierre 108 à 108.9km</t>
  </si>
  <si>
    <t>Pierre 109 à 109.9km</t>
  </si>
  <si>
    <t>Pierre 110 à 110.9km</t>
  </si>
  <si>
    <t>Pierre 111 à 111.9km</t>
  </si>
  <si>
    <t>Pierre 112 à 112.9km</t>
  </si>
  <si>
    <t>Pierre 113 à 113.9km</t>
  </si>
  <si>
    <t>Pierre 114 à 114.9km</t>
  </si>
  <si>
    <t xml:space="preserve">Pierre 72 à 72.9 </t>
  </si>
  <si>
    <t>Enrobé 73 à 73.9km</t>
  </si>
  <si>
    <t>Enrobé 74 à 74.9km</t>
  </si>
  <si>
    <t>Enrobé 75 à 75.9km</t>
  </si>
  <si>
    <t>Enrobé 76 à 76.9km</t>
  </si>
  <si>
    <t>Enrobé 77 à 77.9km</t>
  </si>
  <si>
    <t>Enrobé 78 à 78.9km</t>
  </si>
  <si>
    <t>Enrobé 79 à 79.9km</t>
  </si>
  <si>
    <t>Enrobé 80 à 80.9km</t>
  </si>
  <si>
    <t>Enrobé 81 à 81.9km</t>
  </si>
  <si>
    <t>Enrobé 82 à 82.9km</t>
  </si>
  <si>
    <t>Enrobé 83 à 83.9km</t>
  </si>
  <si>
    <t>Enrobé 84 à 84.9km</t>
  </si>
  <si>
    <t>Enrobé 85 à 85.9km</t>
  </si>
  <si>
    <t>Enrobé 86 à 86.9km</t>
  </si>
  <si>
    <t>Enrobé 87 à 87.9km</t>
  </si>
  <si>
    <t>Enrobé 88 à 88.9km</t>
  </si>
  <si>
    <t>Enrobé 89 à 89.9km</t>
  </si>
  <si>
    <t>Enrobé 90 à 90.9km</t>
  </si>
  <si>
    <t>Enrobé 91 à 91.9km</t>
  </si>
  <si>
    <t>Enrobé 92 à 92.9km</t>
  </si>
  <si>
    <t>Enrobé 93 à 93.9km</t>
  </si>
  <si>
    <t>Enrobé 94 à 94.9km</t>
  </si>
  <si>
    <t>Enrobé 95 à 95.9km</t>
  </si>
  <si>
    <t>Enrobé 96 à 96.9km</t>
  </si>
  <si>
    <t>Enrobé 97 à 97.9km</t>
  </si>
  <si>
    <t>Enrobé 98 à 98.9km</t>
  </si>
  <si>
    <t>Enrobé 99 à 99.9km</t>
  </si>
  <si>
    <t>Enrobé 100 à 100.9km</t>
  </si>
  <si>
    <t>Enrobé 101 à 101.9km</t>
  </si>
  <si>
    <t>Enrobé 102 à 102.9km</t>
  </si>
  <si>
    <t>Enrobé 103 à 103.9km</t>
  </si>
  <si>
    <t>Enrobé 104 à 104.9km</t>
  </si>
  <si>
    <t>Enrobé 105 à 105.9km</t>
  </si>
  <si>
    <t>Enrobé 106 à 106.9km</t>
  </si>
  <si>
    <t>Enrobé 107 à 107.9km</t>
  </si>
  <si>
    <t>Enrobé 108 à 108.9km</t>
  </si>
  <si>
    <t>Enrobé 109 à 109.9km</t>
  </si>
  <si>
    <t>Enrobé 110 à 110.9km</t>
  </si>
  <si>
    <t>Enrobé 111 à 111.9km</t>
  </si>
  <si>
    <t>Enrobé 112 à 112.9km</t>
  </si>
  <si>
    <t>Enrobé 113 à 113.9km</t>
  </si>
  <si>
    <t>Enrobé 114 à 114.9km</t>
  </si>
  <si>
    <t>Enrobé 115 à 115.9km</t>
  </si>
  <si>
    <t>Vrac 115 à 115.9km</t>
  </si>
  <si>
    <t xml:space="preserve">Enrobé 72 à 72.9 </t>
  </si>
  <si>
    <t>Pierre 115 à 115.9km</t>
  </si>
  <si>
    <t>Vrac 116 à 116.9 km</t>
  </si>
  <si>
    <t>Vrac 117 à 117.9 km</t>
  </si>
  <si>
    <t>Vrac 118 à 118.9 km</t>
  </si>
  <si>
    <t>Vrac 119 à 119.9 km</t>
  </si>
  <si>
    <t>Vrac 120 à 120.9 km</t>
  </si>
  <si>
    <t>Vrac 121 à 121.9 km</t>
  </si>
  <si>
    <t>Vrac 122 à 122.9 km</t>
  </si>
  <si>
    <t>Vrac 123 à 123.9 km</t>
  </si>
  <si>
    <t>Vrac 124 à 124.9 km</t>
  </si>
  <si>
    <t>Vrac 125 à 125.9 km</t>
  </si>
  <si>
    <t>Vrac 126 à 126.9 km</t>
  </si>
  <si>
    <t>Vrac 127 à 127.9 km</t>
  </si>
  <si>
    <t>Vrac 128 à 128.9 km</t>
  </si>
  <si>
    <t>Vrac 129 à 129.9 km</t>
  </si>
  <si>
    <t>Vrac 130 à 130.9 km</t>
  </si>
  <si>
    <t>Vrac 131 à 131.9 km</t>
  </si>
  <si>
    <t>Vrac 132 à 132.9 km</t>
  </si>
  <si>
    <t>Vrac 133 à 133.9 km</t>
  </si>
  <si>
    <t>Vrac 134 à 134.9 km</t>
  </si>
  <si>
    <t>Vrac 135 à 135.9 km</t>
  </si>
  <si>
    <t>Vrac 136 à 136.9 km</t>
  </si>
  <si>
    <t>Vrac 137 à 137.9 km</t>
  </si>
  <si>
    <t>Vrac 138 à 138.9 km</t>
  </si>
  <si>
    <t>Vrac 139 à 139.9 km</t>
  </si>
  <si>
    <t>Vrac 140 à 140.9 km</t>
  </si>
  <si>
    <t>Vrac 141 à 141.9 km</t>
  </si>
  <si>
    <t>Vrac 142 à 142.9 km</t>
  </si>
  <si>
    <t>Vrac 143 à 143.9 km</t>
  </si>
  <si>
    <t>Vrac 144 à 144.9 km</t>
  </si>
  <si>
    <t>Vrac 145 à 145.9 km</t>
  </si>
  <si>
    <t>Vrac 146 à 146.9 km</t>
  </si>
  <si>
    <t>Vrac 147 à 147.9 km</t>
  </si>
  <si>
    <t>Vrac 148 à 148.9 km</t>
  </si>
  <si>
    <t>Vrac 149 à 149.9 km</t>
  </si>
  <si>
    <t>Vrac 150 à 150.9 km</t>
  </si>
  <si>
    <t>Vrac 151 à 151.9 km</t>
  </si>
  <si>
    <t>Vrac 152 à 152.9 km</t>
  </si>
  <si>
    <t>Vrac 153 à 153.9 km</t>
  </si>
  <si>
    <t>Vrac 154 à 154.9 km</t>
  </si>
  <si>
    <t>Vrac 155 à 155.9 km</t>
  </si>
  <si>
    <t>Vrac 156 à 156.9 km</t>
  </si>
  <si>
    <t>Vrac 157 à 157.9 km</t>
  </si>
  <si>
    <t>Enrobé 116 à 116.9 km</t>
  </si>
  <si>
    <t>Enrobé 117 à 117.9 km</t>
  </si>
  <si>
    <t>Enrobé 118 à 118.9 km</t>
  </si>
  <si>
    <t>Enrobé 119 à 119.9 km</t>
  </si>
  <si>
    <t>Enrobé 120 à 120.9 km</t>
  </si>
  <si>
    <t>Enrobé 121 à 121.9 km</t>
  </si>
  <si>
    <t>Enrobé 122 à 122.9 km</t>
  </si>
  <si>
    <t>Enrobé 123 à 123.9 km</t>
  </si>
  <si>
    <t>Enrobé 124 à 124.9 km</t>
  </si>
  <si>
    <t>Enrobé 125 à 125.9 km</t>
  </si>
  <si>
    <t>Enrobé 126 à 126.9 km</t>
  </si>
  <si>
    <t>Enrobé 127 à 127.9 km</t>
  </si>
  <si>
    <t>Enrobé 128 à 128.9 km</t>
  </si>
  <si>
    <t>Enrobé 129 à 129.9 km</t>
  </si>
  <si>
    <t>Enrobé 130 à 130.9 km</t>
  </si>
  <si>
    <t>Enrobé 131 à 131.9 km</t>
  </si>
  <si>
    <t>Enrobé 132 à 132.9 km</t>
  </si>
  <si>
    <t>Enrobé 133 à 133.9 km</t>
  </si>
  <si>
    <t>Enrobé 134 à 134.9 km</t>
  </si>
  <si>
    <t>Enrobé 135 à 135.9 km</t>
  </si>
  <si>
    <t>Enrobé 136 à 136.9 km</t>
  </si>
  <si>
    <t>Enrobé 137 à 137.9 km</t>
  </si>
  <si>
    <t>Enrobé 138 à 138.9 km</t>
  </si>
  <si>
    <t>Enrobé 139 à 139.9 km</t>
  </si>
  <si>
    <t>Enrobé 140 à 140.9 km</t>
  </si>
  <si>
    <t>Enrobé 141 à 141.9 km</t>
  </si>
  <si>
    <t>Enrobé 142 à 142.9 km</t>
  </si>
  <si>
    <t>Enrobé 143 à 143.9 km</t>
  </si>
  <si>
    <t>Enrobé 144 à 144.9 km</t>
  </si>
  <si>
    <t>Enrobé 145 à 145.9 km</t>
  </si>
  <si>
    <t>Enrobé 146 à 146.9 km</t>
  </si>
  <si>
    <t>Enrobé 147 à 147.9 km</t>
  </si>
  <si>
    <t>Enrobé 148 à 148.9 km</t>
  </si>
  <si>
    <t>Enrobé 149 à 149.9 km</t>
  </si>
  <si>
    <t>Enrobé 150 à 150.9 km</t>
  </si>
  <si>
    <t>Enrobé 151 à 151.9 km</t>
  </si>
  <si>
    <t>Enrobé 152 à 152.9 km</t>
  </si>
  <si>
    <t>Enrobé 153 à 153.9 km</t>
  </si>
  <si>
    <t>Enrobé 154 à 154.9 km</t>
  </si>
  <si>
    <t>Enrobé 155 à 155.9 km</t>
  </si>
  <si>
    <t>Enrobé 156 à 156.9 km</t>
  </si>
  <si>
    <t>Enrobé 157 à 157.9 km</t>
  </si>
  <si>
    <t>Pierre 116 à 116.9 km</t>
  </si>
  <si>
    <t>Pierre 117 à 117.9 km</t>
  </si>
  <si>
    <t>Pierre 118 à 118.9 km</t>
  </si>
  <si>
    <t>Pierre 119 à 119.9 km</t>
  </si>
  <si>
    <t>Pierre 120 à 120.9 km</t>
  </si>
  <si>
    <t>Pierre 121 à 121.9 km</t>
  </si>
  <si>
    <t>Pierre 122 à 122.9 km</t>
  </si>
  <si>
    <t>Pierre 123 à 123.9 km</t>
  </si>
  <si>
    <t>Pierre 124 à 124.9 km</t>
  </si>
  <si>
    <t>Pierre 125 à 125.9 km</t>
  </si>
  <si>
    <t>Pierre 126 à 126.9 km</t>
  </si>
  <si>
    <t>Pierre 127 à 127.9 km</t>
  </si>
  <si>
    <t>Pierre 128 à 128.9 km</t>
  </si>
  <si>
    <t>Pierre 129 à 129.9 km</t>
  </si>
  <si>
    <t>Pierre 130 à 130.9 km</t>
  </si>
  <si>
    <t>Pierre 131 à 131.9 km</t>
  </si>
  <si>
    <t>Pierre 132 à 132.9 km</t>
  </si>
  <si>
    <t>Pierre 133 à 133.9 km</t>
  </si>
  <si>
    <t>Pierre 134 à 134.9 km</t>
  </si>
  <si>
    <t>Pierre 135 à 135.9 km</t>
  </si>
  <si>
    <t>Pierre 136 à 136.9 km</t>
  </si>
  <si>
    <t>Pierre 137 à 137.9 km</t>
  </si>
  <si>
    <t>Pierre 138 à 138.9 km</t>
  </si>
  <si>
    <t>Pierre 139 à 139.9 km</t>
  </si>
  <si>
    <t>Pierre 140 à 140.9 km</t>
  </si>
  <si>
    <t>Pierre 141 à 141.9 km</t>
  </si>
  <si>
    <t>Pierre 142 à 142.9 km</t>
  </si>
  <si>
    <t>Pierre 143 à 143.9 km</t>
  </si>
  <si>
    <t>Pierre 144 à 144.9 km</t>
  </si>
  <si>
    <t>Pierre 145 à 145.9 km</t>
  </si>
  <si>
    <t>Pierre 146 à 146.9 km</t>
  </si>
  <si>
    <t>Pierre 147 à 147.9 km</t>
  </si>
  <si>
    <t>Pierre 148 à 148.9 km</t>
  </si>
  <si>
    <t>Pierre 149 à 149.9 km</t>
  </si>
  <si>
    <t>Pierre 150 à 150.9 km</t>
  </si>
  <si>
    <t>Pierre 151 à 151.9 km</t>
  </si>
  <si>
    <t>Pierre 152 à 152.9 km</t>
  </si>
  <si>
    <t>Pierre 153 à 153.9 km</t>
  </si>
  <si>
    <t>Pierre 154 à 154.9 km</t>
  </si>
  <si>
    <t>Pierre 155 à 155.9 km</t>
  </si>
  <si>
    <t>Pierre 156 à 156.9 km</t>
  </si>
  <si>
    <t>Pierre 157 à 157.9 km</t>
  </si>
  <si>
    <t>Administration et profit:</t>
  </si>
  <si>
    <t>Durée des travaux (jours):</t>
  </si>
  <si>
    <t>Total:</t>
  </si>
  <si>
    <t>Contingence:</t>
  </si>
  <si>
    <t>Génératrice 12 kw ($/jour)</t>
  </si>
  <si>
    <t>Génératrice 5.0 kw ($/jour)</t>
  </si>
  <si>
    <t>Unité2</t>
  </si>
  <si>
    <t>Marcel Baril 2014-04-04</t>
  </si>
  <si>
    <t>Non livré</t>
  </si>
  <si>
    <t>Mise à jour:</t>
  </si>
  <si>
    <t>Camion liant d'accrochage</t>
  </si>
  <si>
    <t>Liste Lamothe 2013</t>
  </si>
  <si>
    <t>Liant d'accrochage</t>
  </si>
  <si>
    <t>Litres</t>
  </si>
  <si>
    <t>Évaluer selon environnement canada</t>
  </si>
  <si>
    <t>Dernier numéro utilisé:</t>
  </si>
  <si>
    <t>Environnement</t>
  </si>
  <si>
    <t>Barrière à sédiment (géotextiles)</t>
  </si>
  <si>
    <t>Estacade flottante</t>
  </si>
  <si>
    <t>Barrière à sédiment (Pailles)</t>
  </si>
  <si>
    <t>Rideau de confinement (7pi profond)</t>
  </si>
  <si>
    <t>Texel (courriel P.Boutin 24 février 2014)</t>
  </si>
  <si>
    <t>Opéré</t>
  </si>
  <si>
    <t>D0097A</t>
  </si>
  <si>
    <t>Roulotte de chantier 10'x40'</t>
  </si>
  <si>
    <t>mois</t>
  </si>
  <si>
    <t>Clément et frères-Courriel du 14-02-24</t>
  </si>
  <si>
    <t>Aménagement roulotte</t>
  </si>
  <si>
    <t>Évaluer selon courriel Clément et frères</t>
  </si>
  <si>
    <t>Équipements</t>
  </si>
  <si>
    <t>heures</t>
  </si>
  <si>
    <t>Internet</t>
  </si>
  <si>
    <t>Évaluation selon OD Dozois</t>
  </si>
  <si>
    <t>Montant 110</t>
  </si>
  <si>
    <t>Montant 155:</t>
  </si>
  <si>
    <t>Frais 110</t>
  </si>
  <si>
    <t>Frais 155</t>
  </si>
  <si>
    <t>Frais 115</t>
  </si>
  <si>
    <t>Montant</t>
  </si>
  <si>
    <t>Adm.Profit</t>
  </si>
  <si>
    <t>Répartit</t>
  </si>
  <si>
    <t>Cout total ajusté</t>
  </si>
  <si>
    <t>Taux approximé</t>
  </si>
  <si>
    <t>Bordereau main-d'oeuvre</t>
  </si>
  <si>
    <t>Équipes de travail</t>
  </si>
  <si>
    <t>ponceau</t>
  </si>
  <si>
    <t>Déblai</t>
  </si>
  <si>
    <t>#001</t>
  </si>
  <si>
    <t>#002</t>
  </si>
  <si>
    <t>#101</t>
  </si>
  <si>
    <t>#102</t>
  </si>
  <si>
    <t>Enrobé 1</t>
  </si>
  <si>
    <t>Enrobé 2</t>
  </si>
  <si>
    <t>t</t>
  </si>
  <si>
    <t>Ponceau</t>
  </si>
  <si>
    <t>Enrbé</t>
  </si>
  <si>
    <t>Bordereau 100</t>
  </si>
  <si>
    <t>Bordereau 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</si>
</sst>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$&quot;#,##0.00_);[Red]\(&quot;$&quot;#,##0.00\)"/>
    <numFmt numFmtId="165" formatCode="#,##0.00\ &quot;$&quot;"/>
    <numFmt numFmtId="166" formatCode="0.00&quot; J&quot;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1"/>
      <color rgb="FF000000"/>
      <name val="Calibri"/>
      <family val="2"/>
    </font>
    <font>
      <u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darkDown"/>
    </fill>
    <fill>
      <patternFill patternType="solid">
        <fgColor rgb="FFFFFF00"/>
        <bgColor indexed="64"/>
      </patternFill>
    </fill>
    <fill>
      <patternFill patternType="lightDown">
        <bgColor theme="0"/>
      </patternFill>
    </fill>
    <fill>
      <patternFill patternType="solid">
        <fgColor theme="8"/>
        <bgColor theme="8"/>
      </patternFill>
    </fill>
    <fill>
      <patternFill patternType="solid">
        <fgColor theme="4"/>
        <bgColor theme="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4"/>
        <bgColor indexed="64"/>
      </patternFill>
    </fill>
  </fills>
  <borders count="81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auto="1"/>
      </right>
      <top style="thin">
        <color indexed="64"/>
      </top>
      <bottom/>
      <diagonal/>
    </border>
    <border>
      <left style="hair">
        <color auto="1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double">
        <color auto="1"/>
      </bottom>
      <diagonal/>
    </border>
    <border>
      <left style="thin">
        <color auto="1"/>
      </left>
      <right style="hair">
        <color auto="1"/>
      </right>
      <top/>
      <bottom style="double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/>
      <bottom style="double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double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theme="8"/>
      </right>
      <top style="thin">
        <color theme="8"/>
      </top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8"/>
      </left>
      <right/>
      <top style="thin">
        <color theme="8"/>
      </top>
      <bottom/>
      <diagonal/>
    </border>
    <border>
      <left style="thin">
        <color auto="1"/>
      </left>
      <right/>
      <top style="thin">
        <color theme="8"/>
      </top>
      <bottom/>
      <diagonal/>
    </border>
    <border>
      <left style="thin">
        <color theme="8"/>
      </left>
      <right/>
      <top style="double">
        <color indexed="64"/>
      </top>
      <bottom/>
      <diagonal/>
    </border>
    <border>
      <left style="thin">
        <color indexed="64"/>
      </left>
      <right style="thin">
        <color theme="8"/>
      </right>
      <top style="double">
        <color indexed="64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theme="4" tint="0.39997558519241921"/>
      </right>
      <top style="medium">
        <color auto="1"/>
      </top>
      <bottom style="thin">
        <color theme="4" tint="0.39997558519241921"/>
      </bottom>
      <diagonal/>
    </border>
    <border>
      <left style="thick">
        <color theme="4" tint="0.39994506668294322"/>
      </left>
      <right/>
      <top style="thick">
        <color theme="4" tint="0.39994506668294322"/>
      </top>
      <bottom/>
      <diagonal/>
    </border>
    <border>
      <left style="thin">
        <color auto="1"/>
      </left>
      <right/>
      <top style="thick">
        <color theme="4" tint="0.39994506668294322"/>
      </top>
      <bottom/>
      <diagonal/>
    </border>
    <border>
      <left style="thin">
        <color auto="1"/>
      </left>
      <right style="thick">
        <color theme="4" tint="0.39994506668294322"/>
      </right>
      <top style="thick">
        <color theme="4" tint="0.39994506668294322"/>
      </top>
      <bottom/>
      <diagonal/>
    </border>
    <border>
      <left style="thick">
        <color theme="4" tint="0.39994506668294322"/>
      </left>
      <right/>
      <top style="medium">
        <color auto="1"/>
      </top>
      <bottom style="medium">
        <color auto="1"/>
      </bottom>
      <diagonal/>
    </border>
    <border>
      <left/>
      <right style="thick">
        <color theme="4" tint="0.39994506668294322"/>
      </right>
      <top style="medium">
        <color auto="1"/>
      </top>
      <bottom style="medium">
        <color auto="1"/>
      </bottom>
      <diagonal/>
    </border>
    <border>
      <left style="thick">
        <color theme="4" tint="0.39994506668294322"/>
      </left>
      <right/>
      <top style="hair">
        <color auto="1"/>
      </top>
      <bottom/>
      <diagonal/>
    </border>
    <border>
      <left style="thin">
        <color auto="1"/>
      </left>
      <right style="thick">
        <color theme="4" tint="0.39994506668294322"/>
      </right>
      <top style="thin">
        <color theme="4" tint="0.39997558519241921"/>
      </top>
      <bottom/>
      <diagonal/>
    </border>
    <border>
      <left style="thick">
        <color theme="4" tint="0.39994506668294322"/>
      </left>
      <right/>
      <top style="hair">
        <color auto="1"/>
      </top>
      <bottom style="hair">
        <color auto="1"/>
      </bottom>
      <diagonal/>
    </border>
    <border>
      <left style="thick">
        <color theme="4" tint="0.39994506668294322"/>
      </left>
      <right/>
      <top/>
      <bottom/>
      <diagonal/>
    </border>
    <border>
      <left style="thick">
        <color theme="4" tint="0.39994506668294322"/>
      </left>
      <right/>
      <top style="thin">
        <color theme="4" tint="0.39997558519241921"/>
      </top>
      <bottom style="thick">
        <color theme="4" tint="0.39994506668294322"/>
      </bottom>
      <diagonal/>
    </border>
    <border>
      <left/>
      <right/>
      <top style="medium">
        <color auto="1"/>
      </top>
      <bottom style="thick">
        <color theme="4" tint="0.39994506668294322"/>
      </bottom>
      <diagonal/>
    </border>
    <border>
      <left style="thin">
        <color auto="1"/>
      </left>
      <right/>
      <top style="medium">
        <color auto="1"/>
      </top>
      <bottom style="thick">
        <color theme="4" tint="0.39994506668294322"/>
      </bottom>
      <diagonal/>
    </border>
    <border>
      <left style="thin">
        <color auto="1"/>
      </left>
      <right style="thick">
        <color theme="4" tint="0.39994506668294322"/>
      </right>
      <top style="medium">
        <color auto="1"/>
      </top>
      <bottom style="thick">
        <color theme="4" tint="0.39994506668294322"/>
      </bottom>
      <diagonal/>
    </border>
    <border>
      <left style="thin">
        <color auto="1"/>
      </left>
      <right/>
      <top style="double">
        <color indexed="64"/>
      </top>
      <bottom style="hair">
        <color auto="1"/>
      </bottom>
      <diagonal/>
    </border>
    <border>
      <left style="thin">
        <color indexed="64"/>
      </left>
      <right style="medium">
        <color auto="1"/>
      </right>
      <top style="double">
        <color indexed="64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 style="double">
        <color indexed="64"/>
      </top>
      <bottom/>
      <diagonal/>
    </border>
    <border>
      <left style="medium">
        <color auto="1"/>
      </left>
      <right/>
      <top style="thin">
        <color theme="8"/>
      </top>
      <bottom/>
      <diagonal/>
    </border>
    <border>
      <left style="medium">
        <color auto="1"/>
      </left>
      <right/>
      <top style="double">
        <color indexed="64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thin">
        <color theme="4" tint="0.3999755851924192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91">
    <xf numFmtId="0" fontId="0" fillId="0" borderId="0" xfId="0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165" fontId="0" fillId="0" borderId="2" xfId="0" applyNumberForma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2" fillId="0" borderId="0" xfId="0" applyFont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165" fontId="0" fillId="0" borderId="0" xfId="0" applyNumberFormat="1"/>
    <xf numFmtId="0" fontId="1" fillId="0" borderId="11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65" fontId="1" fillId="0" borderId="18" xfId="0" applyNumberFormat="1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5" fillId="0" borderId="19" xfId="0" applyFont="1" applyBorder="1" applyAlignment="1">
      <alignment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0" fillId="0" borderId="14" xfId="0" applyBorder="1"/>
    <xf numFmtId="0" fontId="0" fillId="0" borderId="21" xfId="0" applyBorder="1"/>
    <xf numFmtId="0" fontId="1" fillId="0" borderId="21" xfId="0" applyFont="1" applyBorder="1"/>
    <xf numFmtId="0" fontId="6" fillId="0" borderId="19" xfId="0" applyFont="1" applyFill="1" applyBorder="1" applyAlignment="1">
      <alignment horizontal="center" vertical="center" wrapText="1"/>
    </xf>
    <xf numFmtId="165" fontId="0" fillId="0" borderId="0" xfId="0" applyNumberFormat="1" applyFill="1"/>
    <xf numFmtId="165" fontId="0" fillId="0" borderId="0" xfId="0" applyNumberFormat="1" applyFill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1" fillId="0" borderId="30" xfId="0" applyFont="1" applyBorder="1" applyAlignment="1">
      <alignment horizontal="center"/>
    </xf>
    <xf numFmtId="165" fontId="0" fillId="0" borderId="29" xfId="0" applyNumberFormat="1" applyBorder="1" applyAlignment="1">
      <alignment horizontal="center"/>
    </xf>
    <xf numFmtId="165" fontId="0" fillId="0" borderId="26" xfId="0" applyNumberFormat="1" applyBorder="1" applyAlignment="1">
      <alignment horizontal="center"/>
    </xf>
    <xf numFmtId="2" fontId="0" fillId="0" borderId="25" xfId="0" applyNumberFormat="1" applyBorder="1" applyAlignment="1">
      <alignment horizontal="center"/>
    </xf>
    <xf numFmtId="2" fontId="0" fillId="0" borderId="26" xfId="0" applyNumberFormat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64" fontId="0" fillId="0" borderId="0" xfId="0" applyNumberFormat="1"/>
    <xf numFmtId="164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  <xf numFmtId="0" fontId="1" fillId="0" borderId="0" xfId="0" applyFont="1" applyAlignment="1">
      <alignment horizontal="right"/>
    </xf>
    <xf numFmtId="0" fontId="1" fillId="0" borderId="31" xfId="0" applyFont="1" applyBorder="1" applyAlignment="1">
      <alignment horizontal="right"/>
    </xf>
    <xf numFmtId="165" fontId="1" fillId="0" borderId="31" xfId="0" applyNumberFormat="1" applyFont="1" applyBorder="1"/>
    <xf numFmtId="165" fontId="1" fillId="0" borderId="0" xfId="0" applyNumberFormat="1" applyFont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32" xfId="0" applyFont="1" applyBorder="1" applyAlignment="1">
      <alignment horizontal="center"/>
    </xf>
    <xf numFmtId="165" fontId="0" fillId="0" borderId="35" xfId="0" applyNumberFormat="1" applyBorder="1" applyAlignment="1">
      <alignment horizontal="center"/>
    </xf>
    <xf numFmtId="165" fontId="0" fillId="0" borderId="24" xfId="0" applyNumberFormat="1" applyBorder="1" applyAlignment="1">
      <alignment horizontal="center"/>
    </xf>
    <xf numFmtId="2" fontId="0" fillId="0" borderId="38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165" fontId="0" fillId="0" borderId="39" xfId="0" applyNumberFormat="1" applyBorder="1" applyAlignment="1">
      <alignment horizontal="center"/>
    </xf>
    <xf numFmtId="165" fontId="0" fillId="0" borderId="40" xfId="0" applyNumberFormat="1" applyBorder="1" applyAlignment="1">
      <alignment horizontal="center"/>
    </xf>
    <xf numFmtId="165" fontId="0" fillId="0" borderId="43" xfId="0" applyNumberFormat="1" applyFont="1" applyBorder="1" applyAlignment="1">
      <alignment horizontal="center" vertical="center"/>
    </xf>
    <xf numFmtId="0" fontId="7" fillId="7" borderId="47" xfId="0" applyFont="1" applyFill="1" applyBorder="1" applyAlignment="1">
      <alignment horizontal="center" vertical="center" wrapText="1"/>
    </xf>
    <xf numFmtId="0" fontId="7" fillId="7" borderId="48" xfId="0" applyFont="1" applyFill="1" applyBorder="1" applyAlignment="1">
      <alignment horizontal="center" vertical="center" wrapText="1"/>
    </xf>
    <xf numFmtId="0" fontId="7" fillId="7" borderId="43" xfId="0" applyFont="1" applyFill="1" applyBorder="1" applyAlignment="1">
      <alignment horizontal="center" vertical="center" wrapText="1"/>
    </xf>
    <xf numFmtId="0" fontId="1" fillId="0" borderId="44" xfId="0" applyFont="1" applyBorder="1" applyAlignment="1">
      <alignment horizontal="center"/>
    </xf>
    <xf numFmtId="0" fontId="1" fillId="4" borderId="44" xfId="0" applyFont="1" applyFill="1" applyBorder="1" applyAlignment="1">
      <alignment horizontal="center" wrapText="1"/>
    </xf>
    <xf numFmtId="165" fontId="1" fillId="0" borderId="44" xfId="0" applyNumberFormat="1" applyFont="1" applyBorder="1" applyAlignment="1">
      <alignment horizontal="center"/>
    </xf>
    <xf numFmtId="2" fontId="1" fillId="0" borderId="44" xfId="0" applyNumberFormat="1" applyFont="1" applyBorder="1" applyAlignment="1">
      <alignment horizontal="center"/>
    </xf>
    <xf numFmtId="4" fontId="1" fillId="0" borderId="44" xfId="0" applyNumberFormat="1" applyFont="1" applyBorder="1" applyAlignment="1">
      <alignment horizontal="center"/>
    </xf>
    <xf numFmtId="165" fontId="1" fillId="0" borderId="50" xfId="0" applyNumberFormat="1" applyFont="1" applyBorder="1" applyAlignment="1">
      <alignment horizontal="center"/>
    </xf>
    <xf numFmtId="165" fontId="0" fillId="0" borderId="20" xfId="0" applyNumberFormat="1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 wrapText="1"/>
    </xf>
    <xf numFmtId="165" fontId="0" fillId="0" borderId="48" xfId="0" applyNumberFormat="1" applyFont="1" applyBorder="1" applyAlignment="1">
      <alignment horizontal="center" vertical="center"/>
    </xf>
    <xf numFmtId="4" fontId="0" fillId="0" borderId="48" xfId="0" applyNumberFormat="1" applyFont="1" applyBorder="1" applyAlignment="1">
      <alignment horizontal="center" vertical="center"/>
    </xf>
    <xf numFmtId="165" fontId="0" fillId="0" borderId="20" xfId="0" applyNumberFormat="1" applyFont="1" applyBorder="1" applyAlignment="1">
      <alignment horizontal="center"/>
    </xf>
    <xf numFmtId="14" fontId="0" fillId="0" borderId="0" xfId="0" applyNumberFormat="1" applyAlignment="1">
      <alignment horizontal="left"/>
    </xf>
    <xf numFmtId="49" fontId="0" fillId="0" borderId="0" xfId="0" applyNumberFormat="1"/>
    <xf numFmtId="0" fontId="0" fillId="0" borderId="0" xfId="0" applyNumberFormat="1"/>
    <xf numFmtId="165" fontId="0" fillId="0" borderId="45" xfId="0" applyNumberFormat="1" applyFont="1" applyFill="1" applyBorder="1" applyAlignment="1">
      <alignment horizontal="center" vertical="center"/>
    </xf>
    <xf numFmtId="166" fontId="0" fillId="0" borderId="46" xfId="0" applyNumberFormat="1" applyFont="1" applyFill="1" applyBorder="1" applyAlignment="1">
      <alignment horizontal="center" vertical="center"/>
    </xf>
    <xf numFmtId="165" fontId="1" fillId="0" borderId="0" xfId="0" applyNumberFormat="1" applyFont="1" applyFill="1" applyAlignment="1">
      <alignment horizontal="center"/>
    </xf>
    <xf numFmtId="49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49" fontId="0" fillId="9" borderId="52" xfId="0" applyNumberFormat="1" applyFont="1" applyFill="1" applyBorder="1" applyAlignment="1">
      <alignment vertical="center"/>
    </xf>
    <xf numFmtId="49" fontId="0" fillId="9" borderId="53" xfId="0" applyNumberFormat="1" applyFont="1" applyFill="1" applyBorder="1" applyAlignment="1">
      <alignment vertical="center"/>
    </xf>
    <xf numFmtId="10" fontId="0" fillId="0" borderId="0" xfId="0" applyNumberFormat="1" applyAlignment="1">
      <alignment horizontal="center"/>
    </xf>
    <xf numFmtId="165" fontId="1" fillId="9" borderId="52" xfId="0" applyNumberFormat="1" applyFont="1" applyFill="1" applyBorder="1" applyAlignment="1">
      <alignment vertical="center"/>
    </xf>
    <xf numFmtId="166" fontId="1" fillId="0" borderId="54" xfId="0" applyNumberFormat="1" applyFont="1" applyBorder="1" applyAlignment="1">
      <alignment horizontal="center" vertical="center"/>
    </xf>
    <xf numFmtId="165" fontId="1" fillId="9" borderId="59" xfId="0" applyNumberFormat="1" applyFont="1" applyFill="1" applyBorder="1" applyAlignment="1">
      <alignment horizontal="center" vertical="center"/>
    </xf>
    <xf numFmtId="165" fontId="0" fillId="0" borderId="61" xfId="0" applyNumberFormat="1" applyFont="1" applyFill="1" applyBorder="1" applyAlignment="1">
      <alignment horizontal="center" vertical="center"/>
    </xf>
    <xf numFmtId="0" fontId="0" fillId="0" borderId="64" xfId="0" applyFont="1" applyBorder="1"/>
    <xf numFmtId="0" fontId="0" fillId="0" borderId="65" xfId="0" applyFont="1" applyBorder="1" applyAlignment="1">
      <alignment horizontal="center"/>
    </xf>
    <xf numFmtId="0" fontId="1" fillId="0" borderId="66" xfId="0" applyFont="1" applyBorder="1" applyAlignment="1">
      <alignment horizontal="center"/>
    </xf>
    <xf numFmtId="165" fontId="1" fillId="0" borderId="66" xfId="0" applyNumberFormat="1" applyFont="1" applyBorder="1" applyAlignment="1">
      <alignment horizontal="center" vertical="center"/>
    </xf>
    <xf numFmtId="165" fontId="1" fillId="0" borderId="67" xfId="0" applyNumberFormat="1" applyFont="1" applyBorder="1" applyAlignment="1">
      <alignment horizontal="center" vertical="center"/>
    </xf>
    <xf numFmtId="0" fontId="0" fillId="5" borderId="0" xfId="0" applyFill="1" applyProtection="1">
      <protection locked="0"/>
    </xf>
    <xf numFmtId="165" fontId="0" fillId="5" borderId="0" xfId="0" applyNumberFormat="1" applyFill="1" applyAlignment="1" applyProtection="1">
      <alignment horizontal="center"/>
      <protection locked="0"/>
    </xf>
    <xf numFmtId="165" fontId="0" fillId="5" borderId="0" xfId="0" applyNumberFormat="1" applyFill="1" applyProtection="1">
      <protection locked="0"/>
    </xf>
    <xf numFmtId="0" fontId="0" fillId="5" borderId="0" xfId="0" applyFill="1" applyAlignment="1" applyProtection="1">
      <alignment horizontal="center"/>
      <protection locked="0"/>
    </xf>
    <xf numFmtId="0" fontId="7" fillId="8" borderId="55" xfId="0" applyFont="1" applyFill="1" applyBorder="1" applyAlignment="1" applyProtection="1">
      <alignment horizontal="center" vertical="center" wrapText="1"/>
      <protection locked="0"/>
    </xf>
    <xf numFmtId="0" fontId="7" fillId="8" borderId="56" xfId="0" applyFont="1" applyFill="1" applyBorder="1" applyAlignment="1" applyProtection="1">
      <alignment horizontal="center" vertical="center" wrapText="1"/>
      <protection locked="0"/>
    </xf>
    <xf numFmtId="0" fontId="7" fillId="8" borderId="57" xfId="0" applyFont="1" applyFill="1" applyBorder="1" applyAlignment="1" applyProtection="1">
      <alignment horizontal="center" vertical="center" wrapText="1"/>
      <protection locked="0"/>
    </xf>
    <xf numFmtId="0" fontId="7" fillId="8" borderId="46" xfId="0" applyFont="1" applyFill="1" applyBorder="1" applyAlignment="1" applyProtection="1">
      <alignment horizontal="center" vertical="center" wrapText="1"/>
      <protection locked="0"/>
    </xf>
    <xf numFmtId="49" fontId="0" fillId="3" borderId="60" xfId="0" applyNumberFormat="1" applyFont="1" applyFill="1" applyBorder="1" applyAlignment="1" applyProtection="1">
      <alignment horizontal="center" vertical="center"/>
      <protection locked="0"/>
    </xf>
    <xf numFmtId="49" fontId="0" fillId="3" borderId="20" xfId="0" applyNumberFormat="1" applyFont="1" applyFill="1" applyBorder="1" applyAlignment="1" applyProtection="1">
      <alignment horizontal="center" vertical="center"/>
      <protection locked="0"/>
    </xf>
    <xf numFmtId="0" fontId="0" fillId="3" borderId="20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20" xfId="0" applyNumberFormat="1" applyFont="1" applyFill="1" applyBorder="1" applyAlignment="1" applyProtection="1">
      <alignment horizontal="center" vertical="center"/>
      <protection locked="0"/>
    </xf>
    <xf numFmtId="49" fontId="0" fillId="3" borderId="62" xfId="0" applyNumberFormat="1" applyFont="1" applyFill="1" applyBorder="1" applyAlignment="1" applyProtection="1">
      <alignment horizontal="center"/>
      <protection locked="0"/>
    </xf>
    <xf numFmtId="49" fontId="0" fillId="3" borderId="10" xfId="0" applyNumberFormat="1" applyFont="1" applyFill="1" applyBorder="1" applyAlignment="1" applyProtection="1">
      <alignment horizontal="center"/>
      <protection locked="0"/>
    </xf>
    <xf numFmtId="0" fontId="0" fillId="3" borderId="10" xfId="0" applyNumberFormat="1" applyFont="1" applyFill="1" applyBorder="1" applyAlignment="1" applyProtection="1">
      <alignment horizontal="center" vertical="center" wrapText="1"/>
      <protection locked="0"/>
    </xf>
    <xf numFmtId="49" fontId="0" fillId="3" borderId="63" xfId="0" applyNumberFormat="1" applyFont="1" applyFill="1" applyBorder="1" applyAlignment="1" applyProtection="1">
      <alignment horizontal="center" vertical="center"/>
      <protection locked="0"/>
    </xf>
    <xf numFmtId="49" fontId="0" fillId="3" borderId="9" xfId="0" applyNumberFormat="1" applyFont="1" applyFill="1" applyBorder="1" applyAlignment="1" applyProtection="1">
      <alignment horizontal="center" vertical="center"/>
      <protection locked="0"/>
    </xf>
    <xf numFmtId="0" fontId="0" fillId="3" borderId="9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14" xfId="0" applyFont="1" applyFill="1" applyBorder="1" applyAlignment="1" applyProtection="1">
      <alignment horizontal="center" wrapText="1"/>
      <protection locked="0"/>
    </xf>
    <xf numFmtId="0" fontId="1" fillId="3" borderId="18" xfId="0" applyFont="1" applyFill="1" applyBorder="1" applyAlignment="1" applyProtection="1">
      <alignment horizontal="center"/>
      <protection locked="0"/>
    </xf>
    <xf numFmtId="0" fontId="0" fillId="3" borderId="8" xfId="0" applyFill="1" applyBorder="1" applyAlignment="1" applyProtection="1">
      <alignment horizontal="center" vertical="center"/>
      <protection locked="0"/>
    </xf>
    <xf numFmtId="0" fontId="1" fillId="3" borderId="0" xfId="0" applyFont="1" applyFill="1" applyAlignment="1" applyProtection="1">
      <alignment horizontal="center"/>
      <protection locked="0"/>
    </xf>
    <xf numFmtId="9" fontId="1" fillId="3" borderId="0" xfId="0" applyNumberFormat="1" applyFont="1" applyFill="1" applyAlignment="1" applyProtection="1">
      <alignment horizontal="center"/>
      <protection locked="0"/>
    </xf>
    <xf numFmtId="9" fontId="0" fillId="3" borderId="0" xfId="0" applyNumberFormat="1" applyFill="1" applyAlignment="1" applyProtection="1">
      <alignment horizontal="center"/>
      <protection locked="0"/>
    </xf>
    <xf numFmtId="49" fontId="1" fillId="3" borderId="49" xfId="0" applyNumberFormat="1" applyFont="1" applyFill="1" applyBorder="1" applyAlignment="1" applyProtection="1">
      <alignment horizontal="center" vertical="top"/>
      <protection locked="0"/>
    </xf>
    <xf numFmtId="0" fontId="0" fillId="3" borderId="20" xfId="0" applyFont="1" applyFill="1" applyBorder="1" applyAlignment="1" applyProtection="1">
      <alignment horizontal="center" vertical="center" wrapText="1"/>
      <protection locked="0"/>
    </xf>
    <xf numFmtId="0" fontId="0" fillId="3" borderId="20" xfId="0" applyFont="1" applyFill="1" applyBorder="1" applyAlignment="1" applyProtection="1">
      <alignment horizontal="center"/>
      <protection locked="0"/>
    </xf>
    <xf numFmtId="0" fontId="0" fillId="3" borderId="20" xfId="0" applyFont="1" applyFill="1" applyBorder="1" applyAlignment="1" applyProtection="1">
      <alignment horizontal="center" vertical="center"/>
      <protection locked="0"/>
    </xf>
    <xf numFmtId="0" fontId="0" fillId="3" borderId="0" xfId="0" applyFill="1" applyAlignment="1" applyProtection="1">
      <alignment horizontal="center"/>
      <protection locked="0"/>
    </xf>
    <xf numFmtId="0" fontId="2" fillId="3" borderId="0" xfId="0" applyFont="1" applyFill="1" applyProtection="1">
      <protection locked="0"/>
    </xf>
    <xf numFmtId="0" fontId="0" fillId="3" borderId="14" xfId="0" applyFill="1" applyBorder="1" applyAlignment="1" applyProtection="1">
      <alignment horizont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2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Protection="1">
      <protection locked="0"/>
    </xf>
    <xf numFmtId="0" fontId="0" fillId="2" borderId="33" xfId="0" applyFill="1" applyBorder="1" applyAlignment="1" applyProtection="1">
      <alignment horizontal="center"/>
      <protection locked="0"/>
    </xf>
    <xf numFmtId="0" fontId="0" fillId="2" borderId="23" xfId="0" applyFill="1" applyBorder="1" applyAlignment="1" applyProtection="1">
      <alignment horizontal="center"/>
      <protection locked="0"/>
    </xf>
    <xf numFmtId="0" fontId="0" fillId="2" borderId="34" xfId="0" applyFill="1" applyBorder="1" applyAlignment="1" applyProtection="1">
      <alignment horizontal="center"/>
      <protection locked="0"/>
    </xf>
    <xf numFmtId="0" fontId="0" fillId="2" borderId="36" xfId="0" applyFill="1" applyBorder="1" applyAlignment="1" applyProtection="1">
      <alignment horizontal="center"/>
      <protection locked="0"/>
    </xf>
    <xf numFmtId="0" fontId="0" fillId="2" borderId="37" xfId="0" applyFill="1" applyBorder="1" applyAlignment="1" applyProtection="1">
      <alignment horizontal="center"/>
      <protection locked="0"/>
    </xf>
    <xf numFmtId="49" fontId="1" fillId="0" borderId="47" xfId="0" applyNumberFormat="1" applyFont="1" applyFill="1" applyBorder="1" applyAlignment="1" applyProtection="1">
      <alignment horizontal="center" vertical="top"/>
      <protection locked="0"/>
    </xf>
    <xf numFmtId="0" fontId="1" fillId="0" borderId="68" xfId="0" applyFont="1" applyBorder="1" applyAlignment="1">
      <alignment horizontal="center"/>
    </xf>
    <xf numFmtId="0" fontId="1" fillId="4" borderId="68" xfId="0" applyFont="1" applyFill="1" applyBorder="1" applyAlignment="1">
      <alignment horizontal="center" wrapText="1"/>
    </xf>
    <xf numFmtId="165" fontId="1" fillId="0" borderId="68" xfId="0" applyNumberFormat="1" applyFont="1" applyBorder="1" applyAlignment="1">
      <alignment horizontal="center"/>
    </xf>
    <xf numFmtId="2" fontId="1" fillId="0" borderId="68" xfId="0" applyNumberFormat="1" applyFont="1" applyBorder="1" applyAlignment="1">
      <alignment horizontal="center"/>
    </xf>
    <xf numFmtId="4" fontId="1" fillId="0" borderId="68" xfId="0" applyNumberFormat="1" applyFont="1" applyBorder="1" applyAlignment="1">
      <alignment horizontal="center"/>
    </xf>
    <xf numFmtId="165" fontId="1" fillId="0" borderId="69" xfId="0" applyNumberFormat="1" applyFont="1" applyBorder="1" applyAlignment="1">
      <alignment horizontal="center"/>
    </xf>
    <xf numFmtId="0" fontId="0" fillId="3" borderId="10" xfId="0" applyFont="1" applyFill="1" applyBorder="1" applyAlignment="1" applyProtection="1">
      <alignment horizontal="center" vertical="center" wrapText="1"/>
      <protection locked="0"/>
    </xf>
    <xf numFmtId="0" fontId="0" fillId="2" borderId="10" xfId="0" applyFont="1" applyFill="1" applyBorder="1" applyAlignment="1" applyProtection="1">
      <alignment horizontal="center" vertical="center" wrapText="1"/>
      <protection locked="0"/>
    </xf>
    <xf numFmtId="165" fontId="0" fillId="0" borderId="10" xfId="0" applyNumberFormat="1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  <xf numFmtId="4" fontId="0" fillId="0" borderId="10" xfId="0" applyNumberFormat="1" applyFont="1" applyBorder="1" applyAlignment="1">
      <alignment horizontal="center" vertical="center"/>
    </xf>
    <xf numFmtId="165" fontId="0" fillId="0" borderId="70" xfId="0" applyNumberFormat="1" applyFont="1" applyBorder="1" applyAlignment="1">
      <alignment horizontal="center" vertical="center"/>
    </xf>
    <xf numFmtId="0" fontId="0" fillId="3" borderId="10" xfId="0" applyFont="1" applyFill="1" applyBorder="1" applyAlignment="1" applyProtection="1">
      <alignment horizontal="center"/>
      <protection locked="0"/>
    </xf>
    <xf numFmtId="0" fontId="0" fillId="3" borderId="10" xfId="0" applyFont="1" applyFill="1" applyBorder="1" applyAlignment="1" applyProtection="1">
      <alignment horizontal="center" vertical="center"/>
      <protection locked="0"/>
    </xf>
    <xf numFmtId="4" fontId="0" fillId="0" borderId="20" xfId="0" applyNumberFormat="1" applyFont="1" applyBorder="1" applyAlignment="1">
      <alignment horizontal="center" vertical="center"/>
    </xf>
    <xf numFmtId="165" fontId="0" fillId="0" borderId="71" xfId="0" applyNumberFormat="1" applyFont="1" applyBorder="1" applyAlignment="1">
      <alignment horizontal="center" vertical="center"/>
    </xf>
    <xf numFmtId="49" fontId="1" fillId="3" borderId="72" xfId="0" applyNumberFormat="1" applyFont="1" applyFill="1" applyBorder="1" applyAlignment="1" applyProtection="1">
      <alignment horizontal="center" vertical="top"/>
      <protection locked="0"/>
    </xf>
    <xf numFmtId="49" fontId="1" fillId="0" borderId="73" xfId="0" applyNumberFormat="1" applyFont="1" applyFill="1" applyBorder="1" applyAlignment="1" applyProtection="1">
      <alignment horizontal="center" vertical="top"/>
      <protection locked="0"/>
    </xf>
    <xf numFmtId="49" fontId="1" fillId="3" borderId="74" xfId="0" applyNumberFormat="1" applyFont="1" applyFill="1" applyBorder="1" applyAlignment="1" applyProtection="1">
      <alignment horizontal="center" vertical="top"/>
      <protection locked="0"/>
    </xf>
    <xf numFmtId="0" fontId="1" fillId="0" borderId="68" xfId="0" applyFont="1" applyBorder="1" applyAlignment="1">
      <alignment horizontal="center" vertical="top"/>
    </xf>
    <xf numFmtId="0" fontId="1" fillId="0" borderId="68" xfId="0" applyFont="1" applyBorder="1" applyAlignment="1">
      <alignment horizontal="center" vertical="center"/>
    </xf>
    <xf numFmtId="0" fontId="1" fillId="6" borderId="68" xfId="0" applyFont="1" applyFill="1" applyBorder="1" applyAlignment="1">
      <alignment horizontal="center" vertical="center" wrapText="1"/>
    </xf>
    <xf numFmtId="49" fontId="1" fillId="0" borderId="75" xfId="0" applyNumberFormat="1" applyFont="1" applyFill="1" applyBorder="1" applyAlignment="1" applyProtection="1">
      <alignment horizontal="center" vertical="top"/>
      <protection locked="0"/>
    </xf>
    <xf numFmtId="0" fontId="1" fillId="3" borderId="10" xfId="0" applyFont="1" applyFill="1" applyBorder="1" applyAlignment="1" applyProtection="1">
      <alignment horizontal="center" vertical="top"/>
      <protection locked="0"/>
    </xf>
    <xf numFmtId="0" fontId="0" fillId="0" borderId="10" xfId="0" applyFont="1" applyBorder="1" applyAlignment="1">
      <alignment horizontal="center" vertical="center"/>
    </xf>
    <xf numFmtId="165" fontId="0" fillId="0" borderId="10" xfId="0" applyNumberFormat="1" applyFont="1" applyBorder="1" applyAlignment="1">
      <alignment horizontal="center"/>
    </xf>
    <xf numFmtId="165" fontId="0" fillId="0" borderId="70" xfId="0" applyNumberFormat="1" applyFont="1" applyBorder="1" applyAlignment="1">
      <alignment horizontal="center"/>
    </xf>
    <xf numFmtId="49" fontId="1" fillId="0" borderId="76" xfId="0" applyNumberFormat="1" applyFont="1" applyFill="1" applyBorder="1" applyAlignment="1" applyProtection="1">
      <alignment horizontal="center" vertical="top"/>
      <protection locked="0"/>
    </xf>
    <xf numFmtId="0" fontId="1" fillId="3" borderId="20" xfId="0" applyFont="1" applyFill="1" applyBorder="1" applyAlignment="1" applyProtection="1">
      <alignment horizontal="center" vertical="top"/>
      <protection locked="0"/>
    </xf>
    <xf numFmtId="0" fontId="0" fillId="0" borderId="20" xfId="0" applyFont="1" applyBorder="1" applyAlignment="1">
      <alignment horizontal="center" vertical="center"/>
    </xf>
    <xf numFmtId="165" fontId="0" fillId="0" borderId="71" xfId="0" applyNumberFormat="1" applyFont="1" applyBorder="1" applyAlignment="1">
      <alignment horizontal="center"/>
    </xf>
    <xf numFmtId="0" fontId="7" fillId="8" borderId="41" xfId="0" applyFont="1" applyFill="1" applyBorder="1" applyAlignment="1">
      <alignment horizontal="center" vertical="center" wrapText="1"/>
    </xf>
    <xf numFmtId="0" fontId="7" fillId="8" borderId="77" xfId="0" applyFont="1" applyFill="1" applyBorder="1" applyAlignment="1">
      <alignment horizontal="center" vertical="center" wrapText="1"/>
    </xf>
    <xf numFmtId="0" fontId="7" fillId="8" borderId="42" xfId="0" applyFont="1" applyFill="1" applyBorder="1" applyAlignment="1">
      <alignment horizontal="center" vertical="center" wrapText="1"/>
    </xf>
    <xf numFmtId="49" fontId="0" fillId="3" borderId="76" xfId="0" applyNumberFormat="1" applyFont="1" applyFill="1" applyBorder="1" applyAlignment="1" applyProtection="1">
      <alignment horizontal="center" vertical="center"/>
      <protection locked="0"/>
    </xf>
    <xf numFmtId="166" fontId="0" fillId="0" borderId="78" xfId="0" applyNumberFormat="1" applyFont="1" applyFill="1" applyBorder="1" applyAlignment="1">
      <alignment horizontal="center" vertical="center"/>
    </xf>
    <xf numFmtId="0" fontId="12" fillId="10" borderId="51" xfId="0" applyFont="1" applyFill="1" applyBorder="1"/>
    <xf numFmtId="0" fontId="12" fillId="10" borderId="52" xfId="0" applyFont="1" applyFill="1" applyBorder="1" applyAlignment="1">
      <alignment horizontal="center"/>
    </xf>
    <xf numFmtId="0" fontId="11" fillId="10" borderId="79" xfId="0" applyFont="1" applyFill="1" applyBorder="1" applyAlignment="1">
      <alignment horizontal="center"/>
    </xf>
    <xf numFmtId="165" fontId="11" fillId="10" borderId="79" xfId="0" applyNumberFormat="1" applyFont="1" applyFill="1" applyBorder="1" applyAlignment="1">
      <alignment horizontal="center" vertical="center"/>
    </xf>
    <xf numFmtId="166" fontId="11" fillId="10" borderId="80" xfId="0" applyNumberFormat="1" applyFont="1" applyFill="1" applyBorder="1" applyAlignment="1">
      <alignment horizontal="center" vertical="center"/>
    </xf>
    <xf numFmtId="49" fontId="1" fillId="9" borderId="58" xfId="0" applyNumberFormat="1" applyFont="1" applyFill="1" applyBorder="1" applyAlignment="1">
      <alignment horizontal="center" vertical="center"/>
    </xf>
    <xf numFmtId="49" fontId="1" fillId="9" borderId="5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1" fillId="0" borderId="22" xfId="0" applyFont="1" applyBorder="1" applyAlignment="1">
      <alignment horizontal="center" vertical="top"/>
    </xf>
    <xf numFmtId="0" fontId="1" fillId="0" borderId="14" xfId="0" applyFont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0" borderId="41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42" xfId="0" applyFont="1" applyBorder="1" applyAlignment="1">
      <alignment horizontal="center"/>
    </xf>
    <xf numFmtId="49" fontId="1" fillId="9" borderId="5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0"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165" formatCode="#,##0.00\ &quot;$&quot;"/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numFmt numFmtId="165" formatCode="#,##0.00\ &quot;$&quot;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/>
        <top/>
        <bottom style="hair">
          <color auto="1"/>
        </bottom>
        <vertical/>
        <horizontal/>
      </border>
    </dxf>
    <dxf>
      <numFmt numFmtId="2" formatCode="0.00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hair">
          <color auto="1"/>
        </right>
        <top/>
        <bottom style="hair">
          <color auto="1"/>
        </bottom>
        <vertical/>
        <horizontal/>
      </border>
    </dxf>
    <dxf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/>
        <top/>
        <bottom style="hair">
          <color auto="1"/>
        </bottom>
        <vertical/>
        <horizontal/>
      </border>
    </dxf>
    <dxf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bottom style="double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95250</xdr:colOff>
          <xdr:row>12</xdr:row>
          <xdr:rowOff>76200</xdr:rowOff>
        </xdr:from>
        <xdr:to>
          <xdr:col>1</xdr:col>
          <xdr:colOff>1114425</xdr:colOff>
          <xdr:row>17</xdr:row>
          <xdr:rowOff>57150</xdr:rowOff>
        </xdr:to>
        <xdr:sp macro="" textlink="">
          <xdr:nvSpPr>
            <xdr:cNvPr id="11272" name="Button 8" hidden="1">
              <a:extLst>
                <a:ext uri="{63B3BB69-23CF-44E3-9099-C40C66FF867C}">
                  <a14:compatExt spid="_x0000_s1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</a:rPr>
                <a:t>Déprotéger le classeur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180975</xdr:colOff>
          <xdr:row>18</xdr:row>
          <xdr:rowOff>76200</xdr:rowOff>
        </xdr:from>
        <xdr:to>
          <xdr:col>1</xdr:col>
          <xdr:colOff>1209675</xdr:colOff>
          <xdr:row>24</xdr:row>
          <xdr:rowOff>133350</xdr:rowOff>
        </xdr:to>
        <xdr:sp macro="" textlink="">
          <xdr:nvSpPr>
            <xdr:cNvPr id="11274" name="Button 10" hidden="1">
              <a:extLst>
                <a:ext uri="{63B3BB69-23CF-44E3-9099-C40C66FF867C}">
                  <a14:compatExt spid="_x0000_s1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Calibri"/>
                </a:rPr>
                <a:t>Protèger le classeur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123825</xdr:colOff>
          <xdr:row>0</xdr:row>
          <xdr:rowOff>57150</xdr:rowOff>
        </xdr:from>
        <xdr:to>
          <xdr:col>18</xdr:col>
          <xdr:colOff>104775</xdr:colOff>
          <xdr:row>0</xdr:row>
          <xdr:rowOff>457200</xdr:rowOff>
        </xdr:to>
        <xdr:sp macro="" textlink="">
          <xdr:nvSpPr>
            <xdr:cNvPr id="17418" name="Button 10" hidden="1">
              <a:extLst>
                <a:ext uri="{63B3BB69-23CF-44E3-9099-C40C66FF867C}">
                  <a14:compatExt spid="_x0000_s17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sng" strike="noStrike" baseline="0">
                  <a:solidFill>
                    <a:srgbClr val="000000"/>
                  </a:solidFill>
                  <a:latin typeface="Calibri"/>
                </a:rPr>
                <a:t>INSÉRER UNE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85725</xdr:colOff>
          <xdr:row>0</xdr:row>
          <xdr:rowOff>47625</xdr:rowOff>
        </xdr:from>
        <xdr:to>
          <xdr:col>20</xdr:col>
          <xdr:colOff>76200</xdr:colOff>
          <xdr:row>0</xdr:row>
          <xdr:rowOff>438150</xdr:rowOff>
        </xdr:to>
        <xdr:sp macro="" textlink="">
          <xdr:nvSpPr>
            <xdr:cNvPr id="17419" name="Button 11" hidden="1">
              <a:extLst>
                <a:ext uri="{63B3BB69-23CF-44E3-9099-C40C66FF867C}">
                  <a14:compatExt spid="_x0000_s17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123825</xdr:colOff>
          <xdr:row>0</xdr:row>
          <xdr:rowOff>57150</xdr:rowOff>
        </xdr:from>
        <xdr:to>
          <xdr:col>13</xdr:col>
          <xdr:colOff>104775</xdr:colOff>
          <xdr:row>0</xdr:row>
          <xdr:rowOff>457200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sng" strike="noStrike" baseline="0">
                  <a:solidFill>
                    <a:srgbClr val="000000"/>
                  </a:solidFill>
                  <a:latin typeface="Calibri"/>
                </a:rPr>
                <a:t>INSÉRER UNE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85725</xdr:colOff>
          <xdr:row>0</xdr:row>
          <xdr:rowOff>47625</xdr:rowOff>
        </xdr:from>
        <xdr:to>
          <xdr:col>15</xdr:col>
          <xdr:colOff>76200</xdr:colOff>
          <xdr:row>0</xdr:row>
          <xdr:rowOff>438150</xdr:rowOff>
        </xdr:to>
        <xdr:sp macro="" textlink="">
          <xdr:nvSpPr>
            <xdr:cNvPr id="14339" name="Button 3" hidden="1">
              <a:extLst>
                <a:ext uri="{63B3BB69-23CF-44E3-9099-C40C66FF867C}">
                  <a14:compatExt spid="_x0000_s14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371475</xdr:colOff>
          <xdr:row>0</xdr:row>
          <xdr:rowOff>76200</xdr:rowOff>
        </xdr:from>
        <xdr:to>
          <xdr:col>17</xdr:col>
          <xdr:colOff>200025</xdr:colOff>
          <xdr:row>0</xdr:row>
          <xdr:rowOff>457200</xdr:rowOff>
        </xdr:to>
        <xdr:sp macro="" textlink="">
          <xdr:nvSpPr>
            <xdr:cNvPr id="14346" name="Button 10" hidden="1">
              <a:extLst>
                <a:ext uri="{63B3BB69-23CF-44E3-9099-C40C66FF867C}">
                  <a14:compatExt spid="_x0000_s14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Ajouter article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123825</xdr:colOff>
          <xdr:row>0</xdr:row>
          <xdr:rowOff>57150</xdr:rowOff>
        </xdr:from>
        <xdr:to>
          <xdr:col>11</xdr:col>
          <xdr:colOff>104775</xdr:colOff>
          <xdr:row>0</xdr:row>
          <xdr:rowOff>457200</xdr:rowOff>
        </xdr:to>
        <xdr:sp macro="" textlink="">
          <xdr:nvSpPr>
            <xdr:cNvPr id="18433" name="Button 1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sng" strike="noStrike" baseline="0">
                  <a:solidFill>
                    <a:srgbClr val="000000"/>
                  </a:solidFill>
                  <a:latin typeface="Calibri"/>
                </a:rPr>
                <a:t>INSÉRER UNE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85725</xdr:colOff>
          <xdr:row>0</xdr:row>
          <xdr:rowOff>47625</xdr:rowOff>
        </xdr:from>
        <xdr:to>
          <xdr:col>13</xdr:col>
          <xdr:colOff>76200</xdr:colOff>
          <xdr:row>0</xdr:row>
          <xdr:rowOff>438150</xdr:rowOff>
        </xdr:to>
        <xdr:sp macro="" textlink="">
          <xdr:nvSpPr>
            <xdr:cNvPr id="18434" name="Button 2" hidden="1">
              <a:extLst>
                <a:ext uri="{63B3BB69-23CF-44E3-9099-C40C66FF867C}">
                  <a14:compatExt spid="_x0000_s18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219075</xdr:colOff>
          <xdr:row>0</xdr:row>
          <xdr:rowOff>76200</xdr:rowOff>
        </xdr:from>
        <xdr:to>
          <xdr:col>14</xdr:col>
          <xdr:colOff>314325</xdr:colOff>
          <xdr:row>0</xdr:row>
          <xdr:rowOff>438150</xdr:rowOff>
        </xdr:to>
        <xdr:sp macro="" textlink="">
          <xdr:nvSpPr>
            <xdr:cNvPr id="18436" name="Button 4" hidden="1">
              <a:extLst>
                <a:ext uri="{63B3BB69-23CF-44E3-9099-C40C66FF867C}">
                  <a14:compatExt spid="_x0000_s18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Insérer article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123825</xdr:colOff>
          <xdr:row>17</xdr:row>
          <xdr:rowOff>57150</xdr:rowOff>
        </xdr:from>
        <xdr:to>
          <xdr:col>13</xdr:col>
          <xdr:colOff>104775</xdr:colOff>
          <xdr:row>18</xdr:row>
          <xdr:rowOff>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sng" strike="noStrike" baseline="0">
                  <a:solidFill>
                    <a:srgbClr val="000000"/>
                  </a:solidFill>
                  <a:latin typeface="Calibri"/>
                </a:rPr>
                <a:t>INSÉRER UNE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85725</xdr:colOff>
          <xdr:row>17</xdr:row>
          <xdr:rowOff>47625</xdr:rowOff>
        </xdr:from>
        <xdr:to>
          <xdr:col>15</xdr:col>
          <xdr:colOff>76200</xdr:colOff>
          <xdr:row>18</xdr:row>
          <xdr:rowOff>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342900</xdr:colOff>
          <xdr:row>17</xdr:row>
          <xdr:rowOff>85725</xdr:rowOff>
        </xdr:from>
        <xdr:to>
          <xdr:col>16</xdr:col>
          <xdr:colOff>752475</xdr:colOff>
          <xdr:row>17</xdr:row>
          <xdr:rowOff>361950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Ajouter équipe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9" name="Tableau9" displayName="Tableau9" ref="A2:F18" totalsRowShown="0" headerRowDxfId="10" headerRowBorderDxfId="9" tableBorderDxfId="8">
  <autoFilter ref="A2:F18"/>
  <tableColumns count="6">
    <tableColumn id="1" name="Type" dataDxfId="7"/>
    <tableColumn id="2" name="Matériaux" dataDxfId="6"/>
    <tableColumn id="3" name="Quantité" dataDxfId="5">
      <calculatedColumnFormula>IFERROR(SUMIF('Bordereau Matériaux_Global'!F:F,'Sommaire quantité'!B3,'Bordereau Matériaux_Global'!C:C),"")</calculatedColumnFormula>
    </tableColumn>
    <tableColumn id="4" name="Unité" dataDxfId="4">
      <calculatedColumnFormula>IFERROR(VLOOKUP(B3,'Liste matériaux'!C:E,3,FALSE),"")</calculatedColumnFormula>
    </tableColumn>
    <tableColumn id="5" name="Cout unitaire" dataDxfId="3">
      <calculatedColumnFormula>IFERROR(VLOOKUP(B3,'Liste matériaux'!C:E,2,FALSE),"")</calculatedColumnFormula>
    </tableColumn>
    <tableColumn id="6" name="Cout total" dataDxfId="2">
      <calculatedColumnFormula>IFERROR(E3*C3,"")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10.xml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comments" Target="../comments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13.xml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A11"/>
  <sheetViews>
    <sheetView topLeftCell="A4" workbookViewId="0">
      <selection activeCell="D27" sqref="D27"/>
    </sheetView>
  </sheetViews>
  <sheetFormatPr baseColWidth="10" defaultRowHeight="15" x14ac:dyDescent="0.25"/>
  <cols>
    <col min="2" max="2" width="65" customWidth="1"/>
  </cols>
  <sheetData>
    <row r="1" spans="1:1" x14ac:dyDescent="0.25">
      <c r="A1" t="s">
        <v>401</v>
      </c>
    </row>
    <row r="2" spans="1:1" x14ac:dyDescent="0.25">
      <c r="A2" t="s">
        <v>402</v>
      </c>
    </row>
    <row r="5" spans="1:1" x14ac:dyDescent="0.25">
      <c r="A5" t="s">
        <v>403</v>
      </c>
    </row>
    <row r="8" spans="1:1" x14ac:dyDescent="0.25">
      <c r="A8" t="s">
        <v>404</v>
      </c>
    </row>
    <row r="11" spans="1:1" x14ac:dyDescent="0.25">
      <c r="A11" t="s">
        <v>405</v>
      </c>
    </row>
  </sheetData>
  <sheetProtection sheet="1" objects="1" scenarios="1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72" r:id="rId4" name="Button 8">
              <controlPr defaultSize="0" print="0" autoFill="0" autoPict="0" macro="[0]!ThisWorkbook.Deproteger">
                <anchor moveWithCells="1" sizeWithCells="1">
                  <from>
                    <xdr:col>1</xdr:col>
                    <xdr:colOff>95250</xdr:colOff>
                    <xdr:row>12</xdr:row>
                    <xdr:rowOff>76200</xdr:rowOff>
                  </from>
                  <to>
                    <xdr:col>1</xdr:col>
                    <xdr:colOff>1114425</xdr:colOff>
                    <xdr:row>17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4" r:id="rId5" name="Button 10">
              <controlPr defaultSize="0" print="0" autoFill="0" autoPict="0" macro="[0]!ThisWorkbook.ProtegerOnglets">
                <anchor moveWithCells="1" sizeWithCells="1">
                  <from>
                    <xdr:col>1</xdr:col>
                    <xdr:colOff>180975</xdr:colOff>
                    <xdr:row>18</xdr:row>
                    <xdr:rowOff>76200</xdr:rowOff>
                  </from>
                  <to>
                    <xdr:col>1</xdr:col>
                    <xdr:colOff>1209675</xdr:colOff>
                    <xdr:row>24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6"/>
  </sheetPr>
  <dimension ref="A1:P63"/>
  <sheetViews>
    <sheetView showZeros="0" view="pageBreakPreview" zoomScale="60" zoomScaleNormal="100" workbookViewId="0">
      <pane ySplit="1" topLeftCell="A2" activePane="bottomLeft" state="frozen"/>
      <selection pane="bottomLeft" activeCell="L35" sqref="L35"/>
    </sheetView>
  </sheetViews>
  <sheetFormatPr baseColWidth="10" defaultRowHeight="15" x14ac:dyDescent="0.25"/>
  <cols>
    <col min="1" max="1" width="16.85546875" style="53" customWidth="1"/>
    <col min="2" max="2" width="12.5703125" style="53" customWidth="1"/>
    <col min="3" max="3" width="71" style="53" customWidth="1"/>
    <col min="4" max="4" width="13.5703125" style="53" customWidth="1"/>
    <col min="5" max="5" width="11.42578125" style="53"/>
    <col min="6" max="6" width="20.85546875" style="43" customWidth="1"/>
    <col min="7" max="8" width="20.85546875" style="43" hidden="1" customWidth="1"/>
    <col min="9" max="9" width="21.85546875" style="43" customWidth="1"/>
    <col min="10" max="10" width="0" style="43" hidden="1" customWidth="1"/>
    <col min="11" max="13" width="11.42578125" style="53"/>
    <col min="14" max="15" width="13.85546875" style="53" customWidth="1"/>
    <col min="16" max="16384" width="11.42578125" style="53"/>
  </cols>
  <sheetData>
    <row r="1" spans="1:16" ht="37.5" customHeight="1" thickTop="1" thickBot="1" x14ac:dyDescent="0.3">
      <c r="A1" s="102" t="s">
        <v>161</v>
      </c>
      <c r="B1" s="103" t="s">
        <v>160</v>
      </c>
      <c r="C1" s="103" t="s">
        <v>0</v>
      </c>
      <c r="D1" s="103" t="s">
        <v>13</v>
      </c>
      <c r="E1" s="103" t="s">
        <v>1</v>
      </c>
      <c r="F1" s="103" t="s">
        <v>14</v>
      </c>
      <c r="G1" s="103" t="s">
        <v>169</v>
      </c>
      <c r="H1" s="103" t="s">
        <v>168</v>
      </c>
      <c r="I1" s="104" t="s">
        <v>774</v>
      </c>
      <c r="J1" s="105" t="s">
        <v>417</v>
      </c>
    </row>
    <row r="2" spans="1:16" ht="20.100000000000001" customHeight="1" thickBot="1" x14ac:dyDescent="0.3">
      <c r="A2" s="181"/>
      <c r="B2" s="182"/>
      <c r="C2" s="182"/>
      <c r="D2" s="182"/>
      <c r="E2" s="182"/>
      <c r="F2" s="86"/>
      <c r="G2" s="86"/>
      <c r="H2" s="86"/>
      <c r="I2" s="91" t="e">
        <f>SUM(I3:I48)</f>
        <v>#VALUE!</v>
      </c>
      <c r="J2" s="87"/>
      <c r="N2" s="54" t="s">
        <v>771</v>
      </c>
      <c r="O2" s="54" t="s">
        <v>773</v>
      </c>
      <c r="P2" s="53" t="s">
        <v>772</v>
      </c>
    </row>
    <row r="3" spans="1:16" ht="20.100000000000001" customHeight="1" x14ac:dyDescent="0.25">
      <c r="A3" s="106"/>
      <c r="B3" s="107"/>
      <c r="C3" s="108"/>
      <c r="D3" s="109"/>
      <c r="E3" s="109"/>
      <c r="F3" s="81" t="str">
        <f>IFERROR(I3/D3,"")</f>
        <v/>
      </c>
      <c r="G3" s="81">
        <f>IFERROR(VLOOKUP(B3,'Bordereau main d''oeuvre'!A:K,11,FALSE),0)</f>
        <v>0</v>
      </c>
      <c r="H3" s="81">
        <f>IFERROR(VLOOKUP('Bordereau ajusté'!B3,'Bordereau Matériaux_Global'!A:I,9,FALSE),0)</f>
        <v>0</v>
      </c>
      <c r="I3" s="92" t="e">
        <f>(G3+H3)*(1+$O$3)*(1+$P$3)</f>
        <v>#VALUE!</v>
      </c>
      <c r="J3" s="82" t="str">
        <f>IFERROR(VLOOKUP('Bordereau ajusté'!$B3,'Bordereau main d''oeuvre'!A:K,10,FALSE),"")</f>
        <v/>
      </c>
      <c r="K3" s="80"/>
      <c r="L3" s="80"/>
      <c r="M3" s="54" t="s">
        <v>768</v>
      </c>
      <c r="N3" s="9">
        <f>'Frais généraux'!B24</f>
        <v>0</v>
      </c>
      <c r="O3" s="88" t="e">
        <f>N3/'Bordereau Sommaire'!K2</f>
        <v>#VALUE!</v>
      </c>
      <c r="P3" s="85">
        <v>0.1</v>
      </c>
    </row>
    <row r="4" spans="1:16" ht="20.100000000000001" customHeight="1" x14ac:dyDescent="0.25">
      <c r="A4" s="106"/>
      <c r="B4" s="107"/>
      <c r="C4" s="108"/>
      <c r="D4" s="109"/>
      <c r="E4" s="109"/>
      <c r="F4" s="81" t="str">
        <f t="shared" ref="F4:F48" si="0">IFERROR(I4/D4,"")</f>
        <v/>
      </c>
      <c r="G4" s="81">
        <f>IFERROR(VLOOKUP(B4,'Bordereau main d''oeuvre'!A:K,11,FALSE),0)</f>
        <v>0</v>
      </c>
      <c r="H4" s="81">
        <f>IFERROR(VLOOKUP('Bordereau ajusté'!B4,'Bordereau Matériaux_Global'!A:I,9,FALSE),0)</f>
        <v>0</v>
      </c>
      <c r="I4" s="92" t="e">
        <f t="shared" ref="I4:I48" si="1">(G4+H4)*(1+$O$3)*(1+$P$3)</f>
        <v>#VALUE!</v>
      </c>
      <c r="J4" s="82" t="str">
        <f>IFERROR(VLOOKUP('Bordereau ajusté'!$B4,'Bordereau main d''oeuvre'!A:K,10,FALSE),"")</f>
        <v/>
      </c>
      <c r="K4" s="80"/>
      <c r="L4" s="80"/>
      <c r="M4" s="54" t="s">
        <v>769</v>
      </c>
      <c r="N4" s="9">
        <f>'Frais généraux'!B25</f>
        <v>0</v>
      </c>
      <c r="O4" s="88" t="e">
        <f>N4/'Bordereau Sommaire'!#REF!</f>
        <v>#REF!</v>
      </c>
      <c r="P4" s="85">
        <v>0.1</v>
      </c>
    </row>
    <row r="5" spans="1:16" ht="20.100000000000001" customHeight="1" x14ac:dyDescent="0.25">
      <c r="A5" s="106"/>
      <c r="B5" s="107"/>
      <c r="C5" s="108"/>
      <c r="D5" s="109"/>
      <c r="E5" s="109"/>
      <c r="F5" s="81" t="str">
        <f t="shared" si="0"/>
        <v/>
      </c>
      <c r="G5" s="81">
        <f>IFERROR(VLOOKUP(B5,'Bordereau main d''oeuvre'!A:K,11,FALSE),0)</f>
        <v>0</v>
      </c>
      <c r="H5" s="81">
        <f>IFERROR(VLOOKUP('Bordereau ajusté'!B5,'Bordereau Matériaux_Global'!A:I,9,FALSE),0)</f>
        <v>0</v>
      </c>
      <c r="I5" s="92" t="e">
        <f t="shared" si="1"/>
        <v>#VALUE!</v>
      </c>
      <c r="J5" s="82" t="str">
        <f>IFERROR(VLOOKUP('Bordereau ajusté'!$B5,'Bordereau main d''oeuvre'!A:K,10,FALSE),"")</f>
        <v/>
      </c>
      <c r="K5" s="80"/>
      <c r="L5" s="80"/>
      <c r="M5" s="84" t="s">
        <v>770</v>
      </c>
      <c r="N5" s="9">
        <v>0</v>
      </c>
      <c r="O5" s="88"/>
      <c r="P5" s="85">
        <v>0.1</v>
      </c>
    </row>
    <row r="6" spans="1:16" ht="20.100000000000001" customHeight="1" x14ac:dyDescent="0.25">
      <c r="A6" s="106"/>
      <c r="B6" s="107"/>
      <c r="C6" s="108"/>
      <c r="D6" s="109"/>
      <c r="E6" s="109"/>
      <c r="F6" s="81" t="str">
        <f t="shared" si="0"/>
        <v/>
      </c>
      <c r="G6" s="81">
        <f>IFERROR(VLOOKUP(B6,'Bordereau main d''oeuvre'!A:K,11,FALSE),0)</f>
        <v>0</v>
      </c>
      <c r="H6" s="81">
        <f>IFERROR(VLOOKUP('Bordereau ajusté'!B6,'Bordereau Matériaux_Global'!A:I,9,FALSE),0)</f>
        <v>0</v>
      </c>
      <c r="I6" s="92" t="e">
        <f t="shared" si="1"/>
        <v>#VALUE!</v>
      </c>
      <c r="J6" s="82" t="str">
        <f>IFERROR(VLOOKUP('Bordereau ajusté'!$B6,'Bordereau main d''oeuvre'!A:K,10,FALSE),"")</f>
        <v/>
      </c>
      <c r="K6" s="80"/>
      <c r="L6" s="80"/>
      <c r="P6" s="53" t="s">
        <v>406</v>
      </c>
    </row>
    <row r="7" spans="1:16" ht="20.100000000000001" customHeight="1" x14ac:dyDescent="0.25">
      <c r="A7" s="106"/>
      <c r="B7" s="107"/>
      <c r="C7" s="108"/>
      <c r="D7" s="109"/>
      <c r="E7" s="109"/>
      <c r="F7" s="81" t="str">
        <f t="shared" si="0"/>
        <v/>
      </c>
      <c r="G7" s="81">
        <f>IFERROR(VLOOKUP(B7,'Bordereau main d''oeuvre'!A:K,11,FALSE),0)</f>
        <v>0</v>
      </c>
      <c r="H7" s="81">
        <f>IFERROR(VLOOKUP('Bordereau ajusté'!B7,'Bordereau Matériaux_Global'!A:I,9,FALSE),0)</f>
        <v>0</v>
      </c>
      <c r="I7" s="92" t="e">
        <f t="shared" si="1"/>
        <v>#VALUE!</v>
      </c>
      <c r="J7" s="82" t="str">
        <f>IFERROR(VLOOKUP('Bordereau ajusté'!$B7,'Bordereau main d''oeuvre'!A:K,10,FALSE),"")</f>
        <v/>
      </c>
      <c r="K7" s="80"/>
      <c r="L7" s="80"/>
    </row>
    <row r="8" spans="1:16" ht="20.100000000000001" customHeight="1" x14ac:dyDescent="0.25">
      <c r="A8" s="106"/>
      <c r="B8" s="107"/>
      <c r="C8" s="108"/>
      <c r="D8" s="109"/>
      <c r="E8" s="109"/>
      <c r="F8" s="81" t="str">
        <f t="shared" si="0"/>
        <v/>
      </c>
      <c r="G8" s="81">
        <f>IFERROR(VLOOKUP(B8,'Bordereau main d''oeuvre'!A:K,11,FALSE),0)</f>
        <v>0</v>
      </c>
      <c r="H8" s="81">
        <f>IFERROR(VLOOKUP('Bordereau ajusté'!B8,'Bordereau Matériaux_Global'!A:I,9,FALSE),0)</f>
        <v>0</v>
      </c>
      <c r="I8" s="92" t="e">
        <f t="shared" si="1"/>
        <v>#VALUE!</v>
      </c>
      <c r="J8" s="82" t="str">
        <f>IFERROR(VLOOKUP('Bordereau ajusté'!$B8,'Bordereau main d''oeuvre'!A:K,10,FALSE),"")</f>
        <v/>
      </c>
      <c r="K8" s="80"/>
      <c r="L8" s="80"/>
    </row>
    <row r="9" spans="1:16" ht="20.100000000000001" customHeight="1" x14ac:dyDescent="0.25">
      <c r="A9" s="106"/>
      <c r="B9" s="107"/>
      <c r="C9" s="108"/>
      <c r="D9" s="109"/>
      <c r="E9" s="109"/>
      <c r="F9" s="81" t="str">
        <f t="shared" si="0"/>
        <v/>
      </c>
      <c r="G9" s="81">
        <f>IFERROR(VLOOKUP(B9,'Bordereau main d''oeuvre'!A:K,11,FALSE),0)</f>
        <v>0</v>
      </c>
      <c r="H9" s="81">
        <f>IFERROR(VLOOKUP('Bordereau ajusté'!B9,'Bordereau Matériaux_Global'!A:I,9,FALSE),0)</f>
        <v>0</v>
      </c>
      <c r="I9" s="92" t="e">
        <f t="shared" si="1"/>
        <v>#VALUE!</v>
      </c>
      <c r="J9" s="82" t="str">
        <f>IFERROR(VLOOKUP('Bordereau ajusté'!$B9,'Bordereau main d''oeuvre'!A:K,10,FALSE),"")</f>
        <v/>
      </c>
      <c r="K9" s="80"/>
      <c r="L9" s="80"/>
    </row>
    <row r="10" spans="1:16" ht="20.100000000000001" customHeight="1" x14ac:dyDescent="0.25">
      <c r="A10" s="106"/>
      <c r="B10" s="107"/>
      <c r="C10" s="108"/>
      <c r="D10" s="109"/>
      <c r="E10" s="109"/>
      <c r="F10" s="81" t="str">
        <f t="shared" si="0"/>
        <v/>
      </c>
      <c r="G10" s="81">
        <f>IFERROR(VLOOKUP(B10,'Bordereau main d''oeuvre'!A:K,11,FALSE),0)</f>
        <v>0</v>
      </c>
      <c r="H10" s="81">
        <f>IFERROR(VLOOKUP('Bordereau ajusté'!B10,'Bordereau Matériaux_Global'!A:I,9,FALSE),0)</f>
        <v>0</v>
      </c>
      <c r="I10" s="92" t="e">
        <f t="shared" si="1"/>
        <v>#VALUE!</v>
      </c>
      <c r="J10" s="82" t="str">
        <f>IFERROR(VLOOKUP('Bordereau ajusté'!$B10,'Bordereau main d''oeuvre'!A:K,10,FALSE),"")</f>
        <v/>
      </c>
      <c r="K10" s="80"/>
      <c r="L10" s="80"/>
    </row>
    <row r="11" spans="1:16" ht="20.100000000000001" customHeight="1" x14ac:dyDescent="0.25">
      <c r="A11" s="106"/>
      <c r="B11" s="107"/>
      <c r="C11" s="108"/>
      <c r="D11" s="109"/>
      <c r="E11" s="109"/>
      <c r="F11" s="81" t="str">
        <f t="shared" si="0"/>
        <v/>
      </c>
      <c r="G11" s="81">
        <f>IFERROR(VLOOKUP(B11,'Bordereau main d''oeuvre'!A:K,11,FALSE),0)</f>
        <v>0</v>
      </c>
      <c r="H11" s="81">
        <f>IFERROR(VLOOKUP('Bordereau ajusté'!B11,'Bordereau Matériaux_Global'!A:I,9,FALSE),0)</f>
        <v>0</v>
      </c>
      <c r="I11" s="92" t="e">
        <f t="shared" si="1"/>
        <v>#VALUE!</v>
      </c>
      <c r="J11" s="82" t="str">
        <f>IFERROR(VLOOKUP('Bordereau ajusté'!$B11,'Bordereau main d''oeuvre'!A:K,10,FALSE),"")</f>
        <v/>
      </c>
      <c r="K11" s="80"/>
      <c r="L11" s="80"/>
    </row>
    <row r="12" spans="1:16" ht="20.100000000000001" customHeight="1" x14ac:dyDescent="0.25">
      <c r="A12" s="106"/>
      <c r="B12" s="107"/>
      <c r="C12" s="108"/>
      <c r="D12" s="109"/>
      <c r="E12" s="109"/>
      <c r="F12" s="81" t="str">
        <f t="shared" si="0"/>
        <v/>
      </c>
      <c r="G12" s="81">
        <f>IFERROR(VLOOKUP(B12,'Bordereau main d''oeuvre'!A:K,11,FALSE),0)</f>
        <v>0</v>
      </c>
      <c r="H12" s="81">
        <f>IFERROR(VLOOKUP('Bordereau ajusté'!B12,'Bordereau Matériaux_Global'!A:I,9,FALSE),0)</f>
        <v>0</v>
      </c>
      <c r="I12" s="92" t="e">
        <f t="shared" si="1"/>
        <v>#VALUE!</v>
      </c>
      <c r="J12" s="82" t="str">
        <f>IFERROR(VLOOKUP('Bordereau ajusté'!$B12,'Bordereau main d''oeuvre'!A:K,10,FALSE),"")</f>
        <v/>
      </c>
      <c r="K12" s="80"/>
      <c r="L12" s="80"/>
    </row>
    <row r="13" spans="1:16" ht="20.100000000000001" customHeight="1" x14ac:dyDescent="0.25">
      <c r="A13" s="106"/>
      <c r="B13" s="107"/>
      <c r="C13" s="108"/>
      <c r="D13" s="109"/>
      <c r="E13" s="109"/>
      <c r="F13" s="81" t="str">
        <f t="shared" si="0"/>
        <v/>
      </c>
      <c r="G13" s="81">
        <f>IFERROR(VLOOKUP(B13,'Bordereau main d''oeuvre'!A:K,11,FALSE),0)</f>
        <v>0</v>
      </c>
      <c r="H13" s="81">
        <f>IFERROR(VLOOKUP('Bordereau ajusté'!B13,'Bordereau Matériaux_Global'!A:I,9,FALSE),0)</f>
        <v>0</v>
      </c>
      <c r="I13" s="92" t="e">
        <f t="shared" si="1"/>
        <v>#VALUE!</v>
      </c>
      <c r="J13" s="82" t="str">
        <f>IFERROR(VLOOKUP('Bordereau ajusté'!$B13,'Bordereau main d''oeuvre'!A:K,10,FALSE),"")</f>
        <v/>
      </c>
      <c r="K13" s="80"/>
      <c r="L13" s="80"/>
    </row>
    <row r="14" spans="1:16" ht="20.100000000000001" customHeight="1" x14ac:dyDescent="0.25">
      <c r="A14" s="106"/>
      <c r="B14" s="107"/>
      <c r="C14" s="108"/>
      <c r="D14" s="109"/>
      <c r="E14" s="109"/>
      <c r="F14" s="81" t="str">
        <f t="shared" si="0"/>
        <v/>
      </c>
      <c r="G14" s="81">
        <f>IFERROR(VLOOKUP(B14,'Bordereau main d''oeuvre'!A:K,11,FALSE),0)</f>
        <v>0</v>
      </c>
      <c r="H14" s="81">
        <f>IFERROR(VLOOKUP('Bordereau ajusté'!B14,'Bordereau Matériaux_Global'!A:I,9,FALSE),0)</f>
        <v>0</v>
      </c>
      <c r="I14" s="92" t="e">
        <f t="shared" si="1"/>
        <v>#VALUE!</v>
      </c>
      <c r="J14" s="82" t="str">
        <f>IFERROR(VLOOKUP('Bordereau ajusté'!$B14,'Bordereau main d''oeuvre'!A:K,10,FALSE),"")</f>
        <v/>
      </c>
      <c r="K14" s="80"/>
      <c r="L14" s="80"/>
    </row>
    <row r="15" spans="1:16" ht="20.100000000000001" customHeight="1" x14ac:dyDescent="0.25">
      <c r="A15" s="106"/>
      <c r="B15" s="107"/>
      <c r="C15" s="108"/>
      <c r="D15" s="109"/>
      <c r="E15" s="109"/>
      <c r="F15" s="81" t="str">
        <f t="shared" si="0"/>
        <v/>
      </c>
      <c r="G15" s="81">
        <f>IFERROR(VLOOKUP(B15,'Bordereau main d''oeuvre'!A:K,11,FALSE),0)</f>
        <v>0</v>
      </c>
      <c r="H15" s="81">
        <f>IFERROR(VLOOKUP('Bordereau ajusté'!B15,'Bordereau Matériaux_Global'!A:I,9,FALSE),0)</f>
        <v>0</v>
      </c>
      <c r="I15" s="92" t="e">
        <f t="shared" si="1"/>
        <v>#VALUE!</v>
      </c>
      <c r="J15" s="82" t="str">
        <f>IFERROR(VLOOKUP('Bordereau ajusté'!$B15,'Bordereau main d''oeuvre'!A:K,10,FALSE),"")</f>
        <v/>
      </c>
      <c r="K15" s="80"/>
      <c r="L15" s="80"/>
    </row>
    <row r="16" spans="1:16" ht="20.100000000000001" customHeight="1" x14ac:dyDescent="0.25">
      <c r="A16" s="110"/>
      <c r="B16" s="111"/>
      <c r="C16" s="112"/>
      <c r="D16" s="109"/>
      <c r="E16" s="109"/>
      <c r="F16" s="81" t="str">
        <f t="shared" si="0"/>
        <v/>
      </c>
      <c r="G16" s="81">
        <f>IFERROR(VLOOKUP(B16,'Bordereau main d''oeuvre'!A:K,11,FALSE),0)</f>
        <v>0</v>
      </c>
      <c r="H16" s="81">
        <f>IFERROR(VLOOKUP('Bordereau ajusté'!B16,'Bordereau Matériaux_Global'!A:I,9,FALSE),0)</f>
        <v>0</v>
      </c>
      <c r="I16" s="92" t="e">
        <f t="shared" si="1"/>
        <v>#VALUE!</v>
      </c>
      <c r="J16" s="82" t="str">
        <f>IFERROR(VLOOKUP('Bordereau ajusté'!$B16,'Bordereau main d''oeuvre'!A:K,10,FALSE),"")</f>
        <v/>
      </c>
      <c r="K16" s="80"/>
      <c r="L16" s="80"/>
    </row>
    <row r="17" spans="1:12" ht="20.100000000000001" customHeight="1" x14ac:dyDescent="0.25">
      <c r="A17" s="113"/>
      <c r="B17" s="114"/>
      <c r="C17" s="115"/>
      <c r="D17" s="109"/>
      <c r="E17" s="109"/>
      <c r="F17" s="81" t="str">
        <f t="shared" si="0"/>
        <v/>
      </c>
      <c r="G17" s="81">
        <f>IFERROR(VLOOKUP(B17,'Bordereau main d''oeuvre'!A:K,11,FALSE),0)</f>
        <v>0</v>
      </c>
      <c r="H17" s="81">
        <f>IFERROR(VLOOKUP('Bordereau ajusté'!B17,'Bordereau Matériaux_Global'!A:I,9,FALSE),0)</f>
        <v>0</v>
      </c>
      <c r="I17" s="92" t="e">
        <f t="shared" si="1"/>
        <v>#VALUE!</v>
      </c>
      <c r="J17" s="82" t="str">
        <f>IFERROR(VLOOKUP('Bordereau ajusté'!$B17,'Bordereau main d''oeuvre'!A:K,10,FALSE),"")</f>
        <v/>
      </c>
      <c r="K17" s="80"/>
      <c r="L17" s="80"/>
    </row>
    <row r="18" spans="1:12" ht="20.100000000000001" customHeight="1" x14ac:dyDescent="0.25">
      <c r="A18" s="106"/>
      <c r="B18" s="107"/>
      <c r="C18" s="108"/>
      <c r="D18" s="109"/>
      <c r="E18" s="109"/>
      <c r="F18" s="81" t="str">
        <f t="shared" si="0"/>
        <v/>
      </c>
      <c r="G18" s="81">
        <f>IFERROR(VLOOKUP(B18,'Bordereau main d''oeuvre'!A:K,11,FALSE),0)</f>
        <v>0</v>
      </c>
      <c r="H18" s="81">
        <f>IFERROR(VLOOKUP('Bordereau ajusté'!B18,'Bordereau Matériaux_Global'!A:I,9,FALSE),0)</f>
        <v>0</v>
      </c>
      <c r="I18" s="92" t="e">
        <f t="shared" si="1"/>
        <v>#VALUE!</v>
      </c>
      <c r="J18" s="82" t="str">
        <f>IFERROR(VLOOKUP('Bordereau ajusté'!$B18,'Bordereau main d''oeuvre'!A:K,10,FALSE),"")</f>
        <v/>
      </c>
      <c r="K18" s="80"/>
      <c r="L18" s="80"/>
    </row>
    <row r="19" spans="1:12" ht="20.100000000000001" customHeight="1" x14ac:dyDescent="0.25">
      <c r="A19" s="106"/>
      <c r="B19" s="107"/>
      <c r="C19" s="108"/>
      <c r="D19" s="109"/>
      <c r="E19" s="109"/>
      <c r="F19" s="81" t="str">
        <f t="shared" si="0"/>
        <v/>
      </c>
      <c r="G19" s="81">
        <f>IFERROR(VLOOKUP(B19,'Bordereau main d''oeuvre'!A:K,11,FALSE),0)</f>
        <v>0</v>
      </c>
      <c r="H19" s="81">
        <f>IFERROR(VLOOKUP('Bordereau ajusté'!B19,'Bordereau Matériaux_Global'!A:I,9,FALSE),0)</f>
        <v>0</v>
      </c>
      <c r="I19" s="92" t="e">
        <f t="shared" si="1"/>
        <v>#VALUE!</v>
      </c>
      <c r="J19" s="82" t="str">
        <f>IFERROR(VLOOKUP('Bordereau ajusté'!$B19,'Bordereau main d''oeuvre'!A:K,10,FALSE),"")</f>
        <v/>
      </c>
      <c r="K19" s="80"/>
      <c r="L19" s="80"/>
    </row>
    <row r="20" spans="1:12" ht="20.100000000000001" customHeight="1" x14ac:dyDescent="0.25">
      <c r="A20" s="106"/>
      <c r="B20" s="107"/>
      <c r="C20" s="108"/>
      <c r="D20" s="109"/>
      <c r="E20" s="109"/>
      <c r="F20" s="81" t="str">
        <f t="shared" si="0"/>
        <v/>
      </c>
      <c r="G20" s="81">
        <f>IFERROR(VLOOKUP(B20,'Bordereau main d''oeuvre'!A:K,11,FALSE),0)</f>
        <v>0</v>
      </c>
      <c r="H20" s="81">
        <f>IFERROR(VLOOKUP('Bordereau ajusté'!B20,'Bordereau Matériaux_Global'!A:I,9,FALSE),0)</f>
        <v>0</v>
      </c>
      <c r="I20" s="92" t="e">
        <f>(G20+H20)*(1+$O$3)*(1+$P$3)</f>
        <v>#VALUE!</v>
      </c>
      <c r="J20" s="82" t="str">
        <f>IFERROR(VLOOKUP('Bordereau ajusté'!$B20,'Bordereau main d''oeuvre'!A:K,10,FALSE),"")</f>
        <v/>
      </c>
      <c r="K20" s="80"/>
      <c r="L20" s="80"/>
    </row>
    <row r="21" spans="1:12" ht="20.100000000000001" customHeight="1" x14ac:dyDescent="0.25">
      <c r="A21" s="106"/>
      <c r="B21" s="107"/>
      <c r="C21" s="108"/>
      <c r="D21" s="109"/>
      <c r="E21" s="109"/>
      <c r="F21" s="81" t="str">
        <f t="shared" si="0"/>
        <v/>
      </c>
      <c r="G21" s="81">
        <f>IFERROR(VLOOKUP(B21,'Bordereau main d''oeuvre'!A:K,11,FALSE),0)</f>
        <v>0</v>
      </c>
      <c r="H21" s="81">
        <f>IFERROR(VLOOKUP('Bordereau ajusté'!B21,'Bordereau Matériaux_Global'!A:I,9,FALSE),0)</f>
        <v>0</v>
      </c>
      <c r="I21" s="92" t="e">
        <f t="shared" si="1"/>
        <v>#VALUE!</v>
      </c>
      <c r="J21" s="82" t="str">
        <f>IFERROR(VLOOKUP('Bordereau ajusté'!$B21,'Bordereau main d''oeuvre'!A:K,10,FALSE),"")</f>
        <v/>
      </c>
      <c r="K21" s="80"/>
      <c r="L21" s="80"/>
    </row>
    <row r="22" spans="1:12" ht="20.100000000000001" customHeight="1" x14ac:dyDescent="0.25">
      <c r="A22" s="106"/>
      <c r="B22" s="107"/>
      <c r="C22" s="108"/>
      <c r="D22" s="109"/>
      <c r="E22" s="109"/>
      <c r="F22" s="81" t="str">
        <f t="shared" si="0"/>
        <v/>
      </c>
      <c r="G22" s="81">
        <f>IFERROR(VLOOKUP(B22,'Bordereau main d''oeuvre'!A:K,11,FALSE),0)</f>
        <v>0</v>
      </c>
      <c r="H22" s="81">
        <f>IFERROR(VLOOKUP('Bordereau ajusté'!B22,'Bordereau Matériaux_Global'!A:I,9,FALSE),0)</f>
        <v>0</v>
      </c>
      <c r="I22" s="92" t="e">
        <f t="shared" si="1"/>
        <v>#VALUE!</v>
      </c>
      <c r="J22" s="82" t="str">
        <f>IFERROR(VLOOKUP('Bordereau ajusté'!$B22,'Bordereau main d''oeuvre'!A:K,10,FALSE),"")</f>
        <v/>
      </c>
      <c r="K22" s="80"/>
      <c r="L22" s="80"/>
    </row>
    <row r="23" spans="1:12" ht="20.100000000000001" customHeight="1" x14ac:dyDescent="0.25">
      <c r="A23" s="106"/>
      <c r="B23" s="107"/>
      <c r="C23" s="108"/>
      <c r="D23" s="109"/>
      <c r="E23" s="109"/>
      <c r="F23" s="81" t="str">
        <f t="shared" si="0"/>
        <v/>
      </c>
      <c r="G23" s="81">
        <f>IFERROR(VLOOKUP(B23,'Bordereau main d''oeuvre'!A:K,11,FALSE),0)</f>
        <v>0</v>
      </c>
      <c r="H23" s="81">
        <f>IFERROR(VLOOKUP('Bordereau ajusté'!B23,'Bordereau Matériaux_Global'!A:I,9,FALSE),0)</f>
        <v>0</v>
      </c>
      <c r="I23" s="92" t="e">
        <f t="shared" si="1"/>
        <v>#VALUE!</v>
      </c>
      <c r="J23" s="82" t="str">
        <f>IFERROR(VLOOKUP('Bordereau ajusté'!$B23,'Bordereau main d''oeuvre'!A:K,10,FALSE),"")</f>
        <v/>
      </c>
      <c r="K23" s="80"/>
      <c r="L23" s="80"/>
    </row>
    <row r="24" spans="1:12" ht="20.100000000000001" customHeight="1" x14ac:dyDescent="0.25">
      <c r="A24" s="106"/>
      <c r="B24" s="107"/>
      <c r="C24" s="108"/>
      <c r="D24" s="109"/>
      <c r="E24" s="109"/>
      <c r="F24" s="81" t="str">
        <f t="shared" si="0"/>
        <v/>
      </c>
      <c r="G24" s="81">
        <f>IFERROR(VLOOKUP(B24,'Bordereau main d''oeuvre'!A:K,11,FALSE),0)</f>
        <v>0</v>
      </c>
      <c r="H24" s="81">
        <f>IFERROR(VLOOKUP('Bordereau ajusté'!B24,'Bordereau Matériaux_Global'!A:I,9,FALSE),0)</f>
        <v>0</v>
      </c>
      <c r="I24" s="92" t="e">
        <f t="shared" si="1"/>
        <v>#VALUE!</v>
      </c>
      <c r="J24" s="82" t="str">
        <f>IFERROR(VLOOKUP('Bordereau ajusté'!$B24,'Bordereau main d''oeuvre'!A:K,10,FALSE),"")</f>
        <v/>
      </c>
      <c r="K24" s="80"/>
      <c r="L24" s="80"/>
    </row>
    <row r="25" spans="1:12" ht="20.100000000000001" customHeight="1" x14ac:dyDescent="0.25">
      <c r="A25" s="106"/>
      <c r="B25" s="107"/>
      <c r="C25" s="108"/>
      <c r="D25" s="109"/>
      <c r="E25" s="109"/>
      <c r="F25" s="81" t="str">
        <f t="shared" si="0"/>
        <v/>
      </c>
      <c r="G25" s="81">
        <f>IFERROR(VLOOKUP(B25,'Bordereau main d''oeuvre'!A:K,11,FALSE),0)</f>
        <v>0</v>
      </c>
      <c r="H25" s="81">
        <f>IFERROR(VLOOKUP('Bordereau ajusté'!B25,'Bordereau Matériaux_Global'!A:I,9,FALSE),0)</f>
        <v>0</v>
      </c>
      <c r="I25" s="92" t="e">
        <f t="shared" si="1"/>
        <v>#VALUE!</v>
      </c>
      <c r="J25" s="82" t="str">
        <f>IFERROR(VLOOKUP('Bordereau ajusté'!$B25,'Bordereau main d''oeuvre'!A:K,10,FALSE),"")</f>
        <v/>
      </c>
      <c r="K25" s="80"/>
      <c r="L25" s="80"/>
    </row>
    <row r="26" spans="1:12" ht="20.100000000000001" customHeight="1" x14ac:dyDescent="0.25">
      <c r="A26" s="106"/>
      <c r="B26" s="107"/>
      <c r="C26" s="108"/>
      <c r="D26" s="109"/>
      <c r="E26" s="109"/>
      <c r="F26" s="81" t="str">
        <f t="shared" si="0"/>
        <v/>
      </c>
      <c r="G26" s="81">
        <f>IFERROR(VLOOKUP(B26,'Bordereau main d''oeuvre'!A:K,11,FALSE),0)</f>
        <v>0</v>
      </c>
      <c r="H26" s="81">
        <f>IFERROR(VLOOKUP('Bordereau ajusté'!B26,'Bordereau Matériaux_Global'!A:I,9,FALSE),0)</f>
        <v>0</v>
      </c>
      <c r="I26" s="92" t="e">
        <f t="shared" si="1"/>
        <v>#VALUE!</v>
      </c>
      <c r="J26" s="82" t="str">
        <f>IFERROR(VLOOKUP('Bordereau ajusté'!$B26,'Bordereau main d''oeuvre'!A:K,10,FALSE),"")</f>
        <v/>
      </c>
      <c r="K26" s="80"/>
      <c r="L26" s="80"/>
    </row>
    <row r="27" spans="1:12" ht="20.100000000000001" customHeight="1" x14ac:dyDescent="0.25">
      <c r="A27" s="106"/>
      <c r="B27" s="107"/>
      <c r="C27" s="108"/>
      <c r="D27" s="109"/>
      <c r="E27" s="109"/>
      <c r="F27" s="81" t="str">
        <f t="shared" si="0"/>
        <v/>
      </c>
      <c r="G27" s="81">
        <f>IFERROR(VLOOKUP(B27,'Bordereau main d''oeuvre'!A:K,11,FALSE),0)</f>
        <v>0</v>
      </c>
      <c r="H27" s="81">
        <f>IFERROR(VLOOKUP('Bordereau ajusté'!B27,'Bordereau Matériaux_Global'!A:I,9,FALSE),0)</f>
        <v>0</v>
      </c>
      <c r="I27" s="92" t="e">
        <f t="shared" si="1"/>
        <v>#VALUE!</v>
      </c>
      <c r="J27" s="82" t="str">
        <f>IFERROR(VLOOKUP('Bordereau ajusté'!$B27,'Bordereau main d''oeuvre'!A:K,10,FALSE),"")</f>
        <v/>
      </c>
      <c r="K27" s="80"/>
      <c r="L27" s="80"/>
    </row>
    <row r="28" spans="1:12" ht="20.100000000000001" customHeight="1" x14ac:dyDescent="0.25">
      <c r="A28" s="106"/>
      <c r="B28" s="107"/>
      <c r="C28" s="108"/>
      <c r="D28" s="109"/>
      <c r="E28" s="109"/>
      <c r="F28" s="81" t="str">
        <f t="shared" si="0"/>
        <v/>
      </c>
      <c r="G28" s="81">
        <f>IFERROR(VLOOKUP(B28,'Bordereau main d''oeuvre'!A:K,11,FALSE),0)</f>
        <v>0</v>
      </c>
      <c r="H28" s="81">
        <f>IFERROR(VLOOKUP('Bordereau ajusté'!B28,'Bordereau Matériaux_Global'!A:I,9,FALSE),0)</f>
        <v>0</v>
      </c>
      <c r="I28" s="92" t="e">
        <f t="shared" si="1"/>
        <v>#VALUE!</v>
      </c>
      <c r="J28" s="82" t="str">
        <f>IFERROR(VLOOKUP('Bordereau ajusté'!$B28,'Bordereau main d''oeuvre'!A:K,10,FALSE),"")</f>
        <v/>
      </c>
      <c r="K28" s="80"/>
      <c r="L28" s="80"/>
    </row>
    <row r="29" spans="1:12" ht="20.100000000000001" customHeight="1" x14ac:dyDescent="0.25">
      <c r="A29" s="106"/>
      <c r="B29" s="107"/>
      <c r="C29" s="108"/>
      <c r="D29" s="109"/>
      <c r="E29" s="109"/>
      <c r="F29" s="81" t="str">
        <f t="shared" si="0"/>
        <v/>
      </c>
      <c r="G29" s="81">
        <f>IFERROR(VLOOKUP(B29,'Bordereau main d''oeuvre'!A:K,11,FALSE),0)</f>
        <v>0</v>
      </c>
      <c r="H29" s="81">
        <f>IFERROR(VLOOKUP('Bordereau ajusté'!B29,'Bordereau Matériaux_Global'!A:I,9,FALSE),0)</f>
        <v>0</v>
      </c>
      <c r="I29" s="92" t="e">
        <f t="shared" si="1"/>
        <v>#VALUE!</v>
      </c>
      <c r="J29" s="82" t="str">
        <f>IFERROR(VLOOKUP('Bordereau ajusté'!$B29,'Bordereau main d''oeuvre'!A:K,10,FALSE),"")</f>
        <v/>
      </c>
      <c r="K29" s="80"/>
      <c r="L29" s="80"/>
    </row>
    <row r="30" spans="1:12" ht="20.100000000000001" customHeight="1" x14ac:dyDescent="0.25">
      <c r="A30" s="106"/>
      <c r="B30" s="107"/>
      <c r="C30" s="108"/>
      <c r="D30" s="109"/>
      <c r="E30" s="109"/>
      <c r="F30" s="81" t="str">
        <f t="shared" si="0"/>
        <v/>
      </c>
      <c r="G30" s="81">
        <f>IFERROR(VLOOKUP(B30,'Bordereau main d''oeuvre'!A:K,11,FALSE),0)</f>
        <v>0</v>
      </c>
      <c r="H30" s="81">
        <f>IFERROR(VLOOKUP('Bordereau ajusté'!B30,'Bordereau Matériaux_Global'!A:I,9,FALSE),0)</f>
        <v>0</v>
      </c>
      <c r="I30" s="92" t="e">
        <f t="shared" si="1"/>
        <v>#VALUE!</v>
      </c>
      <c r="J30" s="82" t="str">
        <f>IFERROR(VLOOKUP('Bordereau ajusté'!$B30,'Bordereau main d''oeuvre'!A:K,10,FALSE),"")</f>
        <v/>
      </c>
      <c r="K30" s="80"/>
      <c r="L30" s="80"/>
    </row>
    <row r="31" spans="1:12" ht="20.100000000000001" customHeight="1" x14ac:dyDescent="0.25">
      <c r="A31" s="106"/>
      <c r="B31" s="107"/>
      <c r="C31" s="108"/>
      <c r="D31" s="109"/>
      <c r="E31" s="109"/>
      <c r="F31" s="81" t="str">
        <f t="shared" si="0"/>
        <v/>
      </c>
      <c r="G31" s="81">
        <f>IFERROR(VLOOKUP(B31,'Bordereau main d''oeuvre'!A:K,11,FALSE),0)</f>
        <v>0</v>
      </c>
      <c r="H31" s="81">
        <f>IFERROR(VLOOKUP('Bordereau ajusté'!B31,'Bordereau Matériaux_Global'!A:I,9,FALSE),0)</f>
        <v>0</v>
      </c>
      <c r="I31" s="92" t="e">
        <f t="shared" si="1"/>
        <v>#VALUE!</v>
      </c>
      <c r="J31" s="82" t="str">
        <f>IFERROR(VLOOKUP('Bordereau ajusté'!$B31,'Bordereau main d''oeuvre'!A:K,10,FALSE),"")</f>
        <v/>
      </c>
      <c r="K31" s="80"/>
      <c r="L31" s="80"/>
    </row>
    <row r="32" spans="1:12" ht="20.100000000000001" customHeight="1" x14ac:dyDescent="0.25">
      <c r="A32" s="106"/>
      <c r="B32" s="107"/>
      <c r="C32" s="108"/>
      <c r="D32" s="109"/>
      <c r="E32" s="109"/>
      <c r="F32" s="81" t="str">
        <f t="shared" si="0"/>
        <v/>
      </c>
      <c r="G32" s="81">
        <f>IFERROR(VLOOKUP(B32,'Bordereau main d''oeuvre'!A:K,11,FALSE),0)</f>
        <v>0</v>
      </c>
      <c r="H32" s="81">
        <f>IFERROR(VLOOKUP('Bordereau ajusté'!B32,'Bordereau Matériaux_Global'!A:I,9,FALSE),0)</f>
        <v>0</v>
      </c>
      <c r="I32" s="92" t="e">
        <f t="shared" si="1"/>
        <v>#VALUE!</v>
      </c>
      <c r="J32" s="82" t="str">
        <f>IFERROR(VLOOKUP('Bordereau ajusté'!$B32,'Bordereau main d''oeuvre'!A:K,10,FALSE),"")</f>
        <v/>
      </c>
      <c r="K32" s="80"/>
      <c r="L32" s="80"/>
    </row>
    <row r="33" spans="1:12" ht="20.100000000000001" customHeight="1" x14ac:dyDescent="0.25">
      <c r="A33" s="106"/>
      <c r="B33" s="107"/>
      <c r="C33" s="108"/>
      <c r="D33" s="109"/>
      <c r="E33" s="109"/>
      <c r="F33" s="81" t="str">
        <f t="shared" si="0"/>
        <v/>
      </c>
      <c r="G33" s="81">
        <f>IFERROR(VLOOKUP(B33,'Bordereau main d''oeuvre'!A:K,11,FALSE),0)</f>
        <v>0</v>
      </c>
      <c r="H33" s="81">
        <f>IFERROR(VLOOKUP('Bordereau ajusté'!B33,'Bordereau Matériaux_Global'!A:I,9,FALSE),0)</f>
        <v>0</v>
      </c>
      <c r="I33" s="92" t="e">
        <f t="shared" si="1"/>
        <v>#VALUE!</v>
      </c>
      <c r="J33" s="82" t="str">
        <f>IFERROR(VLOOKUP('Bordereau ajusté'!$B33,'Bordereau main d''oeuvre'!A:K,10,FALSE),"")</f>
        <v/>
      </c>
      <c r="K33" s="80"/>
      <c r="L33" s="80"/>
    </row>
    <row r="34" spans="1:12" ht="20.100000000000001" customHeight="1" x14ac:dyDescent="0.25">
      <c r="A34" s="106"/>
      <c r="B34" s="107"/>
      <c r="C34" s="108"/>
      <c r="D34" s="109"/>
      <c r="E34" s="109"/>
      <c r="F34" s="81" t="str">
        <f t="shared" si="0"/>
        <v/>
      </c>
      <c r="G34" s="81">
        <f>IFERROR(VLOOKUP(B34,'Bordereau main d''oeuvre'!A:K,11,FALSE),0)</f>
        <v>0</v>
      </c>
      <c r="H34" s="81">
        <f>IFERROR(VLOOKUP('Bordereau ajusté'!B34,'Bordereau Matériaux_Global'!A:I,9,FALSE),0)</f>
        <v>0</v>
      </c>
      <c r="I34" s="92" t="e">
        <f t="shared" si="1"/>
        <v>#VALUE!</v>
      </c>
      <c r="J34" s="82" t="str">
        <f>IFERROR(VLOOKUP('Bordereau ajusté'!$B34,'Bordereau main d''oeuvre'!A:K,10,FALSE),"")</f>
        <v/>
      </c>
      <c r="K34" s="80"/>
      <c r="L34" s="80"/>
    </row>
    <row r="35" spans="1:12" ht="20.100000000000001" customHeight="1" x14ac:dyDescent="0.25">
      <c r="A35" s="106"/>
      <c r="B35" s="107"/>
      <c r="C35" s="108"/>
      <c r="D35" s="109"/>
      <c r="E35" s="109"/>
      <c r="F35" s="81" t="str">
        <f t="shared" si="0"/>
        <v/>
      </c>
      <c r="G35" s="81">
        <f>IFERROR(VLOOKUP(B35,'Bordereau main d''oeuvre'!A:K,11,FALSE),0)</f>
        <v>0</v>
      </c>
      <c r="H35" s="81">
        <f>IFERROR(VLOOKUP('Bordereau ajusté'!B35,'Bordereau Matériaux_Global'!A:I,9,FALSE),0)</f>
        <v>0</v>
      </c>
      <c r="I35" s="92" t="e">
        <f>(G35+H35)*(1+$O$3)*(1+$P$3)</f>
        <v>#VALUE!</v>
      </c>
      <c r="J35" s="82" t="str">
        <f>IFERROR(VLOOKUP('Bordereau ajusté'!$B35,'Bordereau main d''oeuvre'!A:K,10,FALSE),"")</f>
        <v/>
      </c>
      <c r="K35" s="80"/>
      <c r="L35" s="80"/>
    </row>
    <row r="36" spans="1:12" ht="20.100000000000001" customHeight="1" x14ac:dyDescent="0.25">
      <c r="A36" s="106"/>
      <c r="B36" s="107"/>
      <c r="C36" s="108"/>
      <c r="D36" s="109"/>
      <c r="E36" s="109"/>
      <c r="F36" s="81" t="str">
        <f t="shared" si="0"/>
        <v/>
      </c>
      <c r="G36" s="81">
        <f>IFERROR(VLOOKUP(B36,'Bordereau main d''oeuvre'!A:K,11,FALSE),0)</f>
        <v>0</v>
      </c>
      <c r="H36" s="81">
        <f>IFERROR(VLOOKUP('Bordereau ajusté'!B36,'Bordereau Matériaux_Global'!A:I,9,FALSE),0)</f>
        <v>0</v>
      </c>
      <c r="I36" s="92" t="e">
        <f t="shared" si="1"/>
        <v>#VALUE!</v>
      </c>
      <c r="J36" s="82" t="str">
        <f>IFERROR(VLOOKUP('Bordereau ajusté'!$B36,'Bordereau main d''oeuvre'!A:K,10,FALSE),"")</f>
        <v/>
      </c>
      <c r="K36" s="80"/>
      <c r="L36" s="80"/>
    </row>
    <row r="37" spans="1:12" ht="20.100000000000001" customHeight="1" x14ac:dyDescent="0.25">
      <c r="A37" s="106"/>
      <c r="B37" s="107"/>
      <c r="C37" s="108"/>
      <c r="D37" s="109"/>
      <c r="E37" s="109"/>
      <c r="F37" s="81" t="str">
        <f t="shared" si="0"/>
        <v/>
      </c>
      <c r="G37" s="81">
        <f>IFERROR(VLOOKUP(B37,'Bordereau main d''oeuvre'!A:K,11,FALSE),0)</f>
        <v>0</v>
      </c>
      <c r="H37" s="81">
        <f>IFERROR(VLOOKUP('Bordereau ajusté'!B37,'Bordereau Matériaux_Global'!A:I,9,FALSE),0)</f>
        <v>0</v>
      </c>
      <c r="I37" s="92" t="e">
        <f t="shared" si="1"/>
        <v>#VALUE!</v>
      </c>
      <c r="J37" s="82" t="str">
        <f>IFERROR(VLOOKUP('Bordereau ajusté'!$B37,'Bordereau main d''oeuvre'!A:K,10,FALSE),"")</f>
        <v/>
      </c>
      <c r="K37" s="80"/>
      <c r="L37" s="80"/>
    </row>
    <row r="38" spans="1:12" ht="20.100000000000001" customHeight="1" x14ac:dyDescent="0.25">
      <c r="A38" s="106"/>
      <c r="B38" s="107"/>
      <c r="C38" s="108"/>
      <c r="D38" s="109"/>
      <c r="E38" s="109"/>
      <c r="F38" s="81" t="str">
        <f t="shared" si="0"/>
        <v/>
      </c>
      <c r="G38" s="81">
        <f>IFERROR(VLOOKUP(B38,'Bordereau main d''oeuvre'!A:K,11,FALSE),0)</f>
        <v>0</v>
      </c>
      <c r="H38" s="81">
        <f>IFERROR(VLOOKUP('Bordereau ajusté'!B38,'Bordereau Matériaux_Global'!A:I,9,FALSE),0)</f>
        <v>0</v>
      </c>
      <c r="I38" s="92" t="e">
        <f t="shared" si="1"/>
        <v>#VALUE!</v>
      </c>
      <c r="J38" s="82" t="str">
        <f>IFERROR(VLOOKUP('Bordereau ajusté'!$B38,'Bordereau main d''oeuvre'!A:K,10,FALSE),"")</f>
        <v/>
      </c>
      <c r="K38" s="80"/>
      <c r="L38" s="80"/>
    </row>
    <row r="39" spans="1:12" ht="20.100000000000001" customHeight="1" x14ac:dyDescent="0.25">
      <c r="A39" s="106"/>
      <c r="B39" s="107"/>
      <c r="C39" s="108"/>
      <c r="D39" s="109"/>
      <c r="E39" s="109"/>
      <c r="F39" s="81" t="str">
        <f t="shared" si="0"/>
        <v/>
      </c>
      <c r="G39" s="81">
        <f>IFERROR(VLOOKUP(B39,'Bordereau main d''oeuvre'!A:K,11,FALSE),0)</f>
        <v>0</v>
      </c>
      <c r="H39" s="81">
        <f>IFERROR(VLOOKUP('Bordereau ajusté'!B39,'Bordereau Matériaux_Global'!A:I,9,FALSE),0)</f>
        <v>0</v>
      </c>
      <c r="I39" s="92" t="e">
        <f t="shared" si="1"/>
        <v>#VALUE!</v>
      </c>
      <c r="J39" s="82" t="str">
        <f>IFERROR(VLOOKUP('Bordereau ajusté'!$B39,'Bordereau main d''oeuvre'!A:K,10,FALSE),"")</f>
        <v/>
      </c>
      <c r="K39" s="80"/>
      <c r="L39" s="80"/>
    </row>
    <row r="40" spans="1:12" ht="20.100000000000001" customHeight="1" x14ac:dyDescent="0.25">
      <c r="A40" s="106"/>
      <c r="B40" s="107"/>
      <c r="C40" s="108"/>
      <c r="D40" s="109"/>
      <c r="E40" s="109"/>
      <c r="F40" s="81" t="str">
        <f t="shared" si="0"/>
        <v/>
      </c>
      <c r="G40" s="81">
        <f>IFERROR(VLOOKUP(B40,'Bordereau main d''oeuvre'!A:K,11,FALSE),0)</f>
        <v>0</v>
      </c>
      <c r="H40" s="81">
        <f>IFERROR(VLOOKUP('Bordereau ajusté'!B40,'Bordereau Matériaux_Global'!A:I,9,FALSE),0)</f>
        <v>0</v>
      </c>
      <c r="I40" s="92" t="e">
        <f t="shared" si="1"/>
        <v>#VALUE!</v>
      </c>
      <c r="J40" s="82" t="str">
        <f>IFERROR(VLOOKUP('Bordereau ajusté'!$B40,'Bordereau main d''oeuvre'!A:K,10,FALSE),"")</f>
        <v/>
      </c>
      <c r="K40" s="80"/>
      <c r="L40" s="80"/>
    </row>
    <row r="41" spans="1:12" ht="20.100000000000001" customHeight="1" x14ac:dyDescent="0.25">
      <c r="A41" s="106"/>
      <c r="B41" s="107"/>
      <c r="C41" s="108"/>
      <c r="D41" s="109"/>
      <c r="E41" s="109"/>
      <c r="F41" s="81" t="str">
        <f t="shared" si="0"/>
        <v/>
      </c>
      <c r="G41" s="81">
        <f>IFERROR(VLOOKUP(B41,'Bordereau main d''oeuvre'!A:K,11,FALSE),0)</f>
        <v>0</v>
      </c>
      <c r="H41" s="81">
        <f>IFERROR(VLOOKUP('Bordereau ajusté'!B41,'Bordereau Matériaux_Global'!A:I,9,FALSE),0)</f>
        <v>0</v>
      </c>
      <c r="I41" s="92" t="e">
        <f t="shared" si="1"/>
        <v>#VALUE!</v>
      </c>
      <c r="J41" s="82" t="str">
        <f>IFERROR(VLOOKUP('Bordereau ajusté'!$B41,'Bordereau main d''oeuvre'!A:K,10,FALSE),"")</f>
        <v/>
      </c>
      <c r="K41" s="80"/>
      <c r="L41" s="80"/>
    </row>
    <row r="42" spans="1:12" ht="20.100000000000001" customHeight="1" x14ac:dyDescent="0.25">
      <c r="A42" s="106"/>
      <c r="B42" s="107"/>
      <c r="C42" s="108"/>
      <c r="D42" s="109"/>
      <c r="E42" s="109"/>
      <c r="F42" s="81" t="str">
        <f t="shared" si="0"/>
        <v/>
      </c>
      <c r="G42" s="81">
        <f>IFERROR(VLOOKUP(B42,'Bordereau main d''oeuvre'!A:K,11,FALSE),0)</f>
        <v>0</v>
      </c>
      <c r="H42" s="81">
        <f>IFERROR(VLOOKUP('Bordereau ajusté'!B42,'Bordereau Matériaux_Global'!A:I,9,FALSE),0)</f>
        <v>0</v>
      </c>
      <c r="I42" s="92" t="e">
        <f t="shared" si="1"/>
        <v>#VALUE!</v>
      </c>
      <c r="J42" s="82" t="str">
        <f>IFERROR(VLOOKUP('Bordereau ajusté'!$B42,'Bordereau main d''oeuvre'!A:K,10,FALSE),"")</f>
        <v/>
      </c>
      <c r="K42" s="80"/>
      <c r="L42" s="80"/>
    </row>
    <row r="43" spans="1:12" ht="20.100000000000001" customHeight="1" x14ac:dyDescent="0.25">
      <c r="A43" s="106"/>
      <c r="B43" s="107"/>
      <c r="C43" s="108"/>
      <c r="D43" s="109"/>
      <c r="E43" s="109"/>
      <c r="F43" s="81" t="str">
        <f t="shared" si="0"/>
        <v/>
      </c>
      <c r="G43" s="81">
        <f>IFERROR(VLOOKUP(B43,'Bordereau main d''oeuvre'!A:K,11,FALSE),0)</f>
        <v>0</v>
      </c>
      <c r="H43" s="81">
        <f>IFERROR(VLOOKUP('Bordereau ajusté'!B43,'Bordereau Matériaux_Global'!A:I,9,FALSE),0)</f>
        <v>0</v>
      </c>
      <c r="I43" s="92" t="e">
        <f t="shared" si="1"/>
        <v>#VALUE!</v>
      </c>
      <c r="J43" s="82" t="str">
        <f>IFERROR(VLOOKUP('Bordereau ajusté'!$B43,'Bordereau main d''oeuvre'!A:K,10,FALSE),"")</f>
        <v/>
      </c>
      <c r="K43" s="80"/>
      <c r="L43" s="80"/>
    </row>
    <row r="44" spans="1:12" ht="20.100000000000001" customHeight="1" x14ac:dyDescent="0.25">
      <c r="A44" s="106"/>
      <c r="B44" s="107"/>
      <c r="C44" s="108"/>
      <c r="D44" s="109"/>
      <c r="E44" s="109"/>
      <c r="F44" s="81" t="str">
        <f t="shared" si="0"/>
        <v/>
      </c>
      <c r="G44" s="81">
        <f>IFERROR(VLOOKUP(B44,'Bordereau main d''oeuvre'!A:K,11,FALSE),0)</f>
        <v>0</v>
      </c>
      <c r="H44" s="81">
        <f>IFERROR(VLOOKUP('Bordereau ajusté'!B44,'Bordereau Matériaux_Global'!A:I,9,FALSE),0)</f>
        <v>0</v>
      </c>
      <c r="I44" s="92" t="e">
        <f t="shared" si="1"/>
        <v>#VALUE!</v>
      </c>
      <c r="J44" s="82" t="str">
        <f>IFERROR(VLOOKUP('Bordereau ajusté'!$B44,'Bordereau main d''oeuvre'!A:K,10,FALSE),"")</f>
        <v/>
      </c>
      <c r="K44" s="80"/>
      <c r="L44" s="80"/>
    </row>
    <row r="45" spans="1:12" ht="34.5" customHeight="1" x14ac:dyDescent="0.25">
      <c r="A45" s="106"/>
      <c r="B45" s="107"/>
      <c r="C45" s="108"/>
      <c r="D45" s="109"/>
      <c r="E45" s="109"/>
      <c r="F45" s="81" t="str">
        <f t="shared" si="0"/>
        <v/>
      </c>
      <c r="G45" s="81">
        <f>IFERROR(VLOOKUP(B45,'Bordereau main d''oeuvre'!A:K,11,FALSE),0)</f>
        <v>0</v>
      </c>
      <c r="H45" s="81">
        <f>IFERROR(VLOOKUP('Bordereau ajusté'!B45,'Bordereau Matériaux_Global'!A:I,9,FALSE),0)</f>
        <v>0</v>
      </c>
      <c r="I45" s="92" t="e">
        <f t="shared" si="1"/>
        <v>#VALUE!</v>
      </c>
      <c r="J45" s="82" t="str">
        <f>IFERROR(VLOOKUP('Bordereau ajusté'!$B45,'Bordereau main d''oeuvre'!A:K,10,FALSE),"")</f>
        <v/>
      </c>
      <c r="K45" s="80"/>
      <c r="L45" s="80"/>
    </row>
    <row r="46" spans="1:12" ht="31.5" customHeight="1" x14ac:dyDescent="0.25">
      <c r="A46" s="106"/>
      <c r="B46" s="107"/>
      <c r="C46" s="108"/>
      <c r="D46" s="109"/>
      <c r="E46" s="109"/>
      <c r="F46" s="81" t="str">
        <f t="shared" si="0"/>
        <v/>
      </c>
      <c r="G46" s="81">
        <f>IFERROR(VLOOKUP(B46,'Bordereau main d''oeuvre'!A:K,11,FALSE),0)</f>
        <v>0</v>
      </c>
      <c r="H46" s="81">
        <f>IFERROR(VLOOKUP('Bordereau ajusté'!B46,'Bordereau Matériaux_Global'!A:I,9,FALSE),0)</f>
        <v>0</v>
      </c>
      <c r="I46" s="92" t="e">
        <f t="shared" si="1"/>
        <v>#VALUE!</v>
      </c>
      <c r="J46" s="82" t="str">
        <f>IFERROR(VLOOKUP('Bordereau ajusté'!$B46,'Bordereau main d''oeuvre'!A:K,10,FALSE),"")</f>
        <v/>
      </c>
      <c r="K46" s="80"/>
      <c r="L46" s="80"/>
    </row>
    <row r="47" spans="1:12" ht="33.75" customHeight="1" x14ac:dyDescent="0.25">
      <c r="A47" s="106"/>
      <c r="B47" s="107"/>
      <c r="C47" s="108"/>
      <c r="D47" s="109"/>
      <c r="E47" s="109"/>
      <c r="F47" s="81" t="str">
        <f t="shared" si="0"/>
        <v/>
      </c>
      <c r="G47" s="81">
        <f>IFERROR(VLOOKUP(B47,'Bordereau main d''oeuvre'!A:K,11,FALSE),0)</f>
        <v>0</v>
      </c>
      <c r="H47" s="81">
        <f>IFERROR(VLOOKUP('Bordereau ajusté'!B47,'Bordereau Matériaux_Global'!A:I,9,FALSE),0)</f>
        <v>0</v>
      </c>
      <c r="I47" s="92" t="e">
        <f t="shared" si="1"/>
        <v>#VALUE!</v>
      </c>
      <c r="J47" s="82" t="str">
        <f>IFERROR(VLOOKUP('Bordereau ajusté'!$B47,'Bordereau main d''oeuvre'!A:K,10,FALSE),"")</f>
        <v/>
      </c>
      <c r="K47" s="80"/>
      <c r="L47" s="80"/>
    </row>
    <row r="48" spans="1:12" ht="20.100000000000001" customHeight="1" x14ac:dyDescent="0.25">
      <c r="A48" s="106"/>
      <c r="B48" s="107"/>
      <c r="C48" s="108"/>
      <c r="D48" s="109"/>
      <c r="E48" s="109"/>
      <c r="F48" s="81" t="str">
        <f t="shared" si="0"/>
        <v/>
      </c>
      <c r="G48" s="81">
        <f>IFERROR(VLOOKUP(B48,'Bordereau main d''oeuvre'!A:K,11,FALSE),0)</f>
        <v>0</v>
      </c>
      <c r="H48" s="81">
        <f>IFERROR(VLOOKUP('Bordereau ajusté'!B48,'Bordereau Matériaux_Global'!A:I,9,FALSE),0)</f>
        <v>0</v>
      </c>
      <c r="I48" s="92" t="e">
        <f t="shared" si="1"/>
        <v>#VALUE!</v>
      </c>
      <c r="J48" s="82" t="str">
        <f>IFERROR(VLOOKUP('Bordereau ajusté'!$B48,'Bordereau main d''oeuvre'!A:K,10,FALSE),"")</f>
        <v/>
      </c>
      <c r="K48" s="80"/>
      <c r="L48" s="80"/>
    </row>
    <row r="49" spans="1:12" ht="15.75" thickBot="1" x14ac:dyDescent="0.3">
      <c r="A49" s="106"/>
      <c r="B49" s="107"/>
      <c r="C49" s="108"/>
      <c r="D49" s="109"/>
      <c r="E49" s="109"/>
      <c r="F49" s="81" t="str">
        <f>IFERROR(#REF!+#REF!,"")</f>
        <v/>
      </c>
      <c r="G49" s="81">
        <f>IFERROR(VLOOKUP(B49,'Bordereau main d''oeuvre'!A:K,11,FALSE),0)</f>
        <v>0</v>
      </c>
      <c r="H49" s="81">
        <f>IFERROR(VLOOKUP('Bordereau ajusté'!B49,'Bordereau Matériaux_Global'!A:I,9,FALSE),0)</f>
        <v>0</v>
      </c>
      <c r="I49" s="92">
        <f t="shared" ref="I49" si="2">G49+H49</f>
        <v>0</v>
      </c>
      <c r="J49" s="82" t="str">
        <f>IFERROR(VLOOKUP('Bordereau ajusté'!$B49,'Bordereau main d''oeuvre'!A:K,10,FALSE),"")</f>
        <v/>
      </c>
      <c r="K49" s="80"/>
      <c r="L49" s="80"/>
    </row>
    <row r="50" spans="1:12" ht="15.75" thickBot="1" x14ac:dyDescent="0.3">
      <c r="A50" s="93"/>
      <c r="B50" s="94"/>
      <c r="C50" s="95" t="s">
        <v>122</v>
      </c>
      <c r="D50" s="95"/>
      <c r="E50" s="95"/>
      <c r="F50" s="96"/>
      <c r="G50" s="96"/>
      <c r="H50" s="96"/>
      <c r="I50" s="97" t="e">
        <f>SUM(I3:I49)</f>
        <v>#VALUE!</v>
      </c>
      <c r="J50" s="90">
        <f>SUM(J3:J49)</f>
        <v>0</v>
      </c>
    </row>
    <row r="51" spans="1:12" ht="15.75" thickTop="1" x14ac:dyDescent="0.25"/>
    <row r="63" spans="1:12" x14ac:dyDescent="0.25">
      <c r="D63" s="53" t="s">
        <v>406</v>
      </c>
    </row>
  </sheetData>
  <sheetProtection sheet="1" objects="1" scenarios="1"/>
  <mergeCells count="1">
    <mergeCell ref="A2:E2"/>
  </mergeCells>
  <conditionalFormatting sqref="B1 B3:B1048576">
    <cfRule type="expression" dxfId="19" priority="2">
      <formula>COUNTIF(B:B,B1)&gt;1</formula>
    </cfRule>
  </conditionalFormatting>
  <conditionalFormatting sqref="A1:J50">
    <cfRule type="expression" dxfId="18" priority="1">
      <formula>estformule(A1)</formula>
    </cfRule>
  </conditionalFormatting>
  <pageMargins left="0.7" right="0.7" top="0.75" bottom="0.75" header="0.3" footer="0.3"/>
  <pageSetup scale="53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0000"/>
  </sheetPr>
  <dimension ref="A3:J32"/>
  <sheetViews>
    <sheetView workbookViewId="0">
      <selection activeCell="D29" sqref="D29"/>
    </sheetView>
  </sheetViews>
  <sheetFormatPr baseColWidth="10" defaultRowHeight="15" x14ac:dyDescent="0.25"/>
  <cols>
    <col min="1" max="1" width="25.7109375" customWidth="1"/>
    <col min="2" max="2" width="21.5703125" customWidth="1"/>
    <col min="3" max="3" width="26.140625" customWidth="1"/>
    <col min="4" max="4" width="23.28515625" customWidth="1"/>
  </cols>
  <sheetData>
    <row r="3" spans="1:10" s="53" customFormat="1" x14ac:dyDescent="0.25">
      <c r="A3" s="116"/>
      <c r="B3" s="19"/>
      <c r="C3" s="20"/>
      <c r="D3" s="21"/>
      <c r="E3" s="22"/>
      <c r="F3" s="23">
        <f>SUM(F4:F8)</f>
        <v>0</v>
      </c>
      <c r="G3" s="117"/>
      <c r="H3" s="23"/>
      <c r="I3" s="24">
        <f>SUM(I4:I8)</f>
        <v>0</v>
      </c>
      <c r="J3" s="23">
        <f>F3*G3+I3</f>
        <v>0</v>
      </c>
    </row>
    <row r="4" spans="1:10" s="53" customFormat="1" x14ac:dyDescent="0.25">
      <c r="A4" s="11"/>
      <c r="B4" s="129"/>
      <c r="C4" s="130"/>
      <c r="D4" s="118"/>
      <c r="E4" s="3" t="str">
        <f>IFERROR(VLOOKUP(C4,'Liste ressources'!C$2:E$121,3,),"")</f>
        <v/>
      </c>
      <c r="F4" s="3" t="str">
        <f>IFERROR(E4*D4,"")</f>
        <v/>
      </c>
      <c r="G4" s="1"/>
      <c r="H4" s="131"/>
      <c r="I4" s="1" t="str">
        <f>IF(IF(H4="oui",'Liste ressources'!E$95,0)*D4=0,"",IF(H4="oui",'Liste ressources'!E$95,0)*D4)</f>
        <v/>
      </c>
      <c r="J4" s="1"/>
    </row>
    <row r="5" spans="1:10" s="53" customFormat="1" x14ac:dyDescent="0.25">
      <c r="A5" s="11"/>
      <c r="B5" s="129"/>
      <c r="C5" s="130"/>
      <c r="D5" s="118"/>
      <c r="E5" s="3" t="str">
        <f>IFERROR(VLOOKUP(C5,'Liste ressources'!C$2:E$121,3,),"")</f>
        <v/>
      </c>
      <c r="F5" s="3" t="str">
        <f t="shared" ref="F5:F8" si="0">IFERROR(E5*D5,"")</f>
        <v/>
      </c>
      <c r="G5" s="1"/>
      <c r="H5" s="131"/>
      <c r="I5" s="1" t="str">
        <f>IF(IF(H5="oui",'Liste ressources'!E$95,0)*D5=0,"",IF(H5="oui",'Liste ressources'!E$95,0)*D5)</f>
        <v/>
      </c>
      <c r="J5" s="1"/>
    </row>
    <row r="6" spans="1:10" s="53" customFormat="1" x14ac:dyDescent="0.25">
      <c r="A6" s="11"/>
      <c r="B6" s="129"/>
      <c r="C6" s="130"/>
      <c r="D6" s="118"/>
      <c r="E6" s="3" t="str">
        <f>IFERROR(VLOOKUP(C6,'Liste ressources'!C$2:E$121,3,),"")</f>
        <v/>
      </c>
      <c r="F6" s="3" t="str">
        <f t="shared" si="0"/>
        <v/>
      </c>
      <c r="G6" s="1"/>
      <c r="H6" s="131"/>
      <c r="I6" s="1" t="str">
        <f>IF(IF(H6="oui",'Liste ressources'!E$95,0)*D6=0,"",IF(H6="oui",'Liste ressources'!E$95,0)*D6)</f>
        <v/>
      </c>
      <c r="J6" s="1"/>
    </row>
    <row r="7" spans="1:10" s="53" customFormat="1" x14ac:dyDescent="0.25">
      <c r="A7" s="11"/>
      <c r="B7" s="129"/>
      <c r="C7" s="130"/>
      <c r="D7" s="118"/>
      <c r="E7" s="3" t="str">
        <f>IFERROR(VLOOKUP(C7,'Liste ressources'!C$2:E$121,3,),"")</f>
        <v/>
      </c>
      <c r="F7" s="3" t="str">
        <f t="shared" si="0"/>
        <v/>
      </c>
      <c r="G7" s="1"/>
      <c r="H7" s="131"/>
      <c r="I7" s="1" t="str">
        <f>IF(IF(H7="oui",'Liste ressources'!E$95,0)*D7=0,"",IF(H7="oui",'Liste ressources'!E$95,0)*D7)</f>
        <v/>
      </c>
      <c r="J7" s="1"/>
    </row>
    <row r="8" spans="1:10" s="53" customFormat="1" x14ac:dyDescent="0.25">
      <c r="A8" s="11"/>
      <c r="B8" s="129"/>
      <c r="C8" s="130"/>
      <c r="D8" s="118"/>
      <c r="E8" s="3" t="str">
        <f>IFERROR(VLOOKUP(C8,'Liste ressources'!C$2:E$121,3,),"")</f>
        <v/>
      </c>
      <c r="F8" s="3" t="str">
        <f t="shared" si="0"/>
        <v/>
      </c>
      <c r="G8" s="1"/>
      <c r="H8" s="131"/>
      <c r="I8" s="1" t="str">
        <f>IF(IF(H8="oui",'Liste ressources'!E$95,0)*D8=0,"",IF(H8="oui",'Liste ressources'!E$95,0)*D8)</f>
        <v/>
      </c>
      <c r="J8" s="1"/>
    </row>
    <row r="9" spans="1:10" x14ac:dyDescent="0.25">
      <c r="A9" s="116"/>
      <c r="B9" s="19"/>
      <c r="C9" s="20"/>
      <c r="D9" s="21"/>
      <c r="E9" s="22"/>
      <c r="F9" s="23">
        <f>SUM(F10:F14)</f>
        <v>0</v>
      </c>
      <c r="G9" s="117"/>
      <c r="H9" s="23"/>
      <c r="I9" s="24">
        <f>SUM(I10:I14)</f>
        <v>0</v>
      </c>
      <c r="J9" s="23">
        <f>F9*G9+I9</f>
        <v>0</v>
      </c>
    </row>
    <row r="10" spans="1:10" x14ac:dyDescent="0.25">
      <c r="A10" s="11"/>
      <c r="B10" s="129"/>
      <c r="C10" s="130"/>
      <c r="D10" s="118"/>
      <c r="E10" s="3" t="str">
        <f>IFERROR(VLOOKUP(C10,'Liste ressources'!C$2:E$121,3,),"")</f>
        <v/>
      </c>
      <c r="F10" s="3" t="str">
        <f>IFERROR(E10*D10,"")</f>
        <v/>
      </c>
      <c r="G10" s="1"/>
      <c r="H10" s="131"/>
      <c r="I10" s="1" t="str">
        <f>IF(IF(H10="oui",'Liste ressources'!E$95,0)*D10=0,"",IF(H10="oui",'Liste ressources'!E$95,0)*D10)</f>
        <v/>
      </c>
      <c r="J10" s="1"/>
    </row>
    <row r="11" spans="1:10" x14ac:dyDescent="0.25">
      <c r="A11" s="11"/>
      <c r="B11" s="129"/>
      <c r="C11" s="130"/>
      <c r="D11" s="118"/>
      <c r="E11" s="3" t="str">
        <f>IFERROR(VLOOKUP(C11,'Liste ressources'!C$2:E$121,3,),"")</f>
        <v/>
      </c>
      <c r="F11" s="3" t="str">
        <f t="shared" ref="F11:F14" si="1">IFERROR(E11*D11,"")</f>
        <v/>
      </c>
      <c r="G11" s="1"/>
      <c r="H11" s="131"/>
      <c r="I11" s="1" t="str">
        <f>IF(IF(H11="oui",'Liste ressources'!E$95,0)*D11=0,"",IF(H11="oui",'Liste ressources'!E$95,0)*D11)</f>
        <v/>
      </c>
      <c r="J11" s="1"/>
    </row>
    <row r="12" spans="1:10" x14ac:dyDescent="0.25">
      <c r="A12" s="11"/>
      <c r="B12" s="129"/>
      <c r="C12" s="130"/>
      <c r="D12" s="118"/>
      <c r="E12" s="3" t="str">
        <f>IFERROR(VLOOKUP(C12,'Liste ressources'!C$2:E$121,3,),"")</f>
        <v/>
      </c>
      <c r="F12" s="3" t="str">
        <f t="shared" si="1"/>
        <v/>
      </c>
      <c r="G12" s="1"/>
      <c r="H12" s="131"/>
      <c r="I12" s="1" t="str">
        <f>IF(IF(H12="oui",'Liste ressources'!E$95,0)*D12=0,"",IF(H12="oui",'Liste ressources'!E$95,0)*D12)</f>
        <v/>
      </c>
      <c r="J12" s="1"/>
    </row>
    <row r="13" spans="1:10" x14ac:dyDescent="0.25">
      <c r="A13" s="11"/>
      <c r="B13" s="129"/>
      <c r="C13" s="130"/>
      <c r="D13" s="118"/>
      <c r="E13" s="3" t="str">
        <f>IFERROR(VLOOKUP(C13,'Liste ressources'!C$2:E$121,3,),"")</f>
        <v/>
      </c>
      <c r="F13" s="3" t="str">
        <f t="shared" si="1"/>
        <v/>
      </c>
      <c r="G13" s="1"/>
      <c r="H13" s="131"/>
      <c r="I13" s="1" t="str">
        <f>IF(IF(H13="oui",'Liste ressources'!E$95,0)*D13=0,"",IF(H13="oui",'Liste ressources'!E$95,0)*D13)</f>
        <v/>
      </c>
      <c r="J13" s="1"/>
    </row>
    <row r="14" spans="1:10" x14ac:dyDescent="0.25">
      <c r="A14" s="11"/>
      <c r="B14" s="129"/>
      <c r="C14" s="130"/>
      <c r="D14" s="118"/>
      <c r="E14" s="3" t="str">
        <f>IFERROR(VLOOKUP(C14,'Liste ressources'!C$2:E$121,3,),"")</f>
        <v/>
      </c>
      <c r="F14" s="3" t="str">
        <f t="shared" si="1"/>
        <v/>
      </c>
      <c r="G14" s="1"/>
      <c r="H14" s="131"/>
      <c r="I14" s="1" t="str">
        <f>IF(IF(H14="oui",'Liste ressources'!E$95,0)*D14=0,"",IF(H14="oui",'Liste ressources'!E$95,0)*D14)</f>
        <v/>
      </c>
      <c r="J14" s="1"/>
    </row>
    <row r="15" spans="1:10" x14ac:dyDescent="0.25">
      <c r="A15" s="116"/>
      <c r="B15" s="19"/>
      <c r="C15" s="20"/>
      <c r="D15" s="21"/>
      <c r="E15" s="22"/>
      <c r="F15" s="23">
        <f>SUM(F16:F20)</f>
        <v>0</v>
      </c>
      <c r="G15" s="117"/>
      <c r="H15" s="23"/>
      <c r="I15" s="24">
        <f>SUM(I16:I20)</f>
        <v>0</v>
      </c>
      <c r="J15" s="23">
        <f>F15*G15+I15</f>
        <v>0</v>
      </c>
    </row>
    <row r="16" spans="1:10" x14ac:dyDescent="0.25">
      <c r="A16" s="11"/>
      <c r="B16" s="129"/>
      <c r="C16" s="130"/>
      <c r="D16" s="118"/>
      <c r="E16" s="3" t="str">
        <f>IFERROR(VLOOKUP(C16,'Liste ressources'!C$2:E$121,3,),"")</f>
        <v/>
      </c>
      <c r="F16" s="3" t="str">
        <f>IFERROR(E16*D16,"")</f>
        <v/>
      </c>
      <c r="G16" s="1"/>
      <c r="H16" s="131"/>
      <c r="I16" s="1" t="str">
        <f>IF(IF(H16="oui",'Liste ressources'!E$95,0)*D16=0,"",IF(H16="oui",'Liste ressources'!E$95,0)*D16)</f>
        <v/>
      </c>
      <c r="J16" s="1"/>
    </row>
    <row r="17" spans="1:10" x14ac:dyDescent="0.25">
      <c r="A17" s="11"/>
      <c r="B17" s="129"/>
      <c r="C17" s="130"/>
      <c r="D17" s="118"/>
      <c r="E17" s="3" t="str">
        <f>IFERROR(VLOOKUP(C17,'Liste ressources'!C$2:E$121,3,),"")</f>
        <v/>
      </c>
      <c r="F17" s="3" t="str">
        <f t="shared" ref="F17:F20" si="2">IFERROR(E17*D17,"")</f>
        <v/>
      </c>
      <c r="G17" s="1"/>
      <c r="H17" s="131"/>
      <c r="I17" s="1" t="str">
        <f>IF(IF(H17="oui",'Liste ressources'!E$95,0)*D17=0,"",IF(H17="oui",'Liste ressources'!E$95,0)*D17)</f>
        <v/>
      </c>
      <c r="J17" s="1"/>
    </row>
    <row r="18" spans="1:10" x14ac:dyDescent="0.25">
      <c r="A18" s="11"/>
      <c r="B18" s="129"/>
      <c r="C18" s="130"/>
      <c r="D18" s="118"/>
      <c r="E18" s="3" t="str">
        <f>IFERROR(VLOOKUP(C18,'Liste ressources'!C$2:E$121,3,),"")</f>
        <v/>
      </c>
      <c r="F18" s="3" t="str">
        <f t="shared" si="2"/>
        <v/>
      </c>
      <c r="G18" s="1"/>
      <c r="H18" s="131"/>
      <c r="I18" s="1" t="str">
        <f>IF(IF(H18="oui",'Liste ressources'!E$95,0)*D18=0,"",IF(H18="oui",'Liste ressources'!E$95,0)*D18)</f>
        <v/>
      </c>
      <c r="J18" s="1"/>
    </row>
    <row r="19" spans="1:10" x14ac:dyDescent="0.25">
      <c r="A19" s="11"/>
      <c r="B19" s="129"/>
      <c r="C19" s="130"/>
      <c r="D19" s="118"/>
      <c r="E19" s="3" t="str">
        <f>IFERROR(VLOOKUP(C19,'Liste ressources'!C$2:E$121,3,),"")</f>
        <v/>
      </c>
      <c r="F19" s="3" t="str">
        <f t="shared" si="2"/>
        <v/>
      </c>
      <c r="G19" s="1"/>
      <c r="H19" s="131"/>
      <c r="I19" s="1" t="str">
        <f>IF(IF(H19="oui",'Liste ressources'!E$95,0)*D19=0,"",IF(H19="oui",'Liste ressources'!E$95,0)*D19)</f>
        <v/>
      </c>
      <c r="J19" s="1"/>
    </row>
    <row r="20" spans="1:10" x14ac:dyDescent="0.25">
      <c r="A20" s="11"/>
      <c r="B20" s="129"/>
      <c r="C20" s="130"/>
      <c r="D20" s="118"/>
      <c r="E20" s="3" t="str">
        <f>IFERROR(VLOOKUP(C20,'Liste ressources'!C$2:E$121,3,),"")</f>
        <v/>
      </c>
      <c r="F20" s="3" t="str">
        <f t="shared" si="2"/>
        <v/>
      </c>
      <c r="G20" s="1"/>
      <c r="H20" s="131"/>
      <c r="I20" s="1" t="str">
        <f>IF(IF(H20="oui",'Liste ressources'!E$95,0)*D20=0,"",IF(H20="oui",'Liste ressources'!E$95,0)*D20)</f>
        <v/>
      </c>
      <c r="J20" s="1"/>
    </row>
    <row r="21" spans="1:10" x14ac:dyDescent="0.25">
      <c r="I21" s="50" t="s">
        <v>735</v>
      </c>
      <c r="J21" s="51">
        <f>SUM(J9:J20)</f>
        <v>0</v>
      </c>
    </row>
    <row r="23" spans="1:10" x14ac:dyDescent="0.25">
      <c r="A23" s="49" t="s">
        <v>734</v>
      </c>
      <c r="B23" s="119"/>
    </row>
    <row r="24" spans="1:10" s="53" customFormat="1" x14ac:dyDescent="0.25">
      <c r="A24" s="49" t="s">
        <v>766</v>
      </c>
      <c r="B24" s="83">
        <f>J9*B23+J3</f>
        <v>0</v>
      </c>
    </row>
    <row r="25" spans="1:10" x14ac:dyDescent="0.25">
      <c r="A25" s="49" t="s">
        <v>767</v>
      </c>
      <c r="B25" s="52">
        <f>J15*B23</f>
        <v>0</v>
      </c>
    </row>
    <row r="26" spans="1:10" x14ac:dyDescent="0.25">
      <c r="A26" s="45"/>
    </row>
    <row r="27" spans="1:10" x14ac:dyDescent="0.25">
      <c r="A27" s="49" t="s">
        <v>733</v>
      </c>
      <c r="B27" s="120">
        <v>0.1</v>
      </c>
    </row>
    <row r="28" spans="1:10" x14ac:dyDescent="0.25">
      <c r="A28" s="49" t="s">
        <v>736</v>
      </c>
      <c r="B28" s="121">
        <v>0</v>
      </c>
    </row>
    <row r="30" spans="1:10" x14ac:dyDescent="0.25">
      <c r="A30" s="49"/>
    </row>
    <row r="31" spans="1:10" x14ac:dyDescent="0.25">
      <c r="A31" s="49"/>
    </row>
    <row r="32" spans="1:10" x14ac:dyDescent="0.25">
      <c r="A32" s="49"/>
    </row>
  </sheetData>
  <sheetProtection sheet="1" objects="1" scenarios="1"/>
  <dataValidations count="2">
    <dataValidation type="list" allowBlank="1" showInputMessage="1" showErrorMessage="1" sqref="C10:C14 C16:C20 C4:C8">
      <formula1>INDIRECT(B4)</formula1>
    </dataValidation>
    <dataValidation type="list" allowBlank="1" showInputMessage="1" showErrorMessage="1" sqref="B11:B14 B7:B8">
      <formula1>#REF!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 ressources'!$A$3:$A$17</xm:f>
          </x14:formula1>
          <xm:sqref>B10 B16:B20 B4:B6</xm:sqref>
        </x14:dataValidation>
        <x14:dataValidation type="list" allowBlank="1" showInputMessage="1" showErrorMessage="1">
          <x14:formula1>
            <xm:f>'Liste ressources'!$C$95:$C$96</xm:f>
          </x14:formula1>
          <xm:sqref>H3:H20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6"/>
  </sheetPr>
  <dimension ref="A1:U793"/>
  <sheetViews>
    <sheetView showZeros="0" tabSelected="1" view="pageBreakPreview" zoomScale="80" zoomScaleNormal="100" zoomScaleSheetLayoutView="80" workbookViewId="0">
      <pane ySplit="1" topLeftCell="A2" activePane="bottomLeft" state="frozen"/>
      <selection activeCell="L35" sqref="L35"/>
      <selection pane="bottomLeft" activeCell="C17" sqref="C17"/>
    </sheetView>
  </sheetViews>
  <sheetFormatPr baseColWidth="10" defaultRowHeight="15" x14ac:dyDescent="0.25"/>
  <cols>
    <col min="1" max="1" width="18.42578125" customWidth="1"/>
    <col min="2" max="2" width="13.5703125" customWidth="1"/>
    <col min="3" max="3" width="46.28515625" customWidth="1"/>
    <col min="4" max="4" width="14.28515625" customWidth="1"/>
    <col min="6" max="6" width="28.7109375" hidden="1" customWidth="1"/>
    <col min="7" max="7" width="27.140625" hidden="1" customWidth="1"/>
    <col min="8" max="8" width="20.85546875" style="43" customWidth="1"/>
    <col min="9" max="10" width="20.85546875" style="43" hidden="1" customWidth="1"/>
    <col min="11" max="11" width="20.42578125" style="43" customWidth="1"/>
    <col min="12" max="12" width="11.42578125" style="43"/>
    <col min="13" max="13" width="7.85546875" style="53" hidden="1" customWidth="1"/>
    <col min="14" max="14" width="5.7109375" style="53" hidden="1" customWidth="1"/>
    <col min="15" max="15" width="4.7109375" hidden="1" customWidth="1"/>
    <col min="16" max="16" width="14.42578125" hidden="1" customWidth="1"/>
    <col min="19" max="19" width="5.140625" customWidth="1"/>
    <col min="20" max="20" width="19.7109375" customWidth="1"/>
  </cols>
  <sheetData>
    <row r="1" spans="1:21" ht="37.5" customHeight="1" thickBot="1" x14ac:dyDescent="0.3">
      <c r="A1" s="171" t="s">
        <v>161</v>
      </c>
      <c r="B1" s="172" t="s">
        <v>160</v>
      </c>
      <c r="C1" s="172" t="s">
        <v>0</v>
      </c>
      <c r="D1" s="172" t="s">
        <v>13</v>
      </c>
      <c r="E1" s="172" t="s">
        <v>1</v>
      </c>
      <c r="F1" s="172" t="s">
        <v>128</v>
      </c>
      <c r="G1" s="172" t="s">
        <v>129</v>
      </c>
      <c r="H1" s="172" t="s">
        <v>14</v>
      </c>
      <c r="I1" s="172" t="s">
        <v>169</v>
      </c>
      <c r="J1" s="172" t="s">
        <v>168</v>
      </c>
      <c r="K1" s="172" t="s">
        <v>15</v>
      </c>
      <c r="L1" s="173" t="s">
        <v>417</v>
      </c>
      <c r="O1" s="53"/>
      <c r="P1" s="53"/>
      <c r="Q1" s="53"/>
      <c r="R1" s="53"/>
      <c r="S1" s="53"/>
      <c r="T1" s="53"/>
      <c r="U1" s="53"/>
    </row>
    <row r="2" spans="1:21" s="53" customFormat="1" ht="20.100000000000001" customHeight="1" thickBot="1" x14ac:dyDescent="0.3">
      <c r="A2" s="190" t="s">
        <v>790</v>
      </c>
      <c r="B2" s="182"/>
      <c r="C2" s="182"/>
      <c r="D2" s="182"/>
      <c r="E2" s="182"/>
      <c r="F2" s="182"/>
      <c r="G2" s="182"/>
      <c r="H2" s="182"/>
      <c r="I2" s="86"/>
      <c r="J2" s="86"/>
      <c r="K2" s="89" t="e">
        <f>sommejc()</f>
        <v>#VALUE!</v>
      </c>
      <c r="L2" s="87"/>
      <c r="R2" s="45" t="s">
        <v>748</v>
      </c>
      <c r="S2" s="53">
        <f>VLOOKUP(MAX(O9:O853),O9:P853,2,FALSE)</f>
        <v>0</v>
      </c>
    </row>
    <row r="3" spans="1:21" s="53" customFormat="1" ht="20.100000000000001" customHeight="1" x14ac:dyDescent="0.25">
      <c r="A3" s="174"/>
      <c r="B3" s="107" t="s">
        <v>780</v>
      </c>
      <c r="C3" s="108" t="s">
        <v>778</v>
      </c>
      <c r="D3" s="109">
        <v>30</v>
      </c>
      <c r="E3" s="109" t="s">
        <v>138</v>
      </c>
      <c r="F3" s="81">
        <f>IFERROR(VLOOKUP(B3,'Bordereau main d''oeuvre'!A:K,9,FALSE),0)</f>
        <v>234.17250000000004</v>
      </c>
      <c r="G3" s="81">
        <f>IFERROR(VLOOKUP(B3,'Bordereau Matériaux_Global'!A:G,7,FALSE),0)</f>
        <v>0</v>
      </c>
      <c r="H3" s="81">
        <f t="shared" ref="H3:H9" si="0">IFERROR(F3+G3,"")</f>
        <v>234.17250000000004</v>
      </c>
      <c r="I3" s="81">
        <f>IFERROR(VLOOKUP(B3,'Bordereau main d''oeuvre'!A:K,11,FALSE),0)</f>
        <v>7025.1750000000011</v>
      </c>
      <c r="J3" s="81">
        <f>IFERROR(VLOOKUP('Bordereau Sommaire'!B3,'Bordereau Matériaux_Global'!A:I,9,FALSE),0)</f>
        <v>0</v>
      </c>
      <c r="K3" s="81">
        <f t="shared" ref="K3" si="1">I3+J3</f>
        <v>7025.1750000000011</v>
      </c>
      <c r="L3" s="175">
        <f>IFERROR(VLOOKUP('Bordereau Sommaire'!$B3,'Bordereau main d''oeuvre'!A:K,10,FALSE),"")</f>
        <v>1.5</v>
      </c>
      <c r="M3" s="80"/>
      <c r="N3" s="80"/>
      <c r="O3" s="80">
        <f>COUNTIF(B$11:B$999860,"&lt;"&amp;B3)</f>
        <v>0</v>
      </c>
      <c r="P3" s="79" t="str">
        <f t="shared" ref="P3:P5" si="2">B3</f>
        <v>#001</v>
      </c>
      <c r="Q3" s="53">
        <f t="shared" ref="Q3:Q8" si="3">MIN(O3:O3)</f>
        <v>0</v>
      </c>
    </row>
    <row r="4" spans="1:21" s="53" customFormat="1" ht="20.100000000000001" customHeight="1" x14ac:dyDescent="0.25">
      <c r="A4" s="174"/>
      <c r="B4" s="107" t="s">
        <v>781</v>
      </c>
      <c r="C4" s="108" t="s">
        <v>779</v>
      </c>
      <c r="D4" s="109">
        <v>300</v>
      </c>
      <c r="E4" s="109" t="s">
        <v>159</v>
      </c>
      <c r="F4" s="81">
        <f>IFERROR(VLOOKUP(B4,'Bordereau main d''oeuvre'!A:K,9,FALSE),0)</f>
        <v>31.223000000000006</v>
      </c>
      <c r="G4" s="81">
        <f>IFERROR(VLOOKUP(B4,'Bordereau Matériaux_Global'!A:G,7,FALSE),0)</f>
        <v>0</v>
      </c>
      <c r="H4" s="81">
        <f t="shared" si="0"/>
        <v>31.223000000000006</v>
      </c>
      <c r="I4" s="81">
        <f>IFERROR(VLOOKUP(B4,'Bordereau main d''oeuvre'!A:K,11,FALSE),0)</f>
        <v>9366.9000000000015</v>
      </c>
      <c r="J4" s="81">
        <f>IFERROR(VLOOKUP('Bordereau Sommaire'!B4,'Bordereau Matériaux_Global'!A:I,9,FALSE),0)</f>
        <v>0</v>
      </c>
      <c r="K4" s="81">
        <f t="shared" ref="K4" si="4">I4+J4</f>
        <v>9366.9000000000015</v>
      </c>
      <c r="L4" s="175">
        <f>IFERROR(VLOOKUP('Bordereau Sommaire'!$B4,'Bordereau main d''oeuvre'!A:K,10,FALSE),"")</f>
        <v>2</v>
      </c>
      <c r="M4" s="80"/>
      <c r="N4" s="80"/>
      <c r="O4" s="80">
        <f>COUNTIF(B$11:B$999860,"&lt;"&amp;B4)</f>
        <v>0</v>
      </c>
      <c r="P4" s="79" t="str">
        <f t="shared" ref="P4" si="5">B4</f>
        <v>#002</v>
      </c>
      <c r="Q4" s="53">
        <f t="shared" ref="Q4" si="6">MIN(O4:O4)</f>
        <v>0</v>
      </c>
    </row>
    <row r="5" spans="1:21" s="53" customFormat="1" ht="20.100000000000001" customHeight="1" thickBot="1" x14ac:dyDescent="0.3">
      <c r="A5" s="174"/>
      <c r="B5" s="107"/>
      <c r="C5" s="108"/>
      <c r="D5" s="109"/>
      <c r="E5" s="109"/>
      <c r="F5" s="81">
        <f>IFERROR(VLOOKUP(B5,'Bordereau main d''oeuvre'!A:K,9,FALSE),0)</f>
        <v>0</v>
      </c>
      <c r="G5" s="81">
        <f>IFERROR(VLOOKUP(B5,'Bordereau Matériaux_Global'!A:G,7,FALSE),0)</f>
        <v>0</v>
      </c>
      <c r="H5" s="81">
        <f t="shared" ref="H5" si="7">IFERROR(F5+G5,"")</f>
        <v>0</v>
      </c>
      <c r="I5" s="81">
        <f>IFERROR(VLOOKUP(B5,'Bordereau main d''oeuvre'!A:K,11,FALSE),0)</f>
        <v>0</v>
      </c>
      <c r="J5" s="81">
        <f>IFERROR(VLOOKUP('Bordereau Sommaire'!B5,'Bordereau Matériaux_Global'!A:I,9,FALSE),0)</f>
        <v>0</v>
      </c>
      <c r="K5" s="81">
        <f t="shared" ref="K5" si="8">I5+J5</f>
        <v>0</v>
      </c>
      <c r="L5" s="175" t="str">
        <f>IFERROR(VLOOKUP('Bordereau Sommaire'!$B5,'Bordereau main d''oeuvre'!A:K,10,FALSE),"")</f>
        <v/>
      </c>
      <c r="M5" s="80"/>
      <c r="N5" s="80"/>
      <c r="O5" s="80">
        <f>COUNTIF(B$11:B$999860,"&lt;"&amp;B5)</f>
        <v>0</v>
      </c>
      <c r="P5" s="79">
        <f t="shared" si="2"/>
        <v>0</v>
      </c>
      <c r="Q5" s="53">
        <f t="shared" si="3"/>
        <v>0</v>
      </c>
    </row>
    <row r="6" spans="1:21" s="53" customFormat="1" ht="20.100000000000001" customHeight="1" thickBot="1" x14ac:dyDescent="0.3">
      <c r="A6" s="190" t="s">
        <v>789</v>
      </c>
      <c r="B6" s="182"/>
      <c r="C6" s="182"/>
      <c r="D6" s="182"/>
      <c r="E6" s="182"/>
      <c r="F6" s="182"/>
      <c r="G6" s="182"/>
      <c r="H6" s="182"/>
      <c r="I6" s="86"/>
      <c r="J6" s="86"/>
      <c r="K6" s="89" t="e">
        <f>sommejc()</f>
        <v>#VALUE!</v>
      </c>
      <c r="L6" s="87"/>
      <c r="M6" s="80"/>
      <c r="N6" s="80"/>
      <c r="O6" s="80">
        <f>COUNTIF(B$11:B$999860,"&lt;"&amp;#REF!)</f>
        <v>0</v>
      </c>
      <c r="P6" s="79" t="e">
        <f>#REF!</f>
        <v>#REF!</v>
      </c>
      <c r="Q6" s="53">
        <f t="shared" si="3"/>
        <v>0</v>
      </c>
    </row>
    <row r="7" spans="1:21" s="53" customFormat="1" ht="20.100000000000001" customHeight="1" x14ac:dyDescent="0.25">
      <c r="A7" s="174"/>
      <c r="B7" s="107" t="s">
        <v>782</v>
      </c>
      <c r="C7" s="108" t="s">
        <v>784</v>
      </c>
      <c r="D7" s="109">
        <v>100</v>
      </c>
      <c r="E7" s="109" t="s">
        <v>786</v>
      </c>
      <c r="F7" s="81">
        <f>IFERROR(VLOOKUP(B7,'Bordereau main d''oeuvre'!A:K,9,FALSE),0)</f>
        <v>59.036000000000001</v>
      </c>
      <c r="G7" s="81">
        <f>IFERROR(VLOOKUP(B7,'Bordereau Matériaux_Global'!A:G,7,FALSE),0)</f>
        <v>0</v>
      </c>
      <c r="H7" s="81">
        <f t="shared" ref="H7:H8" si="9">IFERROR(F7+G7,"")</f>
        <v>59.036000000000001</v>
      </c>
      <c r="I7" s="81">
        <f>IFERROR(VLOOKUP(B7,'Bordereau main d''oeuvre'!A:K,11,FALSE),0)</f>
        <v>5903.6</v>
      </c>
      <c r="J7" s="81">
        <f>IFERROR(VLOOKUP('Bordereau Sommaire'!B7,'Bordereau Matériaux_Global'!A:I,9,FALSE),0)</f>
        <v>0</v>
      </c>
      <c r="K7" s="81">
        <f t="shared" ref="K7:K8" si="10">I7+J7</f>
        <v>5903.6</v>
      </c>
      <c r="L7" s="175">
        <f>IFERROR(VLOOKUP('Bordereau Sommaire'!$B7,'Bordereau main d''oeuvre'!A:K,10,FALSE),"")</f>
        <v>1</v>
      </c>
      <c r="M7" s="80"/>
      <c r="N7" s="80"/>
      <c r="O7" s="80">
        <f>COUNTIF(B$11:B$999860,"&lt;"&amp;#REF!)</f>
        <v>0</v>
      </c>
      <c r="P7" s="79" t="e">
        <f>#REF!</f>
        <v>#REF!</v>
      </c>
      <c r="Q7" s="53">
        <f t="shared" si="3"/>
        <v>0</v>
      </c>
    </row>
    <row r="8" spans="1:21" s="53" customFormat="1" ht="20.100000000000001" customHeight="1" x14ac:dyDescent="0.25">
      <c r="A8" s="174"/>
      <c r="B8" s="107" t="s">
        <v>783</v>
      </c>
      <c r="C8" s="108" t="s">
        <v>785</v>
      </c>
      <c r="D8" s="109">
        <v>100</v>
      </c>
      <c r="E8" s="109" t="s">
        <v>786</v>
      </c>
      <c r="F8" s="81">
        <f>IFERROR(VLOOKUP(B8,'Bordereau main d''oeuvre'!A:K,9,FALSE),0)</f>
        <v>65.595555555555563</v>
      </c>
      <c r="G8" s="81">
        <f>IFERROR(VLOOKUP(B8,'Bordereau Matériaux_Global'!A:G,7,FALSE),0)</f>
        <v>0</v>
      </c>
      <c r="H8" s="81">
        <f t="shared" si="9"/>
        <v>65.595555555555563</v>
      </c>
      <c r="I8" s="81">
        <f>IFERROR(VLOOKUP(B8,'Bordereau main d''oeuvre'!A:K,11,FALSE),0)</f>
        <v>6559.5555555555566</v>
      </c>
      <c r="J8" s="81">
        <f>IFERROR(VLOOKUP('Bordereau Sommaire'!B8,'Bordereau Matériaux_Global'!A:I,9,FALSE),0)</f>
        <v>0</v>
      </c>
      <c r="K8" s="81">
        <f t="shared" si="10"/>
        <v>6559.5555555555566</v>
      </c>
      <c r="L8" s="175">
        <f>IFERROR(VLOOKUP('Bordereau Sommaire'!$B8,'Bordereau main d''oeuvre'!A:K,10,FALSE),"")</f>
        <v>1.1111111111111112</v>
      </c>
      <c r="M8" s="80"/>
      <c r="N8" s="80"/>
      <c r="O8" s="80">
        <f>COUNTIF(B$11:B$999860,"&lt;"&amp;B9)</f>
        <v>0</v>
      </c>
      <c r="P8" s="79">
        <f>B9</f>
        <v>0</v>
      </c>
      <c r="Q8" s="53">
        <f t="shared" si="3"/>
        <v>0</v>
      </c>
    </row>
    <row r="9" spans="1:21" x14ac:dyDescent="0.25">
      <c r="A9" s="174"/>
      <c r="B9" s="107"/>
      <c r="C9" s="108"/>
      <c r="D9" s="109"/>
      <c r="E9" s="109"/>
      <c r="F9" s="81">
        <f>IFERROR(VLOOKUP(B9,'Bordereau main d''oeuvre'!A:K,9,FALSE),0)</f>
        <v>0</v>
      </c>
      <c r="G9" s="81">
        <f>IFERROR(VLOOKUP(B9,'Bordereau Matériaux_Global'!A:G,7,FALSE),0)</f>
        <v>0</v>
      </c>
      <c r="H9" s="81">
        <f t="shared" si="0"/>
        <v>0</v>
      </c>
      <c r="I9" s="81">
        <f>IFERROR(VLOOKUP(B9,'Bordereau main d''oeuvre'!A:K,11,FALSE),0)</f>
        <v>0</v>
      </c>
      <c r="J9" s="81">
        <f>IFERROR(VLOOKUP('Bordereau Sommaire'!B9,'Bordereau Matériaux_Global'!A:I,9,FALSE),0)</f>
        <v>0</v>
      </c>
      <c r="K9" s="81">
        <f t="shared" ref="K9" si="11">I9+J9</f>
        <v>0</v>
      </c>
      <c r="L9" s="175" t="str">
        <f>IFERROR(VLOOKUP('Bordereau Sommaire'!$B9,'Bordereau main d''oeuvre'!A:K,10,FALSE),"")</f>
        <v/>
      </c>
      <c r="O9" s="80">
        <f t="shared" ref="O9:O40" si="12">COUNTIF(B$11:B$999860,"&lt;"&amp;B16)</f>
        <v>0</v>
      </c>
      <c r="P9" s="79">
        <f t="shared" ref="P9:P63" si="13">B16</f>
        <v>0</v>
      </c>
    </row>
    <row r="10" spans="1:21" ht="15.75" thickBot="1" x14ac:dyDescent="0.3">
      <c r="A10" s="174"/>
      <c r="B10" s="107"/>
      <c r="C10" s="108"/>
      <c r="D10" s="109"/>
      <c r="E10" s="109"/>
      <c r="F10" s="81">
        <f>IFERROR(VLOOKUP(B10,'Bordereau main d''oeuvre'!A:K,9,FALSE),0)</f>
        <v>0</v>
      </c>
      <c r="G10" s="81">
        <f>IFERROR(VLOOKUP(B10,'Bordereau Matériaux_Global'!A:G,7,FALSE),0)</f>
        <v>0</v>
      </c>
      <c r="H10" s="81">
        <f t="shared" ref="H10" si="14">IFERROR(F10+G10,"")</f>
        <v>0</v>
      </c>
      <c r="I10" s="81">
        <f>IFERROR(VLOOKUP(B10,'Bordereau main d''oeuvre'!A:K,11,FALSE),0)</f>
        <v>0</v>
      </c>
      <c r="J10" s="81">
        <f>IFERROR(VLOOKUP('Bordereau Sommaire'!B10,'Bordereau Matériaux_Global'!A:I,9,FALSE),0)</f>
        <v>0</v>
      </c>
      <c r="K10" s="81">
        <f t="shared" ref="K10" si="15">I10+J10</f>
        <v>0</v>
      </c>
      <c r="L10" s="175" t="str">
        <f>IFERROR(VLOOKUP('Bordereau Sommaire'!$B10,'Bordereau main d''oeuvre'!A:K,10,FALSE),"")</f>
        <v/>
      </c>
      <c r="O10" s="80">
        <f t="shared" si="12"/>
        <v>0</v>
      </c>
      <c r="P10" s="79">
        <f t="shared" si="13"/>
        <v>0</v>
      </c>
    </row>
    <row r="11" spans="1:21" ht="15.75" thickBot="1" x14ac:dyDescent="0.3">
      <c r="A11" s="176"/>
      <c r="B11" s="177"/>
      <c r="C11" s="178" t="s">
        <v>122</v>
      </c>
      <c r="D11" s="178"/>
      <c r="E11" s="178"/>
      <c r="F11" s="178"/>
      <c r="G11" s="178"/>
      <c r="H11" s="179"/>
      <c r="I11" s="179"/>
      <c r="J11" s="179"/>
      <c r="K11" s="179" t="e">
        <f ca="1">sommecouleur(INDIRECT("K"&amp;2):K11,H2,0,0)</f>
        <v>#VALUE!</v>
      </c>
      <c r="L11" s="180"/>
      <c r="O11" s="80">
        <f t="shared" si="12"/>
        <v>0</v>
      </c>
      <c r="P11" s="79">
        <f t="shared" si="13"/>
        <v>0</v>
      </c>
    </row>
    <row r="12" spans="1:21" x14ac:dyDescent="0.25">
      <c r="O12" s="80">
        <f t="shared" si="12"/>
        <v>0</v>
      </c>
      <c r="P12" s="79">
        <f t="shared" si="13"/>
        <v>0</v>
      </c>
    </row>
    <row r="13" spans="1:21" x14ac:dyDescent="0.25">
      <c r="O13" s="80">
        <f t="shared" si="12"/>
        <v>0</v>
      </c>
      <c r="P13" s="79">
        <f t="shared" si="13"/>
        <v>0</v>
      </c>
    </row>
    <row r="14" spans="1:21" x14ac:dyDescent="0.25">
      <c r="O14" s="80">
        <f t="shared" si="12"/>
        <v>0</v>
      </c>
      <c r="P14" s="79">
        <f t="shared" si="13"/>
        <v>0</v>
      </c>
    </row>
    <row r="15" spans="1:21" x14ac:dyDescent="0.25">
      <c r="O15" s="80">
        <f t="shared" si="12"/>
        <v>0</v>
      </c>
      <c r="P15" s="79">
        <f t="shared" si="13"/>
        <v>0</v>
      </c>
    </row>
    <row r="16" spans="1:21" x14ac:dyDescent="0.25">
      <c r="O16" s="80">
        <f t="shared" si="12"/>
        <v>0</v>
      </c>
      <c r="P16" s="79">
        <f t="shared" si="13"/>
        <v>0</v>
      </c>
    </row>
    <row r="17" spans="1:16" x14ac:dyDescent="0.25">
      <c r="O17" s="80">
        <f t="shared" si="12"/>
        <v>0</v>
      </c>
      <c r="P17" s="79">
        <f t="shared" si="13"/>
        <v>0</v>
      </c>
    </row>
    <row r="18" spans="1:16" s="53" customFormat="1" x14ac:dyDescent="0.25">
      <c r="A18"/>
      <c r="B18"/>
      <c r="C18"/>
      <c r="D18"/>
      <c r="E18"/>
      <c r="F18"/>
      <c r="G18"/>
      <c r="H18" s="43"/>
      <c r="I18" s="43"/>
      <c r="J18" s="43"/>
      <c r="K18" s="43"/>
      <c r="L18" s="43"/>
      <c r="O18" s="80">
        <f t="shared" si="12"/>
        <v>0</v>
      </c>
      <c r="P18" s="79">
        <f t="shared" ref="P18" si="16">B25</f>
        <v>0</v>
      </c>
    </row>
    <row r="19" spans="1:16" x14ac:dyDescent="0.25">
      <c r="O19" s="80">
        <f t="shared" si="12"/>
        <v>0</v>
      </c>
      <c r="P19" s="79">
        <f t="shared" si="13"/>
        <v>0</v>
      </c>
    </row>
    <row r="20" spans="1:16" x14ac:dyDescent="0.25">
      <c r="O20" s="80">
        <f t="shared" si="12"/>
        <v>0</v>
      </c>
      <c r="P20" s="79">
        <f t="shared" si="13"/>
        <v>0</v>
      </c>
    </row>
    <row r="21" spans="1:16" x14ac:dyDescent="0.25">
      <c r="O21" s="80">
        <f t="shared" si="12"/>
        <v>0</v>
      </c>
      <c r="P21" s="79">
        <f t="shared" si="13"/>
        <v>0</v>
      </c>
    </row>
    <row r="22" spans="1:16" x14ac:dyDescent="0.25">
      <c r="O22" s="80">
        <f t="shared" si="12"/>
        <v>0</v>
      </c>
      <c r="P22" s="79">
        <f t="shared" si="13"/>
        <v>0</v>
      </c>
    </row>
    <row r="23" spans="1:16" x14ac:dyDescent="0.25">
      <c r="O23" s="80">
        <f t="shared" si="12"/>
        <v>0</v>
      </c>
      <c r="P23" s="79">
        <f t="shared" si="13"/>
        <v>0</v>
      </c>
    </row>
    <row r="24" spans="1:16" x14ac:dyDescent="0.25">
      <c r="O24" s="80">
        <f t="shared" si="12"/>
        <v>0</v>
      </c>
      <c r="P24" s="79">
        <f t="shared" si="13"/>
        <v>0</v>
      </c>
    </row>
    <row r="25" spans="1:16" x14ac:dyDescent="0.25">
      <c r="A25" s="53"/>
      <c r="B25" s="53"/>
      <c r="C25" s="53"/>
      <c r="D25" s="53"/>
      <c r="E25" s="53"/>
      <c r="F25" s="53"/>
      <c r="G25" s="53"/>
      <c r="O25" s="80">
        <f t="shared" si="12"/>
        <v>0</v>
      </c>
      <c r="P25" s="79">
        <f t="shared" si="13"/>
        <v>0</v>
      </c>
    </row>
    <row r="26" spans="1:16" x14ac:dyDescent="0.25">
      <c r="O26" s="80">
        <f t="shared" si="12"/>
        <v>0</v>
      </c>
      <c r="P26" s="79">
        <f t="shared" si="13"/>
        <v>0</v>
      </c>
    </row>
    <row r="27" spans="1:16" x14ac:dyDescent="0.25">
      <c r="O27" s="80">
        <f t="shared" si="12"/>
        <v>0</v>
      </c>
      <c r="P27" s="79">
        <f t="shared" si="13"/>
        <v>0</v>
      </c>
    </row>
    <row r="28" spans="1:16" x14ac:dyDescent="0.25">
      <c r="O28" s="80">
        <f t="shared" si="12"/>
        <v>0</v>
      </c>
      <c r="P28" s="79">
        <f t="shared" si="13"/>
        <v>0</v>
      </c>
    </row>
    <row r="29" spans="1:16" x14ac:dyDescent="0.25">
      <c r="O29" s="80">
        <f t="shared" si="12"/>
        <v>0</v>
      </c>
      <c r="P29" s="79">
        <f t="shared" si="13"/>
        <v>0</v>
      </c>
    </row>
    <row r="30" spans="1:16" x14ac:dyDescent="0.25">
      <c r="O30" s="80">
        <f t="shared" si="12"/>
        <v>0</v>
      </c>
      <c r="P30" s="79">
        <f t="shared" si="13"/>
        <v>0</v>
      </c>
    </row>
    <row r="31" spans="1:16" x14ac:dyDescent="0.25">
      <c r="O31" s="80">
        <f t="shared" si="12"/>
        <v>0</v>
      </c>
      <c r="P31" s="79">
        <f t="shared" si="13"/>
        <v>0</v>
      </c>
    </row>
    <row r="32" spans="1:16" x14ac:dyDescent="0.25">
      <c r="O32" s="80">
        <f t="shared" si="12"/>
        <v>0</v>
      </c>
      <c r="P32" s="79">
        <f t="shared" si="13"/>
        <v>0</v>
      </c>
    </row>
    <row r="33" spans="15:16" x14ac:dyDescent="0.25">
      <c r="O33" s="80">
        <f t="shared" si="12"/>
        <v>0</v>
      </c>
      <c r="P33" s="79">
        <f t="shared" si="13"/>
        <v>0</v>
      </c>
    </row>
    <row r="34" spans="15:16" x14ac:dyDescent="0.25">
      <c r="O34" s="80">
        <f t="shared" si="12"/>
        <v>0</v>
      </c>
      <c r="P34" s="79">
        <f t="shared" si="13"/>
        <v>0</v>
      </c>
    </row>
    <row r="35" spans="15:16" x14ac:dyDescent="0.25">
      <c r="O35" s="80">
        <f t="shared" si="12"/>
        <v>0</v>
      </c>
      <c r="P35" s="79">
        <f t="shared" si="13"/>
        <v>0</v>
      </c>
    </row>
    <row r="36" spans="15:16" x14ac:dyDescent="0.25">
      <c r="O36" s="80">
        <f t="shared" si="12"/>
        <v>0</v>
      </c>
      <c r="P36" s="79">
        <f t="shared" si="13"/>
        <v>0</v>
      </c>
    </row>
    <row r="37" spans="15:16" x14ac:dyDescent="0.25">
      <c r="O37" s="80">
        <f t="shared" si="12"/>
        <v>0</v>
      </c>
      <c r="P37" s="79">
        <f t="shared" si="13"/>
        <v>0</v>
      </c>
    </row>
    <row r="38" spans="15:16" x14ac:dyDescent="0.25">
      <c r="O38" s="80">
        <f t="shared" si="12"/>
        <v>0</v>
      </c>
      <c r="P38" s="79">
        <f t="shared" si="13"/>
        <v>0</v>
      </c>
    </row>
    <row r="39" spans="15:16" x14ac:dyDescent="0.25">
      <c r="O39" s="80">
        <f t="shared" si="12"/>
        <v>0</v>
      </c>
      <c r="P39" s="79">
        <f t="shared" si="13"/>
        <v>0</v>
      </c>
    </row>
    <row r="40" spans="15:16" x14ac:dyDescent="0.25">
      <c r="O40" s="80">
        <f t="shared" si="12"/>
        <v>0</v>
      </c>
      <c r="P40" s="79">
        <f t="shared" si="13"/>
        <v>0</v>
      </c>
    </row>
    <row r="41" spans="15:16" x14ac:dyDescent="0.25">
      <c r="O41" s="80">
        <f t="shared" ref="O41:O70" si="17">COUNTIF(B$11:B$999860,"&lt;"&amp;B48)</f>
        <v>0</v>
      </c>
      <c r="P41" s="79">
        <f t="shared" si="13"/>
        <v>0</v>
      </c>
    </row>
    <row r="42" spans="15:16" x14ac:dyDescent="0.25">
      <c r="O42" s="80">
        <f t="shared" si="17"/>
        <v>0</v>
      </c>
      <c r="P42" s="79">
        <f t="shared" si="13"/>
        <v>0</v>
      </c>
    </row>
    <row r="43" spans="15:16" x14ac:dyDescent="0.25">
      <c r="O43" s="80">
        <f t="shared" si="17"/>
        <v>0</v>
      </c>
      <c r="P43" s="79">
        <f t="shared" si="13"/>
        <v>0</v>
      </c>
    </row>
    <row r="44" spans="15:16" x14ac:dyDescent="0.25">
      <c r="O44" s="80">
        <f t="shared" si="17"/>
        <v>0</v>
      </c>
      <c r="P44" s="79">
        <f t="shared" si="13"/>
        <v>0</v>
      </c>
    </row>
    <row r="45" spans="15:16" x14ac:dyDescent="0.25">
      <c r="O45" s="80">
        <f t="shared" si="17"/>
        <v>0</v>
      </c>
      <c r="P45" s="79">
        <f t="shared" si="13"/>
        <v>0</v>
      </c>
    </row>
    <row r="46" spans="15:16" x14ac:dyDescent="0.25">
      <c r="O46" s="80">
        <f t="shared" si="17"/>
        <v>0</v>
      </c>
      <c r="P46" s="79">
        <f t="shared" si="13"/>
        <v>0</v>
      </c>
    </row>
    <row r="47" spans="15:16" x14ac:dyDescent="0.25">
      <c r="O47" s="80">
        <f t="shared" si="17"/>
        <v>0</v>
      </c>
      <c r="P47" s="79">
        <f t="shared" si="13"/>
        <v>0</v>
      </c>
    </row>
    <row r="48" spans="15:16" x14ac:dyDescent="0.25">
      <c r="O48" s="80">
        <f t="shared" si="17"/>
        <v>0</v>
      </c>
      <c r="P48" s="79">
        <f t="shared" si="13"/>
        <v>0</v>
      </c>
    </row>
    <row r="49" spans="15:16" x14ac:dyDescent="0.25">
      <c r="O49" s="80">
        <f t="shared" si="17"/>
        <v>0</v>
      </c>
      <c r="P49" s="79">
        <f t="shared" si="13"/>
        <v>0</v>
      </c>
    </row>
    <row r="50" spans="15:16" x14ac:dyDescent="0.25">
      <c r="O50" s="80">
        <f t="shared" si="17"/>
        <v>0</v>
      </c>
      <c r="P50" s="79">
        <f t="shared" si="13"/>
        <v>0</v>
      </c>
    </row>
    <row r="51" spans="15:16" x14ac:dyDescent="0.25">
      <c r="O51" s="80">
        <f t="shared" si="17"/>
        <v>0</v>
      </c>
      <c r="P51" s="79">
        <f t="shared" si="13"/>
        <v>0</v>
      </c>
    </row>
    <row r="52" spans="15:16" x14ac:dyDescent="0.25">
      <c r="O52" s="80">
        <f t="shared" si="17"/>
        <v>0</v>
      </c>
      <c r="P52" s="79">
        <f t="shared" si="13"/>
        <v>0</v>
      </c>
    </row>
    <row r="53" spans="15:16" x14ac:dyDescent="0.25">
      <c r="O53" s="80">
        <f t="shared" si="17"/>
        <v>0</v>
      </c>
      <c r="P53" s="79">
        <f t="shared" si="13"/>
        <v>0</v>
      </c>
    </row>
    <row r="54" spans="15:16" x14ac:dyDescent="0.25">
      <c r="O54" s="80">
        <f t="shared" si="17"/>
        <v>0</v>
      </c>
      <c r="P54" s="79">
        <f t="shared" si="13"/>
        <v>0</v>
      </c>
    </row>
    <row r="55" spans="15:16" x14ac:dyDescent="0.25">
      <c r="O55" s="80">
        <f t="shared" si="17"/>
        <v>0</v>
      </c>
      <c r="P55" s="79">
        <f t="shared" si="13"/>
        <v>0</v>
      </c>
    </row>
    <row r="56" spans="15:16" x14ac:dyDescent="0.25">
      <c r="O56" s="80">
        <f t="shared" si="17"/>
        <v>0</v>
      </c>
      <c r="P56" s="79">
        <f t="shared" si="13"/>
        <v>0</v>
      </c>
    </row>
    <row r="57" spans="15:16" x14ac:dyDescent="0.25">
      <c r="O57" s="80">
        <f t="shared" si="17"/>
        <v>0</v>
      </c>
      <c r="P57" s="79">
        <f t="shared" si="13"/>
        <v>0</v>
      </c>
    </row>
    <row r="58" spans="15:16" x14ac:dyDescent="0.25">
      <c r="O58" s="80">
        <f t="shared" si="17"/>
        <v>0</v>
      </c>
      <c r="P58" s="79">
        <f t="shared" si="13"/>
        <v>0</v>
      </c>
    </row>
    <row r="59" spans="15:16" x14ac:dyDescent="0.25">
      <c r="O59" s="80">
        <f t="shared" si="17"/>
        <v>0</v>
      </c>
      <c r="P59" s="79">
        <f t="shared" si="13"/>
        <v>0</v>
      </c>
    </row>
    <row r="60" spans="15:16" x14ac:dyDescent="0.25">
      <c r="O60" s="80">
        <f t="shared" si="17"/>
        <v>0</v>
      </c>
      <c r="P60" s="79">
        <f t="shared" si="13"/>
        <v>0</v>
      </c>
    </row>
    <row r="61" spans="15:16" x14ac:dyDescent="0.25">
      <c r="O61" s="80">
        <f t="shared" si="17"/>
        <v>0</v>
      </c>
      <c r="P61" s="79">
        <f t="shared" si="13"/>
        <v>0</v>
      </c>
    </row>
    <row r="62" spans="15:16" x14ac:dyDescent="0.25">
      <c r="O62" s="80">
        <f t="shared" si="17"/>
        <v>0</v>
      </c>
      <c r="P62" s="79">
        <f t="shared" si="13"/>
        <v>0</v>
      </c>
    </row>
    <row r="63" spans="15:16" x14ac:dyDescent="0.25">
      <c r="O63" s="80">
        <f t="shared" si="17"/>
        <v>0</v>
      </c>
      <c r="P63" s="79">
        <f t="shared" si="13"/>
        <v>0</v>
      </c>
    </row>
    <row r="64" spans="15:16" x14ac:dyDescent="0.25">
      <c r="O64" s="80">
        <f t="shared" si="17"/>
        <v>0</v>
      </c>
      <c r="P64" s="79">
        <f t="shared" ref="P64:P127" si="18">B71</f>
        <v>0</v>
      </c>
    </row>
    <row r="65" spans="15:16" x14ac:dyDescent="0.25">
      <c r="O65" s="80">
        <f t="shared" si="17"/>
        <v>0</v>
      </c>
      <c r="P65" s="79">
        <f t="shared" si="18"/>
        <v>0</v>
      </c>
    </row>
    <row r="66" spans="15:16" x14ac:dyDescent="0.25">
      <c r="O66" s="80">
        <f t="shared" si="17"/>
        <v>0</v>
      </c>
      <c r="P66" s="79">
        <f t="shared" si="18"/>
        <v>0</v>
      </c>
    </row>
    <row r="67" spans="15:16" x14ac:dyDescent="0.25">
      <c r="O67" s="80">
        <f t="shared" si="17"/>
        <v>0</v>
      </c>
      <c r="P67" s="79">
        <f t="shared" si="18"/>
        <v>0</v>
      </c>
    </row>
    <row r="68" spans="15:16" x14ac:dyDescent="0.25">
      <c r="O68" s="80">
        <f t="shared" si="17"/>
        <v>0</v>
      </c>
      <c r="P68" s="79">
        <f t="shared" si="18"/>
        <v>0</v>
      </c>
    </row>
    <row r="69" spans="15:16" x14ac:dyDescent="0.25">
      <c r="O69" s="80">
        <f t="shared" si="17"/>
        <v>0</v>
      </c>
      <c r="P69" s="79">
        <f t="shared" si="18"/>
        <v>0</v>
      </c>
    </row>
    <row r="70" spans="15:16" x14ac:dyDescent="0.25">
      <c r="O70" s="80">
        <f t="shared" si="17"/>
        <v>0</v>
      </c>
      <c r="P70" s="79">
        <f t="shared" si="18"/>
        <v>0</v>
      </c>
    </row>
    <row r="71" spans="15:16" x14ac:dyDescent="0.25">
      <c r="O71" s="80">
        <f t="shared" ref="O71:O134" si="19">COUNTIF(B$11:B$999860,"&lt;"&amp;B78)</f>
        <v>0</v>
      </c>
      <c r="P71" s="79">
        <f t="shared" si="18"/>
        <v>0</v>
      </c>
    </row>
    <row r="72" spans="15:16" x14ac:dyDescent="0.25">
      <c r="O72" s="80">
        <f t="shared" si="19"/>
        <v>0</v>
      </c>
      <c r="P72" s="79">
        <f t="shared" si="18"/>
        <v>0</v>
      </c>
    </row>
    <row r="73" spans="15:16" x14ac:dyDescent="0.25">
      <c r="O73" s="80">
        <f t="shared" si="19"/>
        <v>0</v>
      </c>
      <c r="P73" s="79">
        <f t="shared" si="18"/>
        <v>0</v>
      </c>
    </row>
    <row r="74" spans="15:16" x14ac:dyDescent="0.25">
      <c r="O74" s="80">
        <f t="shared" si="19"/>
        <v>0</v>
      </c>
      <c r="P74" s="79">
        <f t="shared" si="18"/>
        <v>0</v>
      </c>
    </row>
    <row r="75" spans="15:16" x14ac:dyDescent="0.25">
      <c r="O75" s="80">
        <f t="shared" si="19"/>
        <v>0</v>
      </c>
      <c r="P75" s="79">
        <f t="shared" si="18"/>
        <v>0</v>
      </c>
    </row>
    <row r="76" spans="15:16" x14ac:dyDescent="0.25">
      <c r="O76" s="80">
        <f t="shared" si="19"/>
        <v>0</v>
      </c>
      <c r="P76" s="79">
        <f t="shared" si="18"/>
        <v>0</v>
      </c>
    </row>
    <row r="77" spans="15:16" x14ac:dyDescent="0.25">
      <c r="O77" s="80">
        <f t="shared" si="19"/>
        <v>0</v>
      </c>
      <c r="P77" s="79">
        <f t="shared" si="18"/>
        <v>0</v>
      </c>
    </row>
    <row r="78" spans="15:16" x14ac:dyDescent="0.25">
      <c r="O78" s="80">
        <f t="shared" si="19"/>
        <v>0</v>
      </c>
      <c r="P78" s="79">
        <f t="shared" si="18"/>
        <v>0</v>
      </c>
    </row>
    <row r="79" spans="15:16" x14ac:dyDescent="0.25">
      <c r="O79" s="80">
        <f t="shared" si="19"/>
        <v>0</v>
      </c>
      <c r="P79" s="79">
        <f t="shared" si="18"/>
        <v>0</v>
      </c>
    </row>
    <row r="80" spans="15:16" x14ac:dyDescent="0.25">
      <c r="O80" s="80">
        <f t="shared" si="19"/>
        <v>0</v>
      </c>
      <c r="P80" s="79">
        <f t="shared" si="18"/>
        <v>0</v>
      </c>
    </row>
    <row r="81" spans="15:16" x14ac:dyDescent="0.25">
      <c r="O81" s="80">
        <f t="shared" si="19"/>
        <v>0</v>
      </c>
      <c r="P81" s="79">
        <f t="shared" si="18"/>
        <v>0</v>
      </c>
    </row>
    <row r="82" spans="15:16" x14ac:dyDescent="0.25">
      <c r="O82" s="80">
        <f t="shared" si="19"/>
        <v>0</v>
      </c>
      <c r="P82" s="79">
        <f t="shared" si="18"/>
        <v>0</v>
      </c>
    </row>
    <row r="83" spans="15:16" x14ac:dyDescent="0.25">
      <c r="O83" s="80">
        <f t="shared" si="19"/>
        <v>0</v>
      </c>
      <c r="P83" s="79">
        <f t="shared" si="18"/>
        <v>0</v>
      </c>
    </row>
    <row r="84" spans="15:16" x14ac:dyDescent="0.25">
      <c r="O84" s="80">
        <f t="shared" si="19"/>
        <v>0</v>
      </c>
      <c r="P84" s="79">
        <f t="shared" si="18"/>
        <v>0</v>
      </c>
    </row>
    <row r="85" spans="15:16" x14ac:dyDescent="0.25">
      <c r="O85" s="80">
        <f t="shared" si="19"/>
        <v>0</v>
      </c>
      <c r="P85" s="79">
        <f t="shared" si="18"/>
        <v>0</v>
      </c>
    </row>
    <row r="86" spans="15:16" x14ac:dyDescent="0.25">
      <c r="O86" s="80">
        <f t="shared" si="19"/>
        <v>0</v>
      </c>
      <c r="P86" s="79">
        <f t="shared" si="18"/>
        <v>0</v>
      </c>
    </row>
    <row r="87" spans="15:16" x14ac:dyDescent="0.25">
      <c r="O87" s="80">
        <f t="shared" si="19"/>
        <v>0</v>
      </c>
      <c r="P87" s="79">
        <f t="shared" si="18"/>
        <v>0</v>
      </c>
    </row>
    <row r="88" spans="15:16" x14ac:dyDescent="0.25">
      <c r="O88" s="80">
        <f t="shared" si="19"/>
        <v>0</v>
      </c>
      <c r="P88" s="79">
        <f t="shared" si="18"/>
        <v>0</v>
      </c>
    </row>
    <row r="89" spans="15:16" x14ac:dyDescent="0.25">
      <c r="O89" s="80">
        <f t="shared" si="19"/>
        <v>0</v>
      </c>
      <c r="P89" s="79">
        <f t="shared" si="18"/>
        <v>0</v>
      </c>
    </row>
    <row r="90" spans="15:16" x14ac:dyDescent="0.25">
      <c r="O90" s="80">
        <f t="shared" si="19"/>
        <v>0</v>
      </c>
      <c r="P90" s="79">
        <f t="shared" si="18"/>
        <v>0</v>
      </c>
    </row>
    <row r="91" spans="15:16" x14ac:dyDescent="0.25">
      <c r="O91" s="80">
        <f t="shared" si="19"/>
        <v>0</v>
      </c>
      <c r="P91" s="79">
        <f t="shared" si="18"/>
        <v>0</v>
      </c>
    </row>
    <row r="92" spans="15:16" x14ac:dyDescent="0.25">
      <c r="O92" s="80">
        <f t="shared" si="19"/>
        <v>0</v>
      </c>
      <c r="P92" s="79">
        <f t="shared" si="18"/>
        <v>0</v>
      </c>
    </row>
    <row r="93" spans="15:16" x14ac:dyDescent="0.25">
      <c r="O93" s="80">
        <f t="shared" si="19"/>
        <v>0</v>
      </c>
      <c r="P93" s="79">
        <f t="shared" si="18"/>
        <v>0</v>
      </c>
    </row>
    <row r="94" spans="15:16" x14ac:dyDescent="0.25">
      <c r="O94" s="80">
        <f t="shared" si="19"/>
        <v>0</v>
      </c>
      <c r="P94" s="79">
        <f t="shared" si="18"/>
        <v>0</v>
      </c>
    </row>
    <row r="95" spans="15:16" x14ac:dyDescent="0.25">
      <c r="O95" s="80">
        <f t="shared" si="19"/>
        <v>0</v>
      </c>
      <c r="P95" s="79">
        <f t="shared" si="18"/>
        <v>0</v>
      </c>
    </row>
    <row r="96" spans="15:16" x14ac:dyDescent="0.25">
      <c r="O96" s="80">
        <f t="shared" si="19"/>
        <v>0</v>
      </c>
      <c r="P96" s="79">
        <f t="shared" si="18"/>
        <v>0</v>
      </c>
    </row>
    <row r="97" spans="15:16" x14ac:dyDescent="0.25">
      <c r="O97" s="80">
        <f t="shared" si="19"/>
        <v>0</v>
      </c>
      <c r="P97" s="79">
        <f t="shared" si="18"/>
        <v>0</v>
      </c>
    </row>
    <row r="98" spans="15:16" x14ac:dyDescent="0.25">
      <c r="O98" s="80">
        <f t="shared" si="19"/>
        <v>0</v>
      </c>
      <c r="P98" s="79">
        <f t="shared" si="18"/>
        <v>0</v>
      </c>
    </row>
    <row r="99" spans="15:16" x14ac:dyDescent="0.25">
      <c r="O99" s="80">
        <f t="shared" si="19"/>
        <v>0</v>
      </c>
      <c r="P99" s="79">
        <f t="shared" si="18"/>
        <v>0</v>
      </c>
    </row>
    <row r="100" spans="15:16" x14ac:dyDescent="0.25">
      <c r="O100" s="80">
        <f t="shared" si="19"/>
        <v>0</v>
      </c>
      <c r="P100" s="79">
        <f t="shared" si="18"/>
        <v>0</v>
      </c>
    </row>
    <row r="101" spans="15:16" x14ac:dyDescent="0.25">
      <c r="O101" s="80">
        <f t="shared" si="19"/>
        <v>0</v>
      </c>
      <c r="P101" s="79">
        <f t="shared" si="18"/>
        <v>0</v>
      </c>
    </row>
    <row r="102" spans="15:16" x14ac:dyDescent="0.25">
      <c r="O102" s="80">
        <f t="shared" si="19"/>
        <v>0</v>
      </c>
      <c r="P102" s="79">
        <f t="shared" si="18"/>
        <v>0</v>
      </c>
    </row>
    <row r="103" spans="15:16" x14ac:dyDescent="0.25">
      <c r="O103" s="80">
        <f t="shared" si="19"/>
        <v>0</v>
      </c>
      <c r="P103" s="79">
        <f t="shared" si="18"/>
        <v>0</v>
      </c>
    </row>
    <row r="104" spans="15:16" x14ac:dyDescent="0.25">
      <c r="O104" s="80">
        <f t="shared" si="19"/>
        <v>0</v>
      </c>
      <c r="P104" s="79">
        <f t="shared" si="18"/>
        <v>0</v>
      </c>
    </row>
    <row r="105" spans="15:16" x14ac:dyDescent="0.25">
      <c r="O105" s="80">
        <f t="shared" si="19"/>
        <v>0</v>
      </c>
      <c r="P105" s="79">
        <f t="shared" si="18"/>
        <v>0</v>
      </c>
    </row>
    <row r="106" spans="15:16" x14ac:dyDescent="0.25">
      <c r="O106" s="80">
        <f t="shared" si="19"/>
        <v>0</v>
      </c>
      <c r="P106" s="79">
        <f t="shared" si="18"/>
        <v>0</v>
      </c>
    </row>
    <row r="107" spans="15:16" x14ac:dyDescent="0.25">
      <c r="O107" s="80">
        <f t="shared" si="19"/>
        <v>0</v>
      </c>
      <c r="P107" s="79">
        <f t="shared" si="18"/>
        <v>0</v>
      </c>
    </row>
    <row r="108" spans="15:16" x14ac:dyDescent="0.25">
      <c r="O108" s="80">
        <f t="shared" si="19"/>
        <v>0</v>
      </c>
      <c r="P108" s="79">
        <f t="shared" si="18"/>
        <v>0</v>
      </c>
    </row>
    <row r="109" spans="15:16" x14ac:dyDescent="0.25">
      <c r="O109" s="80">
        <f t="shared" si="19"/>
        <v>0</v>
      </c>
      <c r="P109" s="79">
        <f t="shared" si="18"/>
        <v>0</v>
      </c>
    </row>
    <row r="110" spans="15:16" x14ac:dyDescent="0.25">
      <c r="O110" s="80">
        <f t="shared" si="19"/>
        <v>0</v>
      </c>
      <c r="P110" s="79">
        <f t="shared" si="18"/>
        <v>0</v>
      </c>
    </row>
    <row r="111" spans="15:16" x14ac:dyDescent="0.25">
      <c r="O111" s="80">
        <f t="shared" si="19"/>
        <v>0</v>
      </c>
      <c r="P111" s="79">
        <f t="shared" si="18"/>
        <v>0</v>
      </c>
    </row>
    <row r="112" spans="15:16" x14ac:dyDescent="0.25">
      <c r="O112" s="80">
        <f t="shared" si="19"/>
        <v>0</v>
      </c>
      <c r="P112" s="79">
        <f t="shared" si="18"/>
        <v>0</v>
      </c>
    </row>
    <row r="113" spans="15:16" x14ac:dyDescent="0.25">
      <c r="O113" s="80">
        <f t="shared" si="19"/>
        <v>0</v>
      </c>
      <c r="P113" s="79">
        <f t="shared" si="18"/>
        <v>0</v>
      </c>
    </row>
    <row r="114" spans="15:16" x14ac:dyDescent="0.25">
      <c r="O114" s="80">
        <f t="shared" si="19"/>
        <v>0</v>
      </c>
      <c r="P114" s="79">
        <f t="shared" si="18"/>
        <v>0</v>
      </c>
    </row>
    <row r="115" spans="15:16" x14ac:dyDescent="0.25">
      <c r="O115" s="80">
        <f t="shared" si="19"/>
        <v>0</v>
      </c>
      <c r="P115" s="79">
        <f t="shared" si="18"/>
        <v>0</v>
      </c>
    </row>
    <row r="116" spans="15:16" x14ac:dyDescent="0.25">
      <c r="O116" s="80">
        <f t="shared" si="19"/>
        <v>0</v>
      </c>
      <c r="P116" s="79">
        <f t="shared" si="18"/>
        <v>0</v>
      </c>
    </row>
    <row r="117" spans="15:16" x14ac:dyDescent="0.25">
      <c r="O117" s="80">
        <f t="shared" si="19"/>
        <v>0</v>
      </c>
      <c r="P117" s="79">
        <f t="shared" si="18"/>
        <v>0</v>
      </c>
    </row>
    <row r="118" spans="15:16" x14ac:dyDescent="0.25">
      <c r="O118" s="80">
        <f t="shared" si="19"/>
        <v>0</v>
      </c>
      <c r="P118" s="79">
        <f t="shared" si="18"/>
        <v>0</v>
      </c>
    </row>
    <row r="119" spans="15:16" x14ac:dyDescent="0.25">
      <c r="O119" s="80">
        <f t="shared" si="19"/>
        <v>0</v>
      </c>
      <c r="P119" s="79">
        <f t="shared" si="18"/>
        <v>0</v>
      </c>
    </row>
    <row r="120" spans="15:16" x14ac:dyDescent="0.25">
      <c r="O120" s="80">
        <f t="shared" si="19"/>
        <v>0</v>
      </c>
      <c r="P120" s="79">
        <f t="shared" si="18"/>
        <v>0</v>
      </c>
    </row>
    <row r="121" spans="15:16" x14ac:dyDescent="0.25">
      <c r="O121" s="80">
        <f t="shared" si="19"/>
        <v>0</v>
      </c>
      <c r="P121" s="79">
        <f t="shared" si="18"/>
        <v>0</v>
      </c>
    </row>
    <row r="122" spans="15:16" x14ac:dyDescent="0.25">
      <c r="O122" s="80">
        <f t="shared" si="19"/>
        <v>0</v>
      </c>
      <c r="P122" s="79">
        <f t="shared" si="18"/>
        <v>0</v>
      </c>
    </row>
    <row r="123" spans="15:16" x14ac:dyDescent="0.25">
      <c r="O123" s="80">
        <f t="shared" si="19"/>
        <v>0</v>
      </c>
      <c r="P123" s="79">
        <f t="shared" si="18"/>
        <v>0</v>
      </c>
    </row>
    <row r="124" spans="15:16" x14ac:dyDescent="0.25">
      <c r="O124" s="80">
        <f t="shared" si="19"/>
        <v>0</v>
      </c>
      <c r="P124" s="79">
        <f t="shared" si="18"/>
        <v>0</v>
      </c>
    </row>
    <row r="125" spans="15:16" x14ac:dyDescent="0.25">
      <c r="O125" s="80">
        <f t="shared" si="19"/>
        <v>0</v>
      </c>
      <c r="P125" s="79">
        <f t="shared" si="18"/>
        <v>0</v>
      </c>
    </row>
    <row r="126" spans="15:16" x14ac:dyDescent="0.25">
      <c r="O126" s="80">
        <f t="shared" si="19"/>
        <v>0</v>
      </c>
      <c r="P126" s="79">
        <f t="shared" si="18"/>
        <v>0</v>
      </c>
    </row>
    <row r="127" spans="15:16" x14ac:dyDescent="0.25">
      <c r="O127" s="80">
        <f t="shared" si="19"/>
        <v>0</v>
      </c>
      <c r="P127" s="79">
        <f t="shared" si="18"/>
        <v>0</v>
      </c>
    </row>
    <row r="128" spans="15:16" x14ac:dyDescent="0.25">
      <c r="O128" s="80">
        <f t="shared" si="19"/>
        <v>0</v>
      </c>
      <c r="P128" s="79">
        <f t="shared" ref="P128:P191" si="20">B135</f>
        <v>0</v>
      </c>
    </row>
    <row r="129" spans="15:16" x14ac:dyDescent="0.25">
      <c r="O129" s="80">
        <f t="shared" si="19"/>
        <v>0</v>
      </c>
      <c r="P129" s="79">
        <f t="shared" si="20"/>
        <v>0</v>
      </c>
    </row>
    <row r="130" spans="15:16" x14ac:dyDescent="0.25">
      <c r="O130" s="80">
        <f t="shared" si="19"/>
        <v>0</v>
      </c>
      <c r="P130" s="79">
        <f t="shared" si="20"/>
        <v>0</v>
      </c>
    </row>
    <row r="131" spans="15:16" x14ac:dyDescent="0.25">
      <c r="O131" s="80">
        <f t="shared" si="19"/>
        <v>0</v>
      </c>
      <c r="P131" s="79">
        <f t="shared" si="20"/>
        <v>0</v>
      </c>
    </row>
    <row r="132" spans="15:16" x14ac:dyDescent="0.25">
      <c r="O132" s="80">
        <f t="shared" si="19"/>
        <v>0</v>
      </c>
      <c r="P132" s="79">
        <f t="shared" si="20"/>
        <v>0</v>
      </c>
    </row>
    <row r="133" spans="15:16" x14ac:dyDescent="0.25">
      <c r="O133" s="80">
        <f t="shared" si="19"/>
        <v>0</v>
      </c>
      <c r="P133" s="79">
        <f t="shared" si="20"/>
        <v>0</v>
      </c>
    </row>
    <row r="134" spans="15:16" x14ac:dyDescent="0.25">
      <c r="O134" s="80">
        <f t="shared" si="19"/>
        <v>0</v>
      </c>
      <c r="P134" s="79">
        <f t="shared" si="20"/>
        <v>0</v>
      </c>
    </row>
    <row r="135" spans="15:16" x14ac:dyDescent="0.25">
      <c r="O135" s="80">
        <f t="shared" ref="O135:O198" si="21">COUNTIF(B$11:B$999860,"&lt;"&amp;B142)</f>
        <v>0</v>
      </c>
      <c r="P135" s="79">
        <f t="shared" si="20"/>
        <v>0</v>
      </c>
    </row>
    <row r="136" spans="15:16" x14ac:dyDescent="0.25">
      <c r="O136" s="80">
        <f t="shared" si="21"/>
        <v>0</v>
      </c>
      <c r="P136" s="79">
        <f t="shared" si="20"/>
        <v>0</v>
      </c>
    </row>
    <row r="137" spans="15:16" x14ac:dyDescent="0.25">
      <c r="O137" s="80">
        <f t="shared" si="21"/>
        <v>0</v>
      </c>
      <c r="P137" s="79">
        <f t="shared" si="20"/>
        <v>0</v>
      </c>
    </row>
    <row r="138" spans="15:16" x14ac:dyDescent="0.25">
      <c r="O138" s="80">
        <f t="shared" si="21"/>
        <v>0</v>
      </c>
      <c r="P138" s="79">
        <f t="shared" si="20"/>
        <v>0</v>
      </c>
    </row>
    <row r="139" spans="15:16" x14ac:dyDescent="0.25">
      <c r="O139" s="80">
        <f t="shared" si="21"/>
        <v>0</v>
      </c>
      <c r="P139" s="79">
        <f t="shared" si="20"/>
        <v>0</v>
      </c>
    </row>
    <row r="140" spans="15:16" x14ac:dyDescent="0.25">
      <c r="O140" s="80">
        <f t="shared" si="21"/>
        <v>0</v>
      </c>
      <c r="P140" s="79">
        <f t="shared" si="20"/>
        <v>0</v>
      </c>
    </row>
    <row r="141" spans="15:16" x14ac:dyDescent="0.25">
      <c r="O141" s="80">
        <f t="shared" si="21"/>
        <v>0</v>
      </c>
      <c r="P141" s="79">
        <f t="shared" si="20"/>
        <v>0</v>
      </c>
    </row>
    <row r="142" spans="15:16" x14ac:dyDescent="0.25">
      <c r="O142" s="80">
        <f t="shared" si="21"/>
        <v>0</v>
      </c>
      <c r="P142" s="79">
        <f t="shared" si="20"/>
        <v>0</v>
      </c>
    </row>
    <row r="143" spans="15:16" x14ac:dyDescent="0.25">
      <c r="O143" s="80">
        <f t="shared" si="21"/>
        <v>0</v>
      </c>
      <c r="P143" s="79">
        <f t="shared" si="20"/>
        <v>0</v>
      </c>
    </row>
    <row r="144" spans="15:16" x14ac:dyDescent="0.25">
      <c r="O144" s="80">
        <f t="shared" si="21"/>
        <v>0</v>
      </c>
      <c r="P144" s="79">
        <f t="shared" si="20"/>
        <v>0</v>
      </c>
    </row>
    <row r="145" spans="15:16" x14ac:dyDescent="0.25">
      <c r="O145" s="80">
        <f t="shared" si="21"/>
        <v>0</v>
      </c>
      <c r="P145" s="79">
        <f t="shared" si="20"/>
        <v>0</v>
      </c>
    </row>
    <row r="146" spans="15:16" x14ac:dyDescent="0.25">
      <c r="O146" s="80">
        <f t="shared" si="21"/>
        <v>0</v>
      </c>
      <c r="P146" s="79">
        <f t="shared" si="20"/>
        <v>0</v>
      </c>
    </row>
    <row r="147" spans="15:16" x14ac:dyDescent="0.25">
      <c r="O147" s="80">
        <f t="shared" si="21"/>
        <v>0</v>
      </c>
      <c r="P147" s="79">
        <f t="shared" si="20"/>
        <v>0</v>
      </c>
    </row>
    <row r="148" spans="15:16" x14ac:dyDescent="0.25">
      <c r="O148" s="80">
        <f t="shared" si="21"/>
        <v>0</v>
      </c>
      <c r="P148" s="79">
        <f t="shared" si="20"/>
        <v>0</v>
      </c>
    </row>
    <row r="149" spans="15:16" x14ac:dyDescent="0.25">
      <c r="O149" s="80">
        <f t="shared" si="21"/>
        <v>0</v>
      </c>
      <c r="P149" s="79">
        <f t="shared" si="20"/>
        <v>0</v>
      </c>
    </row>
    <row r="150" spans="15:16" x14ac:dyDescent="0.25">
      <c r="O150" s="80">
        <f t="shared" si="21"/>
        <v>0</v>
      </c>
      <c r="P150" s="79">
        <f t="shared" si="20"/>
        <v>0</v>
      </c>
    </row>
    <row r="151" spans="15:16" x14ac:dyDescent="0.25">
      <c r="O151" s="80">
        <f t="shared" si="21"/>
        <v>0</v>
      </c>
      <c r="P151" s="79">
        <f t="shared" si="20"/>
        <v>0</v>
      </c>
    </row>
    <row r="152" spans="15:16" x14ac:dyDescent="0.25">
      <c r="O152" s="80">
        <f t="shared" si="21"/>
        <v>0</v>
      </c>
      <c r="P152" s="79">
        <f t="shared" si="20"/>
        <v>0</v>
      </c>
    </row>
    <row r="153" spans="15:16" x14ac:dyDescent="0.25">
      <c r="O153" s="80">
        <f t="shared" si="21"/>
        <v>0</v>
      </c>
      <c r="P153" s="79">
        <f t="shared" si="20"/>
        <v>0</v>
      </c>
    </row>
    <row r="154" spans="15:16" x14ac:dyDescent="0.25">
      <c r="O154" s="80">
        <f t="shared" si="21"/>
        <v>0</v>
      </c>
      <c r="P154" s="79">
        <f t="shared" si="20"/>
        <v>0</v>
      </c>
    </row>
    <row r="155" spans="15:16" x14ac:dyDescent="0.25">
      <c r="O155" s="80">
        <f t="shared" si="21"/>
        <v>0</v>
      </c>
      <c r="P155" s="79">
        <f t="shared" si="20"/>
        <v>0</v>
      </c>
    </row>
    <row r="156" spans="15:16" x14ac:dyDescent="0.25">
      <c r="O156" s="80">
        <f t="shared" si="21"/>
        <v>0</v>
      </c>
      <c r="P156" s="79">
        <f t="shared" si="20"/>
        <v>0</v>
      </c>
    </row>
    <row r="157" spans="15:16" x14ac:dyDescent="0.25">
      <c r="O157" s="80">
        <f t="shared" si="21"/>
        <v>0</v>
      </c>
      <c r="P157" s="79">
        <f t="shared" si="20"/>
        <v>0</v>
      </c>
    </row>
    <row r="158" spans="15:16" x14ac:dyDescent="0.25">
      <c r="O158" s="80">
        <f t="shared" si="21"/>
        <v>0</v>
      </c>
      <c r="P158" s="79">
        <f t="shared" si="20"/>
        <v>0</v>
      </c>
    </row>
    <row r="159" spans="15:16" x14ac:dyDescent="0.25">
      <c r="O159" s="80">
        <f t="shared" si="21"/>
        <v>0</v>
      </c>
      <c r="P159" s="79">
        <f t="shared" si="20"/>
        <v>0</v>
      </c>
    </row>
    <row r="160" spans="15:16" x14ac:dyDescent="0.25">
      <c r="O160" s="80">
        <f t="shared" si="21"/>
        <v>0</v>
      </c>
      <c r="P160" s="79">
        <f t="shared" si="20"/>
        <v>0</v>
      </c>
    </row>
    <row r="161" spans="15:16" x14ac:dyDescent="0.25">
      <c r="O161" s="80">
        <f t="shared" si="21"/>
        <v>0</v>
      </c>
      <c r="P161" s="79">
        <f t="shared" si="20"/>
        <v>0</v>
      </c>
    </row>
    <row r="162" spans="15:16" x14ac:dyDescent="0.25">
      <c r="O162" s="80">
        <f t="shared" si="21"/>
        <v>0</v>
      </c>
      <c r="P162" s="79">
        <f t="shared" si="20"/>
        <v>0</v>
      </c>
    </row>
    <row r="163" spans="15:16" x14ac:dyDescent="0.25">
      <c r="O163" s="80">
        <f t="shared" si="21"/>
        <v>0</v>
      </c>
      <c r="P163" s="79">
        <f t="shared" si="20"/>
        <v>0</v>
      </c>
    </row>
    <row r="164" spans="15:16" x14ac:dyDescent="0.25">
      <c r="O164" s="80">
        <f t="shared" si="21"/>
        <v>0</v>
      </c>
      <c r="P164" s="79">
        <f t="shared" si="20"/>
        <v>0</v>
      </c>
    </row>
    <row r="165" spans="15:16" x14ac:dyDescent="0.25">
      <c r="O165" s="80">
        <f t="shared" si="21"/>
        <v>0</v>
      </c>
      <c r="P165" s="79">
        <f t="shared" si="20"/>
        <v>0</v>
      </c>
    </row>
    <row r="166" spans="15:16" x14ac:dyDescent="0.25">
      <c r="O166" s="80">
        <f t="shared" si="21"/>
        <v>0</v>
      </c>
      <c r="P166" s="79">
        <f t="shared" si="20"/>
        <v>0</v>
      </c>
    </row>
    <row r="167" spans="15:16" x14ac:dyDescent="0.25">
      <c r="O167" s="80">
        <f t="shared" si="21"/>
        <v>0</v>
      </c>
      <c r="P167" s="79">
        <f t="shared" si="20"/>
        <v>0</v>
      </c>
    </row>
    <row r="168" spans="15:16" x14ac:dyDescent="0.25">
      <c r="O168" s="80">
        <f t="shared" si="21"/>
        <v>0</v>
      </c>
      <c r="P168" s="79">
        <f t="shared" si="20"/>
        <v>0</v>
      </c>
    </row>
    <row r="169" spans="15:16" x14ac:dyDescent="0.25">
      <c r="O169" s="80">
        <f t="shared" si="21"/>
        <v>0</v>
      </c>
      <c r="P169" s="79">
        <f t="shared" si="20"/>
        <v>0</v>
      </c>
    </row>
    <row r="170" spans="15:16" x14ac:dyDescent="0.25">
      <c r="O170" s="80">
        <f t="shared" si="21"/>
        <v>0</v>
      </c>
      <c r="P170" s="79">
        <f t="shared" si="20"/>
        <v>0</v>
      </c>
    </row>
    <row r="171" spans="15:16" x14ac:dyDescent="0.25">
      <c r="O171" s="80">
        <f t="shared" si="21"/>
        <v>0</v>
      </c>
      <c r="P171" s="79">
        <f t="shared" si="20"/>
        <v>0</v>
      </c>
    </row>
    <row r="172" spans="15:16" x14ac:dyDescent="0.25">
      <c r="O172" s="80">
        <f t="shared" si="21"/>
        <v>0</v>
      </c>
      <c r="P172" s="79">
        <f t="shared" si="20"/>
        <v>0</v>
      </c>
    </row>
    <row r="173" spans="15:16" x14ac:dyDescent="0.25">
      <c r="O173" s="80">
        <f t="shared" si="21"/>
        <v>0</v>
      </c>
      <c r="P173" s="79">
        <f t="shared" si="20"/>
        <v>0</v>
      </c>
    </row>
    <row r="174" spans="15:16" x14ac:dyDescent="0.25">
      <c r="O174" s="80">
        <f t="shared" si="21"/>
        <v>0</v>
      </c>
      <c r="P174" s="79">
        <f t="shared" si="20"/>
        <v>0</v>
      </c>
    </row>
    <row r="175" spans="15:16" x14ac:dyDescent="0.25">
      <c r="O175" s="80">
        <f t="shared" si="21"/>
        <v>0</v>
      </c>
      <c r="P175" s="79">
        <f t="shared" si="20"/>
        <v>0</v>
      </c>
    </row>
    <row r="176" spans="15:16" x14ac:dyDescent="0.25">
      <c r="O176" s="80">
        <f t="shared" si="21"/>
        <v>0</v>
      </c>
      <c r="P176" s="79">
        <f t="shared" si="20"/>
        <v>0</v>
      </c>
    </row>
    <row r="177" spans="15:16" x14ac:dyDescent="0.25">
      <c r="O177" s="80">
        <f t="shared" si="21"/>
        <v>0</v>
      </c>
      <c r="P177" s="79">
        <f t="shared" si="20"/>
        <v>0</v>
      </c>
    </row>
    <row r="178" spans="15:16" x14ac:dyDescent="0.25">
      <c r="O178" s="80">
        <f t="shared" si="21"/>
        <v>0</v>
      </c>
      <c r="P178" s="79">
        <f t="shared" si="20"/>
        <v>0</v>
      </c>
    </row>
    <row r="179" spans="15:16" x14ac:dyDescent="0.25">
      <c r="O179" s="80">
        <f t="shared" si="21"/>
        <v>0</v>
      </c>
      <c r="P179" s="79">
        <f t="shared" si="20"/>
        <v>0</v>
      </c>
    </row>
    <row r="180" spans="15:16" x14ac:dyDescent="0.25">
      <c r="O180" s="80">
        <f t="shared" si="21"/>
        <v>0</v>
      </c>
      <c r="P180" s="79">
        <f t="shared" si="20"/>
        <v>0</v>
      </c>
    </row>
    <row r="181" spans="15:16" x14ac:dyDescent="0.25">
      <c r="O181" s="80">
        <f t="shared" si="21"/>
        <v>0</v>
      </c>
      <c r="P181" s="79">
        <f t="shared" si="20"/>
        <v>0</v>
      </c>
    </row>
    <row r="182" spans="15:16" x14ac:dyDescent="0.25">
      <c r="O182" s="80">
        <f t="shared" si="21"/>
        <v>0</v>
      </c>
      <c r="P182" s="79">
        <f t="shared" si="20"/>
        <v>0</v>
      </c>
    </row>
    <row r="183" spans="15:16" x14ac:dyDescent="0.25">
      <c r="O183" s="80">
        <f t="shared" si="21"/>
        <v>0</v>
      </c>
      <c r="P183" s="79">
        <f t="shared" si="20"/>
        <v>0</v>
      </c>
    </row>
    <row r="184" spans="15:16" x14ac:dyDescent="0.25">
      <c r="O184" s="80">
        <f t="shared" si="21"/>
        <v>0</v>
      </c>
      <c r="P184" s="79">
        <f t="shared" si="20"/>
        <v>0</v>
      </c>
    </row>
    <row r="185" spans="15:16" x14ac:dyDescent="0.25">
      <c r="O185" s="80">
        <f t="shared" si="21"/>
        <v>0</v>
      </c>
      <c r="P185" s="79">
        <f t="shared" si="20"/>
        <v>0</v>
      </c>
    </row>
    <row r="186" spans="15:16" x14ac:dyDescent="0.25">
      <c r="O186" s="80">
        <f t="shared" si="21"/>
        <v>0</v>
      </c>
      <c r="P186" s="79">
        <f t="shared" si="20"/>
        <v>0</v>
      </c>
    </row>
    <row r="187" spans="15:16" x14ac:dyDescent="0.25">
      <c r="O187" s="80">
        <f t="shared" si="21"/>
        <v>0</v>
      </c>
      <c r="P187" s="79">
        <f t="shared" si="20"/>
        <v>0</v>
      </c>
    </row>
    <row r="188" spans="15:16" x14ac:dyDescent="0.25">
      <c r="O188" s="80">
        <f t="shared" si="21"/>
        <v>0</v>
      </c>
      <c r="P188" s="79">
        <f t="shared" si="20"/>
        <v>0</v>
      </c>
    </row>
    <row r="189" spans="15:16" x14ac:dyDescent="0.25">
      <c r="O189" s="80">
        <f t="shared" si="21"/>
        <v>0</v>
      </c>
      <c r="P189" s="79">
        <f t="shared" si="20"/>
        <v>0</v>
      </c>
    </row>
    <row r="190" spans="15:16" x14ac:dyDescent="0.25">
      <c r="O190" s="80">
        <f t="shared" si="21"/>
        <v>0</v>
      </c>
      <c r="P190" s="79">
        <f t="shared" si="20"/>
        <v>0</v>
      </c>
    </row>
    <row r="191" spans="15:16" x14ac:dyDescent="0.25">
      <c r="O191" s="80">
        <f t="shared" si="21"/>
        <v>0</v>
      </c>
      <c r="P191" s="79">
        <f t="shared" si="20"/>
        <v>0</v>
      </c>
    </row>
    <row r="192" spans="15:16" x14ac:dyDescent="0.25">
      <c r="O192" s="80">
        <f t="shared" si="21"/>
        <v>0</v>
      </c>
      <c r="P192" s="79">
        <f t="shared" ref="P192:P255" si="22">B199</f>
        <v>0</v>
      </c>
    </row>
    <row r="193" spans="15:16" x14ac:dyDescent="0.25">
      <c r="O193" s="80">
        <f t="shared" si="21"/>
        <v>0</v>
      </c>
      <c r="P193" s="79">
        <f t="shared" si="22"/>
        <v>0</v>
      </c>
    </row>
    <row r="194" spans="15:16" x14ac:dyDescent="0.25">
      <c r="O194" s="80">
        <f t="shared" si="21"/>
        <v>0</v>
      </c>
      <c r="P194" s="79">
        <f t="shared" si="22"/>
        <v>0</v>
      </c>
    </row>
    <row r="195" spans="15:16" x14ac:dyDescent="0.25">
      <c r="O195" s="80">
        <f t="shared" si="21"/>
        <v>0</v>
      </c>
      <c r="P195" s="79">
        <f t="shared" si="22"/>
        <v>0</v>
      </c>
    </row>
    <row r="196" spans="15:16" x14ac:dyDescent="0.25">
      <c r="O196" s="80">
        <f t="shared" si="21"/>
        <v>0</v>
      </c>
      <c r="P196" s="79">
        <f t="shared" si="22"/>
        <v>0</v>
      </c>
    </row>
    <row r="197" spans="15:16" x14ac:dyDescent="0.25">
      <c r="O197" s="80">
        <f t="shared" si="21"/>
        <v>0</v>
      </c>
      <c r="P197" s="79">
        <f t="shared" si="22"/>
        <v>0</v>
      </c>
    </row>
    <row r="198" spans="15:16" x14ac:dyDescent="0.25">
      <c r="O198" s="80">
        <f t="shared" si="21"/>
        <v>0</v>
      </c>
      <c r="P198" s="79">
        <f t="shared" si="22"/>
        <v>0</v>
      </c>
    </row>
    <row r="199" spans="15:16" x14ac:dyDescent="0.25">
      <c r="O199" s="80">
        <f t="shared" ref="O199:O262" si="23">COUNTIF(B$11:B$999860,"&lt;"&amp;B206)</f>
        <v>0</v>
      </c>
      <c r="P199" s="79">
        <f t="shared" si="22"/>
        <v>0</v>
      </c>
    </row>
    <row r="200" spans="15:16" x14ac:dyDescent="0.25">
      <c r="O200" s="80">
        <f t="shared" si="23"/>
        <v>0</v>
      </c>
      <c r="P200" s="79">
        <f t="shared" si="22"/>
        <v>0</v>
      </c>
    </row>
    <row r="201" spans="15:16" x14ac:dyDescent="0.25">
      <c r="O201" s="80">
        <f t="shared" si="23"/>
        <v>0</v>
      </c>
      <c r="P201" s="79">
        <f t="shared" si="22"/>
        <v>0</v>
      </c>
    </row>
    <row r="202" spans="15:16" x14ac:dyDescent="0.25">
      <c r="O202" s="80">
        <f t="shared" si="23"/>
        <v>0</v>
      </c>
      <c r="P202" s="79">
        <f t="shared" si="22"/>
        <v>0</v>
      </c>
    </row>
    <row r="203" spans="15:16" x14ac:dyDescent="0.25">
      <c r="O203" s="80">
        <f t="shared" si="23"/>
        <v>0</v>
      </c>
      <c r="P203" s="79">
        <f t="shared" si="22"/>
        <v>0</v>
      </c>
    </row>
    <row r="204" spans="15:16" x14ac:dyDescent="0.25">
      <c r="O204" s="80">
        <f t="shared" si="23"/>
        <v>0</v>
      </c>
      <c r="P204" s="79">
        <f t="shared" si="22"/>
        <v>0</v>
      </c>
    </row>
    <row r="205" spans="15:16" x14ac:dyDescent="0.25">
      <c r="O205" s="80">
        <f t="shared" si="23"/>
        <v>0</v>
      </c>
      <c r="P205" s="79">
        <f t="shared" si="22"/>
        <v>0</v>
      </c>
    </row>
    <row r="206" spans="15:16" x14ac:dyDescent="0.25">
      <c r="O206" s="80">
        <f t="shared" si="23"/>
        <v>0</v>
      </c>
      <c r="P206" s="79">
        <f t="shared" si="22"/>
        <v>0</v>
      </c>
    </row>
    <row r="207" spans="15:16" x14ac:dyDescent="0.25">
      <c r="O207" s="80">
        <f t="shared" si="23"/>
        <v>0</v>
      </c>
      <c r="P207" s="79">
        <f t="shared" si="22"/>
        <v>0</v>
      </c>
    </row>
    <row r="208" spans="15:16" x14ac:dyDescent="0.25">
      <c r="O208" s="80">
        <f t="shared" si="23"/>
        <v>0</v>
      </c>
      <c r="P208" s="79">
        <f t="shared" si="22"/>
        <v>0</v>
      </c>
    </row>
    <row r="209" spans="15:16" x14ac:dyDescent="0.25">
      <c r="O209" s="80">
        <f t="shared" si="23"/>
        <v>0</v>
      </c>
      <c r="P209" s="79">
        <f t="shared" si="22"/>
        <v>0</v>
      </c>
    </row>
    <row r="210" spans="15:16" x14ac:dyDescent="0.25">
      <c r="O210" s="80">
        <f t="shared" si="23"/>
        <v>0</v>
      </c>
      <c r="P210" s="79">
        <f t="shared" si="22"/>
        <v>0</v>
      </c>
    </row>
    <row r="211" spans="15:16" x14ac:dyDescent="0.25">
      <c r="O211" s="80">
        <f t="shared" si="23"/>
        <v>0</v>
      </c>
      <c r="P211" s="79">
        <f t="shared" si="22"/>
        <v>0</v>
      </c>
    </row>
    <row r="212" spans="15:16" x14ac:dyDescent="0.25">
      <c r="O212" s="80">
        <f t="shared" si="23"/>
        <v>0</v>
      </c>
      <c r="P212" s="79">
        <f t="shared" si="22"/>
        <v>0</v>
      </c>
    </row>
    <row r="213" spans="15:16" x14ac:dyDescent="0.25">
      <c r="O213" s="80">
        <f t="shared" si="23"/>
        <v>0</v>
      </c>
      <c r="P213" s="79">
        <f t="shared" si="22"/>
        <v>0</v>
      </c>
    </row>
    <row r="214" spans="15:16" x14ac:dyDescent="0.25">
      <c r="O214" s="80">
        <f t="shared" si="23"/>
        <v>0</v>
      </c>
      <c r="P214" s="79">
        <f t="shared" si="22"/>
        <v>0</v>
      </c>
    </row>
    <row r="215" spans="15:16" x14ac:dyDescent="0.25">
      <c r="O215" s="80">
        <f t="shared" si="23"/>
        <v>0</v>
      </c>
      <c r="P215" s="79">
        <f t="shared" si="22"/>
        <v>0</v>
      </c>
    </row>
    <row r="216" spans="15:16" x14ac:dyDescent="0.25">
      <c r="O216" s="80">
        <f t="shared" si="23"/>
        <v>0</v>
      </c>
      <c r="P216" s="79">
        <f t="shared" si="22"/>
        <v>0</v>
      </c>
    </row>
    <row r="217" spans="15:16" x14ac:dyDescent="0.25">
      <c r="O217" s="80">
        <f t="shared" si="23"/>
        <v>0</v>
      </c>
      <c r="P217" s="79">
        <f t="shared" si="22"/>
        <v>0</v>
      </c>
    </row>
    <row r="218" spans="15:16" x14ac:dyDescent="0.25">
      <c r="O218" s="80">
        <f t="shared" si="23"/>
        <v>0</v>
      </c>
      <c r="P218" s="79">
        <f t="shared" si="22"/>
        <v>0</v>
      </c>
    </row>
    <row r="219" spans="15:16" x14ac:dyDescent="0.25">
      <c r="O219" s="80">
        <f t="shared" si="23"/>
        <v>0</v>
      </c>
      <c r="P219" s="79">
        <f t="shared" si="22"/>
        <v>0</v>
      </c>
    </row>
    <row r="220" spans="15:16" x14ac:dyDescent="0.25">
      <c r="O220" s="80">
        <f t="shared" si="23"/>
        <v>0</v>
      </c>
      <c r="P220" s="79">
        <f t="shared" si="22"/>
        <v>0</v>
      </c>
    </row>
    <row r="221" spans="15:16" x14ac:dyDescent="0.25">
      <c r="O221" s="80">
        <f t="shared" si="23"/>
        <v>0</v>
      </c>
      <c r="P221" s="79">
        <f t="shared" si="22"/>
        <v>0</v>
      </c>
    </row>
    <row r="222" spans="15:16" x14ac:dyDescent="0.25">
      <c r="O222" s="80">
        <f t="shared" si="23"/>
        <v>0</v>
      </c>
      <c r="P222" s="79">
        <f t="shared" si="22"/>
        <v>0</v>
      </c>
    </row>
    <row r="223" spans="15:16" x14ac:dyDescent="0.25">
      <c r="O223" s="80">
        <f t="shared" si="23"/>
        <v>0</v>
      </c>
      <c r="P223" s="79">
        <f t="shared" si="22"/>
        <v>0</v>
      </c>
    </row>
    <row r="224" spans="15:16" x14ac:dyDescent="0.25">
      <c r="O224" s="80">
        <f t="shared" si="23"/>
        <v>0</v>
      </c>
      <c r="P224" s="79">
        <f t="shared" si="22"/>
        <v>0</v>
      </c>
    </row>
    <row r="225" spans="15:16" x14ac:dyDescent="0.25">
      <c r="O225" s="80">
        <f t="shared" si="23"/>
        <v>0</v>
      </c>
      <c r="P225" s="79">
        <f t="shared" si="22"/>
        <v>0</v>
      </c>
    </row>
    <row r="226" spans="15:16" x14ac:dyDescent="0.25">
      <c r="O226" s="80">
        <f t="shared" si="23"/>
        <v>0</v>
      </c>
      <c r="P226" s="79">
        <f t="shared" si="22"/>
        <v>0</v>
      </c>
    </row>
    <row r="227" spans="15:16" x14ac:dyDescent="0.25">
      <c r="O227" s="80">
        <f t="shared" si="23"/>
        <v>0</v>
      </c>
      <c r="P227" s="79">
        <f t="shared" si="22"/>
        <v>0</v>
      </c>
    </row>
    <row r="228" spans="15:16" x14ac:dyDescent="0.25">
      <c r="O228" s="80">
        <f t="shared" si="23"/>
        <v>0</v>
      </c>
      <c r="P228" s="79">
        <f t="shared" si="22"/>
        <v>0</v>
      </c>
    </row>
    <row r="229" spans="15:16" x14ac:dyDescent="0.25">
      <c r="O229" s="80">
        <f t="shared" si="23"/>
        <v>0</v>
      </c>
      <c r="P229" s="79">
        <f t="shared" si="22"/>
        <v>0</v>
      </c>
    </row>
    <row r="230" spans="15:16" x14ac:dyDescent="0.25">
      <c r="O230" s="80">
        <f t="shared" si="23"/>
        <v>0</v>
      </c>
      <c r="P230" s="79">
        <f t="shared" si="22"/>
        <v>0</v>
      </c>
    </row>
    <row r="231" spans="15:16" x14ac:dyDescent="0.25">
      <c r="O231" s="80">
        <f t="shared" si="23"/>
        <v>0</v>
      </c>
      <c r="P231" s="79">
        <f t="shared" si="22"/>
        <v>0</v>
      </c>
    </row>
    <row r="232" spans="15:16" x14ac:dyDescent="0.25">
      <c r="O232" s="80">
        <f t="shared" si="23"/>
        <v>0</v>
      </c>
      <c r="P232" s="79">
        <f t="shared" si="22"/>
        <v>0</v>
      </c>
    </row>
    <row r="233" spans="15:16" x14ac:dyDescent="0.25">
      <c r="O233" s="80">
        <f t="shared" si="23"/>
        <v>0</v>
      </c>
      <c r="P233" s="79">
        <f t="shared" si="22"/>
        <v>0</v>
      </c>
    </row>
    <row r="234" spans="15:16" x14ac:dyDescent="0.25">
      <c r="O234" s="80">
        <f t="shared" si="23"/>
        <v>0</v>
      </c>
      <c r="P234" s="79">
        <f t="shared" si="22"/>
        <v>0</v>
      </c>
    </row>
    <row r="235" spans="15:16" x14ac:dyDescent="0.25">
      <c r="O235" s="80">
        <f t="shared" si="23"/>
        <v>0</v>
      </c>
      <c r="P235" s="79">
        <f t="shared" si="22"/>
        <v>0</v>
      </c>
    </row>
    <row r="236" spans="15:16" x14ac:dyDescent="0.25">
      <c r="O236" s="80">
        <f t="shared" si="23"/>
        <v>0</v>
      </c>
      <c r="P236" s="79">
        <f t="shared" si="22"/>
        <v>0</v>
      </c>
    </row>
    <row r="237" spans="15:16" x14ac:dyDescent="0.25">
      <c r="O237" s="80">
        <f t="shared" si="23"/>
        <v>0</v>
      </c>
      <c r="P237" s="79">
        <f t="shared" si="22"/>
        <v>0</v>
      </c>
    </row>
    <row r="238" spans="15:16" x14ac:dyDescent="0.25">
      <c r="O238" s="80">
        <f t="shared" si="23"/>
        <v>0</v>
      </c>
      <c r="P238" s="79">
        <f t="shared" si="22"/>
        <v>0</v>
      </c>
    </row>
    <row r="239" spans="15:16" x14ac:dyDescent="0.25">
      <c r="O239" s="80">
        <f t="shared" si="23"/>
        <v>0</v>
      </c>
      <c r="P239" s="79">
        <f t="shared" si="22"/>
        <v>0</v>
      </c>
    </row>
    <row r="240" spans="15:16" x14ac:dyDescent="0.25">
      <c r="O240" s="80">
        <f t="shared" si="23"/>
        <v>0</v>
      </c>
      <c r="P240" s="79">
        <f t="shared" si="22"/>
        <v>0</v>
      </c>
    </row>
    <row r="241" spans="15:16" x14ac:dyDescent="0.25">
      <c r="O241" s="80">
        <f t="shared" si="23"/>
        <v>0</v>
      </c>
      <c r="P241" s="79">
        <f t="shared" si="22"/>
        <v>0</v>
      </c>
    </row>
    <row r="242" spans="15:16" x14ac:dyDescent="0.25">
      <c r="O242" s="80">
        <f t="shared" si="23"/>
        <v>0</v>
      </c>
      <c r="P242" s="79">
        <f t="shared" si="22"/>
        <v>0</v>
      </c>
    </row>
    <row r="243" spans="15:16" x14ac:dyDescent="0.25">
      <c r="O243" s="80">
        <f t="shared" si="23"/>
        <v>0</v>
      </c>
      <c r="P243" s="79">
        <f t="shared" si="22"/>
        <v>0</v>
      </c>
    </row>
    <row r="244" spans="15:16" x14ac:dyDescent="0.25">
      <c r="O244" s="80">
        <f t="shared" si="23"/>
        <v>0</v>
      </c>
      <c r="P244" s="79">
        <f t="shared" si="22"/>
        <v>0</v>
      </c>
    </row>
    <row r="245" spans="15:16" x14ac:dyDescent="0.25">
      <c r="O245" s="80">
        <f t="shared" si="23"/>
        <v>0</v>
      </c>
      <c r="P245" s="79">
        <f t="shared" si="22"/>
        <v>0</v>
      </c>
    </row>
    <row r="246" spans="15:16" x14ac:dyDescent="0.25">
      <c r="O246" s="80">
        <f t="shared" si="23"/>
        <v>0</v>
      </c>
      <c r="P246" s="79">
        <f t="shared" si="22"/>
        <v>0</v>
      </c>
    </row>
    <row r="247" spans="15:16" x14ac:dyDescent="0.25">
      <c r="O247" s="80">
        <f t="shared" si="23"/>
        <v>0</v>
      </c>
      <c r="P247" s="79">
        <f t="shared" si="22"/>
        <v>0</v>
      </c>
    </row>
    <row r="248" spans="15:16" x14ac:dyDescent="0.25">
      <c r="O248" s="80">
        <f t="shared" si="23"/>
        <v>0</v>
      </c>
      <c r="P248" s="79">
        <f t="shared" si="22"/>
        <v>0</v>
      </c>
    </row>
    <row r="249" spans="15:16" x14ac:dyDescent="0.25">
      <c r="O249" s="80">
        <f t="shared" si="23"/>
        <v>0</v>
      </c>
      <c r="P249" s="79">
        <f t="shared" si="22"/>
        <v>0</v>
      </c>
    </row>
    <row r="250" spans="15:16" x14ac:dyDescent="0.25">
      <c r="O250" s="80">
        <f t="shared" si="23"/>
        <v>0</v>
      </c>
      <c r="P250" s="79">
        <f t="shared" si="22"/>
        <v>0</v>
      </c>
    </row>
    <row r="251" spans="15:16" x14ac:dyDescent="0.25">
      <c r="O251" s="80">
        <f t="shared" si="23"/>
        <v>0</v>
      </c>
      <c r="P251" s="79">
        <f t="shared" si="22"/>
        <v>0</v>
      </c>
    </row>
    <row r="252" spans="15:16" x14ac:dyDescent="0.25">
      <c r="O252" s="80">
        <f t="shared" si="23"/>
        <v>0</v>
      </c>
      <c r="P252" s="79">
        <f t="shared" si="22"/>
        <v>0</v>
      </c>
    </row>
    <row r="253" spans="15:16" x14ac:dyDescent="0.25">
      <c r="O253" s="80">
        <f t="shared" si="23"/>
        <v>0</v>
      </c>
      <c r="P253" s="79">
        <f t="shared" si="22"/>
        <v>0</v>
      </c>
    </row>
    <row r="254" spans="15:16" x14ac:dyDescent="0.25">
      <c r="O254" s="80">
        <f t="shared" si="23"/>
        <v>0</v>
      </c>
      <c r="P254" s="79">
        <f t="shared" si="22"/>
        <v>0</v>
      </c>
    </row>
    <row r="255" spans="15:16" x14ac:dyDescent="0.25">
      <c r="O255" s="80">
        <f t="shared" si="23"/>
        <v>0</v>
      </c>
      <c r="P255" s="79">
        <f t="shared" si="22"/>
        <v>0</v>
      </c>
    </row>
    <row r="256" spans="15:16" x14ac:dyDescent="0.25">
      <c r="O256" s="80">
        <f t="shared" si="23"/>
        <v>0</v>
      </c>
      <c r="P256" s="79">
        <f t="shared" ref="P256:P319" si="24">B263</f>
        <v>0</v>
      </c>
    </row>
    <row r="257" spans="15:16" x14ac:dyDescent="0.25">
      <c r="O257" s="80">
        <f t="shared" si="23"/>
        <v>0</v>
      </c>
      <c r="P257" s="79">
        <f t="shared" si="24"/>
        <v>0</v>
      </c>
    </row>
    <row r="258" spans="15:16" x14ac:dyDescent="0.25">
      <c r="O258" s="80">
        <f t="shared" si="23"/>
        <v>0</v>
      </c>
      <c r="P258" s="79">
        <f t="shared" si="24"/>
        <v>0</v>
      </c>
    </row>
    <row r="259" spans="15:16" x14ac:dyDescent="0.25">
      <c r="O259" s="80">
        <f t="shared" si="23"/>
        <v>0</v>
      </c>
      <c r="P259" s="79">
        <f t="shared" si="24"/>
        <v>0</v>
      </c>
    </row>
    <row r="260" spans="15:16" x14ac:dyDescent="0.25">
      <c r="O260" s="80">
        <f t="shared" si="23"/>
        <v>0</v>
      </c>
      <c r="P260" s="79">
        <f t="shared" si="24"/>
        <v>0</v>
      </c>
    </row>
    <row r="261" spans="15:16" x14ac:dyDescent="0.25">
      <c r="O261" s="80">
        <f t="shared" si="23"/>
        <v>0</v>
      </c>
      <c r="P261" s="79">
        <f t="shared" si="24"/>
        <v>0</v>
      </c>
    </row>
    <row r="262" spans="15:16" x14ac:dyDescent="0.25">
      <c r="O262" s="80">
        <f t="shared" si="23"/>
        <v>0</v>
      </c>
      <c r="P262" s="79">
        <f t="shared" si="24"/>
        <v>0</v>
      </c>
    </row>
    <row r="263" spans="15:16" x14ac:dyDescent="0.25">
      <c r="O263" s="80">
        <f t="shared" ref="O263:O326" si="25">COUNTIF(B$11:B$999860,"&lt;"&amp;B270)</f>
        <v>0</v>
      </c>
      <c r="P263" s="79">
        <f t="shared" si="24"/>
        <v>0</v>
      </c>
    </row>
    <row r="264" spans="15:16" x14ac:dyDescent="0.25">
      <c r="O264" s="80">
        <f t="shared" si="25"/>
        <v>0</v>
      </c>
      <c r="P264" s="79">
        <f t="shared" si="24"/>
        <v>0</v>
      </c>
    </row>
    <row r="265" spans="15:16" x14ac:dyDescent="0.25">
      <c r="O265" s="80">
        <f t="shared" si="25"/>
        <v>0</v>
      </c>
      <c r="P265" s="79">
        <f t="shared" si="24"/>
        <v>0</v>
      </c>
    </row>
    <row r="266" spans="15:16" x14ac:dyDescent="0.25">
      <c r="O266" s="80">
        <f t="shared" si="25"/>
        <v>0</v>
      </c>
      <c r="P266" s="79">
        <f t="shared" si="24"/>
        <v>0</v>
      </c>
    </row>
    <row r="267" spans="15:16" x14ac:dyDescent="0.25">
      <c r="O267" s="80">
        <f t="shared" si="25"/>
        <v>0</v>
      </c>
      <c r="P267" s="79">
        <f t="shared" si="24"/>
        <v>0</v>
      </c>
    </row>
    <row r="268" spans="15:16" x14ac:dyDescent="0.25">
      <c r="O268" s="80">
        <f t="shared" si="25"/>
        <v>0</v>
      </c>
      <c r="P268" s="79">
        <f t="shared" si="24"/>
        <v>0</v>
      </c>
    </row>
    <row r="269" spans="15:16" x14ac:dyDescent="0.25">
      <c r="O269" s="80">
        <f t="shared" si="25"/>
        <v>0</v>
      </c>
      <c r="P269" s="79">
        <f t="shared" si="24"/>
        <v>0</v>
      </c>
    </row>
    <row r="270" spans="15:16" x14ac:dyDescent="0.25">
      <c r="O270" s="80">
        <f t="shared" si="25"/>
        <v>0</v>
      </c>
      <c r="P270" s="79">
        <f t="shared" si="24"/>
        <v>0</v>
      </c>
    </row>
    <row r="271" spans="15:16" x14ac:dyDescent="0.25">
      <c r="O271" s="80">
        <f t="shared" si="25"/>
        <v>0</v>
      </c>
      <c r="P271" s="79">
        <f t="shared" si="24"/>
        <v>0</v>
      </c>
    </row>
    <row r="272" spans="15:16" x14ac:dyDescent="0.25">
      <c r="O272" s="80">
        <f t="shared" si="25"/>
        <v>0</v>
      </c>
      <c r="P272" s="79">
        <f t="shared" si="24"/>
        <v>0</v>
      </c>
    </row>
    <row r="273" spans="15:16" x14ac:dyDescent="0.25">
      <c r="O273" s="80">
        <f t="shared" si="25"/>
        <v>0</v>
      </c>
      <c r="P273" s="79">
        <f t="shared" si="24"/>
        <v>0</v>
      </c>
    </row>
    <row r="274" spans="15:16" x14ac:dyDescent="0.25">
      <c r="O274" s="80">
        <f t="shared" si="25"/>
        <v>0</v>
      </c>
      <c r="P274" s="79">
        <f t="shared" si="24"/>
        <v>0</v>
      </c>
    </row>
    <row r="275" spans="15:16" x14ac:dyDescent="0.25">
      <c r="O275" s="80">
        <f t="shared" si="25"/>
        <v>0</v>
      </c>
      <c r="P275" s="79">
        <f t="shared" si="24"/>
        <v>0</v>
      </c>
    </row>
    <row r="276" spans="15:16" x14ac:dyDescent="0.25">
      <c r="O276" s="80">
        <f t="shared" si="25"/>
        <v>0</v>
      </c>
      <c r="P276" s="79">
        <f t="shared" si="24"/>
        <v>0</v>
      </c>
    </row>
    <row r="277" spans="15:16" x14ac:dyDescent="0.25">
      <c r="O277" s="80">
        <f t="shared" si="25"/>
        <v>0</v>
      </c>
      <c r="P277" s="79">
        <f t="shared" si="24"/>
        <v>0</v>
      </c>
    </row>
    <row r="278" spans="15:16" x14ac:dyDescent="0.25">
      <c r="O278" s="80">
        <f t="shared" si="25"/>
        <v>0</v>
      </c>
      <c r="P278" s="79">
        <f t="shared" si="24"/>
        <v>0</v>
      </c>
    </row>
    <row r="279" spans="15:16" x14ac:dyDescent="0.25">
      <c r="O279" s="80">
        <f t="shared" si="25"/>
        <v>0</v>
      </c>
      <c r="P279" s="79">
        <f t="shared" si="24"/>
        <v>0</v>
      </c>
    </row>
    <row r="280" spans="15:16" x14ac:dyDescent="0.25">
      <c r="O280" s="80">
        <f t="shared" si="25"/>
        <v>0</v>
      </c>
      <c r="P280" s="79">
        <f t="shared" si="24"/>
        <v>0</v>
      </c>
    </row>
    <row r="281" spans="15:16" x14ac:dyDescent="0.25">
      <c r="O281" s="80">
        <f t="shared" si="25"/>
        <v>0</v>
      </c>
      <c r="P281" s="79">
        <f t="shared" si="24"/>
        <v>0</v>
      </c>
    </row>
    <row r="282" spans="15:16" x14ac:dyDescent="0.25">
      <c r="O282" s="80">
        <f t="shared" si="25"/>
        <v>0</v>
      </c>
      <c r="P282" s="79">
        <f t="shared" si="24"/>
        <v>0</v>
      </c>
    </row>
    <row r="283" spans="15:16" x14ac:dyDescent="0.25">
      <c r="O283" s="80">
        <f t="shared" si="25"/>
        <v>0</v>
      </c>
      <c r="P283" s="79">
        <f t="shared" si="24"/>
        <v>0</v>
      </c>
    </row>
    <row r="284" spans="15:16" x14ac:dyDescent="0.25">
      <c r="O284" s="80">
        <f t="shared" si="25"/>
        <v>0</v>
      </c>
      <c r="P284" s="79">
        <f t="shared" si="24"/>
        <v>0</v>
      </c>
    </row>
    <row r="285" spans="15:16" x14ac:dyDescent="0.25">
      <c r="O285" s="80">
        <f t="shared" si="25"/>
        <v>0</v>
      </c>
      <c r="P285" s="79">
        <f t="shared" si="24"/>
        <v>0</v>
      </c>
    </row>
    <row r="286" spans="15:16" x14ac:dyDescent="0.25">
      <c r="O286" s="80">
        <f t="shared" si="25"/>
        <v>0</v>
      </c>
      <c r="P286" s="79">
        <f t="shared" si="24"/>
        <v>0</v>
      </c>
    </row>
    <row r="287" spans="15:16" x14ac:dyDescent="0.25">
      <c r="O287" s="80">
        <f t="shared" si="25"/>
        <v>0</v>
      </c>
      <c r="P287" s="79">
        <f t="shared" si="24"/>
        <v>0</v>
      </c>
    </row>
    <row r="288" spans="15:16" x14ac:dyDescent="0.25">
      <c r="O288" s="80">
        <f t="shared" si="25"/>
        <v>0</v>
      </c>
      <c r="P288" s="79">
        <f t="shared" si="24"/>
        <v>0</v>
      </c>
    </row>
    <row r="289" spans="15:16" x14ac:dyDescent="0.25">
      <c r="O289" s="80">
        <f t="shared" si="25"/>
        <v>0</v>
      </c>
      <c r="P289" s="79">
        <f t="shared" si="24"/>
        <v>0</v>
      </c>
    </row>
    <row r="290" spans="15:16" x14ac:dyDescent="0.25">
      <c r="O290" s="80">
        <f t="shared" si="25"/>
        <v>0</v>
      </c>
      <c r="P290" s="79">
        <f t="shared" si="24"/>
        <v>0</v>
      </c>
    </row>
    <row r="291" spans="15:16" x14ac:dyDescent="0.25">
      <c r="O291" s="80">
        <f t="shared" si="25"/>
        <v>0</v>
      </c>
      <c r="P291" s="79">
        <f t="shared" si="24"/>
        <v>0</v>
      </c>
    </row>
    <row r="292" spans="15:16" x14ac:dyDescent="0.25">
      <c r="O292" s="80">
        <f t="shared" si="25"/>
        <v>0</v>
      </c>
      <c r="P292" s="79">
        <f t="shared" si="24"/>
        <v>0</v>
      </c>
    </row>
    <row r="293" spans="15:16" x14ac:dyDescent="0.25">
      <c r="O293" s="80">
        <f t="shared" si="25"/>
        <v>0</v>
      </c>
      <c r="P293" s="79">
        <f t="shared" si="24"/>
        <v>0</v>
      </c>
    </row>
    <row r="294" spans="15:16" x14ac:dyDescent="0.25">
      <c r="O294" s="80">
        <f t="shared" si="25"/>
        <v>0</v>
      </c>
      <c r="P294" s="79">
        <f t="shared" si="24"/>
        <v>0</v>
      </c>
    </row>
    <row r="295" spans="15:16" x14ac:dyDescent="0.25">
      <c r="O295" s="80">
        <f t="shared" si="25"/>
        <v>0</v>
      </c>
      <c r="P295" s="79">
        <f t="shared" si="24"/>
        <v>0</v>
      </c>
    </row>
    <row r="296" spans="15:16" x14ac:dyDescent="0.25">
      <c r="O296" s="80">
        <f t="shared" si="25"/>
        <v>0</v>
      </c>
      <c r="P296" s="79">
        <f t="shared" si="24"/>
        <v>0</v>
      </c>
    </row>
    <row r="297" spans="15:16" x14ac:dyDescent="0.25">
      <c r="O297" s="80">
        <f t="shared" si="25"/>
        <v>0</v>
      </c>
      <c r="P297" s="79">
        <f t="shared" si="24"/>
        <v>0</v>
      </c>
    </row>
    <row r="298" spans="15:16" x14ac:dyDescent="0.25">
      <c r="O298" s="80">
        <f t="shared" si="25"/>
        <v>0</v>
      </c>
      <c r="P298" s="79">
        <f t="shared" si="24"/>
        <v>0</v>
      </c>
    </row>
    <row r="299" spans="15:16" x14ac:dyDescent="0.25">
      <c r="O299" s="80">
        <f t="shared" si="25"/>
        <v>0</v>
      </c>
      <c r="P299" s="79">
        <f t="shared" si="24"/>
        <v>0</v>
      </c>
    </row>
    <row r="300" spans="15:16" x14ac:dyDescent="0.25">
      <c r="O300" s="80">
        <f t="shared" si="25"/>
        <v>0</v>
      </c>
      <c r="P300" s="79">
        <f t="shared" si="24"/>
        <v>0</v>
      </c>
    </row>
    <row r="301" spans="15:16" x14ac:dyDescent="0.25">
      <c r="O301" s="80">
        <f t="shared" si="25"/>
        <v>0</v>
      </c>
      <c r="P301" s="79">
        <f t="shared" si="24"/>
        <v>0</v>
      </c>
    </row>
    <row r="302" spans="15:16" x14ac:dyDescent="0.25">
      <c r="O302" s="80">
        <f t="shared" si="25"/>
        <v>0</v>
      </c>
      <c r="P302" s="79">
        <f t="shared" si="24"/>
        <v>0</v>
      </c>
    </row>
    <row r="303" spans="15:16" x14ac:dyDescent="0.25">
      <c r="O303" s="80">
        <f t="shared" si="25"/>
        <v>0</v>
      </c>
      <c r="P303" s="79">
        <f t="shared" si="24"/>
        <v>0</v>
      </c>
    </row>
    <row r="304" spans="15:16" x14ac:dyDescent="0.25">
      <c r="O304" s="80">
        <f t="shared" si="25"/>
        <v>0</v>
      </c>
      <c r="P304" s="79">
        <f t="shared" si="24"/>
        <v>0</v>
      </c>
    </row>
    <row r="305" spans="15:16" x14ac:dyDescent="0.25">
      <c r="O305" s="80">
        <f t="shared" si="25"/>
        <v>0</v>
      </c>
      <c r="P305" s="79">
        <f t="shared" si="24"/>
        <v>0</v>
      </c>
    </row>
    <row r="306" spans="15:16" x14ac:dyDescent="0.25">
      <c r="O306" s="80">
        <f t="shared" si="25"/>
        <v>0</v>
      </c>
      <c r="P306" s="79">
        <f t="shared" si="24"/>
        <v>0</v>
      </c>
    </row>
    <row r="307" spans="15:16" x14ac:dyDescent="0.25">
      <c r="O307" s="80">
        <f t="shared" si="25"/>
        <v>0</v>
      </c>
      <c r="P307" s="79">
        <f t="shared" si="24"/>
        <v>0</v>
      </c>
    </row>
    <row r="308" spans="15:16" x14ac:dyDescent="0.25">
      <c r="O308" s="80">
        <f t="shared" si="25"/>
        <v>0</v>
      </c>
      <c r="P308" s="79">
        <f t="shared" si="24"/>
        <v>0</v>
      </c>
    </row>
    <row r="309" spans="15:16" x14ac:dyDescent="0.25">
      <c r="O309" s="80">
        <f t="shared" si="25"/>
        <v>0</v>
      </c>
      <c r="P309" s="79">
        <f t="shared" si="24"/>
        <v>0</v>
      </c>
    </row>
    <row r="310" spans="15:16" x14ac:dyDescent="0.25">
      <c r="O310" s="80">
        <f t="shared" si="25"/>
        <v>0</v>
      </c>
      <c r="P310" s="79">
        <f t="shared" si="24"/>
        <v>0</v>
      </c>
    </row>
    <row r="311" spans="15:16" x14ac:dyDescent="0.25">
      <c r="O311" s="80">
        <f t="shared" si="25"/>
        <v>0</v>
      </c>
      <c r="P311" s="79">
        <f t="shared" si="24"/>
        <v>0</v>
      </c>
    </row>
    <row r="312" spans="15:16" x14ac:dyDescent="0.25">
      <c r="O312" s="80">
        <f t="shared" si="25"/>
        <v>0</v>
      </c>
      <c r="P312" s="79">
        <f t="shared" si="24"/>
        <v>0</v>
      </c>
    </row>
    <row r="313" spans="15:16" x14ac:dyDescent="0.25">
      <c r="O313" s="80">
        <f t="shared" si="25"/>
        <v>0</v>
      </c>
      <c r="P313" s="79">
        <f t="shared" si="24"/>
        <v>0</v>
      </c>
    </row>
    <row r="314" spans="15:16" x14ac:dyDescent="0.25">
      <c r="O314" s="80">
        <f t="shared" si="25"/>
        <v>0</v>
      </c>
      <c r="P314" s="79">
        <f t="shared" si="24"/>
        <v>0</v>
      </c>
    </row>
    <row r="315" spans="15:16" x14ac:dyDescent="0.25">
      <c r="O315" s="80">
        <f t="shared" si="25"/>
        <v>0</v>
      </c>
      <c r="P315" s="79">
        <f t="shared" si="24"/>
        <v>0</v>
      </c>
    </row>
    <row r="316" spans="15:16" x14ac:dyDescent="0.25">
      <c r="O316" s="80">
        <f t="shared" si="25"/>
        <v>0</v>
      </c>
      <c r="P316" s="79">
        <f t="shared" si="24"/>
        <v>0</v>
      </c>
    </row>
    <row r="317" spans="15:16" x14ac:dyDescent="0.25">
      <c r="O317" s="80">
        <f t="shared" si="25"/>
        <v>0</v>
      </c>
      <c r="P317" s="79">
        <f t="shared" si="24"/>
        <v>0</v>
      </c>
    </row>
    <row r="318" spans="15:16" x14ac:dyDescent="0.25">
      <c r="O318" s="80">
        <f t="shared" si="25"/>
        <v>0</v>
      </c>
      <c r="P318" s="79">
        <f t="shared" si="24"/>
        <v>0</v>
      </c>
    </row>
    <row r="319" spans="15:16" x14ac:dyDescent="0.25">
      <c r="O319" s="80">
        <f t="shared" si="25"/>
        <v>0</v>
      </c>
      <c r="P319" s="79">
        <f t="shared" si="24"/>
        <v>0</v>
      </c>
    </row>
    <row r="320" spans="15:16" x14ac:dyDescent="0.25">
      <c r="O320" s="80">
        <f t="shared" si="25"/>
        <v>0</v>
      </c>
      <c r="P320" s="79">
        <f t="shared" ref="P320:P383" si="26">B327</f>
        <v>0</v>
      </c>
    </row>
    <row r="321" spans="15:16" x14ac:dyDescent="0.25">
      <c r="O321" s="80">
        <f t="shared" si="25"/>
        <v>0</v>
      </c>
      <c r="P321" s="79">
        <f t="shared" si="26"/>
        <v>0</v>
      </c>
    </row>
    <row r="322" spans="15:16" x14ac:dyDescent="0.25">
      <c r="O322" s="80">
        <f t="shared" si="25"/>
        <v>0</v>
      </c>
      <c r="P322" s="79">
        <f t="shared" si="26"/>
        <v>0</v>
      </c>
    </row>
    <row r="323" spans="15:16" x14ac:dyDescent="0.25">
      <c r="O323" s="80">
        <f t="shared" si="25"/>
        <v>0</v>
      </c>
      <c r="P323" s="79">
        <f t="shared" si="26"/>
        <v>0</v>
      </c>
    </row>
    <row r="324" spans="15:16" x14ac:dyDescent="0.25">
      <c r="O324" s="80">
        <f t="shared" si="25"/>
        <v>0</v>
      </c>
      <c r="P324" s="79">
        <f t="shared" si="26"/>
        <v>0</v>
      </c>
    </row>
    <row r="325" spans="15:16" x14ac:dyDescent="0.25">
      <c r="O325" s="80">
        <f t="shared" si="25"/>
        <v>0</v>
      </c>
      <c r="P325" s="79">
        <f t="shared" si="26"/>
        <v>0</v>
      </c>
    </row>
    <row r="326" spans="15:16" x14ac:dyDescent="0.25">
      <c r="O326" s="80">
        <f t="shared" si="25"/>
        <v>0</v>
      </c>
      <c r="P326" s="79">
        <f t="shared" si="26"/>
        <v>0</v>
      </c>
    </row>
    <row r="327" spans="15:16" x14ac:dyDescent="0.25">
      <c r="O327" s="80">
        <f t="shared" ref="O327:O390" si="27">COUNTIF(B$11:B$999860,"&lt;"&amp;B334)</f>
        <v>0</v>
      </c>
      <c r="P327" s="79">
        <f t="shared" si="26"/>
        <v>0</v>
      </c>
    </row>
    <row r="328" spans="15:16" x14ac:dyDescent="0.25">
      <c r="O328" s="80">
        <f t="shared" si="27"/>
        <v>0</v>
      </c>
      <c r="P328" s="79">
        <f t="shared" si="26"/>
        <v>0</v>
      </c>
    </row>
    <row r="329" spans="15:16" x14ac:dyDescent="0.25">
      <c r="O329" s="80">
        <f t="shared" si="27"/>
        <v>0</v>
      </c>
      <c r="P329" s="79">
        <f t="shared" si="26"/>
        <v>0</v>
      </c>
    </row>
    <row r="330" spans="15:16" x14ac:dyDescent="0.25">
      <c r="O330" s="80">
        <f t="shared" si="27"/>
        <v>0</v>
      </c>
      <c r="P330" s="79">
        <f t="shared" si="26"/>
        <v>0</v>
      </c>
    </row>
    <row r="331" spans="15:16" x14ac:dyDescent="0.25">
      <c r="O331" s="80">
        <f t="shared" si="27"/>
        <v>0</v>
      </c>
      <c r="P331" s="79">
        <f t="shared" si="26"/>
        <v>0</v>
      </c>
    </row>
    <row r="332" spans="15:16" x14ac:dyDescent="0.25">
      <c r="O332" s="80">
        <f t="shared" si="27"/>
        <v>0</v>
      </c>
      <c r="P332" s="79">
        <f t="shared" si="26"/>
        <v>0</v>
      </c>
    </row>
    <row r="333" spans="15:16" x14ac:dyDescent="0.25">
      <c r="O333" s="80">
        <f t="shared" si="27"/>
        <v>0</v>
      </c>
      <c r="P333" s="79">
        <f t="shared" si="26"/>
        <v>0</v>
      </c>
    </row>
    <row r="334" spans="15:16" x14ac:dyDescent="0.25">
      <c r="O334" s="80">
        <f t="shared" si="27"/>
        <v>0</v>
      </c>
      <c r="P334" s="79">
        <f t="shared" si="26"/>
        <v>0</v>
      </c>
    </row>
    <row r="335" spans="15:16" x14ac:dyDescent="0.25">
      <c r="O335" s="80">
        <f t="shared" si="27"/>
        <v>0</v>
      </c>
      <c r="P335" s="79">
        <f t="shared" si="26"/>
        <v>0</v>
      </c>
    </row>
    <row r="336" spans="15:16" x14ac:dyDescent="0.25">
      <c r="O336" s="80">
        <f t="shared" si="27"/>
        <v>0</v>
      </c>
      <c r="P336" s="79">
        <f t="shared" si="26"/>
        <v>0</v>
      </c>
    </row>
    <row r="337" spans="15:16" x14ac:dyDescent="0.25">
      <c r="O337" s="80">
        <f t="shared" si="27"/>
        <v>0</v>
      </c>
      <c r="P337" s="79">
        <f t="shared" si="26"/>
        <v>0</v>
      </c>
    </row>
    <row r="338" spans="15:16" x14ac:dyDescent="0.25">
      <c r="O338" s="80">
        <f t="shared" si="27"/>
        <v>0</v>
      </c>
      <c r="P338" s="79">
        <f t="shared" si="26"/>
        <v>0</v>
      </c>
    </row>
    <row r="339" spans="15:16" x14ac:dyDescent="0.25">
      <c r="O339" s="80">
        <f t="shared" si="27"/>
        <v>0</v>
      </c>
      <c r="P339" s="79">
        <f t="shared" si="26"/>
        <v>0</v>
      </c>
    </row>
    <row r="340" spans="15:16" x14ac:dyDescent="0.25">
      <c r="O340" s="80">
        <f t="shared" si="27"/>
        <v>0</v>
      </c>
      <c r="P340" s="79">
        <f t="shared" si="26"/>
        <v>0</v>
      </c>
    </row>
    <row r="341" spans="15:16" x14ac:dyDescent="0.25">
      <c r="O341" s="80">
        <f t="shared" si="27"/>
        <v>0</v>
      </c>
      <c r="P341" s="79">
        <f t="shared" si="26"/>
        <v>0</v>
      </c>
    </row>
    <row r="342" spans="15:16" x14ac:dyDescent="0.25">
      <c r="O342" s="80">
        <f t="shared" si="27"/>
        <v>0</v>
      </c>
      <c r="P342" s="79">
        <f t="shared" si="26"/>
        <v>0</v>
      </c>
    </row>
    <row r="343" spans="15:16" x14ac:dyDescent="0.25">
      <c r="O343" s="80">
        <f t="shared" si="27"/>
        <v>0</v>
      </c>
      <c r="P343" s="79">
        <f t="shared" si="26"/>
        <v>0</v>
      </c>
    </row>
    <row r="344" spans="15:16" x14ac:dyDescent="0.25">
      <c r="O344" s="80">
        <f t="shared" si="27"/>
        <v>0</v>
      </c>
      <c r="P344" s="79">
        <f t="shared" si="26"/>
        <v>0</v>
      </c>
    </row>
    <row r="345" spans="15:16" x14ac:dyDescent="0.25">
      <c r="O345" s="80">
        <f t="shared" si="27"/>
        <v>0</v>
      </c>
      <c r="P345" s="79">
        <f t="shared" si="26"/>
        <v>0</v>
      </c>
    </row>
    <row r="346" spans="15:16" x14ac:dyDescent="0.25">
      <c r="O346" s="80">
        <f t="shared" si="27"/>
        <v>0</v>
      </c>
      <c r="P346" s="79">
        <f t="shared" si="26"/>
        <v>0</v>
      </c>
    </row>
    <row r="347" spans="15:16" x14ac:dyDescent="0.25">
      <c r="O347" s="80">
        <f t="shared" si="27"/>
        <v>0</v>
      </c>
      <c r="P347" s="79">
        <f t="shared" si="26"/>
        <v>0</v>
      </c>
    </row>
    <row r="348" spans="15:16" x14ac:dyDescent="0.25">
      <c r="O348" s="80">
        <f t="shared" si="27"/>
        <v>0</v>
      </c>
      <c r="P348" s="79">
        <f t="shared" si="26"/>
        <v>0</v>
      </c>
    </row>
    <row r="349" spans="15:16" x14ac:dyDescent="0.25">
      <c r="O349" s="80">
        <f t="shared" si="27"/>
        <v>0</v>
      </c>
      <c r="P349" s="79">
        <f t="shared" si="26"/>
        <v>0</v>
      </c>
    </row>
    <row r="350" spans="15:16" x14ac:dyDescent="0.25">
      <c r="O350" s="80">
        <f t="shared" si="27"/>
        <v>0</v>
      </c>
      <c r="P350" s="79">
        <f t="shared" si="26"/>
        <v>0</v>
      </c>
    </row>
    <row r="351" spans="15:16" x14ac:dyDescent="0.25">
      <c r="O351" s="80">
        <f t="shared" si="27"/>
        <v>0</v>
      </c>
      <c r="P351" s="79">
        <f t="shared" si="26"/>
        <v>0</v>
      </c>
    </row>
    <row r="352" spans="15:16" x14ac:dyDescent="0.25">
      <c r="O352" s="80">
        <f t="shared" si="27"/>
        <v>0</v>
      </c>
      <c r="P352" s="79">
        <f t="shared" si="26"/>
        <v>0</v>
      </c>
    </row>
    <row r="353" spans="15:16" x14ac:dyDescent="0.25">
      <c r="O353" s="80">
        <f t="shared" si="27"/>
        <v>0</v>
      </c>
      <c r="P353" s="79">
        <f t="shared" si="26"/>
        <v>0</v>
      </c>
    </row>
    <row r="354" spans="15:16" x14ac:dyDescent="0.25">
      <c r="O354" s="80">
        <f t="shared" si="27"/>
        <v>0</v>
      </c>
      <c r="P354" s="79">
        <f t="shared" si="26"/>
        <v>0</v>
      </c>
    </row>
    <row r="355" spans="15:16" x14ac:dyDescent="0.25">
      <c r="O355" s="80">
        <f t="shared" si="27"/>
        <v>0</v>
      </c>
      <c r="P355" s="79">
        <f t="shared" si="26"/>
        <v>0</v>
      </c>
    </row>
    <row r="356" spans="15:16" x14ac:dyDescent="0.25">
      <c r="O356" s="80">
        <f t="shared" si="27"/>
        <v>0</v>
      </c>
      <c r="P356" s="79">
        <f t="shared" si="26"/>
        <v>0</v>
      </c>
    </row>
    <row r="357" spans="15:16" x14ac:dyDescent="0.25">
      <c r="O357" s="80">
        <f t="shared" si="27"/>
        <v>0</v>
      </c>
      <c r="P357" s="79">
        <f t="shared" si="26"/>
        <v>0</v>
      </c>
    </row>
    <row r="358" spans="15:16" x14ac:dyDescent="0.25">
      <c r="O358" s="80">
        <f t="shared" si="27"/>
        <v>0</v>
      </c>
      <c r="P358" s="79">
        <f t="shared" si="26"/>
        <v>0</v>
      </c>
    </row>
    <row r="359" spans="15:16" x14ac:dyDescent="0.25">
      <c r="O359" s="80">
        <f t="shared" si="27"/>
        <v>0</v>
      </c>
      <c r="P359" s="79">
        <f t="shared" si="26"/>
        <v>0</v>
      </c>
    </row>
    <row r="360" spans="15:16" x14ac:dyDescent="0.25">
      <c r="O360" s="80">
        <f t="shared" si="27"/>
        <v>0</v>
      </c>
      <c r="P360" s="79">
        <f t="shared" si="26"/>
        <v>0</v>
      </c>
    </row>
    <row r="361" spans="15:16" x14ac:dyDescent="0.25">
      <c r="O361" s="80">
        <f t="shared" si="27"/>
        <v>0</v>
      </c>
      <c r="P361" s="79">
        <f t="shared" si="26"/>
        <v>0</v>
      </c>
    </row>
    <row r="362" spans="15:16" x14ac:dyDescent="0.25">
      <c r="O362" s="80">
        <f t="shared" si="27"/>
        <v>0</v>
      </c>
      <c r="P362" s="79">
        <f t="shared" si="26"/>
        <v>0</v>
      </c>
    </row>
    <row r="363" spans="15:16" x14ac:dyDescent="0.25">
      <c r="O363" s="80">
        <f t="shared" si="27"/>
        <v>0</v>
      </c>
      <c r="P363" s="79">
        <f t="shared" si="26"/>
        <v>0</v>
      </c>
    </row>
    <row r="364" spans="15:16" x14ac:dyDescent="0.25">
      <c r="O364" s="80">
        <f t="shared" si="27"/>
        <v>0</v>
      </c>
      <c r="P364" s="79">
        <f t="shared" si="26"/>
        <v>0</v>
      </c>
    </row>
    <row r="365" spans="15:16" x14ac:dyDescent="0.25">
      <c r="O365" s="80">
        <f t="shared" si="27"/>
        <v>0</v>
      </c>
      <c r="P365" s="79">
        <f t="shared" si="26"/>
        <v>0</v>
      </c>
    </row>
    <row r="366" spans="15:16" x14ac:dyDescent="0.25">
      <c r="O366" s="80">
        <f t="shared" si="27"/>
        <v>0</v>
      </c>
      <c r="P366" s="79">
        <f t="shared" si="26"/>
        <v>0</v>
      </c>
    </row>
    <row r="367" spans="15:16" x14ac:dyDescent="0.25">
      <c r="O367" s="80">
        <f t="shared" si="27"/>
        <v>0</v>
      </c>
      <c r="P367" s="79">
        <f t="shared" si="26"/>
        <v>0</v>
      </c>
    </row>
    <row r="368" spans="15:16" x14ac:dyDescent="0.25">
      <c r="O368" s="80">
        <f t="shared" si="27"/>
        <v>0</v>
      </c>
      <c r="P368" s="79">
        <f t="shared" si="26"/>
        <v>0</v>
      </c>
    </row>
    <row r="369" spans="15:16" x14ac:dyDescent="0.25">
      <c r="O369" s="80">
        <f t="shared" si="27"/>
        <v>0</v>
      </c>
      <c r="P369" s="79">
        <f t="shared" si="26"/>
        <v>0</v>
      </c>
    </row>
    <row r="370" spans="15:16" x14ac:dyDescent="0.25">
      <c r="O370" s="80">
        <f t="shared" si="27"/>
        <v>0</v>
      </c>
      <c r="P370" s="79">
        <f t="shared" si="26"/>
        <v>0</v>
      </c>
    </row>
    <row r="371" spans="15:16" x14ac:dyDescent="0.25">
      <c r="O371" s="80">
        <f t="shared" si="27"/>
        <v>0</v>
      </c>
      <c r="P371" s="79">
        <f t="shared" si="26"/>
        <v>0</v>
      </c>
    </row>
    <row r="372" spans="15:16" x14ac:dyDescent="0.25">
      <c r="O372" s="80">
        <f t="shared" si="27"/>
        <v>0</v>
      </c>
      <c r="P372" s="79">
        <f t="shared" si="26"/>
        <v>0</v>
      </c>
    </row>
    <row r="373" spans="15:16" x14ac:dyDescent="0.25">
      <c r="O373" s="80">
        <f t="shared" si="27"/>
        <v>0</v>
      </c>
      <c r="P373" s="79">
        <f t="shared" si="26"/>
        <v>0</v>
      </c>
    </row>
    <row r="374" spans="15:16" x14ac:dyDescent="0.25">
      <c r="O374" s="80">
        <f t="shared" si="27"/>
        <v>0</v>
      </c>
      <c r="P374" s="79">
        <f t="shared" si="26"/>
        <v>0</v>
      </c>
    </row>
    <row r="375" spans="15:16" x14ac:dyDescent="0.25">
      <c r="O375" s="80">
        <f t="shared" si="27"/>
        <v>0</v>
      </c>
      <c r="P375" s="79">
        <f t="shared" si="26"/>
        <v>0</v>
      </c>
    </row>
    <row r="376" spans="15:16" x14ac:dyDescent="0.25">
      <c r="O376" s="80">
        <f t="shared" si="27"/>
        <v>0</v>
      </c>
      <c r="P376" s="79">
        <f t="shared" si="26"/>
        <v>0</v>
      </c>
    </row>
    <row r="377" spans="15:16" x14ac:dyDescent="0.25">
      <c r="O377" s="80">
        <f t="shared" si="27"/>
        <v>0</v>
      </c>
      <c r="P377" s="79">
        <f t="shared" si="26"/>
        <v>0</v>
      </c>
    </row>
    <row r="378" spans="15:16" x14ac:dyDescent="0.25">
      <c r="O378" s="80">
        <f t="shared" si="27"/>
        <v>0</v>
      </c>
      <c r="P378" s="79">
        <f t="shared" si="26"/>
        <v>0</v>
      </c>
    </row>
    <row r="379" spans="15:16" x14ac:dyDescent="0.25">
      <c r="O379" s="80">
        <f t="shared" si="27"/>
        <v>0</v>
      </c>
      <c r="P379" s="79">
        <f t="shared" si="26"/>
        <v>0</v>
      </c>
    </row>
    <row r="380" spans="15:16" x14ac:dyDescent="0.25">
      <c r="O380" s="80">
        <f t="shared" si="27"/>
        <v>0</v>
      </c>
      <c r="P380" s="79">
        <f t="shared" si="26"/>
        <v>0</v>
      </c>
    </row>
    <row r="381" spans="15:16" x14ac:dyDescent="0.25">
      <c r="O381" s="80">
        <f t="shared" si="27"/>
        <v>0</v>
      </c>
      <c r="P381" s="79">
        <f t="shared" si="26"/>
        <v>0</v>
      </c>
    </row>
    <row r="382" spans="15:16" x14ac:dyDescent="0.25">
      <c r="O382" s="80">
        <f t="shared" si="27"/>
        <v>0</v>
      </c>
      <c r="P382" s="79">
        <f t="shared" si="26"/>
        <v>0</v>
      </c>
    </row>
    <row r="383" spans="15:16" x14ac:dyDescent="0.25">
      <c r="O383" s="80">
        <f t="shared" si="27"/>
        <v>0</v>
      </c>
      <c r="P383" s="79">
        <f t="shared" si="26"/>
        <v>0</v>
      </c>
    </row>
    <row r="384" spans="15:16" x14ac:dyDescent="0.25">
      <c r="O384" s="80">
        <f t="shared" si="27"/>
        <v>0</v>
      </c>
      <c r="P384" s="79">
        <f t="shared" ref="P384:P447" si="28">B391</f>
        <v>0</v>
      </c>
    </row>
    <row r="385" spans="15:16" x14ac:dyDescent="0.25">
      <c r="O385" s="80">
        <f t="shared" si="27"/>
        <v>0</v>
      </c>
      <c r="P385" s="79">
        <f t="shared" si="28"/>
        <v>0</v>
      </c>
    </row>
    <row r="386" spans="15:16" x14ac:dyDescent="0.25">
      <c r="O386" s="80">
        <f t="shared" si="27"/>
        <v>0</v>
      </c>
      <c r="P386" s="79">
        <f t="shared" si="28"/>
        <v>0</v>
      </c>
    </row>
    <row r="387" spans="15:16" x14ac:dyDescent="0.25">
      <c r="O387" s="80">
        <f t="shared" si="27"/>
        <v>0</v>
      </c>
      <c r="P387" s="79">
        <f t="shared" si="28"/>
        <v>0</v>
      </c>
    </row>
    <row r="388" spans="15:16" x14ac:dyDescent="0.25">
      <c r="O388" s="80">
        <f t="shared" si="27"/>
        <v>0</v>
      </c>
      <c r="P388" s="79">
        <f t="shared" si="28"/>
        <v>0</v>
      </c>
    </row>
    <row r="389" spans="15:16" x14ac:dyDescent="0.25">
      <c r="O389" s="80">
        <f t="shared" si="27"/>
        <v>0</v>
      </c>
      <c r="P389" s="79">
        <f t="shared" si="28"/>
        <v>0</v>
      </c>
    </row>
    <row r="390" spans="15:16" x14ac:dyDescent="0.25">
      <c r="O390" s="80">
        <f t="shared" si="27"/>
        <v>0</v>
      </c>
      <c r="P390" s="79">
        <f t="shared" si="28"/>
        <v>0</v>
      </c>
    </row>
    <row r="391" spans="15:16" x14ac:dyDescent="0.25">
      <c r="O391" s="80">
        <f t="shared" ref="O391:O454" si="29">COUNTIF(B$11:B$999860,"&lt;"&amp;B398)</f>
        <v>0</v>
      </c>
      <c r="P391" s="79">
        <f t="shared" si="28"/>
        <v>0</v>
      </c>
    </row>
    <row r="392" spans="15:16" x14ac:dyDescent="0.25">
      <c r="O392" s="80">
        <f t="shared" si="29"/>
        <v>0</v>
      </c>
      <c r="P392" s="79">
        <f t="shared" si="28"/>
        <v>0</v>
      </c>
    </row>
    <row r="393" spans="15:16" x14ac:dyDescent="0.25">
      <c r="O393" s="80">
        <f t="shared" si="29"/>
        <v>0</v>
      </c>
      <c r="P393" s="79">
        <f t="shared" si="28"/>
        <v>0</v>
      </c>
    </row>
    <row r="394" spans="15:16" x14ac:dyDescent="0.25">
      <c r="O394" s="80">
        <f t="shared" si="29"/>
        <v>0</v>
      </c>
      <c r="P394" s="79">
        <f t="shared" si="28"/>
        <v>0</v>
      </c>
    </row>
    <row r="395" spans="15:16" x14ac:dyDescent="0.25">
      <c r="O395" s="80">
        <f t="shared" si="29"/>
        <v>0</v>
      </c>
      <c r="P395" s="79">
        <f t="shared" si="28"/>
        <v>0</v>
      </c>
    </row>
    <row r="396" spans="15:16" x14ac:dyDescent="0.25">
      <c r="O396" s="80">
        <f t="shared" si="29"/>
        <v>0</v>
      </c>
      <c r="P396" s="79">
        <f t="shared" si="28"/>
        <v>0</v>
      </c>
    </row>
    <row r="397" spans="15:16" x14ac:dyDescent="0.25">
      <c r="O397" s="80">
        <f t="shared" si="29"/>
        <v>0</v>
      </c>
      <c r="P397" s="79">
        <f t="shared" si="28"/>
        <v>0</v>
      </c>
    </row>
    <row r="398" spans="15:16" x14ac:dyDescent="0.25">
      <c r="O398" s="80">
        <f t="shared" si="29"/>
        <v>0</v>
      </c>
      <c r="P398" s="79">
        <f t="shared" si="28"/>
        <v>0</v>
      </c>
    </row>
    <row r="399" spans="15:16" x14ac:dyDescent="0.25">
      <c r="O399" s="80">
        <f t="shared" si="29"/>
        <v>0</v>
      </c>
      <c r="P399" s="79">
        <f t="shared" si="28"/>
        <v>0</v>
      </c>
    </row>
    <row r="400" spans="15:16" x14ac:dyDescent="0.25">
      <c r="O400" s="80">
        <f t="shared" si="29"/>
        <v>0</v>
      </c>
      <c r="P400" s="79">
        <f t="shared" si="28"/>
        <v>0</v>
      </c>
    </row>
    <row r="401" spans="15:16" x14ac:dyDescent="0.25">
      <c r="O401" s="80">
        <f t="shared" si="29"/>
        <v>0</v>
      </c>
      <c r="P401" s="79">
        <f t="shared" si="28"/>
        <v>0</v>
      </c>
    </row>
    <row r="402" spans="15:16" x14ac:dyDescent="0.25">
      <c r="O402" s="80">
        <f t="shared" si="29"/>
        <v>0</v>
      </c>
      <c r="P402" s="79">
        <f t="shared" si="28"/>
        <v>0</v>
      </c>
    </row>
    <row r="403" spans="15:16" x14ac:dyDescent="0.25">
      <c r="O403" s="80">
        <f t="shared" si="29"/>
        <v>0</v>
      </c>
      <c r="P403" s="79">
        <f t="shared" si="28"/>
        <v>0</v>
      </c>
    </row>
    <row r="404" spans="15:16" x14ac:dyDescent="0.25">
      <c r="O404" s="80">
        <f t="shared" si="29"/>
        <v>0</v>
      </c>
      <c r="P404" s="79">
        <f t="shared" si="28"/>
        <v>0</v>
      </c>
    </row>
    <row r="405" spans="15:16" x14ac:dyDescent="0.25">
      <c r="O405" s="80">
        <f t="shared" si="29"/>
        <v>0</v>
      </c>
      <c r="P405" s="79">
        <f t="shared" si="28"/>
        <v>0</v>
      </c>
    </row>
    <row r="406" spans="15:16" x14ac:dyDescent="0.25">
      <c r="O406" s="80">
        <f t="shared" si="29"/>
        <v>0</v>
      </c>
      <c r="P406" s="79">
        <f t="shared" si="28"/>
        <v>0</v>
      </c>
    </row>
    <row r="407" spans="15:16" x14ac:dyDescent="0.25">
      <c r="O407" s="80">
        <f t="shared" si="29"/>
        <v>0</v>
      </c>
      <c r="P407" s="79">
        <f t="shared" si="28"/>
        <v>0</v>
      </c>
    </row>
    <row r="408" spans="15:16" x14ac:dyDescent="0.25">
      <c r="O408" s="80">
        <f t="shared" si="29"/>
        <v>0</v>
      </c>
      <c r="P408" s="79">
        <f t="shared" si="28"/>
        <v>0</v>
      </c>
    </row>
    <row r="409" spans="15:16" x14ac:dyDescent="0.25">
      <c r="O409" s="80">
        <f t="shared" si="29"/>
        <v>0</v>
      </c>
      <c r="P409" s="79">
        <f t="shared" si="28"/>
        <v>0</v>
      </c>
    </row>
    <row r="410" spans="15:16" x14ac:dyDescent="0.25">
      <c r="O410" s="80">
        <f t="shared" si="29"/>
        <v>0</v>
      </c>
      <c r="P410" s="79">
        <f t="shared" si="28"/>
        <v>0</v>
      </c>
    </row>
    <row r="411" spans="15:16" x14ac:dyDescent="0.25">
      <c r="O411" s="80">
        <f t="shared" si="29"/>
        <v>0</v>
      </c>
      <c r="P411" s="79">
        <f t="shared" si="28"/>
        <v>0</v>
      </c>
    </row>
    <row r="412" spans="15:16" x14ac:dyDescent="0.25">
      <c r="O412" s="80">
        <f t="shared" si="29"/>
        <v>0</v>
      </c>
      <c r="P412" s="79">
        <f t="shared" si="28"/>
        <v>0</v>
      </c>
    </row>
    <row r="413" spans="15:16" x14ac:dyDescent="0.25">
      <c r="O413" s="80">
        <f t="shared" si="29"/>
        <v>0</v>
      </c>
      <c r="P413" s="79">
        <f t="shared" si="28"/>
        <v>0</v>
      </c>
    </row>
    <row r="414" spans="15:16" x14ac:dyDescent="0.25">
      <c r="O414" s="80">
        <f t="shared" si="29"/>
        <v>0</v>
      </c>
      <c r="P414" s="79">
        <f t="shared" si="28"/>
        <v>0</v>
      </c>
    </row>
    <row r="415" spans="15:16" x14ac:dyDescent="0.25">
      <c r="O415" s="80">
        <f t="shared" si="29"/>
        <v>0</v>
      </c>
      <c r="P415" s="79">
        <f t="shared" si="28"/>
        <v>0</v>
      </c>
    </row>
    <row r="416" spans="15:16" x14ac:dyDescent="0.25">
      <c r="O416" s="80">
        <f t="shared" si="29"/>
        <v>0</v>
      </c>
      <c r="P416" s="79">
        <f t="shared" si="28"/>
        <v>0</v>
      </c>
    </row>
    <row r="417" spans="15:16" x14ac:dyDescent="0.25">
      <c r="O417" s="80">
        <f t="shared" si="29"/>
        <v>0</v>
      </c>
      <c r="P417" s="79">
        <f t="shared" si="28"/>
        <v>0</v>
      </c>
    </row>
    <row r="418" spans="15:16" x14ac:dyDescent="0.25">
      <c r="O418" s="80">
        <f t="shared" si="29"/>
        <v>0</v>
      </c>
      <c r="P418" s="79">
        <f t="shared" si="28"/>
        <v>0</v>
      </c>
    </row>
    <row r="419" spans="15:16" x14ac:dyDescent="0.25">
      <c r="O419" s="80">
        <f t="shared" si="29"/>
        <v>0</v>
      </c>
      <c r="P419" s="79">
        <f t="shared" si="28"/>
        <v>0</v>
      </c>
    </row>
    <row r="420" spans="15:16" x14ac:dyDescent="0.25">
      <c r="O420" s="80">
        <f t="shared" si="29"/>
        <v>0</v>
      </c>
      <c r="P420" s="79">
        <f t="shared" si="28"/>
        <v>0</v>
      </c>
    </row>
    <row r="421" spans="15:16" x14ac:dyDescent="0.25">
      <c r="O421" s="80">
        <f t="shared" si="29"/>
        <v>0</v>
      </c>
      <c r="P421" s="79">
        <f t="shared" si="28"/>
        <v>0</v>
      </c>
    </row>
    <row r="422" spans="15:16" x14ac:dyDescent="0.25">
      <c r="O422" s="80">
        <f t="shared" si="29"/>
        <v>0</v>
      </c>
      <c r="P422" s="79">
        <f t="shared" si="28"/>
        <v>0</v>
      </c>
    </row>
    <row r="423" spans="15:16" x14ac:dyDescent="0.25">
      <c r="O423" s="80">
        <f t="shared" si="29"/>
        <v>0</v>
      </c>
      <c r="P423" s="79">
        <f t="shared" si="28"/>
        <v>0</v>
      </c>
    </row>
    <row r="424" spans="15:16" x14ac:dyDescent="0.25">
      <c r="O424" s="80">
        <f t="shared" si="29"/>
        <v>0</v>
      </c>
      <c r="P424" s="79">
        <f t="shared" si="28"/>
        <v>0</v>
      </c>
    </row>
    <row r="425" spans="15:16" x14ac:dyDescent="0.25">
      <c r="O425" s="80">
        <f t="shared" si="29"/>
        <v>0</v>
      </c>
      <c r="P425" s="79">
        <f t="shared" si="28"/>
        <v>0</v>
      </c>
    </row>
    <row r="426" spans="15:16" x14ac:dyDescent="0.25">
      <c r="O426" s="80">
        <f t="shared" si="29"/>
        <v>0</v>
      </c>
      <c r="P426" s="79">
        <f t="shared" si="28"/>
        <v>0</v>
      </c>
    </row>
    <row r="427" spans="15:16" x14ac:dyDescent="0.25">
      <c r="O427" s="80">
        <f t="shared" si="29"/>
        <v>0</v>
      </c>
      <c r="P427" s="79">
        <f t="shared" si="28"/>
        <v>0</v>
      </c>
    </row>
    <row r="428" spans="15:16" x14ac:dyDescent="0.25">
      <c r="O428" s="80">
        <f t="shared" si="29"/>
        <v>0</v>
      </c>
      <c r="P428" s="79">
        <f t="shared" si="28"/>
        <v>0</v>
      </c>
    </row>
    <row r="429" spans="15:16" x14ac:dyDescent="0.25">
      <c r="O429" s="80">
        <f t="shared" si="29"/>
        <v>0</v>
      </c>
      <c r="P429" s="79">
        <f t="shared" si="28"/>
        <v>0</v>
      </c>
    </row>
    <row r="430" spans="15:16" x14ac:dyDescent="0.25">
      <c r="O430" s="80">
        <f t="shared" si="29"/>
        <v>0</v>
      </c>
      <c r="P430" s="79">
        <f t="shared" si="28"/>
        <v>0</v>
      </c>
    </row>
    <row r="431" spans="15:16" x14ac:dyDescent="0.25">
      <c r="O431" s="80">
        <f t="shared" si="29"/>
        <v>0</v>
      </c>
      <c r="P431" s="79">
        <f t="shared" si="28"/>
        <v>0</v>
      </c>
    </row>
    <row r="432" spans="15:16" x14ac:dyDescent="0.25">
      <c r="O432" s="80">
        <f t="shared" si="29"/>
        <v>0</v>
      </c>
      <c r="P432" s="79">
        <f t="shared" si="28"/>
        <v>0</v>
      </c>
    </row>
    <row r="433" spans="15:16" x14ac:dyDescent="0.25">
      <c r="O433" s="80">
        <f t="shared" si="29"/>
        <v>0</v>
      </c>
      <c r="P433" s="79">
        <f t="shared" si="28"/>
        <v>0</v>
      </c>
    </row>
    <row r="434" spans="15:16" x14ac:dyDescent="0.25">
      <c r="O434" s="80">
        <f t="shared" si="29"/>
        <v>0</v>
      </c>
      <c r="P434" s="79">
        <f t="shared" si="28"/>
        <v>0</v>
      </c>
    </row>
    <row r="435" spans="15:16" x14ac:dyDescent="0.25">
      <c r="O435" s="80">
        <f t="shared" si="29"/>
        <v>0</v>
      </c>
      <c r="P435" s="79">
        <f t="shared" si="28"/>
        <v>0</v>
      </c>
    </row>
    <row r="436" spans="15:16" x14ac:dyDescent="0.25">
      <c r="O436" s="80">
        <f t="shared" si="29"/>
        <v>0</v>
      </c>
      <c r="P436" s="79">
        <f t="shared" si="28"/>
        <v>0</v>
      </c>
    </row>
    <row r="437" spans="15:16" x14ac:dyDescent="0.25">
      <c r="O437" s="80">
        <f t="shared" si="29"/>
        <v>0</v>
      </c>
      <c r="P437" s="79">
        <f t="shared" si="28"/>
        <v>0</v>
      </c>
    </row>
    <row r="438" spans="15:16" x14ac:dyDescent="0.25">
      <c r="O438" s="80">
        <f t="shared" si="29"/>
        <v>0</v>
      </c>
      <c r="P438" s="79">
        <f t="shared" si="28"/>
        <v>0</v>
      </c>
    </row>
    <row r="439" spans="15:16" x14ac:dyDescent="0.25">
      <c r="O439" s="80">
        <f t="shared" si="29"/>
        <v>0</v>
      </c>
      <c r="P439" s="79">
        <f t="shared" si="28"/>
        <v>0</v>
      </c>
    </row>
    <row r="440" spans="15:16" x14ac:dyDescent="0.25">
      <c r="O440" s="80">
        <f t="shared" si="29"/>
        <v>0</v>
      </c>
      <c r="P440" s="79">
        <f t="shared" si="28"/>
        <v>0</v>
      </c>
    </row>
    <row r="441" spans="15:16" x14ac:dyDescent="0.25">
      <c r="O441" s="80">
        <f t="shared" si="29"/>
        <v>0</v>
      </c>
      <c r="P441" s="79">
        <f t="shared" si="28"/>
        <v>0</v>
      </c>
    </row>
    <row r="442" spans="15:16" x14ac:dyDescent="0.25">
      <c r="O442" s="80">
        <f t="shared" si="29"/>
        <v>0</v>
      </c>
      <c r="P442" s="79">
        <f t="shared" si="28"/>
        <v>0</v>
      </c>
    </row>
    <row r="443" spans="15:16" x14ac:dyDescent="0.25">
      <c r="O443" s="80">
        <f t="shared" si="29"/>
        <v>0</v>
      </c>
      <c r="P443" s="79">
        <f t="shared" si="28"/>
        <v>0</v>
      </c>
    </row>
    <row r="444" spans="15:16" x14ac:dyDescent="0.25">
      <c r="O444" s="80">
        <f t="shared" si="29"/>
        <v>0</v>
      </c>
      <c r="P444" s="79">
        <f t="shared" si="28"/>
        <v>0</v>
      </c>
    </row>
    <row r="445" spans="15:16" x14ac:dyDescent="0.25">
      <c r="O445" s="80">
        <f t="shared" si="29"/>
        <v>0</v>
      </c>
      <c r="P445" s="79">
        <f t="shared" si="28"/>
        <v>0</v>
      </c>
    </row>
    <row r="446" spans="15:16" x14ac:dyDescent="0.25">
      <c r="O446" s="80">
        <f t="shared" si="29"/>
        <v>0</v>
      </c>
      <c r="P446" s="79">
        <f t="shared" si="28"/>
        <v>0</v>
      </c>
    </row>
    <row r="447" spans="15:16" x14ac:dyDescent="0.25">
      <c r="O447" s="80">
        <f t="shared" si="29"/>
        <v>0</v>
      </c>
      <c r="P447" s="79">
        <f t="shared" si="28"/>
        <v>0</v>
      </c>
    </row>
    <row r="448" spans="15:16" x14ac:dyDescent="0.25">
      <c r="O448" s="80">
        <f t="shared" si="29"/>
        <v>0</v>
      </c>
      <c r="P448" s="79">
        <f t="shared" ref="P448:P511" si="30">B455</f>
        <v>0</v>
      </c>
    </row>
    <row r="449" spans="15:16" x14ac:dyDescent="0.25">
      <c r="O449" s="80">
        <f t="shared" si="29"/>
        <v>0</v>
      </c>
      <c r="P449" s="79">
        <f t="shared" si="30"/>
        <v>0</v>
      </c>
    </row>
    <row r="450" spans="15:16" x14ac:dyDescent="0.25">
      <c r="O450" s="80">
        <f t="shared" si="29"/>
        <v>0</v>
      </c>
      <c r="P450" s="79">
        <f t="shared" si="30"/>
        <v>0</v>
      </c>
    </row>
    <row r="451" spans="15:16" x14ac:dyDescent="0.25">
      <c r="O451" s="80">
        <f t="shared" si="29"/>
        <v>0</v>
      </c>
      <c r="P451" s="79">
        <f t="shared" si="30"/>
        <v>0</v>
      </c>
    </row>
    <row r="452" spans="15:16" x14ac:dyDescent="0.25">
      <c r="O452" s="80">
        <f t="shared" si="29"/>
        <v>0</v>
      </c>
      <c r="P452" s="79">
        <f t="shared" si="30"/>
        <v>0</v>
      </c>
    </row>
    <row r="453" spans="15:16" x14ac:dyDescent="0.25">
      <c r="O453" s="80">
        <f t="shared" si="29"/>
        <v>0</v>
      </c>
      <c r="P453" s="79">
        <f t="shared" si="30"/>
        <v>0</v>
      </c>
    </row>
    <row r="454" spans="15:16" x14ac:dyDescent="0.25">
      <c r="O454" s="80">
        <f t="shared" si="29"/>
        <v>0</v>
      </c>
      <c r="P454" s="79">
        <f t="shared" si="30"/>
        <v>0</v>
      </c>
    </row>
    <row r="455" spans="15:16" x14ac:dyDescent="0.25">
      <c r="O455" s="80">
        <f t="shared" ref="O455:O518" si="31">COUNTIF(B$11:B$999860,"&lt;"&amp;B462)</f>
        <v>0</v>
      </c>
      <c r="P455" s="79">
        <f t="shared" si="30"/>
        <v>0</v>
      </c>
    </row>
    <row r="456" spans="15:16" x14ac:dyDescent="0.25">
      <c r="O456" s="80">
        <f t="shared" si="31"/>
        <v>0</v>
      </c>
      <c r="P456" s="79">
        <f t="shared" si="30"/>
        <v>0</v>
      </c>
    </row>
    <row r="457" spans="15:16" x14ac:dyDescent="0.25">
      <c r="O457" s="80">
        <f t="shared" si="31"/>
        <v>0</v>
      </c>
      <c r="P457" s="79">
        <f t="shared" si="30"/>
        <v>0</v>
      </c>
    </row>
    <row r="458" spans="15:16" x14ac:dyDescent="0.25">
      <c r="O458" s="80">
        <f t="shared" si="31"/>
        <v>0</v>
      </c>
      <c r="P458" s="79">
        <f t="shared" si="30"/>
        <v>0</v>
      </c>
    </row>
    <row r="459" spans="15:16" x14ac:dyDescent="0.25">
      <c r="O459" s="80">
        <f t="shared" si="31"/>
        <v>0</v>
      </c>
      <c r="P459" s="79">
        <f t="shared" si="30"/>
        <v>0</v>
      </c>
    </row>
    <row r="460" spans="15:16" x14ac:dyDescent="0.25">
      <c r="O460" s="80">
        <f t="shared" si="31"/>
        <v>0</v>
      </c>
      <c r="P460" s="79">
        <f t="shared" si="30"/>
        <v>0</v>
      </c>
    </row>
    <row r="461" spans="15:16" x14ac:dyDescent="0.25">
      <c r="O461" s="80">
        <f t="shared" si="31"/>
        <v>0</v>
      </c>
      <c r="P461" s="79">
        <f t="shared" si="30"/>
        <v>0</v>
      </c>
    </row>
    <row r="462" spans="15:16" x14ac:dyDescent="0.25">
      <c r="O462" s="80">
        <f t="shared" si="31"/>
        <v>0</v>
      </c>
      <c r="P462" s="79">
        <f t="shared" si="30"/>
        <v>0</v>
      </c>
    </row>
    <row r="463" spans="15:16" x14ac:dyDescent="0.25">
      <c r="O463" s="80">
        <f t="shared" si="31"/>
        <v>0</v>
      </c>
      <c r="P463" s="79">
        <f t="shared" si="30"/>
        <v>0</v>
      </c>
    </row>
    <row r="464" spans="15:16" x14ac:dyDescent="0.25">
      <c r="O464" s="80">
        <f t="shared" si="31"/>
        <v>0</v>
      </c>
      <c r="P464" s="79">
        <f t="shared" si="30"/>
        <v>0</v>
      </c>
    </row>
    <row r="465" spans="15:16" x14ac:dyDescent="0.25">
      <c r="O465" s="80">
        <f t="shared" si="31"/>
        <v>0</v>
      </c>
      <c r="P465" s="79">
        <f t="shared" si="30"/>
        <v>0</v>
      </c>
    </row>
    <row r="466" spans="15:16" x14ac:dyDescent="0.25">
      <c r="O466" s="80">
        <f t="shared" si="31"/>
        <v>0</v>
      </c>
      <c r="P466" s="79">
        <f t="shared" si="30"/>
        <v>0</v>
      </c>
    </row>
    <row r="467" spans="15:16" x14ac:dyDescent="0.25">
      <c r="O467" s="80">
        <f t="shared" si="31"/>
        <v>0</v>
      </c>
      <c r="P467" s="79">
        <f t="shared" si="30"/>
        <v>0</v>
      </c>
    </row>
    <row r="468" spans="15:16" x14ac:dyDescent="0.25">
      <c r="O468" s="80">
        <f t="shared" si="31"/>
        <v>0</v>
      </c>
      <c r="P468" s="79">
        <f t="shared" si="30"/>
        <v>0</v>
      </c>
    </row>
    <row r="469" spans="15:16" x14ac:dyDescent="0.25">
      <c r="O469" s="80">
        <f t="shared" si="31"/>
        <v>0</v>
      </c>
      <c r="P469" s="79">
        <f t="shared" si="30"/>
        <v>0</v>
      </c>
    </row>
    <row r="470" spans="15:16" x14ac:dyDescent="0.25">
      <c r="O470" s="80">
        <f t="shared" si="31"/>
        <v>0</v>
      </c>
      <c r="P470" s="79">
        <f t="shared" si="30"/>
        <v>0</v>
      </c>
    </row>
    <row r="471" spans="15:16" x14ac:dyDescent="0.25">
      <c r="O471" s="80">
        <f t="shared" si="31"/>
        <v>0</v>
      </c>
      <c r="P471" s="79">
        <f t="shared" si="30"/>
        <v>0</v>
      </c>
    </row>
    <row r="472" spans="15:16" x14ac:dyDescent="0.25">
      <c r="O472" s="80">
        <f t="shared" si="31"/>
        <v>0</v>
      </c>
      <c r="P472" s="79">
        <f t="shared" si="30"/>
        <v>0</v>
      </c>
    </row>
    <row r="473" spans="15:16" x14ac:dyDescent="0.25">
      <c r="O473" s="80">
        <f t="shared" si="31"/>
        <v>0</v>
      </c>
      <c r="P473" s="79">
        <f t="shared" si="30"/>
        <v>0</v>
      </c>
    </row>
    <row r="474" spans="15:16" x14ac:dyDescent="0.25">
      <c r="O474" s="80">
        <f t="shared" si="31"/>
        <v>0</v>
      </c>
      <c r="P474" s="79">
        <f t="shared" si="30"/>
        <v>0</v>
      </c>
    </row>
    <row r="475" spans="15:16" x14ac:dyDescent="0.25">
      <c r="O475" s="80">
        <f t="shared" si="31"/>
        <v>0</v>
      </c>
      <c r="P475" s="79">
        <f t="shared" si="30"/>
        <v>0</v>
      </c>
    </row>
    <row r="476" spans="15:16" x14ac:dyDescent="0.25">
      <c r="O476" s="80">
        <f t="shared" si="31"/>
        <v>0</v>
      </c>
      <c r="P476" s="79">
        <f t="shared" si="30"/>
        <v>0</v>
      </c>
    </row>
    <row r="477" spans="15:16" x14ac:dyDescent="0.25">
      <c r="O477" s="80">
        <f t="shared" si="31"/>
        <v>0</v>
      </c>
      <c r="P477" s="79">
        <f t="shared" si="30"/>
        <v>0</v>
      </c>
    </row>
    <row r="478" spans="15:16" x14ac:dyDescent="0.25">
      <c r="O478" s="80">
        <f t="shared" si="31"/>
        <v>0</v>
      </c>
      <c r="P478" s="79">
        <f t="shared" si="30"/>
        <v>0</v>
      </c>
    </row>
    <row r="479" spans="15:16" x14ac:dyDescent="0.25">
      <c r="O479" s="80">
        <f t="shared" si="31"/>
        <v>0</v>
      </c>
      <c r="P479" s="79">
        <f t="shared" si="30"/>
        <v>0</v>
      </c>
    </row>
    <row r="480" spans="15:16" x14ac:dyDescent="0.25">
      <c r="O480" s="80">
        <f t="shared" si="31"/>
        <v>0</v>
      </c>
      <c r="P480" s="79">
        <f t="shared" si="30"/>
        <v>0</v>
      </c>
    </row>
    <row r="481" spans="15:16" x14ac:dyDescent="0.25">
      <c r="O481" s="80">
        <f t="shared" si="31"/>
        <v>0</v>
      </c>
      <c r="P481" s="79">
        <f t="shared" si="30"/>
        <v>0</v>
      </c>
    </row>
    <row r="482" spans="15:16" x14ac:dyDescent="0.25">
      <c r="O482" s="80">
        <f t="shared" si="31"/>
        <v>0</v>
      </c>
      <c r="P482" s="79">
        <f t="shared" si="30"/>
        <v>0</v>
      </c>
    </row>
    <row r="483" spans="15:16" x14ac:dyDescent="0.25">
      <c r="O483" s="80">
        <f t="shared" si="31"/>
        <v>0</v>
      </c>
      <c r="P483" s="79">
        <f t="shared" si="30"/>
        <v>0</v>
      </c>
    </row>
    <row r="484" spans="15:16" x14ac:dyDescent="0.25">
      <c r="O484" s="80">
        <f t="shared" si="31"/>
        <v>0</v>
      </c>
      <c r="P484" s="79">
        <f t="shared" si="30"/>
        <v>0</v>
      </c>
    </row>
    <row r="485" spans="15:16" x14ac:dyDescent="0.25">
      <c r="O485" s="80">
        <f t="shared" si="31"/>
        <v>0</v>
      </c>
      <c r="P485" s="79">
        <f t="shared" si="30"/>
        <v>0</v>
      </c>
    </row>
    <row r="486" spans="15:16" x14ac:dyDescent="0.25">
      <c r="O486" s="80">
        <f t="shared" si="31"/>
        <v>0</v>
      </c>
      <c r="P486" s="79">
        <f t="shared" si="30"/>
        <v>0</v>
      </c>
    </row>
    <row r="487" spans="15:16" x14ac:dyDescent="0.25">
      <c r="O487" s="80">
        <f t="shared" si="31"/>
        <v>0</v>
      </c>
      <c r="P487" s="79">
        <f t="shared" si="30"/>
        <v>0</v>
      </c>
    </row>
    <row r="488" spans="15:16" x14ac:dyDescent="0.25">
      <c r="O488" s="80">
        <f t="shared" si="31"/>
        <v>0</v>
      </c>
      <c r="P488" s="79">
        <f t="shared" si="30"/>
        <v>0</v>
      </c>
    </row>
    <row r="489" spans="15:16" x14ac:dyDescent="0.25">
      <c r="O489" s="80">
        <f t="shared" si="31"/>
        <v>0</v>
      </c>
      <c r="P489" s="79">
        <f t="shared" si="30"/>
        <v>0</v>
      </c>
    </row>
    <row r="490" spans="15:16" x14ac:dyDescent="0.25">
      <c r="O490" s="80">
        <f t="shared" si="31"/>
        <v>0</v>
      </c>
      <c r="P490" s="79">
        <f t="shared" si="30"/>
        <v>0</v>
      </c>
    </row>
    <row r="491" spans="15:16" x14ac:dyDescent="0.25">
      <c r="O491" s="80">
        <f t="shared" si="31"/>
        <v>0</v>
      </c>
      <c r="P491" s="79">
        <f t="shared" si="30"/>
        <v>0</v>
      </c>
    </row>
    <row r="492" spans="15:16" x14ac:dyDescent="0.25">
      <c r="O492" s="80">
        <f t="shared" si="31"/>
        <v>0</v>
      </c>
      <c r="P492" s="79">
        <f t="shared" si="30"/>
        <v>0</v>
      </c>
    </row>
    <row r="493" spans="15:16" x14ac:dyDescent="0.25">
      <c r="O493" s="80">
        <f t="shared" si="31"/>
        <v>0</v>
      </c>
      <c r="P493" s="79">
        <f t="shared" si="30"/>
        <v>0</v>
      </c>
    </row>
    <row r="494" spans="15:16" x14ac:dyDescent="0.25">
      <c r="O494" s="80">
        <f t="shared" si="31"/>
        <v>0</v>
      </c>
      <c r="P494" s="79">
        <f t="shared" si="30"/>
        <v>0</v>
      </c>
    </row>
    <row r="495" spans="15:16" x14ac:dyDescent="0.25">
      <c r="O495" s="80">
        <f t="shared" si="31"/>
        <v>0</v>
      </c>
      <c r="P495" s="79">
        <f t="shared" si="30"/>
        <v>0</v>
      </c>
    </row>
    <row r="496" spans="15:16" x14ac:dyDescent="0.25">
      <c r="O496" s="80">
        <f t="shared" si="31"/>
        <v>0</v>
      </c>
      <c r="P496" s="79">
        <f t="shared" si="30"/>
        <v>0</v>
      </c>
    </row>
    <row r="497" spans="15:16" x14ac:dyDescent="0.25">
      <c r="O497" s="80">
        <f t="shared" si="31"/>
        <v>0</v>
      </c>
      <c r="P497" s="79">
        <f t="shared" si="30"/>
        <v>0</v>
      </c>
    </row>
    <row r="498" spans="15:16" x14ac:dyDescent="0.25">
      <c r="O498" s="80">
        <f t="shared" si="31"/>
        <v>0</v>
      </c>
      <c r="P498" s="79">
        <f t="shared" si="30"/>
        <v>0</v>
      </c>
    </row>
    <row r="499" spans="15:16" x14ac:dyDescent="0.25">
      <c r="O499" s="80">
        <f t="shared" si="31"/>
        <v>0</v>
      </c>
      <c r="P499" s="79">
        <f t="shared" si="30"/>
        <v>0</v>
      </c>
    </row>
    <row r="500" spans="15:16" x14ac:dyDescent="0.25">
      <c r="O500" s="80">
        <f t="shared" si="31"/>
        <v>0</v>
      </c>
      <c r="P500" s="79">
        <f t="shared" si="30"/>
        <v>0</v>
      </c>
    </row>
    <row r="501" spans="15:16" x14ac:dyDescent="0.25">
      <c r="O501" s="80">
        <f t="shared" si="31"/>
        <v>0</v>
      </c>
      <c r="P501" s="79">
        <f t="shared" si="30"/>
        <v>0</v>
      </c>
    </row>
    <row r="502" spans="15:16" x14ac:dyDescent="0.25">
      <c r="O502" s="80">
        <f t="shared" si="31"/>
        <v>0</v>
      </c>
      <c r="P502" s="79">
        <f t="shared" si="30"/>
        <v>0</v>
      </c>
    </row>
    <row r="503" spans="15:16" x14ac:dyDescent="0.25">
      <c r="O503" s="80">
        <f t="shared" si="31"/>
        <v>0</v>
      </c>
      <c r="P503" s="79">
        <f t="shared" si="30"/>
        <v>0</v>
      </c>
    </row>
    <row r="504" spans="15:16" x14ac:dyDescent="0.25">
      <c r="O504" s="80">
        <f t="shared" si="31"/>
        <v>0</v>
      </c>
      <c r="P504" s="79">
        <f t="shared" si="30"/>
        <v>0</v>
      </c>
    </row>
    <row r="505" spans="15:16" x14ac:dyDescent="0.25">
      <c r="O505" s="80">
        <f t="shared" si="31"/>
        <v>0</v>
      </c>
      <c r="P505" s="79">
        <f t="shared" si="30"/>
        <v>0</v>
      </c>
    </row>
    <row r="506" spans="15:16" x14ac:dyDescent="0.25">
      <c r="O506" s="80">
        <f t="shared" si="31"/>
        <v>0</v>
      </c>
      <c r="P506" s="79">
        <f t="shared" si="30"/>
        <v>0</v>
      </c>
    </row>
    <row r="507" spans="15:16" x14ac:dyDescent="0.25">
      <c r="O507" s="80">
        <f t="shared" si="31"/>
        <v>0</v>
      </c>
      <c r="P507" s="79">
        <f t="shared" si="30"/>
        <v>0</v>
      </c>
    </row>
    <row r="508" spans="15:16" x14ac:dyDescent="0.25">
      <c r="O508" s="80">
        <f t="shared" si="31"/>
        <v>0</v>
      </c>
      <c r="P508" s="79">
        <f t="shared" si="30"/>
        <v>0</v>
      </c>
    </row>
    <row r="509" spans="15:16" x14ac:dyDescent="0.25">
      <c r="O509" s="80">
        <f t="shared" si="31"/>
        <v>0</v>
      </c>
      <c r="P509" s="79">
        <f t="shared" si="30"/>
        <v>0</v>
      </c>
    </row>
    <row r="510" spans="15:16" x14ac:dyDescent="0.25">
      <c r="O510" s="80">
        <f t="shared" si="31"/>
        <v>0</v>
      </c>
      <c r="P510" s="79">
        <f t="shared" si="30"/>
        <v>0</v>
      </c>
    </row>
    <row r="511" spans="15:16" x14ac:dyDescent="0.25">
      <c r="O511" s="80">
        <f t="shared" si="31"/>
        <v>0</v>
      </c>
      <c r="P511" s="79">
        <f t="shared" si="30"/>
        <v>0</v>
      </c>
    </row>
    <row r="512" spans="15:16" x14ac:dyDescent="0.25">
      <c r="O512" s="80">
        <f t="shared" si="31"/>
        <v>0</v>
      </c>
      <c r="P512" s="79">
        <f t="shared" ref="P512:P575" si="32">B519</f>
        <v>0</v>
      </c>
    </row>
    <row r="513" spans="15:16" x14ac:dyDescent="0.25">
      <c r="O513" s="80">
        <f t="shared" si="31"/>
        <v>0</v>
      </c>
      <c r="P513" s="79">
        <f t="shared" si="32"/>
        <v>0</v>
      </c>
    </row>
    <row r="514" spans="15:16" x14ac:dyDescent="0.25">
      <c r="O514" s="80">
        <f t="shared" si="31"/>
        <v>0</v>
      </c>
      <c r="P514" s="79">
        <f t="shared" si="32"/>
        <v>0</v>
      </c>
    </row>
    <row r="515" spans="15:16" x14ac:dyDescent="0.25">
      <c r="O515" s="80">
        <f t="shared" si="31"/>
        <v>0</v>
      </c>
      <c r="P515" s="79">
        <f t="shared" si="32"/>
        <v>0</v>
      </c>
    </row>
    <row r="516" spans="15:16" x14ac:dyDescent="0.25">
      <c r="O516" s="80">
        <f t="shared" si="31"/>
        <v>0</v>
      </c>
      <c r="P516" s="79">
        <f t="shared" si="32"/>
        <v>0</v>
      </c>
    </row>
    <row r="517" spans="15:16" x14ac:dyDescent="0.25">
      <c r="O517" s="80">
        <f t="shared" si="31"/>
        <v>0</v>
      </c>
      <c r="P517" s="79">
        <f t="shared" si="32"/>
        <v>0</v>
      </c>
    </row>
    <row r="518" spans="15:16" x14ac:dyDescent="0.25">
      <c r="O518" s="80">
        <f t="shared" si="31"/>
        <v>0</v>
      </c>
      <c r="P518" s="79">
        <f t="shared" si="32"/>
        <v>0</v>
      </c>
    </row>
    <row r="519" spans="15:16" x14ac:dyDescent="0.25">
      <c r="O519" s="80">
        <f t="shared" ref="O519:O582" si="33">COUNTIF(B$11:B$999860,"&lt;"&amp;B526)</f>
        <v>0</v>
      </c>
      <c r="P519" s="79">
        <f t="shared" si="32"/>
        <v>0</v>
      </c>
    </row>
    <row r="520" spans="15:16" x14ac:dyDescent="0.25">
      <c r="O520" s="80">
        <f t="shared" si="33"/>
        <v>0</v>
      </c>
      <c r="P520" s="79">
        <f t="shared" si="32"/>
        <v>0</v>
      </c>
    </row>
    <row r="521" spans="15:16" x14ac:dyDescent="0.25">
      <c r="O521" s="80">
        <f t="shared" si="33"/>
        <v>0</v>
      </c>
      <c r="P521" s="79">
        <f t="shared" si="32"/>
        <v>0</v>
      </c>
    </row>
    <row r="522" spans="15:16" x14ac:dyDescent="0.25">
      <c r="O522" s="80">
        <f t="shared" si="33"/>
        <v>0</v>
      </c>
      <c r="P522" s="79">
        <f t="shared" si="32"/>
        <v>0</v>
      </c>
    </row>
    <row r="523" spans="15:16" x14ac:dyDescent="0.25">
      <c r="O523" s="80">
        <f t="shared" si="33"/>
        <v>0</v>
      </c>
      <c r="P523" s="79">
        <f t="shared" si="32"/>
        <v>0</v>
      </c>
    </row>
    <row r="524" spans="15:16" x14ac:dyDescent="0.25">
      <c r="O524" s="80">
        <f t="shared" si="33"/>
        <v>0</v>
      </c>
      <c r="P524" s="79">
        <f t="shared" si="32"/>
        <v>0</v>
      </c>
    </row>
    <row r="525" spans="15:16" x14ac:dyDescent="0.25">
      <c r="O525" s="80">
        <f t="shared" si="33"/>
        <v>0</v>
      </c>
      <c r="P525" s="79">
        <f t="shared" si="32"/>
        <v>0</v>
      </c>
    </row>
    <row r="526" spans="15:16" x14ac:dyDescent="0.25">
      <c r="O526" s="80">
        <f t="shared" si="33"/>
        <v>0</v>
      </c>
      <c r="P526" s="79">
        <f t="shared" si="32"/>
        <v>0</v>
      </c>
    </row>
    <row r="527" spans="15:16" x14ac:dyDescent="0.25">
      <c r="O527" s="80">
        <f t="shared" si="33"/>
        <v>0</v>
      </c>
      <c r="P527" s="79">
        <f t="shared" si="32"/>
        <v>0</v>
      </c>
    </row>
    <row r="528" spans="15:16" x14ac:dyDescent="0.25">
      <c r="O528" s="80">
        <f t="shared" si="33"/>
        <v>0</v>
      </c>
      <c r="P528" s="79">
        <f t="shared" si="32"/>
        <v>0</v>
      </c>
    </row>
    <row r="529" spans="15:16" x14ac:dyDescent="0.25">
      <c r="O529" s="80">
        <f t="shared" si="33"/>
        <v>0</v>
      </c>
      <c r="P529" s="79">
        <f t="shared" si="32"/>
        <v>0</v>
      </c>
    </row>
    <row r="530" spans="15:16" x14ac:dyDescent="0.25">
      <c r="O530" s="80">
        <f t="shared" si="33"/>
        <v>0</v>
      </c>
      <c r="P530" s="79">
        <f t="shared" si="32"/>
        <v>0</v>
      </c>
    </row>
    <row r="531" spans="15:16" x14ac:dyDescent="0.25">
      <c r="O531" s="80">
        <f t="shared" si="33"/>
        <v>0</v>
      </c>
      <c r="P531" s="79">
        <f t="shared" si="32"/>
        <v>0</v>
      </c>
    </row>
    <row r="532" spans="15:16" x14ac:dyDescent="0.25">
      <c r="O532" s="80">
        <f t="shared" si="33"/>
        <v>0</v>
      </c>
      <c r="P532" s="79">
        <f t="shared" si="32"/>
        <v>0</v>
      </c>
    </row>
    <row r="533" spans="15:16" x14ac:dyDescent="0.25">
      <c r="O533" s="80">
        <f t="shared" si="33"/>
        <v>0</v>
      </c>
      <c r="P533" s="79">
        <f t="shared" si="32"/>
        <v>0</v>
      </c>
    </row>
    <row r="534" spans="15:16" x14ac:dyDescent="0.25">
      <c r="O534" s="80">
        <f t="shared" si="33"/>
        <v>0</v>
      </c>
      <c r="P534" s="79">
        <f t="shared" si="32"/>
        <v>0</v>
      </c>
    </row>
    <row r="535" spans="15:16" x14ac:dyDescent="0.25">
      <c r="O535" s="80">
        <f t="shared" si="33"/>
        <v>0</v>
      </c>
      <c r="P535" s="79">
        <f t="shared" si="32"/>
        <v>0</v>
      </c>
    </row>
    <row r="536" spans="15:16" x14ac:dyDescent="0.25">
      <c r="O536" s="80">
        <f t="shared" si="33"/>
        <v>0</v>
      </c>
      <c r="P536" s="79">
        <f t="shared" si="32"/>
        <v>0</v>
      </c>
    </row>
    <row r="537" spans="15:16" x14ac:dyDescent="0.25">
      <c r="O537" s="80">
        <f t="shared" si="33"/>
        <v>0</v>
      </c>
      <c r="P537" s="79">
        <f t="shared" si="32"/>
        <v>0</v>
      </c>
    </row>
    <row r="538" spans="15:16" x14ac:dyDescent="0.25">
      <c r="O538" s="80">
        <f t="shared" si="33"/>
        <v>0</v>
      </c>
      <c r="P538" s="79">
        <f t="shared" si="32"/>
        <v>0</v>
      </c>
    </row>
    <row r="539" spans="15:16" x14ac:dyDescent="0.25">
      <c r="O539" s="80">
        <f t="shared" si="33"/>
        <v>0</v>
      </c>
      <c r="P539" s="79">
        <f t="shared" si="32"/>
        <v>0</v>
      </c>
    </row>
    <row r="540" spans="15:16" x14ac:dyDescent="0.25">
      <c r="O540" s="80">
        <f t="shared" si="33"/>
        <v>0</v>
      </c>
      <c r="P540" s="79">
        <f t="shared" si="32"/>
        <v>0</v>
      </c>
    </row>
    <row r="541" spans="15:16" x14ac:dyDescent="0.25">
      <c r="O541" s="80">
        <f t="shared" si="33"/>
        <v>0</v>
      </c>
      <c r="P541" s="79">
        <f t="shared" si="32"/>
        <v>0</v>
      </c>
    </row>
    <row r="542" spans="15:16" x14ac:dyDescent="0.25">
      <c r="O542" s="80">
        <f t="shared" si="33"/>
        <v>0</v>
      </c>
      <c r="P542" s="79">
        <f t="shared" si="32"/>
        <v>0</v>
      </c>
    </row>
    <row r="543" spans="15:16" x14ac:dyDescent="0.25">
      <c r="O543" s="80">
        <f t="shared" si="33"/>
        <v>0</v>
      </c>
      <c r="P543" s="79">
        <f t="shared" si="32"/>
        <v>0</v>
      </c>
    </row>
    <row r="544" spans="15:16" x14ac:dyDescent="0.25">
      <c r="O544" s="80">
        <f t="shared" si="33"/>
        <v>0</v>
      </c>
      <c r="P544" s="79">
        <f t="shared" si="32"/>
        <v>0</v>
      </c>
    </row>
    <row r="545" spans="15:16" x14ac:dyDescent="0.25">
      <c r="O545" s="80">
        <f t="shared" si="33"/>
        <v>0</v>
      </c>
      <c r="P545" s="79">
        <f t="shared" si="32"/>
        <v>0</v>
      </c>
    </row>
    <row r="546" spans="15:16" x14ac:dyDescent="0.25">
      <c r="O546" s="80">
        <f t="shared" si="33"/>
        <v>0</v>
      </c>
      <c r="P546" s="79">
        <f t="shared" si="32"/>
        <v>0</v>
      </c>
    </row>
    <row r="547" spans="15:16" x14ac:dyDescent="0.25">
      <c r="O547" s="80">
        <f t="shared" si="33"/>
        <v>0</v>
      </c>
      <c r="P547" s="79">
        <f t="shared" si="32"/>
        <v>0</v>
      </c>
    </row>
    <row r="548" spans="15:16" x14ac:dyDescent="0.25">
      <c r="O548" s="80">
        <f t="shared" si="33"/>
        <v>0</v>
      </c>
      <c r="P548" s="79">
        <f t="shared" si="32"/>
        <v>0</v>
      </c>
    </row>
    <row r="549" spans="15:16" x14ac:dyDescent="0.25">
      <c r="O549" s="80">
        <f t="shared" si="33"/>
        <v>0</v>
      </c>
      <c r="P549" s="79">
        <f t="shared" si="32"/>
        <v>0</v>
      </c>
    </row>
    <row r="550" spans="15:16" x14ac:dyDescent="0.25">
      <c r="O550" s="80">
        <f t="shared" si="33"/>
        <v>0</v>
      </c>
      <c r="P550" s="79">
        <f t="shared" si="32"/>
        <v>0</v>
      </c>
    </row>
    <row r="551" spans="15:16" x14ac:dyDescent="0.25">
      <c r="O551" s="80">
        <f t="shared" si="33"/>
        <v>0</v>
      </c>
      <c r="P551" s="79">
        <f t="shared" si="32"/>
        <v>0</v>
      </c>
    </row>
    <row r="552" spans="15:16" x14ac:dyDescent="0.25">
      <c r="O552" s="80">
        <f t="shared" si="33"/>
        <v>0</v>
      </c>
      <c r="P552" s="79">
        <f t="shared" si="32"/>
        <v>0</v>
      </c>
    </row>
    <row r="553" spans="15:16" x14ac:dyDescent="0.25">
      <c r="O553" s="80">
        <f t="shared" si="33"/>
        <v>0</v>
      </c>
      <c r="P553" s="79">
        <f t="shared" si="32"/>
        <v>0</v>
      </c>
    </row>
    <row r="554" spans="15:16" x14ac:dyDescent="0.25">
      <c r="O554" s="80">
        <f t="shared" si="33"/>
        <v>0</v>
      </c>
      <c r="P554" s="79">
        <f t="shared" si="32"/>
        <v>0</v>
      </c>
    </row>
    <row r="555" spans="15:16" x14ac:dyDescent="0.25">
      <c r="O555" s="80">
        <f t="shared" si="33"/>
        <v>0</v>
      </c>
      <c r="P555" s="79">
        <f t="shared" si="32"/>
        <v>0</v>
      </c>
    </row>
    <row r="556" spans="15:16" x14ac:dyDescent="0.25">
      <c r="O556" s="80">
        <f t="shared" si="33"/>
        <v>0</v>
      </c>
      <c r="P556" s="79">
        <f t="shared" si="32"/>
        <v>0</v>
      </c>
    </row>
    <row r="557" spans="15:16" x14ac:dyDescent="0.25">
      <c r="O557" s="80">
        <f t="shared" si="33"/>
        <v>0</v>
      </c>
      <c r="P557" s="79">
        <f t="shared" si="32"/>
        <v>0</v>
      </c>
    </row>
    <row r="558" spans="15:16" x14ac:dyDescent="0.25">
      <c r="O558" s="80">
        <f t="shared" si="33"/>
        <v>0</v>
      </c>
      <c r="P558" s="79">
        <f t="shared" si="32"/>
        <v>0</v>
      </c>
    </row>
    <row r="559" spans="15:16" x14ac:dyDescent="0.25">
      <c r="O559" s="80">
        <f t="shared" si="33"/>
        <v>0</v>
      </c>
      <c r="P559" s="79">
        <f t="shared" si="32"/>
        <v>0</v>
      </c>
    </row>
    <row r="560" spans="15:16" x14ac:dyDescent="0.25">
      <c r="O560" s="80">
        <f t="shared" si="33"/>
        <v>0</v>
      </c>
      <c r="P560" s="79">
        <f t="shared" si="32"/>
        <v>0</v>
      </c>
    </row>
    <row r="561" spans="15:16" x14ac:dyDescent="0.25">
      <c r="O561" s="80">
        <f t="shared" si="33"/>
        <v>0</v>
      </c>
      <c r="P561" s="79">
        <f t="shared" si="32"/>
        <v>0</v>
      </c>
    </row>
    <row r="562" spans="15:16" x14ac:dyDescent="0.25">
      <c r="O562" s="80">
        <f t="shared" si="33"/>
        <v>0</v>
      </c>
      <c r="P562" s="79">
        <f t="shared" si="32"/>
        <v>0</v>
      </c>
    </row>
    <row r="563" spans="15:16" x14ac:dyDescent="0.25">
      <c r="O563" s="80">
        <f t="shared" si="33"/>
        <v>0</v>
      </c>
      <c r="P563" s="79">
        <f t="shared" si="32"/>
        <v>0</v>
      </c>
    </row>
    <row r="564" spans="15:16" x14ac:dyDescent="0.25">
      <c r="O564" s="80">
        <f t="shared" si="33"/>
        <v>0</v>
      </c>
      <c r="P564" s="79">
        <f t="shared" si="32"/>
        <v>0</v>
      </c>
    </row>
    <row r="565" spans="15:16" x14ac:dyDescent="0.25">
      <c r="O565" s="80">
        <f t="shared" si="33"/>
        <v>0</v>
      </c>
      <c r="P565" s="79">
        <f t="shared" si="32"/>
        <v>0</v>
      </c>
    </row>
    <row r="566" spans="15:16" x14ac:dyDescent="0.25">
      <c r="O566" s="80">
        <f t="shared" si="33"/>
        <v>0</v>
      </c>
      <c r="P566" s="79">
        <f t="shared" si="32"/>
        <v>0</v>
      </c>
    </row>
    <row r="567" spans="15:16" x14ac:dyDescent="0.25">
      <c r="O567" s="80">
        <f t="shared" si="33"/>
        <v>0</v>
      </c>
      <c r="P567" s="79">
        <f t="shared" si="32"/>
        <v>0</v>
      </c>
    </row>
    <row r="568" spans="15:16" x14ac:dyDescent="0.25">
      <c r="O568" s="80">
        <f t="shared" si="33"/>
        <v>0</v>
      </c>
      <c r="P568" s="79">
        <f t="shared" si="32"/>
        <v>0</v>
      </c>
    </row>
    <row r="569" spans="15:16" x14ac:dyDescent="0.25">
      <c r="O569" s="80">
        <f t="shared" si="33"/>
        <v>0</v>
      </c>
      <c r="P569" s="79">
        <f t="shared" si="32"/>
        <v>0</v>
      </c>
    </row>
    <row r="570" spans="15:16" x14ac:dyDescent="0.25">
      <c r="O570" s="80">
        <f t="shared" si="33"/>
        <v>0</v>
      </c>
      <c r="P570" s="79">
        <f t="shared" si="32"/>
        <v>0</v>
      </c>
    </row>
    <row r="571" spans="15:16" x14ac:dyDescent="0.25">
      <c r="O571" s="80">
        <f t="shared" si="33"/>
        <v>0</v>
      </c>
      <c r="P571" s="79">
        <f t="shared" si="32"/>
        <v>0</v>
      </c>
    </row>
    <row r="572" spans="15:16" x14ac:dyDescent="0.25">
      <c r="O572" s="80">
        <f t="shared" si="33"/>
        <v>0</v>
      </c>
      <c r="P572" s="79">
        <f t="shared" si="32"/>
        <v>0</v>
      </c>
    </row>
    <row r="573" spans="15:16" x14ac:dyDescent="0.25">
      <c r="O573" s="80">
        <f t="shared" si="33"/>
        <v>0</v>
      </c>
      <c r="P573" s="79">
        <f t="shared" si="32"/>
        <v>0</v>
      </c>
    </row>
    <row r="574" spans="15:16" x14ac:dyDescent="0.25">
      <c r="O574" s="80">
        <f t="shared" si="33"/>
        <v>0</v>
      </c>
      <c r="P574" s="79">
        <f t="shared" si="32"/>
        <v>0</v>
      </c>
    </row>
    <row r="575" spans="15:16" x14ac:dyDescent="0.25">
      <c r="O575" s="80">
        <f t="shared" si="33"/>
        <v>0</v>
      </c>
      <c r="P575" s="79">
        <f t="shared" si="32"/>
        <v>0</v>
      </c>
    </row>
    <row r="576" spans="15:16" x14ac:dyDescent="0.25">
      <c r="O576" s="80">
        <f t="shared" si="33"/>
        <v>0</v>
      </c>
      <c r="P576" s="79">
        <f t="shared" ref="P576:P639" si="34">B583</f>
        <v>0</v>
      </c>
    </row>
    <row r="577" spans="15:16" x14ac:dyDescent="0.25">
      <c r="O577" s="80">
        <f t="shared" si="33"/>
        <v>0</v>
      </c>
      <c r="P577" s="79">
        <f t="shared" si="34"/>
        <v>0</v>
      </c>
    </row>
    <row r="578" spans="15:16" x14ac:dyDescent="0.25">
      <c r="O578" s="80">
        <f t="shared" si="33"/>
        <v>0</v>
      </c>
      <c r="P578" s="79">
        <f t="shared" si="34"/>
        <v>0</v>
      </c>
    </row>
    <row r="579" spans="15:16" x14ac:dyDescent="0.25">
      <c r="O579" s="80">
        <f t="shared" si="33"/>
        <v>0</v>
      </c>
      <c r="P579" s="79">
        <f t="shared" si="34"/>
        <v>0</v>
      </c>
    </row>
    <row r="580" spans="15:16" x14ac:dyDescent="0.25">
      <c r="O580" s="80">
        <f t="shared" si="33"/>
        <v>0</v>
      </c>
      <c r="P580" s="79">
        <f t="shared" si="34"/>
        <v>0</v>
      </c>
    </row>
    <row r="581" spans="15:16" x14ac:dyDescent="0.25">
      <c r="O581" s="80">
        <f t="shared" si="33"/>
        <v>0</v>
      </c>
      <c r="P581" s="79">
        <f t="shared" si="34"/>
        <v>0</v>
      </c>
    </row>
    <row r="582" spans="15:16" x14ac:dyDescent="0.25">
      <c r="O582" s="80">
        <f t="shared" si="33"/>
        <v>0</v>
      </c>
      <c r="P582" s="79">
        <f t="shared" si="34"/>
        <v>0</v>
      </c>
    </row>
    <row r="583" spans="15:16" x14ac:dyDescent="0.25">
      <c r="O583" s="80">
        <f t="shared" ref="O583:O646" si="35">COUNTIF(B$11:B$999860,"&lt;"&amp;B590)</f>
        <v>0</v>
      </c>
      <c r="P583" s="79">
        <f t="shared" si="34"/>
        <v>0</v>
      </c>
    </row>
    <row r="584" spans="15:16" x14ac:dyDescent="0.25">
      <c r="O584" s="80">
        <f t="shared" si="35"/>
        <v>0</v>
      </c>
      <c r="P584" s="79">
        <f t="shared" si="34"/>
        <v>0</v>
      </c>
    </row>
    <row r="585" spans="15:16" x14ac:dyDescent="0.25">
      <c r="O585" s="80">
        <f t="shared" si="35"/>
        <v>0</v>
      </c>
      <c r="P585" s="79">
        <f t="shared" si="34"/>
        <v>0</v>
      </c>
    </row>
    <row r="586" spans="15:16" x14ac:dyDescent="0.25">
      <c r="O586" s="80">
        <f t="shared" si="35"/>
        <v>0</v>
      </c>
      <c r="P586" s="79">
        <f t="shared" si="34"/>
        <v>0</v>
      </c>
    </row>
    <row r="587" spans="15:16" x14ac:dyDescent="0.25">
      <c r="O587" s="80">
        <f t="shared" si="35"/>
        <v>0</v>
      </c>
      <c r="P587" s="79">
        <f t="shared" si="34"/>
        <v>0</v>
      </c>
    </row>
    <row r="588" spans="15:16" x14ac:dyDescent="0.25">
      <c r="O588" s="80">
        <f t="shared" si="35"/>
        <v>0</v>
      </c>
      <c r="P588" s="79">
        <f t="shared" si="34"/>
        <v>0</v>
      </c>
    </row>
    <row r="589" spans="15:16" x14ac:dyDescent="0.25">
      <c r="O589" s="80">
        <f t="shared" si="35"/>
        <v>0</v>
      </c>
      <c r="P589" s="79">
        <f t="shared" si="34"/>
        <v>0</v>
      </c>
    </row>
    <row r="590" spans="15:16" x14ac:dyDescent="0.25">
      <c r="O590" s="80">
        <f t="shared" si="35"/>
        <v>0</v>
      </c>
      <c r="P590" s="79">
        <f t="shared" si="34"/>
        <v>0</v>
      </c>
    </row>
    <row r="591" spans="15:16" x14ac:dyDescent="0.25">
      <c r="O591" s="80">
        <f t="shared" si="35"/>
        <v>0</v>
      </c>
      <c r="P591" s="79">
        <f t="shared" si="34"/>
        <v>0</v>
      </c>
    </row>
    <row r="592" spans="15:16" x14ac:dyDescent="0.25">
      <c r="O592" s="80">
        <f t="shared" si="35"/>
        <v>0</v>
      </c>
      <c r="P592" s="79">
        <f t="shared" si="34"/>
        <v>0</v>
      </c>
    </row>
    <row r="593" spans="15:16" x14ac:dyDescent="0.25">
      <c r="O593" s="80">
        <f t="shared" si="35"/>
        <v>0</v>
      </c>
      <c r="P593" s="79">
        <f t="shared" si="34"/>
        <v>0</v>
      </c>
    </row>
    <row r="594" spans="15:16" x14ac:dyDescent="0.25">
      <c r="O594" s="80">
        <f t="shared" si="35"/>
        <v>0</v>
      </c>
      <c r="P594" s="79">
        <f t="shared" si="34"/>
        <v>0</v>
      </c>
    </row>
    <row r="595" spans="15:16" x14ac:dyDescent="0.25">
      <c r="O595" s="80">
        <f t="shared" si="35"/>
        <v>0</v>
      </c>
      <c r="P595" s="79">
        <f t="shared" si="34"/>
        <v>0</v>
      </c>
    </row>
    <row r="596" spans="15:16" x14ac:dyDescent="0.25">
      <c r="O596" s="80">
        <f t="shared" si="35"/>
        <v>0</v>
      </c>
      <c r="P596" s="79">
        <f t="shared" si="34"/>
        <v>0</v>
      </c>
    </row>
    <row r="597" spans="15:16" x14ac:dyDescent="0.25">
      <c r="O597" s="80">
        <f t="shared" si="35"/>
        <v>0</v>
      </c>
      <c r="P597" s="79">
        <f t="shared" si="34"/>
        <v>0</v>
      </c>
    </row>
    <row r="598" spans="15:16" x14ac:dyDescent="0.25">
      <c r="O598" s="80">
        <f t="shared" si="35"/>
        <v>0</v>
      </c>
      <c r="P598" s="79">
        <f t="shared" si="34"/>
        <v>0</v>
      </c>
    </row>
    <row r="599" spans="15:16" x14ac:dyDescent="0.25">
      <c r="O599" s="80">
        <f t="shared" si="35"/>
        <v>0</v>
      </c>
      <c r="P599" s="79">
        <f t="shared" si="34"/>
        <v>0</v>
      </c>
    </row>
    <row r="600" spans="15:16" x14ac:dyDescent="0.25">
      <c r="O600" s="80">
        <f t="shared" si="35"/>
        <v>0</v>
      </c>
      <c r="P600" s="79">
        <f t="shared" si="34"/>
        <v>0</v>
      </c>
    </row>
    <row r="601" spans="15:16" x14ac:dyDescent="0.25">
      <c r="O601" s="80">
        <f t="shared" si="35"/>
        <v>0</v>
      </c>
      <c r="P601" s="79">
        <f t="shared" si="34"/>
        <v>0</v>
      </c>
    </row>
    <row r="602" spans="15:16" x14ac:dyDescent="0.25">
      <c r="O602" s="80">
        <f t="shared" si="35"/>
        <v>0</v>
      </c>
      <c r="P602" s="79">
        <f t="shared" si="34"/>
        <v>0</v>
      </c>
    </row>
    <row r="603" spans="15:16" x14ac:dyDescent="0.25">
      <c r="O603" s="80">
        <f t="shared" si="35"/>
        <v>0</v>
      </c>
      <c r="P603" s="79">
        <f t="shared" si="34"/>
        <v>0</v>
      </c>
    </row>
    <row r="604" spans="15:16" x14ac:dyDescent="0.25">
      <c r="O604" s="80">
        <f t="shared" si="35"/>
        <v>0</v>
      </c>
      <c r="P604" s="79">
        <f t="shared" si="34"/>
        <v>0</v>
      </c>
    </row>
    <row r="605" spans="15:16" x14ac:dyDescent="0.25">
      <c r="O605" s="80">
        <f t="shared" si="35"/>
        <v>0</v>
      </c>
      <c r="P605" s="79">
        <f t="shared" si="34"/>
        <v>0</v>
      </c>
    </row>
    <row r="606" spans="15:16" x14ac:dyDescent="0.25">
      <c r="O606" s="80">
        <f t="shared" si="35"/>
        <v>0</v>
      </c>
      <c r="P606" s="79">
        <f t="shared" si="34"/>
        <v>0</v>
      </c>
    </row>
    <row r="607" spans="15:16" x14ac:dyDescent="0.25">
      <c r="O607" s="80">
        <f t="shared" si="35"/>
        <v>0</v>
      </c>
      <c r="P607" s="79">
        <f t="shared" si="34"/>
        <v>0</v>
      </c>
    </row>
    <row r="608" spans="15:16" x14ac:dyDescent="0.25">
      <c r="O608" s="80">
        <f t="shared" si="35"/>
        <v>0</v>
      </c>
      <c r="P608" s="79">
        <f t="shared" si="34"/>
        <v>0</v>
      </c>
    </row>
    <row r="609" spans="15:16" x14ac:dyDescent="0.25">
      <c r="O609" s="80">
        <f t="shared" si="35"/>
        <v>0</v>
      </c>
      <c r="P609" s="79">
        <f t="shared" si="34"/>
        <v>0</v>
      </c>
    </row>
    <row r="610" spans="15:16" x14ac:dyDescent="0.25">
      <c r="O610" s="80">
        <f t="shared" si="35"/>
        <v>0</v>
      </c>
      <c r="P610" s="79">
        <f t="shared" si="34"/>
        <v>0</v>
      </c>
    </row>
    <row r="611" spans="15:16" x14ac:dyDescent="0.25">
      <c r="O611" s="80">
        <f t="shared" si="35"/>
        <v>0</v>
      </c>
      <c r="P611" s="79">
        <f t="shared" si="34"/>
        <v>0</v>
      </c>
    </row>
    <row r="612" spans="15:16" x14ac:dyDescent="0.25">
      <c r="O612" s="80">
        <f t="shared" si="35"/>
        <v>0</v>
      </c>
      <c r="P612" s="79">
        <f t="shared" si="34"/>
        <v>0</v>
      </c>
    </row>
    <row r="613" spans="15:16" x14ac:dyDescent="0.25">
      <c r="O613" s="80">
        <f t="shared" si="35"/>
        <v>0</v>
      </c>
      <c r="P613" s="79">
        <f t="shared" si="34"/>
        <v>0</v>
      </c>
    </row>
    <row r="614" spans="15:16" x14ac:dyDescent="0.25">
      <c r="O614" s="80">
        <f t="shared" si="35"/>
        <v>0</v>
      </c>
      <c r="P614" s="79">
        <f t="shared" si="34"/>
        <v>0</v>
      </c>
    </row>
    <row r="615" spans="15:16" x14ac:dyDescent="0.25">
      <c r="O615" s="80">
        <f t="shared" si="35"/>
        <v>0</v>
      </c>
      <c r="P615" s="79">
        <f t="shared" si="34"/>
        <v>0</v>
      </c>
    </row>
    <row r="616" spans="15:16" x14ac:dyDescent="0.25">
      <c r="O616" s="80">
        <f t="shared" si="35"/>
        <v>0</v>
      </c>
      <c r="P616" s="79">
        <f t="shared" si="34"/>
        <v>0</v>
      </c>
    </row>
    <row r="617" spans="15:16" x14ac:dyDescent="0.25">
      <c r="O617" s="80">
        <f t="shared" si="35"/>
        <v>0</v>
      </c>
      <c r="P617" s="79">
        <f t="shared" si="34"/>
        <v>0</v>
      </c>
    </row>
    <row r="618" spans="15:16" x14ac:dyDescent="0.25">
      <c r="O618" s="80">
        <f t="shared" si="35"/>
        <v>0</v>
      </c>
      <c r="P618" s="79">
        <f t="shared" si="34"/>
        <v>0</v>
      </c>
    </row>
    <row r="619" spans="15:16" x14ac:dyDescent="0.25">
      <c r="O619" s="80">
        <f t="shared" si="35"/>
        <v>0</v>
      </c>
      <c r="P619" s="79">
        <f t="shared" si="34"/>
        <v>0</v>
      </c>
    </row>
    <row r="620" spans="15:16" x14ac:dyDescent="0.25">
      <c r="O620" s="80">
        <f t="shared" si="35"/>
        <v>0</v>
      </c>
      <c r="P620" s="79">
        <f t="shared" si="34"/>
        <v>0</v>
      </c>
    </row>
    <row r="621" spans="15:16" x14ac:dyDescent="0.25">
      <c r="O621" s="80">
        <f t="shared" si="35"/>
        <v>0</v>
      </c>
      <c r="P621" s="79">
        <f t="shared" si="34"/>
        <v>0</v>
      </c>
    </row>
    <row r="622" spans="15:16" x14ac:dyDescent="0.25">
      <c r="O622" s="80">
        <f t="shared" si="35"/>
        <v>0</v>
      </c>
      <c r="P622" s="79">
        <f t="shared" si="34"/>
        <v>0</v>
      </c>
    </row>
    <row r="623" spans="15:16" x14ac:dyDescent="0.25">
      <c r="O623" s="80">
        <f t="shared" si="35"/>
        <v>0</v>
      </c>
      <c r="P623" s="79">
        <f t="shared" si="34"/>
        <v>0</v>
      </c>
    </row>
    <row r="624" spans="15:16" x14ac:dyDescent="0.25">
      <c r="O624" s="80">
        <f t="shared" si="35"/>
        <v>0</v>
      </c>
      <c r="P624" s="79">
        <f t="shared" si="34"/>
        <v>0</v>
      </c>
    </row>
    <row r="625" spans="15:16" x14ac:dyDescent="0.25">
      <c r="O625" s="80">
        <f t="shared" si="35"/>
        <v>0</v>
      </c>
      <c r="P625" s="79">
        <f t="shared" si="34"/>
        <v>0</v>
      </c>
    </row>
    <row r="626" spans="15:16" x14ac:dyDescent="0.25">
      <c r="O626" s="80">
        <f t="shared" si="35"/>
        <v>0</v>
      </c>
      <c r="P626" s="79">
        <f t="shared" si="34"/>
        <v>0</v>
      </c>
    </row>
    <row r="627" spans="15:16" x14ac:dyDescent="0.25">
      <c r="O627" s="80">
        <f t="shared" si="35"/>
        <v>0</v>
      </c>
      <c r="P627" s="79">
        <f t="shared" si="34"/>
        <v>0</v>
      </c>
    </row>
    <row r="628" spans="15:16" x14ac:dyDescent="0.25">
      <c r="O628" s="80">
        <f t="shared" si="35"/>
        <v>0</v>
      </c>
      <c r="P628" s="79">
        <f t="shared" si="34"/>
        <v>0</v>
      </c>
    </row>
    <row r="629" spans="15:16" x14ac:dyDescent="0.25">
      <c r="O629" s="80">
        <f t="shared" si="35"/>
        <v>0</v>
      </c>
      <c r="P629" s="79">
        <f t="shared" si="34"/>
        <v>0</v>
      </c>
    </row>
    <row r="630" spans="15:16" x14ac:dyDescent="0.25">
      <c r="O630" s="80">
        <f t="shared" si="35"/>
        <v>0</v>
      </c>
      <c r="P630" s="79">
        <f t="shared" si="34"/>
        <v>0</v>
      </c>
    </row>
    <row r="631" spans="15:16" x14ac:dyDescent="0.25">
      <c r="O631" s="80">
        <f t="shared" si="35"/>
        <v>0</v>
      </c>
      <c r="P631" s="79">
        <f t="shared" si="34"/>
        <v>0</v>
      </c>
    </row>
    <row r="632" spans="15:16" x14ac:dyDescent="0.25">
      <c r="O632" s="80">
        <f t="shared" si="35"/>
        <v>0</v>
      </c>
      <c r="P632" s="79">
        <f t="shared" si="34"/>
        <v>0</v>
      </c>
    </row>
    <row r="633" spans="15:16" x14ac:dyDescent="0.25">
      <c r="O633" s="80">
        <f t="shared" si="35"/>
        <v>0</v>
      </c>
      <c r="P633" s="79">
        <f t="shared" si="34"/>
        <v>0</v>
      </c>
    </row>
    <row r="634" spans="15:16" x14ac:dyDescent="0.25">
      <c r="O634" s="80">
        <f t="shared" si="35"/>
        <v>0</v>
      </c>
      <c r="P634" s="79">
        <f t="shared" si="34"/>
        <v>0</v>
      </c>
    </row>
    <row r="635" spans="15:16" x14ac:dyDescent="0.25">
      <c r="O635" s="80">
        <f t="shared" si="35"/>
        <v>0</v>
      </c>
      <c r="P635" s="79">
        <f t="shared" si="34"/>
        <v>0</v>
      </c>
    </row>
    <row r="636" spans="15:16" x14ac:dyDescent="0.25">
      <c r="O636" s="80">
        <f t="shared" si="35"/>
        <v>0</v>
      </c>
      <c r="P636" s="79">
        <f t="shared" si="34"/>
        <v>0</v>
      </c>
    </row>
    <row r="637" spans="15:16" x14ac:dyDescent="0.25">
      <c r="O637" s="80">
        <f t="shared" si="35"/>
        <v>0</v>
      </c>
      <c r="P637" s="79">
        <f t="shared" si="34"/>
        <v>0</v>
      </c>
    </row>
    <row r="638" spans="15:16" x14ac:dyDescent="0.25">
      <c r="O638" s="80">
        <f t="shared" si="35"/>
        <v>0</v>
      </c>
      <c r="P638" s="79">
        <f t="shared" si="34"/>
        <v>0</v>
      </c>
    </row>
    <row r="639" spans="15:16" x14ac:dyDescent="0.25">
      <c r="O639" s="80">
        <f t="shared" si="35"/>
        <v>0</v>
      </c>
      <c r="P639" s="79">
        <f t="shared" si="34"/>
        <v>0</v>
      </c>
    </row>
    <row r="640" spans="15:16" x14ac:dyDescent="0.25">
      <c r="O640" s="80">
        <f t="shared" si="35"/>
        <v>0</v>
      </c>
      <c r="P640" s="79">
        <f t="shared" ref="P640:P703" si="36">B647</f>
        <v>0</v>
      </c>
    </row>
    <row r="641" spans="15:16" x14ac:dyDescent="0.25">
      <c r="O641" s="80">
        <f t="shared" si="35"/>
        <v>0</v>
      </c>
      <c r="P641" s="79">
        <f t="shared" si="36"/>
        <v>0</v>
      </c>
    </row>
    <row r="642" spans="15:16" x14ac:dyDescent="0.25">
      <c r="O642" s="80">
        <f t="shared" si="35"/>
        <v>0</v>
      </c>
      <c r="P642" s="79">
        <f t="shared" si="36"/>
        <v>0</v>
      </c>
    </row>
    <row r="643" spans="15:16" x14ac:dyDescent="0.25">
      <c r="O643" s="80">
        <f t="shared" si="35"/>
        <v>0</v>
      </c>
      <c r="P643" s="79">
        <f t="shared" si="36"/>
        <v>0</v>
      </c>
    </row>
    <row r="644" spans="15:16" x14ac:dyDescent="0.25">
      <c r="O644" s="80">
        <f t="shared" si="35"/>
        <v>0</v>
      </c>
      <c r="P644" s="79">
        <f t="shared" si="36"/>
        <v>0</v>
      </c>
    </row>
    <row r="645" spans="15:16" x14ac:dyDescent="0.25">
      <c r="O645" s="80">
        <f t="shared" si="35"/>
        <v>0</v>
      </c>
      <c r="P645" s="79">
        <f t="shared" si="36"/>
        <v>0</v>
      </c>
    </row>
    <row r="646" spans="15:16" x14ac:dyDescent="0.25">
      <c r="O646" s="80">
        <f t="shared" si="35"/>
        <v>0</v>
      </c>
      <c r="P646" s="79">
        <f t="shared" si="36"/>
        <v>0</v>
      </c>
    </row>
    <row r="647" spans="15:16" x14ac:dyDescent="0.25">
      <c r="O647" s="80">
        <f t="shared" ref="O647:O710" si="37">COUNTIF(B$11:B$999860,"&lt;"&amp;B654)</f>
        <v>0</v>
      </c>
      <c r="P647" s="79">
        <f t="shared" si="36"/>
        <v>0</v>
      </c>
    </row>
    <row r="648" spans="15:16" x14ac:dyDescent="0.25">
      <c r="O648" s="80">
        <f t="shared" si="37"/>
        <v>0</v>
      </c>
      <c r="P648" s="79">
        <f t="shared" si="36"/>
        <v>0</v>
      </c>
    </row>
    <row r="649" spans="15:16" x14ac:dyDescent="0.25">
      <c r="O649" s="80">
        <f t="shared" si="37"/>
        <v>0</v>
      </c>
      <c r="P649" s="79">
        <f t="shared" si="36"/>
        <v>0</v>
      </c>
    </row>
    <row r="650" spans="15:16" x14ac:dyDescent="0.25">
      <c r="O650" s="80">
        <f t="shared" si="37"/>
        <v>0</v>
      </c>
      <c r="P650" s="79">
        <f t="shared" si="36"/>
        <v>0</v>
      </c>
    </row>
    <row r="651" spans="15:16" x14ac:dyDescent="0.25">
      <c r="O651" s="80">
        <f t="shared" si="37"/>
        <v>0</v>
      </c>
      <c r="P651" s="79">
        <f t="shared" si="36"/>
        <v>0</v>
      </c>
    </row>
    <row r="652" spans="15:16" x14ac:dyDescent="0.25">
      <c r="O652" s="80">
        <f t="shared" si="37"/>
        <v>0</v>
      </c>
      <c r="P652" s="79">
        <f t="shared" si="36"/>
        <v>0</v>
      </c>
    </row>
    <row r="653" spans="15:16" x14ac:dyDescent="0.25">
      <c r="O653" s="80">
        <f t="shared" si="37"/>
        <v>0</v>
      </c>
      <c r="P653" s="79">
        <f t="shared" si="36"/>
        <v>0</v>
      </c>
    </row>
    <row r="654" spans="15:16" x14ac:dyDescent="0.25">
      <c r="O654" s="80">
        <f t="shared" si="37"/>
        <v>0</v>
      </c>
      <c r="P654" s="79">
        <f t="shared" si="36"/>
        <v>0</v>
      </c>
    </row>
    <row r="655" spans="15:16" x14ac:dyDescent="0.25">
      <c r="O655" s="80">
        <f t="shared" si="37"/>
        <v>0</v>
      </c>
      <c r="P655" s="79">
        <f t="shared" si="36"/>
        <v>0</v>
      </c>
    </row>
    <row r="656" spans="15:16" x14ac:dyDescent="0.25">
      <c r="O656" s="80">
        <f t="shared" si="37"/>
        <v>0</v>
      </c>
      <c r="P656" s="79">
        <f t="shared" si="36"/>
        <v>0</v>
      </c>
    </row>
    <row r="657" spans="15:16" x14ac:dyDescent="0.25">
      <c r="O657" s="80">
        <f t="shared" si="37"/>
        <v>0</v>
      </c>
      <c r="P657" s="79">
        <f t="shared" si="36"/>
        <v>0</v>
      </c>
    </row>
    <row r="658" spans="15:16" x14ac:dyDescent="0.25">
      <c r="O658" s="80">
        <f t="shared" si="37"/>
        <v>0</v>
      </c>
      <c r="P658" s="79">
        <f t="shared" si="36"/>
        <v>0</v>
      </c>
    </row>
    <row r="659" spans="15:16" x14ac:dyDescent="0.25">
      <c r="O659" s="80">
        <f t="shared" si="37"/>
        <v>0</v>
      </c>
      <c r="P659" s="79">
        <f t="shared" si="36"/>
        <v>0</v>
      </c>
    </row>
    <row r="660" spans="15:16" x14ac:dyDescent="0.25">
      <c r="O660" s="80">
        <f t="shared" si="37"/>
        <v>0</v>
      </c>
      <c r="P660" s="79">
        <f t="shared" si="36"/>
        <v>0</v>
      </c>
    </row>
    <row r="661" spans="15:16" x14ac:dyDescent="0.25">
      <c r="O661" s="80">
        <f t="shared" si="37"/>
        <v>0</v>
      </c>
      <c r="P661" s="79">
        <f t="shared" si="36"/>
        <v>0</v>
      </c>
    </row>
    <row r="662" spans="15:16" x14ac:dyDescent="0.25">
      <c r="O662" s="80">
        <f t="shared" si="37"/>
        <v>0</v>
      </c>
      <c r="P662" s="79">
        <f t="shared" si="36"/>
        <v>0</v>
      </c>
    </row>
    <row r="663" spans="15:16" x14ac:dyDescent="0.25">
      <c r="O663" s="80">
        <f t="shared" si="37"/>
        <v>0</v>
      </c>
      <c r="P663" s="79">
        <f t="shared" si="36"/>
        <v>0</v>
      </c>
    </row>
    <row r="664" spans="15:16" x14ac:dyDescent="0.25">
      <c r="O664" s="80">
        <f t="shared" si="37"/>
        <v>0</v>
      </c>
      <c r="P664" s="79">
        <f t="shared" si="36"/>
        <v>0</v>
      </c>
    </row>
    <row r="665" spans="15:16" x14ac:dyDescent="0.25">
      <c r="O665" s="80">
        <f t="shared" si="37"/>
        <v>0</v>
      </c>
      <c r="P665" s="79">
        <f t="shared" si="36"/>
        <v>0</v>
      </c>
    </row>
    <row r="666" spans="15:16" x14ac:dyDescent="0.25">
      <c r="O666" s="80">
        <f t="shared" si="37"/>
        <v>0</v>
      </c>
      <c r="P666" s="79">
        <f t="shared" si="36"/>
        <v>0</v>
      </c>
    </row>
    <row r="667" spans="15:16" x14ac:dyDescent="0.25">
      <c r="O667" s="80">
        <f t="shared" si="37"/>
        <v>0</v>
      </c>
      <c r="P667" s="79">
        <f t="shared" si="36"/>
        <v>0</v>
      </c>
    </row>
    <row r="668" spans="15:16" x14ac:dyDescent="0.25">
      <c r="O668" s="80">
        <f t="shared" si="37"/>
        <v>0</v>
      </c>
      <c r="P668" s="79">
        <f t="shared" si="36"/>
        <v>0</v>
      </c>
    </row>
    <row r="669" spans="15:16" x14ac:dyDescent="0.25">
      <c r="O669" s="80">
        <f t="shared" si="37"/>
        <v>0</v>
      </c>
      <c r="P669" s="79">
        <f t="shared" si="36"/>
        <v>0</v>
      </c>
    </row>
    <row r="670" spans="15:16" x14ac:dyDescent="0.25">
      <c r="O670" s="80">
        <f t="shared" si="37"/>
        <v>0</v>
      </c>
      <c r="P670" s="79">
        <f t="shared" si="36"/>
        <v>0</v>
      </c>
    </row>
    <row r="671" spans="15:16" x14ac:dyDescent="0.25">
      <c r="O671" s="80">
        <f t="shared" si="37"/>
        <v>0</v>
      </c>
      <c r="P671" s="79">
        <f t="shared" si="36"/>
        <v>0</v>
      </c>
    </row>
    <row r="672" spans="15:16" x14ac:dyDescent="0.25">
      <c r="O672" s="80">
        <f t="shared" si="37"/>
        <v>0</v>
      </c>
      <c r="P672" s="79">
        <f t="shared" si="36"/>
        <v>0</v>
      </c>
    </row>
    <row r="673" spans="15:16" x14ac:dyDescent="0.25">
      <c r="O673" s="80">
        <f t="shared" si="37"/>
        <v>0</v>
      </c>
      <c r="P673" s="79">
        <f t="shared" si="36"/>
        <v>0</v>
      </c>
    </row>
    <row r="674" spans="15:16" x14ac:dyDescent="0.25">
      <c r="O674" s="80">
        <f t="shared" si="37"/>
        <v>0</v>
      </c>
      <c r="P674" s="79">
        <f t="shared" si="36"/>
        <v>0</v>
      </c>
    </row>
    <row r="675" spans="15:16" x14ac:dyDescent="0.25">
      <c r="O675" s="80">
        <f t="shared" si="37"/>
        <v>0</v>
      </c>
      <c r="P675" s="79">
        <f t="shared" si="36"/>
        <v>0</v>
      </c>
    </row>
    <row r="676" spans="15:16" x14ac:dyDescent="0.25">
      <c r="O676" s="80">
        <f t="shared" si="37"/>
        <v>0</v>
      </c>
      <c r="P676" s="79">
        <f t="shared" si="36"/>
        <v>0</v>
      </c>
    </row>
    <row r="677" spans="15:16" x14ac:dyDescent="0.25">
      <c r="O677" s="80">
        <f t="shared" si="37"/>
        <v>0</v>
      </c>
      <c r="P677" s="79">
        <f t="shared" si="36"/>
        <v>0</v>
      </c>
    </row>
    <row r="678" spans="15:16" x14ac:dyDescent="0.25">
      <c r="O678" s="80">
        <f t="shared" si="37"/>
        <v>0</v>
      </c>
      <c r="P678" s="79">
        <f t="shared" si="36"/>
        <v>0</v>
      </c>
    </row>
    <row r="679" spans="15:16" x14ac:dyDescent="0.25">
      <c r="O679" s="80">
        <f t="shared" si="37"/>
        <v>0</v>
      </c>
      <c r="P679" s="79">
        <f t="shared" si="36"/>
        <v>0</v>
      </c>
    </row>
    <row r="680" spans="15:16" x14ac:dyDescent="0.25">
      <c r="O680" s="80">
        <f t="shared" si="37"/>
        <v>0</v>
      </c>
      <c r="P680" s="79">
        <f t="shared" si="36"/>
        <v>0</v>
      </c>
    </row>
    <row r="681" spans="15:16" x14ac:dyDescent="0.25">
      <c r="O681" s="80">
        <f t="shared" si="37"/>
        <v>0</v>
      </c>
      <c r="P681" s="79">
        <f t="shared" si="36"/>
        <v>0</v>
      </c>
    </row>
    <row r="682" spans="15:16" x14ac:dyDescent="0.25">
      <c r="O682" s="80">
        <f t="shared" si="37"/>
        <v>0</v>
      </c>
      <c r="P682" s="79">
        <f t="shared" si="36"/>
        <v>0</v>
      </c>
    </row>
    <row r="683" spans="15:16" x14ac:dyDescent="0.25">
      <c r="O683" s="80">
        <f t="shared" si="37"/>
        <v>0</v>
      </c>
      <c r="P683" s="79">
        <f t="shared" si="36"/>
        <v>0</v>
      </c>
    </row>
    <row r="684" spans="15:16" x14ac:dyDescent="0.25">
      <c r="O684" s="80">
        <f t="shared" si="37"/>
        <v>0</v>
      </c>
      <c r="P684" s="79">
        <f t="shared" si="36"/>
        <v>0</v>
      </c>
    </row>
    <row r="685" spans="15:16" x14ac:dyDescent="0.25">
      <c r="O685" s="80">
        <f t="shared" si="37"/>
        <v>0</v>
      </c>
      <c r="P685" s="79">
        <f t="shared" si="36"/>
        <v>0</v>
      </c>
    </row>
    <row r="686" spans="15:16" x14ac:dyDescent="0.25">
      <c r="O686" s="80">
        <f t="shared" si="37"/>
        <v>0</v>
      </c>
      <c r="P686" s="79">
        <f t="shared" si="36"/>
        <v>0</v>
      </c>
    </row>
    <row r="687" spans="15:16" x14ac:dyDescent="0.25">
      <c r="O687" s="80">
        <f t="shared" si="37"/>
        <v>0</v>
      </c>
      <c r="P687" s="79">
        <f t="shared" si="36"/>
        <v>0</v>
      </c>
    </row>
    <row r="688" spans="15:16" x14ac:dyDescent="0.25">
      <c r="O688" s="80">
        <f t="shared" si="37"/>
        <v>0</v>
      </c>
      <c r="P688" s="79">
        <f t="shared" si="36"/>
        <v>0</v>
      </c>
    </row>
    <row r="689" spans="15:16" x14ac:dyDescent="0.25">
      <c r="O689" s="80">
        <f t="shared" si="37"/>
        <v>0</v>
      </c>
      <c r="P689" s="79">
        <f t="shared" si="36"/>
        <v>0</v>
      </c>
    </row>
    <row r="690" spans="15:16" x14ac:dyDescent="0.25">
      <c r="O690" s="80">
        <f t="shared" si="37"/>
        <v>0</v>
      </c>
      <c r="P690" s="79">
        <f t="shared" si="36"/>
        <v>0</v>
      </c>
    </row>
    <row r="691" spans="15:16" x14ac:dyDescent="0.25">
      <c r="O691" s="80">
        <f t="shared" si="37"/>
        <v>0</v>
      </c>
      <c r="P691" s="79">
        <f t="shared" si="36"/>
        <v>0</v>
      </c>
    </row>
    <row r="692" spans="15:16" x14ac:dyDescent="0.25">
      <c r="O692" s="80">
        <f t="shared" si="37"/>
        <v>0</v>
      </c>
      <c r="P692" s="79">
        <f t="shared" si="36"/>
        <v>0</v>
      </c>
    </row>
    <row r="693" spans="15:16" x14ac:dyDescent="0.25">
      <c r="O693" s="80">
        <f t="shared" si="37"/>
        <v>0</v>
      </c>
      <c r="P693" s="79">
        <f t="shared" si="36"/>
        <v>0</v>
      </c>
    </row>
    <row r="694" spans="15:16" x14ac:dyDescent="0.25">
      <c r="O694" s="80">
        <f t="shared" si="37"/>
        <v>0</v>
      </c>
      <c r="P694" s="79">
        <f t="shared" si="36"/>
        <v>0</v>
      </c>
    </row>
    <row r="695" spans="15:16" x14ac:dyDescent="0.25">
      <c r="O695" s="80">
        <f t="shared" si="37"/>
        <v>0</v>
      </c>
      <c r="P695" s="79">
        <f t="shared" si="36"/>
        <v>0</v>
      </c>
    </row>
    <row r="696" spans="15:16" x14ac:dyDescent="0.25">
      <c r="O696" s="80">
        <f t="shared" si="37"/>
        <v>0</v>
      </c>
      <c r="P696" s="79">
        <f t="shared" si="36"/>
        <v>0</v>
      </c>
    </row>
    <row r="697" spans="15:16" x14ac:dyDescent="0.25">
      <c r="O697" s="80">
        <f t="shared" si="37"/>
        <v>0</v>
      </c>
      <c r="P697" s="79">
        <f t="shared" si="36"/>
        <v>0</v>
      </c>
    </row>
    <row r="698" spans="15:16" x14ac:dyDescent="0.25">
      <c r="O698" s="80">
        <f t="shared" si="37"/>
        <v>0</v>
      </c>
      <c r="P698" s="79">
        <f t="shared" si="36"/>
        <v>0</v>
      </c>
    </row>
    <row r="699" spans="15:16" x14ac:dyDescent="0.25">
      <c r="O699" s="80">
        <f t="shared" si="37"/>
        <v>0</v>
      </c>
      <c r="P699" s="79">
        <f t="shared" si="36"/>
        <v>0</v>
      </c>
    </row>
    <row r="700" spans="15:16" x14ac:dyDescent="0.25">
      <c r="O700" s="80">
        <f t="shared" si="37"/>
        <v>0</v>
      </c>
      <c r="P700" s="79">
        <f t="shared" si="36"/>
        <v>0</v>
      </c>
    </row>
    <row r="701" spans="15:16" x14ac:dyDescent="0.25">
      <c r="O701" s="80">
        <f t="shared" si="37"/>
        <v>0</v>
      </c>
      <c r="P701" s="79">
        <f t="shared" si="36"/>
        <v>0</v>
      </c>
    </row>
    <row r="702" spans="15:16" x14ac:dyDescent="0.25">
      <c r="O702" s="80">
        <f t="shared" si="37"/>
        <v>0</v>
      </c>
      <c r="P702" s="79">
        <f t="shared" si="36"/>
        <v>0</v>
      </c>
    </row>
    <row r="703" spans="15:16" x14ac:dyDescent="0.25">
      <c r="O703" s="80">
        <f t="shared" si="37"/>
        <v>0</v>
      </c>
      <c r="P703" s="79">
        <f t="shared" si="36"/>
        <v>0</v>
      </c>
    </row>
    <row r="704" spans="15:16" x14ac:dyDescent="0.25">
      <c r="O704" s="80">
        <f t="shared" si="37"/>
        <v>0</v>
      </c>
      <c r="P704" s="79">
        <f t="shared" ref="P704:P767" si="38">B711</f>
        <v>0</v>
      </c>
    </row>
    <row r="705" spans="15:16" x14ac:dyDescent="0.25">
      <c r="O705" s="80">
        <f t="shared" si="37"/>
        <v>0</v>
      </c>
      <c r="P705" s="79">
        <f t="shared" si="38"/>
        <v>0</v>
      </c>
    </row>
    <row r="706" spans="15:16" x14ac:dyDescent="0.25">
      <c r="O706" s="80">
        <f t="shared" si="37"/>
        <v>0</v>
      </c>
      <c r="P706" s="79">
        <f t="shared" si="38"/>
        <v>0</v>
      </c>
    </row>
    <row r="707" spans="15:16" x14ac:dyDescent="0.25">
      <c r="O707" s="80">
        <f t="shared" si="37"/>
        <v>0</v>
      </c>
      <c r="P707" s="79">
        <f t="shared" si="38"/>
        <v>0</v>
      </c>
    </row>
    <row r="708" spans="15:16" x14ac:dyDescent="0.25">
      <c r="O708" s="80">
        <f t="shared" si="37"/>
        <v>0</v>
      </c>
      <c r="P708" s="79">
        <f t="shared" si="38"/>
        <v>0</v>
      </c>
    </row>
    <row r="709" spans="15:16" x14ac:dyDescent="0.25">
      <c r="O709" s="80">
        <f t="shared" si="37"/>
        <v>0</v>
      </c>
      <c r="P709" s="79">
        <f t="shared" si="38"/>
        <v>0</v>
      </c>
    </row>
    <row r="710" spans="15:16" x14ac:dyDescent="0.25">
      <c r="O710" s="80">
        <f t="shared" si="37"/>
        <v>0</v>
      </c>
      <c r="P710" s="79">
        <f t="shared" si="38"/>
        <v>0</v>
      </c>
    </row>
    <row r="711" spans="15:16" x14ac:dyDescent="0.25">
      <c r="O711" s="80">
        <f t="shared" ref="O711:O774" si="39">COUNTIF(B$11:B$999860,"&lt;"&amp;B718)</f>
        <v>0</v>
      </c>
      <c r="P711" s="79">
        <f t="shared" si="38"/>
        <v>0</v>
      </c>
    </row>
    <row r="712" spans="15:16" x14ac:dyDescent="0.25">
      <c r="O712" s="80">
        <f t="shared" si="39"/>
        <v>0</v>
      </c>
      <c r="P712" s="79">
        <f t="shared" si="38"/>
        <v>0</v>
      </c>
    </row>
    <row r="713" spans="15:16" x14ac:dyDescent="0.25">
      <c r="O713" s="80">
        <f t="shared" si="39"/>
        <v>0</v>
      </c>
      <c r="P713" s="79">
        <f t="shared" si="38"/>
        <v>0</v>
      </c>
    </row>
    <row r="714" spans="15:16" x14ac:dyDescent="0.25">
      <c r="O714" s="80">
        <f t="shared" si="39"/>
        <v>0</v>
      </c>
      <c r="P714" s="79">
        <f t="shared" si="38"/>
        <v>0</v>
      </c>
    </row>
    <row r="715" spans="15:16" x14ac:dyDescent="0.25">
      <c r="O715" s="80">
        <f t="shared" si="39"/>
        <v>0</v>
      </c>
      <c r="P715" s="79">
        <f t="shared" si="38"/>
        <v>0</v>
      </c>
    </row>
    <row r="716" spans="15:16" x14ac:dyDescent="0.25">
      <c r="O716" s="80">
        <f t="shared" si="39"/>
        <v>0</v>
      </c>
      <c r="P716" s="79">
        <f t="shared" si="38"/>
        <v>0</v>
      </c>
    </row>
    <row r="717" spans="15:16" x14ac:dyDescent="0.25">
      <c r="O717" s="80">
        <f t="shared" si="39"/>
        <v>0</v>
      </c>
      <c r="P717" s="79">
        <f t="shared" si="38"/>
        <v>0</v>
      </c>
    </row>
    <row r="718" spans="15:16" x14ac:dyDescent="0.25">
      <c r="O718" s="80">
        <f t="shared" si="39"/>
        <v>0</v>
      </c>
      <c r="P718" s="79">
        <f t="shared" si="38"/>
        <v>0</v>
      </c>
    </row>
    <row r="719" spans="15:16" x14ac:dyDescent="0.25">
      <c r="O719" s="80">
        <f t="shared" si="39"/>
        <v>0</v>
      </c>
      <c r="P719" s="79">
        <f t="shared" si="38"/>
        <v>0</v>
      </c>
    </row>
    <row r="720" spans="15:16" x14ac:dyDescent="0.25">
      <c r="O720" s="80">
        <f t="shared" si="39"/>
        <v>0</v>
      </c>
      <c r="P720" s="79">
        <f t="shared" si="38"/>
        <v>0</v>
      </c>
    </row>
    <row r="721" spans="15:16" x14ac:dyDescent="0.25">
      <c r="O721" s="80">
        <f t="shared" si="39"/>
        <v>0</v>
      </c>
      <c r="P721" s="79">
        <f t="shared" si="38"/>
        <v>0</v>
      </c>
    </row>
    <row r="722" spans="15:16" x14ac:dyDescent="0.25">
      <c r="O722" s="80">
        <f t="shared" si="39"/>
        <v>0</v>
      </c>
      <c r="P722" s="79">
        <f t="shared" si="38"/>
        <v>0</v>
      </c>
    </row>
    <row r="723" spans="15:16" x14ac:dyDescent="0.25">
      <c r="O723" s="80">
        <f t="shared" si="39"/>
        <v>0</v>
      </c>
      <c r="P723" s="79">
        <f t="shared" si="38"/>
        <v>0</v>
      </c>
    </row>
    <row r="724" spans="15:16" x14ac:dyDescent="0.25">
      <c r="O724" s="80">
        <f t="shared" si="39"/>
        <v>0</v>
      </c>
      <c r="P724" s="79">
        <f t="shared" si="38"/>
        <v>0</v>
      </c>
    </row>
    <row r="725" spans="15:16" x14ac:dyDescent="0.25">
      <c r="O725" s="80">
        <f t="shared" si="39"/>
        <v>0</v>
      </c>
      <c r="P725" s="79">
        <f t="shared" si="38"/>
        <v>0</v>
      </c>
    </row>
    <row r="726" spans="15:16" x14ac:dyDescent="0.25">
      <c r="O726" s="80">
        <f t="shared" si="39"/>
        <v>0</v>
      </c>
      <c r="P726" s="79">
        <f t="shared" si="38"/>
        <v>0</v>
      </c>
    </row>
    <row r="727" spans="15:16" x14ac:dyDescent="0.25">
      <c r="O727" s="80">
        <f t="shared" si="39"/>
        <v>0</v>
      </c>
      <c r="P727" s="79">
        <f t="shared" si="38"/>
        <v>0</v>
      </c>
    </row>
    <row r="728" spans="15:16" x14ac:dyDescent="0.25">
      <c r="O728" s="80">
        <f t="shared" si="39"/>
        <v>0</v>
      </c>
      <c r="P728" s="79">
        <f t="shared" si="38"/>
        <v>0</v>
      </c>
    </row>
    <row r="729" spans="15:16" x14ac:dyDescent="0.25">
      <c r="O729" s="80">
        <f t="shared" si="39"/>
        <v>0</v>
      </c>
      <c r="P729" s="79">
        <f t="shared" si="38"/>
        <v>0</v>
      </c>
    </row>
    <row r="730" spans="15:16" x14ac:dyDescent="0.25">
      <c r="O730" s="80">
        <f t="shared" si="39"/>
        <v>0</v>
      </c>
      <c r="P730" s="79">
        <f t="shared" si="38"/>
        <v>0</v>
      </c>
    </row>
    <row r="731" spans="15:16" x14ac:dyDescent="0.25">
      <c r="O731" s="80">
        <f t="shared" si="39"/>
        <v>0</v>
      </c>
      <c r="P731" s="79">
        <f t="shared" si="38"/>
        <v>0</v>
      </c>
    </row>
    <row r="732" spans="15:16" x14ac:dyDescent="0.25">
      <c r="O732" s="80">
        <f t="shared" si="39"/>
        <v>0</v>
      </c>
      <c r="P732" s="79">
        <f t="shared" si="38"/>
        <v>0</v>
      </c>
    </row>
    <row r="733" spans="15:16" x14ac:dyDescent="0.25">
      <c r="O733" s="80">
        <f t="shared" si="39"/>
        <v>0</v>
      </c>
      <c r="P733" s="79">
        <f t="shared" si="38"/>
        <v>0</v>
      </c>
    </row>
    <row r="734" spans="15:16" x14ac:dyDescent="0.25">
      <c r="O734" s="80">
        <f t="shared" si="39"/>
        <v>0</v>
      </c>
      <c r="P734" s="79">
        <f t="shared" si="38"/>
        <v>0</v>
      </c>
    </row>
    <row r="735" spans="15:16" x14ac:dyDescent="0.25">
      <c r="O735" s="80">
        <f t="shared" si="39"/>
        <v>0</v>
      </c>
      <c r="P735" s="79">
        <f t="shared" si="38"/>
        <v>0</v>
      </c>
    </row>
    <row r="736" spans="15:16" x14ac:dyDescent="0.25">
      <c r="O736" s="80">
        <f t="shared" si="39"/>
        <v>0</v>
      </c>
      <c r="P736" s="79">
        <f t="shared" si="38"/>
        <v>0</v>
      </c>
    </row>
    <row r="737" spans="15:16" x14ac:dyDescent="0.25">
      <c r="O737" s="80">
        <f t="shared" si="39"/>
        <v>0</v>
      </c>
      <c r="P737" s="79">
        <f t="shared" si="38"/>
        <v>0</v>
      </c>
    </row>
    <row r="738" spans="15:16" x14ac:dyDescent="0.25">
      <c r="O738" s="80">
        <f t="shared" si="39"/>
        <v>0</v>
      </c>
      <c r="P738" s="79">
        <f t="shared" si="38"/>
        <v>0</v>
      </c>
    </row>
    <row r="739" spans="15:16" x14ac:dyDescent="0.25">
      <c r="O739" s="80">
        <f t="shared" si="39"/>
        <v>0</v>
      </c>
      <c r="P739" s="79">
        <f t="shared" si="38"/>
        <v>0</v>
      </c>
    </row>
    <row r="740" spans="15:16" x14ac:dyDescent="0.25">
      <c r="O740" s="80">
        <f t="shared" si="39"/>
        <v>0</v>
      </c>
      <c r="P740" s="79">
        <f t="shared" si="38"/>
        <v>0</v>
      </c>
    </row>
    <row r="741" spans="15:16" x14ac:dyDescent="0.25">
      <c r="O741" s="80">
        <f t="shared" si="39"/>
        <v>0</v>
      </c>
      <c r="P741" s="79">
        <f t="shared" si="38"/>
        <v>0</v>
      </c>
    </row>
    <row r="742" spans="15:16" x14ac:dyDescent="0.25">
      <c r="O742" s="80">
        <f t="shared" si="39"/>
        <v>0</v>
      </c>
      <c r="P742" s="79">
        <f t="shared" si="38"/>
        <v>0</v>
      </c>
    </row>
    <row r="743" spans="15:16" x14ac:dyDescent="0.25">
      <c r="O743" s="80">
        <f t="shared" si="39"/>
        <v>0</v>
      </c>
      <c r="P743" s="79">
        <f t="shared" si="38"/>
        <v>0</v>
      </c>
    </row>
    <row r="744" spans="15:16" x14ac:dyDescent="0.25">
      <c r="O744" s="80">
        <f t="shared" si="39"/>
        <v>0</v>
      </c>
      <c r="P744" s="79">
        <f t="shared" si="38"/>
        <v>0</v>
      </c>
    </row>
    <row r="745" spans="15:16" x14ac:dyDescent="0.25">
      <c r="O745" s="80">
        <f t="shared" si="39"/>
        <v>0</v>
      </c>
      <c r="P745" s="79">
        <f t="shared" si="38"/>
        <v>0</v>
      </c>
    </row>
    <row r="746" spans="15:16" x14ac:dyDescent="0.25">
      <c r="O746" s="80">
        <f t="shared" si="39"/>
        <v>0</v>
      </c>
      <c r="P746" s="79">
        <f t="shared" si="38"/>
        <v>0</v>
      </c>
    </row>
    <row r="747" spans="15:16" x14ac:dyDescent="0.25">
      <c r="O747" s="80">
        <f t="shared" si="39"/>
        <v>0</v>
      </c>
      <c r="P747" s="79">
        <f t="shared" si="38"/>
        <v>0</v>
      </c>
    </row>
    <row r="748" spans="15:16" x14ac:dyDescent="0.25">
      <c r="O748" s="80">
        <f t="shared" si="39"/>
        <v>0</v>
      </c>
      <c r="P748" s="79">
        <f t="shared" si="38"/>
        <v>0</v>
      </c>
    </row>
    <row r="749" spans="15:16" x14ac:dyDescent="0.25">
      <c r="O749" s="80">
        <f t="shared" si="39"/>
        <v>0</v>
      </c>
      <c r="P749" s="79">
        <f t="shared" si="38"/>
        <v>0</v>
      </c>
    </row>
    <row r="750" spans="15:16" x14ac:dyDescent="0.25">
      <c r="O750" s="80">
        <f t="shared" si="39"/>
        <v>0</v>
      </c>
      <c r="P750" s="79">
        <f t="shared" si="38"/>
        <v>0</v>
      </c>
    </row>
    <row r="751" spans="15:16" x14ac:dyDescent="0.25">
      <c r="O751" s="80">
        <f t="shared" si="39"/>
        <v>0</v>
      </c>
      <c r="P751" s="79">
        <f t="shared" si="38"/>
        <v>0</v>
      </c>
    </row>
    <row r="752" spans="15:16" x14ac:dyDescent="0.25">
      <c r="O752" s="80">
        <f t="shared" si="39"/>
        <v>0</v>
      </c>
      <c r="P752" s="79">
        <f t="shared" si="38"/>
        <v>0</v>
      </c>
    </row>
    <row r="753" spans="15:16" x14ac:dyDescent="0.25">
      <c r="O753" s="80">
        <f t="shared" si="39"/>
        <v>0</v>
      </c>
      <c r="P753" s="79">
        <f t="shared" si="38"/>
        <v>0</v>
      </c>
    </row>
    <row r="754" spans="15:16" x14ac:dyDescent="0.25">
      <c r="O754" s="80">
        <f t="shared" si="39"/>
        <v>0</v>
      </c>
      <c r="P754" s="79">
        <f t="shared" si="38"/>
        <v>0</v>
      </c>
    </row>
    <row r="755" spans="15:16" x14ac:dyDescent="0.25">
      <c r="O755" s="80">
        <f t="shared" si="39"/>
        <v>0</v>
      </c>
      <c r="P755" s="79">
        <f t="shared" si="38"/>
        <v>0</v>
      </c>
    </row>
    <row r="756" spans="15:16" x14ac:dyDescent="0.25">
      <c r="O756" s="80">
        <f t="shared" si="39"/>
        <v>0</v>
      </c>
      <c r="P756" s="79">
        <f t="shared" si="38"/>
        <v>0</v>
      </c>
    </row>
    <row r="757" spans="15:16" x14ac:dyDescent="0.25">
      <c r="O757" s="80">
        <f t="shared" si="39"/>
        <v>0</v>
      </c>
      <c r="P757" s="79">
        <f t="shared" si="38"/>
        <v>0</v>
      </c>
    </row>
    <row r="758" spans="15:16" x14ac:dyDescent="0.25">
      <c r="O758" s="80">
        <f t="shared" si="39"/>
        <v>0</v>
      </c>
      <c r="P758" s="79">
        <f t="shared" si="38"/>
        <v>0</v>
      </c>
    </row>
    <row r="759" spans="15:16" x14ac:dyDescent="0.25">
      <c r="O759" s="80">
        <f t="shared" si="39"/>
        <v>0</v>
      </c>
      <c r="P759" s="79">
        <f t="shared" si="38"/>
        <v>0</v>
      </c>
    </row>
    <row r="760" spans="15:16" x14ac:dyDescent="0.25">
      <c r="O760" s="80">
        <f t="shared" si="39"/>
        <v>0</v>
      </c>
      <c r="P760" s="79">
        <f t="shared" si="38"/>
        <v>0</v>
      </c>
    </row>
    <row r="761" spans="15:16" x14ac:dyDescent="0.25">
      <c r="O761" s="80">
        <f t="shared" si="39"/>
        <v>0</v>
      </c>
      <c r="P761" s="79">
        <f t="shared" si="38"/>
        <v>0</v>
      </c>
    </row>
    <row r="762" spans="15:16" x14ac:dyDescent="0.25">
      <c r="O762" s="80">
        <f t="shared" si="39"/>
        <v>0</v>
      </c>
      <c r="P762" s="79">
        <f t="shared" si="38"/>
        <v>0</v>
      </c>
    </row>
    <row r="763" spans="15:16" x14ac:dyDescent="0.25">
      <c r="O763" s="80">
        <f t="shared" si="39"/>
        <v>0</v>
      </c>
      <c r="P763" s="79">
        <f t="shared" si="38"/>
        <v>0</v>
      </c>
    </row>
    <row r="764" spans="15:16" x14ac:dyDescent="0.25">
      <c r="O764" s="80">
        <f t="shared" si="39"/>
        <v>0</v>
      </c>
      <c r="P764" s="79">
        <f t="shared" si="38"/>
        <v>0</v>
      </c>
    </row>
    <row r="765" spans="15:16" x14ac:dyDescent="0.25">
      <c r="O765" s="80">
        <f t="shared" si="39"/>
        <v>0</v>
      </c>
      <c r="P765" s="79">
        <f t="shared" si="38"/>
        <v>0</v>
      </c>
    </row>
    <row r="766" spans="15:16" x14ac:dyDescent="0.25">
      <c r="O766" s="80">
        <f t="shared" si="39"/>
        <v>0</v>
      </c>
      <c r="P766" s="79">
        <f t="shared" si="38"/>
        <v>0</v>
      </c>
    </row>
    <row r="767" spans="15:16" x14ac:dyDescent="0.25">
      <c r="O767" s="80">
        <f t="shared" si="39"/>
        <v>0</v>
      </c>
      <c r="P767" s="79">
        <f t="shared" si="38"/>
        <v>0</v>
      </c>
    </row>
    <row r="768" spans="15:16" x14ac:dyDescent="0.25">
      <c r="O768" s="80">
        <f t="shared" si="39"/>
        <v>0</v>
      </c>
      <c r="P768" s="79">
        <f t="shared" ref="P768:P793" si="40">B775</f>
        <v>0</v>
      </c>
    </row>
    <row r="769" spans="15:16" x14ac:dyDescent="0.25">
      <c r="O769" s="80">
        <f t="shared" si="39"/>
        <v>0</v>
      </c>
      <c r="P769" s="79">
        <f t="shared" si="40"/>
        <v>0</v>
      </c>
    </row>
    <row r="770" spans="15:16" x14ac:dyDescent="0.25">
      <c r="O770" s="80">
        <f t="shared" si="39"/>
        <v>0</v>
      </c>
      <c r="P770" s="79">
        <f t="shared" si="40"/>
        <v>0</v>
      </c>
    </row>
    <row r="771" spans="15:16" x14ac:dyDescent="0.25">
      <c r="O771" s="80">
        <f t="shared" si="39"/>
        <v>0</v>
      </c>
      <c r="P771" s="79">
        <f t="shared" si="40"/>
        <v>0</v>
      </c>
    </row>
    <row r="772" spans="15:16" x14ac:dyDescent="0.25">
      <c r="O772" s="80">
        <f t="shared" si="39"/>
        <v>0</v>
      </c>
      <c r="P772" s="79">
        <f t="shared" si="40"/>
        <v>0</v>
      </c>
    </row>
    <row r="773" spans="15:16" x14ac:dyDescent="0.25">
      <c r="O773" s="80">
        <f t="shared" si="39"/>
        <v>0</v>
      </c>
      <c r="P773" s="79">
        <f t="shared" si="40"/>
        <v>0</v>
      </c>
    </row>
    <row r="774" spans="15:16" x14ac:dyDescent="0.25">
      <c r="O774" s="80">
        <f t="shared" si="39"/>
        <v>0</v>
      </c>
      <c r="P774" s="79">
        <f t="shared" si="40"/>
        <v>0</v>
      </c>
    </row>
    <row r="775" spans="15:16" x14ac:dyDescent="0.25">
      <c r="O775" s="80">
        <f t="shared" ref="O775:O793" si="41">COUNTIF(B$11:B$999860,"&lt;"&amp;B782)</f>
        <v>0</v>
      </c>
      <c r="P775" s="79">
        <f t="shared" si="40"/>
        <v>0</v>
      </c>
    </row>
    <row r="776" spans="15:16" x14ac:dyDescent="0.25">
      <c r="O776" s="80">
        <f t="shared" si="41"/>
        <v>0</v>
      </c>
      <c r="P776" s="79">
        <f t="shared" si="40"/>
        <v>0</v>
      </c>
    </row>
    <row r="777" spans="15:16" x14ac:dyDescent="0.25">
      <c r="O777" s="80">
        <f t="shared" si="41"/>
        <v>0</v>
      </c>
      <c r="P777" s="79">
        <f t="shared" si="40"/>
        <v>0</v>
      </c>
    </row>
    <row r="778" spans="15:16" x14ac:dyDescent="0.25">
      <c r="O778" s="80">
        <f t="shared" si="41"/>
        <v>0</v>
      </c>
      <c r="P778" s="79">
        <f t="shared" si="40"/>
        <v>0</v>
      </c>
    </row>
    <row r="779" spans="15:16" x14ac:dyDescent="0.25">
      <c r="O779" s="80">
        <f t="shared" si="41"/>
        <v>0</v>
      </c>
      <c r="P779" s="79">
        <f t="shared" si="40"/>
        <v>0</v>
      </c>
    </row>
    <row r="780" spans="15:16" x14ac:dyDescent="0.25">
      <c r="O780" s="80">
        <f t="shared" si="41"/>
        <v>0</v>
      </c>
      <c r="P780" s="79">
        <f t="shared" si="40"/>
        <v>0</v>
      </c>
    </row>
    <row r="781" spans="15:16" x14ac:dyDescent="0.25">
      <c r="O781" s="80">
        <f t="shared" si="41"/>
        <v>0</v>
      </c>
      <c r="P781" s="79">
        <f t="shared" si="40"/>
        <v>0</v>
      </c>
    </row>
    <row r="782" spans="15:16" x14ac:dyDescent="0.25">
      <c r="O782" s="80">
        <f t="shared" si="41"/>
        <v>0</v>
      </c>
      <c r="P782" s="79">
        <f t="shared" si="40"/>
        <v>0</v>
      </c>
    </row>
    <row r="783" spans="15:16" x14ac:dyDescent="0.25">
      <c r="O783" s="80">
        <f t="shared" si="41"/>
        <v>0</v>
      </c>
      <c r="P783" s="79">
        <f t="shared" si="40"/>
        <v>0</v>
      </c>
    </row>
    <row r="784" spans="15:16" x14ac:dyDescent="0.25">
      <c r="O784" s="80">
        <f t="shared" si="41"/>
        <v>0</v>
      </c>
      <c r="P784" s="79">
        <f t="shared" si="40"/>
        <v>0</v>
      </c>
    </row>
    <row r="785" spans="15:16" x14ac:dyDescent="0.25">
      <c r="O785" s="80">
        <f t="shared" si="41"/>
        <v>0</v>
      </c>
      <c r="P785" s="79">
        <f t="shared" si="40"/>
        <v>0</v>
      </c>
    </row>
    <row r="786" spans="15:16" x14ac:dyDescent="0.25">
      <c r="O786" s="80">
        <f t="shared" si="41"/>
        <v>0</v>
      </c>
      <c r="P786" s="79">
        <f t="shared" si="40"/>
        <v>0</v>
      </c>
    </row>
    <row r="787" spans="15:16" x14ac:dyDescent="0.25">
      <c r="O787" s="80">
        <f t="shared" si="41"/>
        <v>0</v>
      </c>
      <c r="P787" s="79">
        <f t="shared" si="40"/>
        <v>0</v>
      </c>
    </row>
    <row r="788" spans="15:16" x14ac:dyDescent="0.25">
      <c r="O788" s="80">
        <f t="shared" si="41"/>
        <v>0</v>
      </c>
      <c r="P788" s="79">
        <f t="shared" si="40"/>
        <v>0</v>
      </c>
    </row>
    <row r="789" spans="15:16" x14ac:dyDescent="0.25">
      <c r="O789" s="80">
        <f t="shared" si="41"/>
        <v>0</v>
      </c>
      <c r="P789" s="79">
        <f t="shared" si="40"/>
        <v>0</v>
      </c>
    </row>
    <row r="790" spans="15:16" x14ac:dyDescent="0.25">
      <c r="O790" s="80">
        <f t="shared" si="41"/>
        <v>0</v>
      </c>
      <c r="P790" s="79">
        <f t="shared" si="40"/>
        <v>0</v>
      </c>
    </row>
    <row r="791" spans="15:16" x14ac:dyDescent="0.25">
      <c r="O791" s="80">
        <f t="shared" si="41"/>
        <v>0</v>
      </c>
      <c r="P791" s="79">
        <f t="shared" si="40"/>
        <v>0</v>
      </c>
    </row>
    <row r="792" spans="15:16" x14ac:dyDescent="0.25">
      <c r="O792" s="80">
        <f t="shared" si="41"/>
        <v>0</v>
      </c>
      <c r="P792" s="79">
        <f t="shared" si="40"/>
        <v>0</v>
      </c>
    </row>
    <row r="793" spans="15:16" x14ac:dyDescent="0.25">
      <c r="O793" s="80">
        <f t="shared" si="41"/>
        <v>0</v>
      </c>
      <c r="P793" s="79">
        <f t="shared" si="40"/>
        <v>0</v>
      </c>
    </row>
  </sheetData>
  <mergeCells count="2">
    <mergeCell ref="A2:H2"/>
    <mergeCell ref="A6:H6"/>
  </mergeCells>
  <conditionalFormatting sqref="B1 B7:B1048576 B3:B5">
    <cfRule type="expression" dxfId="17" priority="137">
      <formula>COUNTIF(B:B,B1)&gt;1</formula>
    </cfRule>
  </conditionalFormatting>
  <conditionalFormatting sqref="A1:L2 A11:L12 K3 K5">
    <cfRule type="expression" priority="135">
      <formula>estformule(A1)</formula>
    </cfRule>
  </conditionalFormatting>
  <conditionalFormatting sqref="A10:L10">
    <cfRule type="expression" priority="73">
      <formula>estformule(A10)</formula>
    </cfRule>
  </conditionalFormatting>
  <conditionalFormatting sqref="A3:J3 L3">
    <cfRule type="expression" priority="46">
      <formula>estformule(A3)</formula>
    </cfRule>
  </conditionalFormatting>
  <conditionalFormatting sqref="A9:L9">
    <cfRule type="expression" priority="38">
      <formula>estformule(A9)</formula>
    </cfRule>
  </conditionalFormatting>
  <conditionalFormatting sqref="A5:J5 L5">
    <cfRule type="expression" priority="32">
      <formula>estformule(A5)</formula>
    </cfRule>
  </conditionalFormatting>
  <conditionalFormatting sqref="A6:L6">
    <cfRule type="expression" priority="22">
      <formula>estformule(A6)</formula>
    </cfRule>
  </conditionalFormatting>
  <conditionalFormatting sqref="A7:J7 L7">
    <cfRule type="expression" priority="21">
      <formula>estformule(A7)</formula>
    </cfRule>
  </conditionalFormatting>
  <conditionalFormatting sqref="A8:L8">
    <cfRule type="expression" priority="19">
      <formula>estformule(A8)</formula>
    </cfRule>
  </conditionalFormatting>
  <conditionalFormatting sqref="K7">
    <cfRule type="expression" priority="7">
      <formula>estformule(K7)</formula>
    </cfRule>
  </conditionalFormatting>
  <conditionalFormatting sqref="K4">
    <cfRule type="expression" priority="2">
      <formula>estformule(K4)</formula>
    </cfRule>
  </conditionalFormatting>
  <conditionalFormatting sqref="A4:J4 L4">
    <cfRule type="expression" priority="1">
      <formula>estformule(A4)</formula>
    </cfRule>
  </conditionalFormatting>
  <pageMargins left="0.7" right="0.7" top="0.75" bottom="0.75" header="0.3" footer="0.3"/>
  <pageSetup paperSize="3" scale="54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18" r:id="rId4" name="Button 10">
              <controlPr defaultSize="0" print="0" autoFill="0" autoPict="0" macro="[0]!ThisWorkbook.insererligne">
                <anchor moveWithCells="1" sizeWithCells="1">
                  <from>
                    <xdr:col>16</xdr:col>
                    <xdr:colOff>123825</xdr:colOff>
                    <xdr:row>0</xdr:row>
                    <xdr:rowOff>57150</xdr:rowOff>
                  </from>
                  <to>
                    <xdr:col>18</xdr:col>
                    <xdr:colOff>104775</xdr:colOff>
                    <xdr:row>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9" r:id="rId5" name="Button 11">
              <controlPr defaultSize="0" print="0" autoFill="0" autoPict="0" macro="[0]!ThisWorkbook.supprimerligne">
                <anchor moveWithCells="1" sizeWithCells="1">
                  <from>
                    <xdr:col>19</xdr:col>
                    <xdr:colOff>85725</xdr:colOff>
                    <xdr:row>0</xdr:row>
                    <xdr:rowOff>47625</xdr:rowOff>
                  </from>
                  <to>
                    <xdr:col>20</xdr:col>
                    <xdr:colOff>76200</xdr:colOff>
                    <xdr:row>0</xdr:row>
                    <xdr:rowOff>438150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8"/>
  </sheetPr>
  <dimension ref="A1:K21"/>
  <sheetViews>
    <sheetView showZeros="0" view="pageBreakPreview" zoomScale="80" zoomScaleNormal="100" zoomScaleSheetLayoutView="80" workbookViewId="0">
      <pane ySplit="1" topLeftCell="A2" activePane="bottomLeft" state="frozen"/>
      <selection activeCell="L35" sqref="L35"/>
      <selection pane="bottomLeft" activeCell="G4" sqref="G4"/>
    </sheetView>
  </sheetViews>
  <sheetFormatPr baseColWidth="10" defaultRowHeight="15" x14ac:dyDescent="0.25"/>
  <cols>
    <col min="1" max="1" width="10.85546875" customWidth="1"/>
    <col min="2" max="2" width="58" customWidth="1"/>
    <col min="3" max="3" width="12.140625" customWidth="1"/>
    <col min="5" max="5" width="24.5703125" customWidth="1"/>
    <col min="6" max="6" width="15.42578125" customWidth="1"/>
    <col min="7" max="7" width="25.7109375" customWidth="1"/>
    <col min="9" max="9" width="16.28515625" customWidth="1"/>
    <col min="10" max="10" width="10.42578125" customWidth="1"/>
    <col min="11" max="11" width="13.140625" customWidth="1"/>
    <col min="12" max="12" width="11" customWidth="1"/>
    <col min="13" max="13" width="7.85546875" customWidth="1"/>
    <col min="14" max="14" width="3" customWidth="1"/>
    <col min="15" max="15" width="17.85546875" customWidth="1"/>
  </cols>
  <sheetData>
    <row r="1" spans="1:11" ht="37.5" customHeight="1" thickBot="1" x14ac:dyDescent="0.3">
      <c r="A1" s="64" t="s">
        <v>12</v>
      </c>
      <c r="B1" s="65" t="s">
        <v>0</v>
      </c>
      <c r="C1" s="65" t="s">
        <v>13</v>
      </c>
      <c r="D1" s="65" t="s">
        <v>1</v>
      </c>
      <c r="E1" s="65" t="s">
        <v>120</v>
      </c>
      <c r="F1" s="65" t="s">
        <v>82</v>
      </c>
      <c r="G1" s="65" t="s">
        <v>119</v>
      </c>
      <c r="H1" s="65" t="s">
        <v>739</v>
      </c>
      <c r="I1" s="65" t="s">
        <v>14</v>
      </c>
      <c r="J1" s="65" t="s">
        <v>80</v>
      </c>
      <c r="K1" s="66" t="s">
        <v>15</v>
      </c>
    </row>
    <row r="2" spans="1:11" s="53" customFormat="1" ht="15.95" customHeight="1" thickTop="1" x14ac:dyDescent="0.25">
      <c r="A2" s="156" t="s">
        <v>780</v>
      </c>
      <c r="B2" s="140" t="str">
        <f>IFERROR(VLOOKUP(A2,'Bordereau Sommaire'!B:E,2,FALSE),"")</f>
        <v>ponceau</v>
      </c>
      <c r="C2" s="140">
        <f>IFERROR(VLOOKUP(A2,'Bordereau Sommaire'!B:E,3,FALSE),"")</f>
        <v>30</v>
      </c>
      <c r="D2" s="140" t="str">
        <f>IFERROR(VLOOKUP(A2,'Bordereau Sommaire'!B:E,4,FALSE),"")</f>
        <v>m.l</v>
      </c>
      <c r="E2" s="141"/>
      <c r="F2" s="142">
        <f>IFERROR(K2/J2,"")</f>
        <v>4683.4500000000007</v>
      </c>
      <c r="G2" s="143">
        <f>IFERROR(C2/J2,"")</f>
        <v>20</v>
      </c>
      <c r="H2" s="140" t="str">
        <f t="shared" ref="H2:H3" si="0">D2</f>
        <v>m.l</v>
      </c>
      <c r="I2" s="142">
        <f>IFERROR(K2/C2,"")</f>
        <v>234.17250000000004</v>
      </c>
      <c r="J2" s="144">
        <f>IFERROR(SUM(J3:J6),"")</f>
        <v>1.5</v>
      </c>
      <c r="K2" s="145">
        <f>IFERROR(SUM(K3:K6),"")</f>
        <v>7025.1750000000011</v>
      </c>
    </row>
    <row r="3" spans="1:11" s="53" customFormat="1" ht="15.95" customHeight="1" x14ac:dyDescent="0.25">
      <c r="A3" s="157"/>
      <c r="B3" s="146"/>
      <c r="C3" s="146">
        <v>30</v>
      </c>
      <c r="D3" s="146" t="s">
        <v>138</v>
      </c>
      <c r="E3" s="132" t="s">
        <v>787</v>
      </c>
      <c r="F3" s="148">
        <f>IFERROR(VLOOKUP(E3,'Détails des équipes'!B$19:K$88,10,FALSE),"")</f>
        <v>4683.4500000000007</v>
      </c>
      <c r="G3" s="146">
        <v>20</v>
      </c>
      <c r="H3" s="149" t="str">
        <f t="shared" si="0"/>
        <v>m.l</v>
      </c>
      <c r="I3" s="148">
        <f t="shared" ref="I3" si="1">IFERROR(F3/G3,"")</f>
        <v>234.17250000000004</v>
      </c>
      <c r="J3" s="150">
        <f t="shared" ref="J3" si="2">IFERROR(C3/G3,"")</f>
        <v>1.5</v>
      </c>
      <c r="K3" s="151">
        <f t="shared" ref="K3" si="3">IFERROR(I3*C3,"")</f>
        <v>7025.1750000000011</v>
      </c>
    </row>
    <row r="4" spans="1:11" s="53" customFormat="1" ht="15.95" customHeight="1" x14ac:dyDescent="0.25">
      <c r="A4" s="157"/>
      <c r="B4" s="146"/>
      <c r="C4" s="146"/>
      <c r="D4" s="146"/>
      <c r="E4" s="132"/>
      <c r="F4" s="148" t="str">
        <f>IFERROR(VLOOKUP(E4,'Détails des équipes'!B$19:K$88,10,FALSE),"")</f>
        <v/>
      </c>
      <c r="G4" s="146"/>
      <c r="H4" s="149">
        <f t="shared" ref="H4:H21" si="4">D4</f>
        <v>0</v>
      </c>
      <c r="I4" s="148" t="str">
        <f t="shared" ref="I4:I6" si="5">IFERROR(F4/G4,"")</f>
        <v/>
      </c>
      <c r="J4" s="150" t="str">
        <f t="shared" ref="J4:J6" si="6">IFERROR(C4/G4,"")</f>
        <v/>
      </c>
      <c r="K4" s="151" t="str">
        <f t="shared" ref="K4:K6" si="7">IFERROR(I4*C4,"")</f>
        <v/>
      </c>
    </row>
    <row r="5" spans="1:11" s="53" customFormat="1" ht="15.95" customHeight="1" x14ac:dyDescent="0.25">
      <c r="A5" s="157"/>
      <c r="B5" s="152"/>
      <c r="C5" s="152"/>
      <c r="D5" s="152"/>
      <c r="E5" s="132"/>
      <c r="F5" s="148" t="str">
        <f>IFERROR(VLOOKUP(E5,'Détails des équipes'!B$19:K$88,10,FALSE),"")</f>
        <v/>
      </c>
      <c r="G5" s="153"/>
      <c r="H5" s="149">
        <f t="shared" ref="H5" si="8">D5</f>
        <v>0</v>
      </c>
      <c r="I5" s="148" t="str">
        <f t="shared" ref="I5" si="9">IFERROR(F5/G5,"")</f>
        <v/>
      </c>
      <c r="J5" s="150" t="str">
        <f t="shared" ref="J5" si="10">IFERROR(C5/G5,"")</f>
        <v/>
      </c>
      <c r="K5" s="151" t="str">
        <f t="shared" ref="K5" si="11">IFERROR(I5*C5,"")</f>
        <v/>
      </c>
    </row>
    <row r="6" spans="1:11" s="53" customFormat="1" ht="15.95" customHeight="1" thickBot="1" x14ac:dyDescent="0.3">
      <c r="A6" s="157"/>
      <c r="B6" s="124"/>
      <c r="C6" s="124"/>
      <c r="D6" s="124"/>
      <c r="E6" s="132"/>
      <c r="F6" s="73" t="str">
        <f>IFERROR(VLOOKUP(E6,'Détails des équipes'!B$19:K$88,10,FALSE),"")</f>
        <v/>
      </c>
      <c r="G6" s="125"/>
      <c r="H6" s="74">
        <f t="shared" si="4"/>
        <v>0</v>
      </c>
      <c r="I6" s="73" t="str">
        <f t="shared" si="5"/>
        <v/>
      </c>
      <c r="J6" s="154" t="str">
        <f t="shared" si="6"/>
        <v/>
      </c>
      <c r="K6" s="155" t="str">
        <f t="shared" si="7"/>
        <v/>
      </c>
    </row>
    <row r="7" spans="1:11" ht="15.75" thickTop="1" x14ac:dyDescent="0.25">
      <c r="A7" s="122" t="s">
        <v>781</v>
      </c>
      <c r="B7" s="67" t="str">
        <f>IFERROR(VLOOKUP(A7,'Bordereau Sommaire'!B:E,2,FALSE),"")</f>
        <v>Déblai</v>
      </c>
      <c r="C7" s="67">
        <f>IFERROR(VLOOKUP(A7,'Bordereau Sommaire'!B:E,3,FALSE),"")</f>
        <v>300</v>
      </c>
      <c r="D7" s="67" t="str">
        <f>IFERROR(VLOOKUP(A7,'Bordereau Sommaire'!B:E,4,FALSE),"")</f>
        <v>m3</v>
      </c>
      <c r="E7" s="68"/>
      <c r="F7" s="69">
        <f>IFERROR(K7/J7,"")</f>
        <v>4683.4500000000007</v>
      </c>
      <c r="G7" s="70">
        <f>IFERROR(C7/J7,"")</f>
        <v>150</v>
      </c>
      <c r="H7" s="67" t="str">
        <f t="shared" si="4"/>
        <v>m3</v>
      </c>
      <c r="I7" s="69">
        <f>IFERROR(K7/C7,"")</f>
        <v>31.223000000000006</v>
      </c>
      <c r="J7" s="71">
        <f>IFERROR(SUM(J8:J11),"")</f>
        <v>2</v>
      </c>
      <c r="K7" s="72">
        <f>IFERROR(SUM(K8:K11),"")</f>
        <v>9366.9000000000015</v>
      </c>
    </row>
    <row r="8" spans="1:11" x14ac:dyDescent="0.25">
      <c r="A8" s="139"/>
      <c r="B8" s="123"/>
      <c r="C8" s="123">
        <v>300</v>
      </c>
      <c r="D8" s="123" t="s">
        <v>159</v>
      </c>
      <c r="E8" s="132" t="s">
        <v>787</v>
      </c>
      <c r="F8" s="73">
        <f>IFERROR(VLOOKUP(E8,'Détails des équipes'!B$19:K$88,10,FALSE),"")</f>
        <v>4683.4500000000007</v>
      </c>
      <c r="G8" s="123">
        <v>150</v>
      </c>
      <c r="H8" s="74" t="str">
        <f t="shared" si="4"/>
        <v>m3</v>
      </c>
      <c r="I8" s="75">
        <f t="shared" ref="I8:I11" si="12">IFERROR(F8/G8,"")</f>
        <v>31.223000000000006</v>
      </c>
      <c r="J8" s="76">
        <f t="shared" ref="J8:J11" si="13">IFERROR(C8/G8,"")</f>
        <v>2</v>
      </c>
      <c r="K8" s="63">
        <f t="shared" ref="K8:K11" si="14">IFERROR(I8*C8,"")</f>
        <v>9366.9000000000015</v>
      </c>
    </row>
    <row r="9" spans="1:11" x14ac:dyDescent="0.25">
      <c r="A9" s="139"/>
      <c r="B9" s="123"/>
      <c r="C9" s="123"/>
      <c r="D9" s="123"/>
      <c r="E9" s="132"/>
      <c r="F9" s="73" t="str">
        <f>IFERROR(VLOOKUP(E9,'Détails des équipes'!B$19:K$88,10,FALSE),"")</f>
        <v/>
      </c>
      <c r="G9" s="123"/>
      <c r="H9" s="74">
        <f t="shared" si="4"/>
        <v>0</v>
      </c>
      <c r="I9" s="75" t="str">
        <f t="shared" si="12"/>
        <v/>
      </c>
      <c r="J9" s="76" t="str">
        <f t="shared" si="13"/>
        <v/>
      </c>
      <c r="K9" s="63" t="str">
        <f t="shared" si="14"/>
        <v/>
      </c>
    </row>
    <row r="10" spans="1:11" x14ac:dyDescent="0.25">
      <c r="A10" s="139"/>
      <c r="B10" s="123"/>
      <c r="C10" s="123"/>
      <c r="D10" s="123"/>
      <c r="E10" s="132"/>
      <c r="F10" s="73" t="str">
        <f>IFERROR(VLOOKUP(E10,'Détails des équipes'!B$19:K$88,10,FALSE),"")</f>
        <v/>
      </c>
      <c r="G10" s="123"/>
      <c r="H10" s="74">
        <f t="shared" si="4"/>
        <v>0</v>
      </c>
      <c r="I10" s="75" t="str">
        <f t="shared" si="12"/>
        <v/>
      </c>
      <c r="J10" s="76" t="str">
        <f t="shared" si="13"/>
        <v/>
      </c>
      <c r="K10" s="63" t="str">
        <f t="shared" si="14"/>
        <v/>
      </c>
    </row>
    <row r="11" spans="1:11" ht="15.75" thickBot="1" x14ac:dyDescent="0.3">
      <c r="A11" s="139"/>
      <c r="B11" s="123"/>
      <c r="C11" s="123"/>
      <c r="D11" s="123"/>
      <c r="E11" s="132"/>
      <c r="F11" s="73" t="str">
        <f>IFERROR(VLOOKUP(E11,'Détails des équipes'!B$19:K$88,10,FALSE),"")</f>
        <v/>
      </c>
      <c r="G11" s="123"/>
      <c r="H11" s="74">
        <f t="shared" si="4"/>
        <v>0</v>
      </c>
      <c r="I11" s="75" t="str">
        <f t="shared" si="12"/>
        <v/>
      </c>
      <c r="J11" s="76" t="str">
        <f t="shared" si="13"/>
        <v/>
      </c>
      <c r="K11" s="63" t="str">
        <f t="shared" si="14"/>
        <v/>
      </c>
    </row>
    <row r="12" spans="1:11" ht="15.75" thickTop="1" x14ac:dyDescent="0.25">
      <c r="A12" s="122" t="s">
        <v>782</v>
      </c>
      <c r="B12" s="67" t="str">
        <f>IFERROR(VLOOKUP(A12,'Bordereau Sommaire'!B:E,2,FALSE),"")</f>
        <v>Enrobé 1</v>
      </c>
      <c r="C12" s="67">
        <f>IFERROR(VLOOKUP(A12,'Bordereau Sommaire'!B:E,3,FALSE),"")</f>
        <v>100</v>
      </c>
      <c r="D12" s="67" t="str">
        <f>IFERROR(VLOOKUP(A12,'Bordereau Sommaire'!B:E,4,FALSE),"")</f>
        <v>t</v>
      </c>
      <c r="E12" s="68"/>
      <c r="F12" s="69">
        <f>IFERROR(K12/J12,"")</f>
        <v>5903.6</v>
      </c>
      <c r="G12" s="70">
        <f>IFERROR(C12/J12,"")</f>
        <v>100</v>
      </c>
      <c r="H12" s="67" t="str">
        <f t="shared" si="4"/>
        <v>t</v>
      </c>
      <c r="I12" s="69">
        <f>IFERROR(K12/C12,"")</f>
        <v>59.036000000000001</v>
      </c>
      <c r="J12" s="71">
        <f>IFERROR(SUM(J13:J16),"")</f>
        <v>1</v>
      </c>
      <c r="K12" s="72">
        <f>IFERROR(SUM(K13:K16),"")</f>
        <v>5903.6</v>
      </c>
    </row>
    <row r="13" spans="1:11" x14ac:dyDescent="0.25">
      <c r="A13" s="139"/>
      <c r="B13" s="123"/>
      <c r="C13" s="123">
        <v>100</v>
      </c>
      <c r="D13" s="123" t="s">
        <v>786</v>
      </c>
      <c r="E13" s="132" t="s">
        <v>788</v>
      </c>
      <c r="F13" s="73">
        <f>IFERROR(VLOOKUP(E13,'Détails des équipes'!B$19:K$88,10,FALSE),"")</f>
        <v>5903.6</v>
      </c>
      <c r="G13" s="123">
        <v>100</v>
      </c>
      <c r="H13" s="74" t="str">
        <f t="shared" si="4"/>
        <v>t</v>
      </c>
      <c r="I13" s="75">
        <f t="shared" ref="I13:I16" si="15">IFERROR(F13/G13,"")</f>
        <v>59.036000000000001</v>
      </c>
      <c r="J13" s="76">
        <f t="shared" ref="J13:J16" si="16">IFERROR(C13/G13,"")</f>
        <v>1</v>
      </c>
      <c r="K13" s="63">
        <f t="shared" ref="K13:K16" si="17">IFERROR(I13*C13,"")</f>
        <v>5903.6</v>
      </c>
    </row>
    <row r="14" spans="1:11" x14ac:dyDescent="0.25">
      <c r="A14" s="139"/>
      <c r="B14" s="123"/>
      <c r="C14" s="123"/>
      <c r="D14" s="123"/>
      <c r="E14" s="132"/>
      <c r="F14" s="73" t="str">
        <f>IFERROR(VLOOKUP(E14,'Détails des équipes'!B$19:K$88,10,FALSE),"")</f>
        <v/>
      </c>
      <c r="G14" s="123"/>
      <c r="H14" s="74">
        <f t="shared" si="4"/>
        <v>0</v>
      </c>
      <c r="I14" s="75" t="str">
        <f t="shared" si="15"/>
        <v/>
      </c>
      <c r="J14" s="76" t="str">
        <f t="shared" si="16"/>
        <v/>
      </c>
      <c r="K14" s="63" t="str">
        <f t="shared" si="17"/>
        <v/>
      </c>
    </row>
    <row r="15" spans="1:11" x14ac:dyDescent="0.25">
      <c r="A15" s="139"/>
      <c r="B15" s="123"/>
      <c r="C15" s="123"/>
      <c r="D15" s="123"/>
      <c r="E15" s="132"/>
      <c r="F15" s="73" t="str">
        <f>IFERROR(VLOOKUP(E15,'Détails des équipes'!B$19:K$88,10,FALSE),"")</f>
        <v/>
      </c>
      <c r="G15" s="123"/>
      <c r="H15" s="74">
        <f t="shared" si="4"/>
        <v>0</v>
      </c>
      <c r="I15" s="75" t="str">
        <f t="shared" si="15"/>
        <v/>
      </c>
      <c r="J15" s="76" t="str">
        <f t="shared" si="16"/>
        <v/>
      </c>
      <c r="K15" s="63" t="str">
        <f t="shared" si="17"/>
        <v/>
      </c>
    </row>
    <row r="16" spans="1:11" ht="15.75" thickBot="1" x14ac:dyDescent="0.3">
      <c r="A16" s="139"/>
      <c r="B16" s="123"/>
      <c r="C16" s="123"/>
      <c r="D16" s="123"/>
      <c r="E16" s="132"/>
      <c r="F16" s="73" t="str">
        <f>IFERROR(VLOOKUP(E16,'Détails des équipes'!B$19:K$88,10,FALSE),"")</f>
        <v/>
      </c>
      <c r="G16" s="123"/>
      <c r="H16" s="74">
        <f t="shared" si="4"/>
        <v>0</v>
      </c>
      <c r="I16" s="75" t="str">
        <f t="shared" si="15"/>
        <v/>
      </c>
      <c r="J16" s="76" t="str">
        <f t="shared" si="16"/>
        <v/>
      </c>
      <c r="K16" s="63" t="str">
        <f t="shared" si="17"/>
        <v/>
      </c>
    </row>
    <row r="17" spans="1:11" ht="15.75" thickTop="1" x14ac:dyDescent="0.25">
      <c r="A17" s="122" t="s">
        <v>783</v>
      </c>
      <c r="B17" s="67" t="str">
        <f>IFERROR(VLOOKUP(A17,'Bordereau Sommaire'!B:E,2,FALSE),"")</f>
        <v>Enrobé 2</v>
      </c>
      <c r="C17" s="67">
        <f>IFERROR(VLOOKUP(A17,'Bordereau Sommaire'!B:E,3,FALSE),"")</f>
        <v>100</v>
      </c>
      <c r="D17" s="67" t="str">
        <f>IFERROR(VLOOKUP(A17,'Bordereau Sommaire'!B:E,4,FALSE),"")</f>
        <v>t</v>
      </c>
      <c r="E17" s="68"/>
      <c r="F17" s="69">
        <f>IFERROR(K17/J17,"")</f>
        <v>5903.6</v>
      </c>
      <c r="G17" s="70">
        <f>IFERROR(C17/J17,"")</f>
        <v>90</v>
      </c>
      <c r="H17" s="67" t="str">
        <f t="shared" si="4"/>
        <v>t</v>
      </c>
      <c r="I17" s="69">
        <f>IFERROR(K17/C17,"")</f>
        <v>65.595555555555563</v>
      </c>
      <c r="J17" s="71">
        <f>IFERROR(SUM(J18:J21),"")</f>
        <v>1.1111111111111112</v>
      </c>
      <c r="K17" s="72">
        <f>IFERROR(SUM(K18:K21),"")</f>
        <v>6559.5555555555566</v>
      </c>
    </row>
    <row r="18" spans="1:11" x14ac:dyDescent="0.25">
      <c r="A18" s="139"/>
      <c r="B18" s="123"/>
      <c r="C18" s="123">
        <v>100</v>
      </c>
      <c r="D18" s="123" t="s">
        <v>786</v>
      </c>
      <c r="E18" s="132" t="s">
        <v>788</v>
      </c>
      <c r="F18" s="73">
        <f>IFERROR(VLOOKUP(E18,'Détails des équipes'!B$19:K$88,10,FALSE),"")</f>
        <v>5903.6</v>
      </c>
      <c r="G18" s="123">
        <v>90</v>
      </c>
      <c r="H18" s="74" t="str">
        <f t="shared" si="4"/>
        <v>t</v>
      </c>
      <c r="I18" s="75">
        <f t="shared" ref="I18:I21" si="18">IFERROR(F18/G18,"")</f>
        <v>65.595555555555563</v>
      </c>
      <c r="J18" s="76">
        <f t="shared" ref="J18:J21" si="19">IFERROR(C18/G18,"")</f>
        <v>1.1111111111111112</v>
      </c>
      <c r="K18" s="63">
        <f t="shared" ref="K18:K21" si="20">IFERROR(I18*C18,"")</f>
        <v>6559.5555555555566</v>
      </c>
    </row>
    <row r="19" spans="1:11" x14ac:dyDescent="0.25">
      <c r="A19" s="139"/>
      <c r="B19" s="123"/>
      <c r="C19" s="123"/>
      <c r="D19" s="123"/>
      <c r="E19" s="132"/>
      <c r="F19" s="73" t="str">
        <f>IFERROR(VLOOKUP(E19,'Détails des équipes'!B$19:K$88,10,FALSE),"")</f>
        <v/>
      </c>
      <c r="G19" s="123"/>
      <c r="H19" s="74">
        <f t="shared" si="4"/>
        <v>0</v>
      </c>
      <c r="I19" s="75" t="str">
        <f t="shared" si="18"/>
        <v/>
      </c>
      <c r="J19" s="76" t="str">
        <f t="shared" si="19"/>
        <v/>
      </c>
      <c r="K19" s="63" t="str">
        <f t="shared" si="20"/>
        <v/>
      </c>
    </row>
    <row r="20" spans="1:11" x14ac:dyDescent="0.25">
      <c r="A20" s="139"/>
      <c r="B20" s="123"/>
      <c r="C20" s="123"/>
      <c r="D20" s="123"/>
      <c r="E20" s="132"/>
      <c r="F20" s="73" t="str">
        <f>IFERROR(VLOOKUP(E20,'Détails des équipes'!B$19:K$88,10,FALSE),"")</f>
        <v/>
      </c>
      <c r="G20" s="123"/>
      <c r="H20" s="74">
        <f t="shared" si="4"/>
        <v>0</v>
      </c>
      <c r="I20" s="75" t="str">
        <f t="shared" si="18"/>
        <v/>
      </c>
      <c r="J20" s="76" t="str">
        <f t="shared" si="19"/>
        <v/>
      </c>
      <c r="K20" s="63" t="str">
        <f t="shared" si="20"/>
        <v/>
      </c>
    </row>
    <row r="21" spans="1:11" x14ac:dyDescent="0.25">
      <c r="A21" s="139"/>
      <c r="B21" s="123"/>
      <c r="C21" s="123"/>
      <c r="D21" s="123"/>
      <c r="E21" s="132"/>
      <c r="F21" s="73" t="str">
        <f>IFERROR(VLOOKUP(E21,'Détails des équipes'!B$19:K$88,10,FALSE),"")</f>
        <v/>
      </c>
      <c r="G21" s="123"/>
      <c r="H21" s="74">
        <f t="shared" si="4"/>
        <v>0</v>
      </c>
      <c r="I21" s="75" t="str">
        <f t="shared" si="18"/>
        <v/>
      </c>
      <c r="J21" s="76" t="str">
        <f t="shared" si="19"/>
        <v/>
      </c>
      <c r="K21" s="63" t="str">
        <f t="shared" si="20"/>
        <v/>
      </c>
    </row>
  </sheetData>
  <sheetProtection sheet="1" objects="1" scenarios="1"/>
  <conditionalFormatting sqref="A1:A6 A22:A1048576">
    <cfRule type="expression" dxfId="16" priority="988">
      <formula>COUNTIF(A:A,A1)&gt;1</formula>
    </cfRule>
  </conditionalFormatting>
  <conditionalFormatting sqref="A1:K1">
    <cfRule type="expression" priority="776">
      <formula>estformule(A1)</formula>
    </cfRule>
  </conditionalFormatting>
  <conditionalFormatting sqref="F2:F3">
    <cfRule type="expression" priority="680">
      <formula>"si(esterreur(F2);OUI;F2)"</formula>
    </cfRule>
  </conditionalFormatting>
  <conditionalFormatting sqref="A2:K2 A3:D3 F3:K3">
    <cfRule type="expression" priority="679">
      <formula>estformule(A2)</formula>
    </cfRule>
  </conditionalFormatting>
  <conditionalFormatting sqref="F4">
    <cfRule type="expression" priority="193">
      <formula>"si(esterreur(F2);OUI;F2)"</formula>
    </cfRule>
  </conditionalFormatting>
  <conditionalFormatting sqref="A4:D4 F4:K4">
    <cfRule type="expression" priority="192">
      <formula>estformule(A4)</formula>
    </cfRule>
  </conditionalFormatting>
  <conditionalFormatting sqref="F6">
    <cfRule type="expression" priority="160">
      <formula>"si(esterreur(F2);OUI;F2)"</formula>
    </cfRule>
  </conditionalFormatting>
  <conditionalFormatting sqref="A6:D6 F6:K6">
    <cfRule type="expression" priority="159">
      <formula>estformule(A6)</formula>
    </cfRule>
  </conditionalFormatting>
  <conditionalFormatting sqref="F5">
    <cfRule type="expression" priority="45">
      <formula>"si(esterreur(F2);OUI;F2)"</formula>
    </cfRule>
  </conditionalFormatting>
  <conditionalFormatting sqref="A5:D5 F5:K5">
    <cfRule type="expression" priority="44">
      <formula>estformule(A5)</formula>
    </cfRule>
  </conditionalFormatting>
  <conditionalFormatting sqref="E3:E6">
    <cfRule type="expression" priority="25">
      <formula>estformule(E2)</formula>
    </cfRule>
  </conditionalFormatting>
  <conditionalFormatting sqref="F7:F8">
    <cfRule type="expression" priority="21">
      <formula>"si(esterreur(F2);OUI;F2)"</formula>
    </cfRule>
  </conditionalFormatting>
  <conditionalFormatting sqref="F10">
    <cfRule type="expression" priority="19">
      <formula>"si(esterreur(F2);OUI;F2)"</formula>
    </cfRule>
  </conditionalFormatting>
  <conditionalFormatting sqref="F11">
    <cfRule type="expression" priority="18">
      <formula>"si(esterreur(F2);OUI;F2)"</formula>
    </cfRule>
  </conditionalFormatting>
  <conditionalFormatting sqref="F9">
    <cfRule type="expression" priority="17">
      <formula>"si(esterreur(F2);OUI;F2)"</formula>
    </cfRule>
  </conditionalFormatting>
  <conditionalFormatting sqref="A7:K9">
    <cfRule type="expression" priority="20">
      <formula>estformule(A6)</formula>
    </cfRule>
  </conditionalFormatting>
  <conditionalFormatting sqref="A10:A11 A15:A16">
    <cfRule type="expression" dxfId="15" priority="22">
      <formula>COUNTIF(A:A,#REF!)&gt;1</formula>
    </cfRule>
  </conditionalFormatting>
  <conditionalFormatting sqref="A10:K11">
    <cfRule type="expression" priority="23">
      <formula>estformule(#REF!)</formula>
    </cfRule>
  </conditionalFormatting>
  <conditionalFormatting sqref="A7:A9 A12:A14">
    <cfRule type="expression" dxfId="14" priority="24">
      <formula>COUNTIF(A:A,A6)&gt;1</formula>
    </cfRule>
  </conditionalFormatting>
  <conditionalFormatting sqref="F12:F13">
    <cfRule type="expression" priority="13">
      <formula>"si(esterreur(F2);OUI;F2)"</formula>
    </cfRule>
  </conditionalFormatting>
  <conditionalFormatting sqref="F15">
    <cfRule type="expression" priority="11">
      <formula>"si(esterreur(F2);OUI;F2)"</formula>
    </cfRule>
  </conditionalFormatting>
  <conditionalFormatting sqref="F16">
    <cfRule type="expression" priority="10">
      <formula>"si(esterreur(F2);OUI;F2)"</formula>
    </cfRule>
  </conditionalFormatting>
  <conditionalFormatting sqref="F14">
    <cfRule type="expression" priority="9">
      <formula>"si(esterreur(F2);OUI;F2)"</formula>
    </cfRule>
  </conditionalFormatting>
  <conditionalFormatting sqref="A12:K14">
    <cfRule type="expression" priority="12">
      <formula>estformule(A11)</formula>
    </cfRule>
  </conditionalFormatting>
  <conditionalFormatting sqref="A15:K16">
    <cfRule type="expression" priority="15">
      <formula>estformule(#REF!)</formula>
    </cfRule>
  </conditionalFormatting>
  <conditionalFormatting sqref="F17:F18">
    <cfRule type="expression" priority="5">
      <formula>"si(esterreur(F2);OUI;F2)"</formula>
    </cfRule>
  </conditionalFormatting>
  <conditionalFormatting sqref="F20">
    <cfRule type="expression" priority="3">
      <formula>"si(esterreur(F2);OUI;F2)"</formula>
    </cfRule>
  </conditionalFormatting>
  <conditionalFormatting sqref="F21">
    <cfRule type="expression" priority="2">
      <formula>"si(esterreur(F2);OUI;F2)"</formula>
    </cfRule>
  </conditionalFormatting>
  <conditionalFormatting sqref="F19">
    <cfRule type="expression" priority="1">
      <formula>"si(esterreur(F2);OUI;F2)"</formula>
    </cfRule>
  </conditionalFormatting>
  <conditionalFormatting sqref="A17:K19">
    <cfRule type="expression" priority="4">
      <formula>estformule(A16)</formula>
    </cfRule>
  </conditionalFormatting>
  <conditionalFormatting sqref="A20:A21">
    <cfRule type="expression" dxfId="13" priority="6">
      <formula>COUNTIF(A:A,#REF!)&gt;1</formula>
    </cfRule>
  </conditionalFormatting>
  <conditionalFormatting sqref="A20:K21">
    <cfRule type="expression" priority="7">
      <formula>estformule(#REF!)</formula>
    </cfRule>
  </conditionalFormatting>
  <conditionalFormatting sqref="A17:A19">
    <cfRule type="expression" dxfId="12" priority="8">
      <formula>COUNTIF(A:A,A16)&gt;1</formula>
    </cfRule>
  </conditionalFormatting>
  <dataValidations count="1">
    <dataValidation type="list" allowBlank="1" showInputMessage="1" showErrorMessage="1" sqref="E1:E2">
      <formula1>$N$2:$N$6</formula1>
    </dataValidation>
  </dataValidations>
  <pageMargins left="0.7" right="0.7" top="0.75" bottom="0.75" header="0.3" footer="0.3"/>
  <pageSetup paperSize="3" scale="5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8" r:id="rId4" name="Button 2">
              <controlPr defaultSize="0" print="0" autoFill="0" autoPict="0" macro="[0]!ThisWorkbook.insererligne">
                <anchor moveWithCells="1" sizeWithCells="1">
                  <from>
                    <xdr:col>11</xdr:col>
                    <xdr:colOff>123825</xdr:colOff>
                    <xdr:row>0</xdr:row>
                    <xdr:rowOff>57150</xdr:rowOff>
                  </from>
                  <to>
                    <xdr:col>13</xdr:col>
                    <xdr:colOff>104775</xdr:colOff>
                    <xdr:row>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9" r:id="rId5" name="Button 3">
              <controlPr defaultSize="0" print="0" autoFill="0" autoPict="0" macro="[0]!ThisWorkbook.supprimerligne">
                <anchor moveWithCells="1" sizeWithCells="1">
                  <from>
                    <xdr:col>14</xdr:col>
                    <xdr:colOff>85725</xdr:colOff>
                    <xdr:row>0</xdr:row>
                    <xdr:rowOff>47625</xdr:rowOff>
                  </from>
                  <to>
                    <xdr:col>15</xdr:col>
                    <xdr:colOff>76200</xdr:colOff>
                    <xdr:row>0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6" r:id="rId6" name="Button 10">
              <controlPr defaultSize="0" print="0" autoFill="0" autoPict="0" macro="[0]!ThisWorkbook.Insererarticlemaindoeuvre">
                <anchor moveWithCells="1" sizeWithCells="1">
                  <from>
                    <xdr:col>15</xdr:col>
                    <xdr:colOff>371475</xdr:colOff>
                    <xdr:row>0</xdr:row>
                    <xdr:rowOff>76200</xdr:rowOff>
                  </from>
                  <to>
                    <xdr:col>17</xdr:col>
                    <xdr:colOff>200025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'Détails des équipes'!$N$2:$N$16</xm:f>
          </x14:formula1>
          <xm:sqref>E260:E1048576 E3:E6 E8:E11 E13:E16 E18:E21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0" tint="-0.249977111117893"/>
  </sheetPr>
  <dimension ref="A1:N11"/>
  <sheetViews>
    <sheetView view="pageBreakPreview" zoomScale="80" zoomScaleNormal="100" zoomScaleSheetLayoutView="8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B23" sqref="B23"/>
    </sheetView>
  </sheetViews>
  <sheetFormatPr baseColWidth="10" defaultRowHeight="15" x14ac:dyDescent="0.25"/>
  <cols>
    <col min="2" max="2" width="59" customWidth="1"/>
    <col min="3" max="3" width="12.140625" style="43" customWidth="1"/>
    <col min="4" max="4" width="11.42578125" style="43"/>
    <col min="5" max="5" width="32.85546875" style="43" customWidth="1"/>
    <col min="6" max="6" width="24.5703125" style="43" customWidth="1"/>
    <col min="7" max="8" width="20.85546875" customWidth="1"/>
    <col min="9" max="9" width="13.140625" customWidth="1"/>
    <col min="11" max="11" width="2.42578125" customWidth="1"/>
    <col min="12" max="12" width="2.28515625" customWidth="1"/>
    <col min="13" max="13" width="17.85546875" customWidth="1"/>
  </cols>
  <sheetData>
    <row r="1" spans="1:14" ht="37.5" customHeight="1" thickBot="1" x14ac:dyDescent="0.3">
      <c r="A1" s="64" t="s">
        <v>12</v>
      </c>
      <c r="B1" s="65" t="s">
        <v>0</v>
      </c>
      <c r="C1" s="65" t="s">
        <v>13</v>
      </c>
      <c r="D1" s="65" t="s">
        <v>1</v>
      </c>
      <c r="E1" s="65" t="s">
        <v>39</v>
      </c>
      <c r="F1" s="65" t="s">
        <v>130</v>
      </c>
      <c r="G1" s="65" t="s">
        <v>14</v>
      </c>
      <c r="H1" s="65" t="s">
        <v>121</v>
      </c>
      <c r="I1" s="66" t="s">
        <v>15</v>
      </c>
      <c r="J1" s="53"/>
      <c r="K1" s="53"/>
      <c r="L1" s="53"/>
      <c r="M1" s="53"/>
      <c r="N1" s="53"/>
    </row>
    <row r="2" spans="1:14" s="53" customFormat="1" ht="15" hidden="1" customHeight="1" thickTop="1" x14ac:dyDescent="0.25">
      <c r="A2" s="158"/>
      <c r="B2" s="159" t="str">
        <f>IFERROR(VLOOKUP(A2,'Bordereau Sommaire'!B:E,2,FALSE),"")</f>
        <v/>
      </c>
      <c r="C2" s="160" t="str">
        <f>IFERROR(VLOOKUP(A2,'Bordereau Sommaire'!B:E,3,FALSE),"")</f>
        <v/>
      </c>
      <c r="D2" s="160" t="str">
        <f>IFERROR(VLOOKUP(A2,'Bordereau Sommaire'!B:E,4,FALSE),"")</f>
        <v/>
      </c>
      <c r="E2" s="161"/>
      <c r="F2" s="161"/>
      <c r="G2" s="142" t="str">
        <f>IFERROR(I2/C2,"")</f>
        <v/>
      </c>
      <c r="H2" s="142"/>
      <c r="I2" s="145">
        <f>SUM(H3:H6)</f>
        <v>0</v>
      </c>
    </row>
    <row r="3" spans="1:14" s="53" customFormat="1" ht="15" hidden="1" customHeight="1" x14ac:dyDescent="0.25">
      <c r="A3" s="162"/>
      <c r="B3" s="163"/>
      <c r="C3" s="153"/>
      <c r="D3" s="164" t="str">
        <f>IFERROR(VLOOKUP(F3,'Liste matériaux'!C:E,3,FALSE),"")</f>
        <v/>
      </c>
      <c r="E3" s="147"/>
      <c r="F3" s="147"/>
      <c r="G3" s="165" t="str">
        <f>IFERROR(VLOOKUP('Bordereau Matériaux_Global'!F3,'Liste matériaux'!C:D,2,FALSE),"")</f>
        <v/>
      </c>
      <c r="H3" s="165" t="str">
        <f t="shared" ref="H3:H6" si="0">IFERROR(G3*C3,"")</f>
        <v/>
      </c>
      <c r="I3" s="166"/>
    </row>
    <row r="4" spans="1:14" s="53" customFormat="1" ht="15" hidden="1" customHeight="1" x14ac:dyDescent="0.25">
      <c r="A4" s="162"/>
      <c r="B4" s="163"/>
      <c r="C4" s="153"/>
      <c r="D4" s="164" t="str">
        <f>IFERROR(VLOOKUP(F4,'Liste matériaux'!C:E,3,FALSE),"")</f>
        <v/>
      </c>
      <c r="E4" s="147"/>
      <c r="F4" s="147"/>
      <c r="G4" s="165" t="str">
        <f>IFERROR(VLOOKUP('Bordereau Matériaux_Global'!F4,'Liste matériaux'!C:D,2,FALSE),"")</f>
        <v/>
      </c>
      <c r="H4" s="165" t="str">
        <f t="shared" si="0"/>
        <v/>
      </c>
      <c r="I4" s="166"/>
    </row>
    <row r="5" spans="1:14" s="53" customFormat="1" ht="15" hidden="1" customHeight="1" x14ac:dyDescent="0.25">
      <c r="A5" s="162"/>
      <c r="B5" s="163"/>
      <c r="C5" s="153"/>
      <c r="D5" s="164" t="str">
        <f>IFERROR(VLOOKUP(F5,'Liste matériaux'!C:E,3,FALSE),"")</f>
        <v/>
      </c>
      <c r="E5" s="147"/>
      <c r="F5" s="147"/>
      <c r="G5" s="165" t="str">
        <f>IFERROR(VLOOKUP('Bordereau Matériaux_Global'!F5,'Liste matériaux'!C:D,2,FALSE),"")</f>
        <v/>
      </c>
      <c r="H5" s="165" t="str">
        <f t="shared" si="0"/>
        <v/>
      </c>
      <c r="I5" s="166"/>
    </row>
    <row r="6" spans="1:14" s="53" customFormat="1" ht="15" hidden="1" customHeight="1" thickBot="1" x14ac:dyDescent="0.3">
      <c r="A6" s="167"/>
      <c r="B6" s="168"/>
      <c r="C6" s="125"/>
      <c r="D6" s="169" t="str">
        <f>IFERROR(VLOOKUP(F6,'Liste matériaux'!C:E,3,FALSE),"")</f>
        <v/>
      </c>
      <c r="E6" s="132"/>
      <c r="F6" s="132"/>
      <c r="G6" s="77" t="str">
        <f>IFERROR(VLOOKUP('Bordereau Matériaux_Global'!F6,'Liste matériaux'!C:D,2,FALSE),"")</f>
        <v/>
      </c>
      <c r="H6" s="77" t="str">
        <f t="shared" si="0"/>
        <v/>
      </c>
      <c r="I6" s="170"/>
    </row>
    <row r="7" spans="1:14" s="53" customFormat="1" ht="15" customHeight="1" thickTop="1" x14ac:dyDescent="0.25">
      <c r="A7" s="158"/>
      <c r="B7" s="159" t="str">
        <f>IFERROR(VLOOKUP(A7,'Bordereau Sommaire'!B:E,2,FALSE),"")</f>
        <v/>
      </c>
      <c r="C7" s="160" t="str">
        <f>IFERROR(VLOOKUP(A7,'Bordereau Sommaire'!B:E,3,FALSE),"")</f>
        <v/>
      </c>
      <c r="D7" s="160" t="str">
        <f>IFERROR(VLOOKUP(A7,'Bordereau Sommaire'!B:E,4,FALSE),"")</f>
        <v/>
      </c>
      <c r="E7" s="161"/>
      <c r="F7" s="161"/>
      <c r="G7" s="142" t="str">
        <f>IFERROR(I7/C7,"")</f>
        <v/>
      </c>
      <c r="H7" s="142"/>
      <c r="I7" s="145">
        <f>SUM(H8:H11)</f>
        <v>0</v>
      </c>
    </row>
    <row r="8" spans="1:14" s="53" customFormat="1" ht="15" customHeight="1" x14ac:dyDescent="0.25">
      <c r="A8" s="162"/>
      <c r="B8" s="163"/>
      <c r="C8" s="153"/>
      <c r="D8" s="164" t="str">
        <f>IFERROR(VLOOKUP(F8,'Liste matériaux'!C:E,3,FALSE),"")</f>
        <v>tonnes</v>
      </c>
      <c r="E8" s="147" t="s">
        <v>177</v>
      </c>
      <c r="F8" s="147" t="s">
        <v>731</v>
      </c>
      <c r="G8" s="165">
        <f>IFERROR(VLOOKUP('Bordereau Matériaux_Global'!F8,'Liste matériaux'!C:D,2,FALSE),"")</f>
        <v>27.623000000000001</v>
      </c>
      <c r="H8" s="165">
        <f t="shared" ref="H8:H11" si="1">IFERROR(G8*C8,"")</f>
        <v>0</v>
      </c>
      <c r="I8" s="166"/>
    </row>
    <row r="9" spans="1:14" s="53" customFormat="1" ht="15" customHeight="1" x14ac:dyDescent="0.25">
      <c r="A9" s="162"/>
      <c r="B9" s="163"/>
      <c r="C9" s="153"/>
      <c r="D9" s="164" t="str">
        <f>IFERROR(VLOOKUP(F9,'Liste matériaux'!C:E,3,FALSE),"")</f>
        <v/>
      </c>
      <c r="E9" s="147"/>
      <c r="F9" s="147"/>
      <c r="G9" s="165" t="str">
        <f>IFERROR(VLOOKUP('Bordereau Matériaux_Global'!F9,'Liste matériaux'!C:D,2,FALSE),"")</f>
        <v/>
      </c>
      <c r="H9" s="165" t="str">
        <f t="shared" si="1"/>
        <v/>
      </c>
      <c r="I9" s="166"/>
    </row>
    <row r="10" spans="1:14" s="53" customFormat="1" ht="15" customHeight="1" x14ac:dyDescent="0.25">
      <c r="A10" s="162"/>
      <c r="B10" s="163"/>
      <c r="C10" s="153"/>
      <c r="D10" s="164" t="str">
        <f>IFERROR(VLOOKUP(F10,'Liste matériaux'!C:E,3,FALSE),"")</f>
        <v/>
      </c>
      <c r="E10" s="147"/>
      <c r="F10" s="147"/>
      <c r="G10" s="165" t="str">
        <f>IFERROR(VLOOKUP('Bordereau Matériaux_Global'!F10,'Liste matériaux'!C:D,2,FALSE),"")</f>
        <v/>
      </c>
      <c r="H10" s="165" t="str">
        <f t="shared" si="1"/>
        <v/>
      </c>
      <c r="I10" s="166"/>
    </row>
    <row r="11" spans="1:14" s="53" customFormat="1" ht="15" customHeight="1" x14ac:dyDescent="0.25">
      <c r="A11" s="167"/>
      <c r="B11" s="168"/>
      <c r="C11" s="125"/>
      <c r="D11" s="169" t="str">
        <f>IFERROR(VLOOKUP(F11,'Liste matériaux'!C:E,3,FALSE),"")</f>
        <v/>
      </c>
      <c r="E11" s="132"/>
      <c r="F11" s="132"/>
      <c r="G11" s="77" t="str">
        <f>IFERROR(VLOOKUP('Bordereau Matériaux_Global'!F11,'Liste matériaux'!C:D,2,FALSE),"")</f>
        <v/>
      </c>
      <c r="H11" s="77" t="str">
        <f t="shared" si="1"/>
        <v/>
      </c>
      <c r="I11" s="170"/>
    </row>
  </sheetData>
  <sheetProtection sheet="1" objects="1" scenarios="1"/>
  <conditionalFormatting sqref="A1:A1048576">
    <cfRule type="expression" dxfId="11" priority="343">
      <formula>COUNTIF(A:A,A1)&gt;1</formula>
    </cfRule>
  </conditionalFormatting>
  <conditionalFormatting sqref="A1:I1 A11:I1048576">
    <cfRule type="expression" priority="313">
      <formula>estformule(A1)</formula>
    </cfRule>
  </conditionalFormatting>
  <conditionalFormatting sqref="A7:I8">
    <cfRule type="expression" priority="278">
      <formula>estformule(A7)</formula>
    </cfRule>
  </conditionalFormatting>
  <conditionalFormatting sqref="A10:I10">
    <cfRule type="expression" priority="277">
      <formula>estformule(A10)</formula>
    </cfRule>
  </conditionalFormatting>
  <conditionalFormatting sqref="A9:I9">
    <cfRule type="expression" priority="96">
      <formula>estformule(A9)</formula>
    </cfRule>
  </conditionalFormatting>
  <conditionalFormatting sqref="A6:I6">
    <cfRule type="expression" priority="22">
      <formula>estformule(A6)</formula>
    </cfRule>
  </conditionalFormatting>
  <conditionalFormatting sqref="A2:I3">
    <cfRule type="expression" priority="21">
      <formula>estformule(A2)</formula>
    </cfRule>
  </conditionalFormatting>
  <conditionalFormatting sqref="A5:I5">
    <cfRule type="expression" priority="20">
      <formula>estformule(A5)</formula>
    </cfRule>
  </conditionalFormatting>
  <conditionalFormatting sqref="A4:I4">
    <cfRule type="expression" priority="19">
      <formula>estformule(A4)</formula>
    </cfRule>
  </conditionalFormatting>
  <dataValidations count="1">
    <dataValidation type="list" allowBlank="1" showInputMessage="1" showErrorMessage="1" sqref="F3:F6 F8:F11">
      <formula1>INDIRECT(E3)</formula1>
    </dataValidation>
  </dataValidations>
  <pageMargins left="0.70866141732283472" right="0.70866141732283472" top="0.74803149606299213" bottom="0.74803149606299213" header="0.31496062992125984" footer="0.31496062992125984"/>
  <pageSetup paperSize="3" scale="5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4" name="Button 1">
              <controlPr defaultSize="0" print="0" autoFill="0" autoPict="0" macro="[0]!ThisWorkbook.insererligne">
                <anchor moveWithCells="1" sizeWithCells="1">
                  <from>
                    <xdr:col>9</xdr:col>
                    <xdr:colOff>123825</xdr:colOff>
                    <xdr:row>0</xdr:row>
                    <xdr:rowOff>57150</xdr:rowOff>
                  </from>
                  <to>
                    <xdr:col>11</xdr:col>
                    <xdr:colOff>104775</xdr:colOff>
                    <xdr:row>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4" r:id="rId5" name="Button 2">
              <controlPr defaultSize="0" print="0" autoFill="0" autoPict="0" macro="[0]!ThisWorkbook.supprimerligne">
                <anchor moveWithCells="1" sizeWithCells="1">
                  <from>
                    <xdr:col>12</xdr:col>
                    <xdr:colOff>85725</xdr:colOff>
                    <xdr:row>0</xdr:row>
                    <xdr:rowOff>47625</xdr:rowOff>
                  </from>
                  <to>
                    <xdr:col>13</xdr:col>
                    <xdr:colOff>76200</xdr:colOff>
                    <xdr:row>0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6" r:id="rId6" name="Button 4">
              <controlPr defaultSize="0" print="0" autoFill="0" autoPict="0" macro="[0]!ThisWorkbook.Insererarticlemateriaux">
                <anchor moveWithCells="1" sizeWithCells="1">
                  <from>
                    <xdr:col>13</xdr:col>
                    <xdr:colOff>219075</xdr:colOff>
                    <xdr:row>0</xdr:row>
                    <xdr:rowOff>76200</xdr:rowOff>
                  </from>
                  <to>
                    <xdr:col>14</xdr:col>
                    <xdr:colOff>314325</xdr:colOff>
                    <xdr:row>0</xdr:row>
                    <xdr:rowOff>438150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matériaux'!$A$3:$A$25</xm:f>
          </x14:formula1>
          <xm:sqref>E3:E6 E8:E11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8"/>
  </sheetPr>
  <dimension ref="A1:P88"/>
  <sheetViews>
    <sheetView zoomScaleNormal="100" workbookViewId="0">
      <pane ySplit="18" topLeftCell="A19" activePane="bottomLeft" state="frozen"/>
      <selection pane="bottomLeft" activeCell="H33" sqref="H33"/>
    </sheetView>
  </sheetViews>
  <sheetFormatPr baseColWidth="10" defaultRowHeight="15" x14ac:dyDescent="0.25"/>
  <cols>
    <col min="2" max="2" width="22.140625" customWidth="1"/>
    <col min="3" max="3" width="24.42578125" customWidth="1"/>
    <col min="4" max="4" width="27.140625" customWidth="1"/>
    <col min="5" max="5" width="10.42578125" customWidth="1"/>
    <col min="6" max="7" width="13" customWidth="1"/>
    <col min="8" max="8" width="7" customWidth="1"/>
    <col min="9" max="9" width="9.28515625" customWidth="1"/>
    <col min="10" max="10" width="10.42578125" customWidth="1"/>
    <col min="11" max="11" width="15.28515625" customWidth="1"/>
    <col min="13" max="13" width="10.140625" customWidth="1"/>
    <col min="14" max="14" width="3.85546875" customWidth="1"/>
    <col min="15" max="15" width="11.42578125" customWidth="1"/>
  </cols>
  <sheetData>
    <row r="1" spans="1:14" hidden="1" x14ac:dyDescent="0.25">
      <c r="A1" s="12" t="s">
        <v>16</v>
      </c>
      <c r="B1" s="12"/>
      <c r="M1" s="5" t="s">
        <v>135</v>
      </c>
      <c r="N1" s="16" t="s">
        <v>83</v>
      </c>
    </row>
    <row r="2" spans="1:14" hidden="1" x14ac:dyDescent="0.25">
      <c r="A2" s="12"/>
      <c r="B2" s="12"/>
      <c r="M2" s="126">
        <v>1</v>
      </c>
      <c r="N2" s="17" t="str">
        <f t="shared" ref="N2:N16" si="0">IFERROR(VLOOKUP(M2,A:B,2,FALSE),"")</f>
        <v>Ponceau</v>
      </c>
    </row>
    <row r="3" spans="1:14" hidden="1" x14ac:dyDescent="0.25">
      <c r="A3" s="12" t="s">
        <v>123</v>
      </c>
      <c r="B3" s="12"/>
      <c r="M3" s="126">
        <v>2</v>
      </c>
      <c r="N3" s="17" t="str">
        <f t="shared" si="0"/>
        <v>Enrbé</v>
      </c>
    </row>
    <row r="4" spans="1:14" hidden="1" x14ac:dyDescent="0.25">
      <c r="A4" s="127"/>
      <c r="B4" t="s">
        <v>124</v>
      </c>
      <c r="M4" s="126">
        <v>3</v>
      </c>
      <c r="N4" s="17" t="str">
        <f t="shared" si="0"/>
        <v/>
      </c>
    </row>
    <row r="5" spans="1:14" hidden="1" x14ac:dyDescent="0.25">
      <c r="A5" s="133"/>
      <c r="B5" t="s">
        <v>125</v>
      </c>
      <c r="M5" s="126">
        <v>4</v>
      </c>
      <c r="N5" s="17" t="str">
        <f t="shared" si="0"/>
        <v/>
      </c>
    </row>
    <row r="6" spans="1:14" hidden="1" x14ac:dyDescent="0.25">
      <c r="A6" t="s">
        <v>126</v>
      </c>
      <c r="B6" t="s">
        <v>127</v>
      </c>
      <c r="M6" s="126">
        <v>5</v>
      </c>
      <c r="N6" s="17" t="str">
        <f t="shared" si="0"/>
        <v/>
      </c>
    </row>
    <row r="7" spans="1:14" hidden="1" x14ac:dyDescent="0.25">
      <c r="M7" s="126">
        <v>6</v>
      </c>
      <c r="N7" s="17" t="str">
        <f t="shared" si="0"/>
        <v/>
      </c>
    </row>
    <row r="8" spans="1:14" hidden="1" x14ac:dyDescent="0.25">
      <c r="M8" s="126">
        <v>7</v>
      </c>
      <c r="N8" s="17" t="str">
        <f t="shared" si="0"/>
        <v/>
      </c>
    </row>
    <row r="9" spans="1:14" hidden="1" x14ac:dyDescent="0.25">
      <c r="M9" s="126">
        <v>8</v>
      </c>
      <c r="N9" s="17" t="str">
        <f t="shared" si="0"/>
        <v/>
      </c>
    </row>
    <row r="10" spans="1:14" hidden="1" x14ac:dyDescent="0.25">
      <c r="M10" s="126">
        <v>9</v>
      </c>
      <c r="N10" s="17" t="str">
        <f t="shared" si="0"/>
        <v/>
      </c>
    </row>
    <row r="11" spans="1:14" hidden="1" x14ac:dyDescent="0.25">
      <c r="M11" s="126">
        <v>10</v>
      </c>
      <c r="N11" s="17" t="str">
        <f t="shared" si="0"/>
        <v/>
      </c>
    </row>
    <row r="12" spans="1:14" hidden="1" x14ac:dyDescent="0.25">
      <c r="M12" s="126">
        <v>11</v>
      </c>
      <c r="N12" s="17" t="str">
        <f t="shared" si="0"/>
        <v/>
      </c>
    </row>
    <row r="13" spans="1:14" s="53" customFormat="1" hidden="1" x14ac:dyDescent="0.25">
      <c r="M13" s="126">
        <v>12</v>
      </c>
      <c r="N13" s="17" t="str">
        <f t="shared" si="0"/>
        <v/>
      </c>
    </row>
    <row r="14" spans="1:14" s="53" customFormat="1" hidden="1" x14ac:dyDescent="0.25">
      <c r="M14" s="126">
        <v>13</v>
      </c>
      <c r="N14" s="17" t="str">
        <f t="shared" si="0"/>
        <v/>
      </c>
    </row>
    <row r="15" spans="1:14" hidden="1" x14ac:dyDescent="0.25">
      <c r="M15" s="126">
        <v>14</v>
      </c>
      <c r="N15" s="17" t="str">
        <f t="shared" si="0"/>
        <v/>
      </c>
    </row>
    <row r="16" spans="1:14" ht="15.75" hidden="1" thickBot="1" x14ac:dyDescent="0.3">
      <c r="M16" s="126">
        <v>15</v>
      </c>
      <c r="N16" s="18" t="str">
        <f t="shared" si="0"/>
        <v/>
      </c>
    </row>
    <row r="17" spans="1:16" ht="15.75" thickBot="1" x14ac:dyDescent="0.3"/>
    <row r="18" spans="1:16" ht="29.25" customHeight="1" x14ac:dyDescent="0.25">
      <c r="A18" s="6" t="s">
        <v>134</v>
      </c>
      <c r="B18" s="6" t="s">
        <v>2</v>
      </c>
      <c r="C18" s="7" t="s">
        <v>39</v>
      </c>
      <c r="D18" s="10" t="s">
        <v>413</v>
      </c>
      <c r="E18" s="6" t="s">
        <v>5</v>
      </c>
      <c r="F18" s="8" t="s">
        <v>415</v>
      </c>
      <c r="G18" s="8" t="s">
        <v>73</v>
      </c>
      <c r="H18" s="8" t="s">
        <v>78</v>
      </c>
      <c r="I18" s="8" t="s">
        <v>11</v>
      </c>
      <c r="J18" s="8" t="s">
        <v>79</v>
      </c>
      <c r="K18" s="8" t="s">
        <v>81</v>
      </c>
      <c r="L18" s="53"/>
      <c r="M18" s="53"/>
      <c r="N18" s="53"/>
      <c r="O18" s="53"/>
      <c r="P18" s="53"/>
    </row>
    <row r="19" spans="1:16" x14ac:dyDescent="0.25">
      <c r="A19" s="128">
        <v>1</v>
      </c>
      <c r="B19" s="116" t="s">
        <v>787</v>
      </c>
      <c r="C19" s="19"/>
      <c r="D19" s="20"/>
      <c r="E19" s="21"/>
      <c r="F19" s="22"/>
      <c r="G19" s="23">
        <f>SUM(G20:G24)</f>
        <v>437.05</v>
      </c>
      <c r="H19" s="117">
        <v>9</v>
      </c>
      <c r="I19" s="23"/>
      <c r="J19" s="24">
        <f>SUM(J20:J24)</f>
        <v>750</v>
      </c>
      <c r="K19" s="23">
        <f>G19*H19+J19</f>
        <v>4683.4500000000007</v>
      </c>
    </row>
    <row r="20" spans="1:16" x14ac:dyDescent="0.25">
      <c r="A20" s="2"/>
      <c r="B20" s="11"/>
      <c r="C20" s="129" t="s">
        <v>408</v>
      </c>
      <c r="D20" s="130" t="s">
        <v>20</v>
      </c>
      <c r="E20" s="118">
        <v>1</v>
      </c>
      <c r="F20" s="3">
        <f>IFERROR(VLOOKUP(D20,'Liste ressources'!C$2:E$121,3,),"")</f>
        <v>208</v>
      </c>
      <c r="G20" s="3">
        <f>IFERROR(F20*E20,"")</f>
        <v>208</v>
      </c>
      <c r="H20" s="1"/>
      <c r="I20" s="131" t="s">
        <v>76</v>
      </c>
      <c r="J20" s="1">
        <f>IF(IF(I20="oui",'Liste ressources'!E$95,0)*E20=0,"",IF(I20="oui",'Liste ressources'!E$95,0)*E20)</f>
        <v>125</v>
      </c>
      <c r="K20" s="1"/>
    </row>
    <row r="21" spans="1:16" x14ac:dyDescent="0.25">
      <c r="A21" s="2"/>
      <c r="B21" s="11"/>
      <c r="C21" s="129" t="s">
        <v>414</v>
      </c>
      <c r="D21" s="130" t="s">
        <v>4</v>
      </c>
      <c r="E21" s="118">
        <v>5</v>
      </c>
      <c r="F21" s="3">
        <f>IFERROR(VLOOKUP(D21,'Liste ressources'!C$2:E$121,3,),"")</f>
        <v>45.81</v>
      </c>
      <c r="G21" s="3">
        <f t="shared" ref="G21:G24" si="1">IFERROR(F21*E21,"")</f>
        <v>229.05</v>
      </c>
      <c r="H21" s="1"/>
      <c r="I21" s="131" t="s">
        <v>76</v>
      </c>
      <c r="J21" s="1">
        <f>IF(IF(I21="oui",'Liste ressources'!E$95,0)*E21=0,"",IF(I21="oui",'Liste ressources'!E$95,0)*E21)</f>
        <v>625</v>
      </c>
      <c r="K21" s="1"/>
    </row>
    <row r="22" spans="1:16" x14ac:dyDescent="0.25">
      <c r="A22" s="2"/>
      <c r="B22" s="11"/>
      <c r="C22" s="129"/>
      <c r="D22" s="130"/>
      <c r="E22" s="118"/>
      <c r="F22" s="3" t="str">
        <f>IFERROR(VLOOKUP(D22,'Liste ressources'!C$2:E$121,3,),"")</f>
        <v/>
      </c>
      <c r="G22" s="3" t="str">
        <f t="shared" si="1"/>
        <v/>
      </c>
      <c r="H22" s="1"/>
      <c r="I22" s="131"/>
      <c r="J22" s="1" t="str">
        <f>IF(IF(I22="oui",'Liste ressources'!E$95,0)*E22=0,"",IF(I22="oui",'Liste ressources'!E$95,0)*E22)</f>
        <v/>
      </c>
      <c r="K22" s="1"/>
    </row>
    <row r="23" spans="1:16" x14ac:dyDescent="0.25">
      <c r="A23" s="2"/>
      <c r="B23" s="11"/>
      <c r="C23" s="129"/>
      <c r="D23" s="130"/>
      <c r="E23" s="118"/>
      <c r="F23" s="3" t="str">
        <f>IFERROR(VLOOKUP(D23,'Liste ressources'!C$2:E$121,3,),"")</f>
        <v/>
      </c>
      <c r="G23" s="3" t="str">
        <f t="shared" si="1"/>
        <v/>
      </c>
      <c r="H23" s="1"/>
      <c r="I23" s="131"/>
      <c r="J23" s="1" t="str">
        <f>IF(IF(I23="oui",'Liste ressources'!E$95,0)*E23=0,"",IF(I23="oui",'Liste ressources'!E$95,0)*E23)</f>
        <v/>
      </c>
      <c r="K23" s="1"/>
    </row>
    <row r="24" spans="1:16" x14ac:dyDescent="0.25">
      <c r="A24" s="2"/>
      <c r="B24" s="11"/>
      <c r="C24" s="129"/>
      <c r="D24" s="130"/>
      <c r="E24" s="118"/>
      <c r="F24" s="3" t="str">
        <f>IFERROR(VLOOKUP(D24,'Liste ressources'!C$2:E$121,3,),"")</f>
        <v/>
      </c>
      <c r="G24" s="3" t="str">
        <f t="shared" si="1"/>
        <v/>
      </c>
      <c r="H24" s="1"/>
      <c r="I24" s="131"/>
      <c r="J24" s="1" t="str">
        <f>IF(IF(I24="oui",'Liste ressources'!E$95,0)*E24=0,"",IF(I24="oui",'Liste ressources'!E$95,0)*E24)</f>
        <v/>
      </c>
      <c r="K24" s="1"/>
    </row>
    <row r="25" spans="1:16" x14ac:dyDescent="0.25">
      <c r="A25" s="128">
        <v>2</v>
      </c>
      <c r="B25" s="116" t="s">
        <v>788</v>
      </c>
      <c r="C25" s="19"/>
      <c r="D25" s="20"/>
      <c r="E25" s="21"/>
      <c r="F25" s="22"/>
      <c r="G25" s="23">
        <f>SUM(G26:G30)</f>
        <v>502.86</v>
      </c>
      <c r="H25" s="117">
        <v>10</v>
      </c>
      <c r="I25" s="23"/>
      <c r="J25" s="24">
        <f>SUM(J26:J30)</f>
        <v>875</v>
      </c>
      <c r="K25" s="23">
        <f>G25*H25+J25</f>
        <v>5903.6</v>
      </c>
    </row>
    <row r="26" spans="1:16" x14ac:dyDescent="0.25">
      <c r="A26" s="54"/>
      <c r="B26" s="11"/>
      <c r="C26" s="129" t="s">
        <v>10</v>
      </c>
      <c r="D26" s="130" t="s">
        <v>60</v>
      </c>
      <c r="E26" s="118">
        <v>1</v>
      </c>
      <c r="F26" s="3">
        <f>IFERROR(VLOOKUP(D26,'Liste ressources'!C$2:E$121,3,),"")</f>
        <v>228</v>
      </c>
      <c r="G26" s="3">
        <f>IFERROR(F26*E26,"")</f>
        <v>228</v>
      </c>
      <c r="H26" s="1"/>
      <c r="I26" s="131" t="s">
        <v>76</v>
      </c>
      <c r="J26" s="1">
        <f>IF(IF(I26="oui",'Liste ressources'!E$95,0)*E26=0,"",IF(I26="oui",'Liste ressources'!E$95,0)*E26)</f>
        <v>125</v>
      </c>
      <c r="K26" s="1"/>
    </row>
    <row r="27" spans="1:16" x14ac:dyDescent="0.25">
      <c r="A27" s="54"/>
      <c r="B27" s="11"/>
      <c r="C27" s="129" t="s">
        <v>414</v>
      </c>
      <c r="D27" s="130" t="s">
        <v>4</v>
      </c>
      <c r="E27" s="118">
        <v>6</v>
      </c>
      <c r="F27" s="3">
        <f>IFERROR(VLOOKUP(D27,'Liste ressources'!C$2:E$121,3,),"")</f>
        <v>45.81</v>
      </c>
      <c r="G27" s="3">
        <f t="shared" ref="G27:G30" si="2">IFERROR(F27*E27,"")</f>
        <v>274.86</v>
      </c>
      <c r="H27" s="1"/>
      <c r="I27" s="131" t="s">
        <v>76</v>
      </c>
      <c r="J27" s="1">
        <f>IF(IF(I27="oui",'Liste ressources'!E$95,0)*E27=0,"",IF(I27="oui",'Liste ressources'!E$95,0)*E27)</f>
        <v>750</v>
      </c>
      <c r="K27" s="1"/>
    </row>
    <row r="28" spans="1:16" x14ac:dyDescent="0.25">
      <c r="A28" s="54"/>
      <c r="B28" s="11"/>
      <c r="C28" s="129"/>
      <c r="D28" s="130"/>
      <c r="E28" s="118"/>
      <c r="F28" s="3" t="str">
        <f>IFERROR(VLOOKUP(D28,'Liste ressources'!C$2:E$121,3,),"")</f>
        <v/>
      </c>
      <c r="G28" s="3" t="str">
        <f t="shared" si="2"/>
        <v/>
      </c>
      <c r="H28" s="1"/>
      <c r="I28" s="131"/>
      <c r="J28" s="1" t="str">
        <f>IF(IF(I28="oui",'Liste ressources'!E$95,0)*E28=0,"",IF(I28="oui",'Liste ressources'!E$95,0)*E28)</f>
        <v/>
      </c>
      <c r="K28" s="1"/>
    </row>
    <row r="29" spans="1:16" x14ac:dyDescent="0.25">
      <c r="A29" s="54"/>
      <c r="B29" s="11"/>
      <c r="C29" s="129"/>
      <c r="D29" s="130"/>
      <c r="E29" s="118"/>
      <c r="F29" s="3" t="str">
        <f>IFERROR(VLOOKUP(D29,'Liste ressources'!C$2:E$121,3,),"")</f>
        <v/>
      </c>
      <c r="G29" s="3" t="str">
        <f t="shared" si="2"/>
        <v/>
      </c>
      <c r="H29" s="1"/>
      <c r="I29" s="131"/>
      <c r="J29" s="1" t="str">
        <f>IF(IF(I29="oui",'Liste ressources'!E$95,0)*E29=0,"",IF(I29="oui",'Liste ressources'!E$95,0)*E29)</f>
        <v/>
      </c>
      <c r="K29" s="1"/>
    </row>
    <row r="30" spans="1:16" x14ac:dyDescent="0.25">
      <c r="A30" s="54"/>
      <c r="B30" s="11"/>
      <c r="C30" s="129"/>
      <c r="D30" s="130"/>
      <c r="E30" s="118"/>
      <c r="F30" s="3" t="str">
        <f>IFERROR(VLOOKUP(D30,'Liste ressources'!C$2:E$121,3,),"")</f>
        <v/>
      </c>
      <c r="G30" s="3" t="str">
        <f t="shared" si="2"/>
        <v/>
      </c>
      <c r="H30" s="1"/>
      <c r="I30" s="131"/>
      <c r="J30" s="1" t="str">
        <f>IF(IF(I30="oui",'Liste ressources'!E$95,0)*E30=0,"",IF(I30="oui",'Liste ressources'!E$95,0)*E30)</f>
        <v/>
      </c>
      <c r="K30" s="1"/>
    </row>
    <row r="31" spans="1:16" x14ac:dyDescent="0.25">
      <c r="A31" s="53"/>
      <c r="B31" s="53"/>
      <c r="C31" s="53"/>
      <c r="D31" s="53"/>
      <c r="E31" s="53"/>
      <c r="F31" s="53"/>
      <c r="G31" s="53"/>
      <c r="H31" s="53"/>
      <c r="I31" s="53"/>
      <c r="J31" s="53"/>
      <c r="K31" s="53"/>
    </row>
    <row r="32" spans="1:16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</row>
    <row r="33" spans="1:11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3"/>
      <c r="K33" s="53"/>
    </row>
    <row r="34" spans="1:11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3"/>
      <c r="K34" s="53"/>
    </row>
    <row r="35" spans="1:11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3"/>
      <c r="K35" s="53"/>
    </row>
    <row r="36" spans="1:11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3"/>
      <c r="K36" s="53"/>
    </row>
    <row r="37" spans="1:11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3"/>
      <c r="K37" s="53"/>
    </row>
    <row r="38" spans="1:11" x14ac:dyDescent="0.25">
      <c r="A38" s="53"/>
      <c r="B38" s="53"/>
      <c r="C38" s="53"/>
      <c r="D38" s="53"/>
      <c r="E38" s="53"/>
      <c r="F38" s="53"/>
      <c r="G38" s="53"/>
      <c r="H38" s="53"/>
      <c r="I38" s="53"/>
      <c r="J38" s="53"/>
      <c r="K38" s="53"/>
    </row>
    <row r="39" spans="1:11" x14ac:dyDescent="0.25">
      <c r="A39" s="53"/>
      <c r="B39" s="53"/>
      <c r="C39" s="53"/>
      <c r="D39" s="53"/>
      <c r="E39" s="53"/>
      <c r="F39" s="53"/>
      <c r="G39" s="53"/>
      <c r="H39" s="53"/>
      <c r="I39" s="53"/>
      <c r="J39" s="53"/>
      <c r="K39" s="53"/>
    </row>
    <row r="44" spans="1:11" x14ac:dyDescent="0.25">
      <c r="C44" s="2"/>
    </row>
    <row r="45" spans="1:11" x14ac:dyDescent="0.25">
      <c r="C45" s="2"/>
    </row>
    <row r="46" spans="1:11" x14ac:dyDescent="0.25">
      <c r="C46" s="2"/>
    </row>
    <row r="47" spans="1:11" x14ac:dyDescent="0.25">
      <c r="C47" s="2"/>
    </row>
    <row r="48" spans="1:11" x14ac:dyDescent="0.25">
      <c r="C48" s="2"/>
    </row>
    <row r="49" spans="3:3" x14ac:dyDescent="0.25">
      <c r="C49" s="2"/>
    </row>
    <row r="50" spans="3:3" x14ac:dyDescent="0.25">
      <c r="C50" s="2"/>
    </row>
    <row r="51" spans="3:3" x14ac:dyDescent="0.25">
      <c r="C51" s="2"/>
    </row>
    <row r="52" spans="3:3" x14ac:dyDescent="0.25">
      <c r="C52" s="2"/>
    </row>
    <row r="53" spans="3:3" x14ac:dyDescent="0.25">
      <c r="C53" s="2"/>
    </row>
    <row r="54" spans="3:3" x14ac:dyDescent="0.25">
      <c r="C54" s="2"/>
    </row>
    <row r="55" spans="3:3" x14ac:dyDescent="0.25">
      <c r="C55" s="2"/>
    </row>
    <row r="56" spans="3:3" x14ac:dyDescent="0.25">
      <c r="C56" s="2"/>
    </row>
    <row r="57" spans="3:3" x14ac:dyDescent="0.25">
      <c r="C57" s="2"/>
    </row>
    <row r="58" spans="3:3" x14ac:dyDescent="0.25">
      <c r="C58" s="2"/>
    </row>
    <row r="59" spans="3:3" x14ac:dyDescent="0.25">
      <c r="C59" s="2"/>
    </row>
    <row r="60" spans="3:3" x14ac:dyDescent="0.25">
      <c r="C60" s="2"/>
    </row>
    <row r="61" spans="3:3" x14ac:dyDescent="0.25">
      <c r="C61" s="2"/>
    </row>
    <row r="62" spans="3:3" x14ac:dyDescent="0.25">
      <c r="C62" s="2"/>
    </row>
    <row r="63" spans="3:3" x14ac:dyDescent="0.25">
      <c r="C63" s="2"/>
    </row>
    <row r="64" spans="3:3" x14ac:dyDescent="0.25">
      <c r="C64" s="2"/>
    </row>
    <row r="65" spans="3:3" x14ac:dyDescent="0.25">
      <c r="C65" s="2"/>
    </row>
    <row r="66" spans="3:3" x14ac:dyDescent="0.25">
      <c r="C66" s="2"/>
    </row>
    <row r="67" spans="3:3" x14ac:dyDescent="0.25">
      <c r="C67" s="2"/>
    </row>
    <row r="68" spans="3:3" x14ac:dyDescent="0.25">
      <c r="C68" s="2"/>
    </row>
    <row r="69" spans="3:3" x14ac:dyDescent="0.25">
      <c r="C69" s="2"/>
    </row>
    <row r="70" spans="3:3" x14ac:dyDescent="0.25">
      <c r="C70" s="2"/>
    </row>
    <row r="71" spans="3:3" x14ac:dyDescent="0.25">
      <c r="C71" s="2"/>
    </row>
    <row r="72" spans="3:3" x14ac:dyDescent="0.25">
      <c r="C72" s="2"/>
    </row>
    <row r="73" spans="3:3" x14ac:dyDescent="0.25">
      <c r="C73" s="2"/>
    </row>
    <row r="74" spans="3:3" x14ac:dyDescent="0.25">
      <c r="C74" s="2"/>
    </row>
    <row r="75" spans="3:3" x14ac:dyDescent="0.25">
      <c r="C75" s="2"/>
    </row>
    <row r="76" spans="3:3" x14ac:dyDescent="0.25">
      <c r="C76" s="2"/>
    </row>
    <row r="77" spans="3:3" x14ac:dyDescent="0.25">
      <c r="C77" s="2"/>
    </row>
    <row r="78" spans="3:3" x14ac:dyDescent="0.25">
      <c r="C78" s="2"/>
    </row>
    <row r="79" spans="3:3" x14ac:dyDescent="0.25">
      <c r="C79" s="2"/>
    </row>
    <row r="80" spans="3:3" x14ac:dyDescent="0.25">
      <c r="C80" s="2"/>
    </row>
    <row r="81" spans="3:3" x14ac:dyDescent="0.25">
      <c r="C81" s="2"/>
    </row>
    <row r="82" spans="3:3" x14ac:dyDescent="0.25">
      <c r="C82" s="2"/>
    </row>
    <row r="83" spans="3:3" x14ac:dyDescent="0.25">
      <c r="C83" s="2"/>
    </row>
    <row r="84" spans="3:3" x14ac:dyDescent="0.25">
      <c r="C84" s="2"/>
    </row>
    <row r="85" spans="3:3" x14ac:dyDescent="0.25">
      <c r="C85" s="2"/>
    </row>
    <row r="86" spans="3:3" x14ac:dyDescent="0.25">
      <c r="C86" s="2"/>
    </row>
    <row r="87" spans="3:3" x14ac:dyDescent="0.25">
      <c r="C87" s="2"/>
    </row>
    <row r="88" spans="3:3" x14ac:dyDescent="0.25">
      <c r="C88" s="2"/>
    </row>
  </sheetData>
  <sheetProtection sheet="1" objects="1" scenarios="1"/>
  <dataValidations count="1">
    <dataValidation type="list" allowBlank="1" showInputMessage="1" showErrorMessage="1" sqref="D20:D24 D26:D30">
      <formula1>INDIRECT(C20)</formula1>
    </dataValidation>
  </dataValidations>
  <pageMargins left="0.7" right="0.7" top="0.75" bottom="0.75" header="0.3" footer="0.3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ThisWorkbook.insererligne">
                <anchor moveWithCells="1" sizeWithCells="1">
                  <from>
                    <xdr:col>11</xdr:col>
                    <xdr:colOff>123825</xdr:colOff>
                    <xdr:row>17</xdr:row>
                    <xdr:rowOff>57150</xdr:rowOff>
                  </from>
                  <to>
                    <xdr:col>13</xdr:col>
                    <xdr:colOff>104775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9">
              <controlPr defaultSize="0" print="0" autoFill="0" autoPict="0" macro="[0]!ThisWorkbook.supprimerligne">
                <anchor moveWithCells="1" sizeWithCells="1">
                  <from>
                    <xdr:col>14</xdr:col>
                    <xdr:colOff>85725</xdr:colOff>
                    <xdr:row>17</xdr:row>
                    <xdr:rowOff>47625</xdr:rowOff>
                  </from>
                  <to>
                    <xdr:col>15</xdr:col>
                    <xdr:colOff>76200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Button 11">
              <controlPr defaultSize="0" print="0" autoFill="0" autoPict="0" macro="[0]!ThisWorkbook.ajouterequipe">
                <anchor moveWithCells="1" sizeWithCells="1">
                  <from>
                    <xdr:col>15</xdr:col>
                    <xdr:colOff>342900</xdr:colOff>
                    <xdr:row>17</xdr:row>
                    <xdr:rowOff>85725</xdr:rowOff>
                  </from>
                  <to>
                    <xdr:col>16</xdr:col>
                    <xdr:colOff>752475</xdr:colOff>
                    <xdr:row>17</xdr:row>
                    <xdr:rowOff>361950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 ressources'!$C$95:$C$96</xm:f>
          </x14:formula1>
          <xm:sqref>I19:I30</xm:sqref>
        </x14:dataValidation>
        <x14:dataValidation type="list" allowBlank="1" showInputMessage="1" showErrorMessage="1">
          <x14:formula1>
            <xm:f>'Liste ressources'!$A$3:$A$17</xm:f>
          </x14:formula1>
          <xm:sqref>C19:C30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8"/>
  </sheetPr>
  <dimension ref="A1:M96"/>
  <sheetViews>
    <sheetView workbookViewId="0">
      <pane ySplit="2" topLeftCell="A3" activePane="bottomLeft" state="frozen"/>
      <selection pane="bottomLeft" activeCell="B1" sqref="B1"/>
    </sheetView>
  </sheetViews>
  <sheetFormatPr baseColWidth="10" defaultRowHeight="15" x14ac:dyDescent="0.25"/>
  <cols>
    <col min="1" max="2" width="27.7109375" customWidth="1"/>
    <col min="3" max="3" width="33.140625" customWidth="1"/>
    <col min="4" max="4" width="16.85546875" customWidth="1"/>
    <col min="5" max="5" width="17.5703125" customWidth="1"/>
    <col min="6" max="6" width="28.5703125" customWidth="1"/>
    <col min="7" max="7" width="41.7109375" customWidth="1"/>
  </cols>
  <sheetData>
    <row r="1" spans="1:7" s="53" customFormat="1" x14ac:dyDescent="0.25">
      <c r="A1" s="53" t="s">
        <v>742</v>
      </c>
      <c r="B1" s="78">
        <v>41739</v>
      </c>
    </row>
    <row r="2" spans="1:7" ht="37.5" x14ac:dyDescent="0.25">
      <c r="A2" s="25"/>
      <c r="B2" s="26" t="s">
        <v>39</v>
      </c>
      <c r="C2" s="26" t="s">
        <v>413</v>
      </c>
      <c r="D2" s="26" t="s">
        <v>416</v>
      </c>
      <c r="E2" s="26" t="s">
        <v>446</v>
      </c>
      <c r="F2" s="26" t="s">
        <v>395</v>
      </c>
      <c r="G2" s="31" t="s">
        <v>397</v>
      </c>
    </row>
    <row r="3" spans="1:7" x14ac:dyDescent="0.25">
      <c r="A3" s="13" t="str">
        <f>B3</f>
        <v>Pelle_hydraulique</v>
      </c>
      <c r="B3" s="183" t="s">
        <v>408</v>
      </c>
      <c r="C3" s="13"/>
    </row>
    <row r="4" spans="1:7" x14ac:dyDescent="0.25">
      <c r="A4" s="4" t="str">
        <f>B15</f>
        <v xml:space="preserve">Tracteur_sur_chenille </v>
      </c>
      <c r="B4" s="183"/>
      <c r="C4" t="s">
        <v>21</v>
      </c>
      <c r="D4" t="s">
        <v>23</v>
      </c>
      <c r="E4" s="9">
        <v>75.5</v>
      </c>
      <c r="F4" t="s">
        <v>421</v>
      </c>
    </row>
    <row r="5" spans="1:7" x14ac:dyDescent="0.25">
      <c r="A5" s="4" t="str">
        <f>B20</f>
        <v>Nivelleuse</v>
      </c>
      <c r="B5" s="183"/>
      <c r="C5" t="s">
        <v>18</v>
      </c>
      <c r="D5" t="s">
        <v>53</v>
      </c>
      <c r="E5" s="9">
        <v>125</v>
      </c>
      <c r="F5" t="s">
        <v>421</v>
      </c>
    </row>
    <row r="6" spans="1:7" x14ac:dyDescent="0.25">
      <c r="A6" s="4" t="str">
        <f>B25</f>
        <v>Rouleau_compacteur</v>
      </c>
      <c r="B6" s="183"/>
      <c r="C6" t="s">
        <v>19</v>
      </c>
      <c r="D6" t="s">
        <v>52</v>
      </c>
      <c r="E6" s="9">
        <v>160</v>
      </c>
      <c r="F6" t="s">
        <v>421</v>
      </c>
    </row>
    <row r="7" spans="1:7" x14ac:dyDescent="0.25">
      <c r="A7" s="4" t="str">
        <f>B30</f>
        <v>Chargeur_sur_pneu</v>
      </c>
      <c r="B7" s="183"/>
      <c r="C7" t="s">
        <v>20</v>
      </c>
      <c r="D7" t="s">
        <v>22</v>
      </c>
      <c r="E7" s="9">
        <v>208</v>
      </c>
      <c r="F7" t="s">
        <v>421</v>
      </c>
    </row>
    <row r="8" spans="1:7" x14ac:dyDescent="0.25">
      <c r="A8" s="4" t="str">
        <f>B35</f>
        <v>Machinerie_spécialisée</v>
      </c>
      <c r="B8" s="183"/>
      <c r="C8" t="s">
        <v>8</v>
      </c>
      <c r="D8" t="s">
        <v>54</v>
      </c>
      <c r="E8" s="9">
        <v>95</v>
      </c>
      <c r="F8" t="s">
        <v>421</v>
      </c>
    </row>
    <row r="9" spans="1:7" x14ac:dyDescent="0.25">
      <c r="A9" s="4" t="str">
        <f>B46</f>
        <v>Équipement</v>
      </c>
      <c r="B9" s="183"/>
      <c r="C9" t="s">
        <v>418</v>
      </c>
      <c r="E9" s="9">
        <f>E5+20</f>
        <v>145</v>
      </c>
      <c r="F9" t="s">
        <v>421</v>
      </c>
      <c r="G9" t="s">
        <v>422</v>
      </c>
    </row>
    <row r="10" spans="1:7" x14ac:dyDescent="0.25">
      <c r="A10" s="4" t="str">
        <f>B62</f>
        <v>Camion</v>
      </c>
      <c r="B10" s="183"/>
      <c r="C10" t="s">
        <v>419</v>
      </c>
      <c r="E10" s="9">
        <f>E6+30</f>
        <v>190</v>
      </c>
      <c r="F10" t="s">
        <v>421</v>
      </c>
      <c r="G10" t="s">
        <v>423</v>
      </c>
    </row>
    <row r="11" spans="1:7" x14ac:dyDescent="0.25">
      <c r="A11" s="4" t="str">
        <f>B67</f>
        <v>Paveuse</v>
      </c>
      <c r="B11" s="183"/>
      <c r="C11" t="s">
        <v>420</v>
      </c>
      <c r="E11" s="9">
        <f>E7+40</f>
        <v>248</v>
      </c>
      <c r="F11" t="s">
        <v>421</v>
      </c>
      <c r="G11" t="s">
        <v>424</v>
      </c>
    </row>
    <row r="12" spans="1:7" x14ac:dyDescent="0.25">
      <c r="A12" s="4" t="str">
        <f>B72</f>
        <v>Main_d_oeuvre</v>
      </c>
      <c r="B12" s="183"/>
      <c r="E12" s="9"/>
    </row>
    <row r="13" spans="1:7" x14ac:dyDescent="0.25">
      <c r="A13" s="4" t="str">
        <f>B80</f>
        <v>Signalisation</v>
      </c>
      <c r="B13" s="183"/>
      <c r="E13" s="9"/>
    </row>
    <row r="14" spans="1:7" x14ac:dyDescent="0.25">
      <c r="A14" t="str">
        <f>B86</f>
        <v>*</v>
      </c>
      <c r="B14" s="183"/>
      <c r="E14" s="9">
        <v>0</v>
      </c>
    </row>
    <row r="15" spans="1:7" x14ac:dyDescent="0.25">
      <c r="A15" t="str">
        <f>B88</f>
        <v>*</v>
      </c>
      <c r="B15" s="183" t="s">
        <v>409</v>
      </c>
      <c r="C15" s="4"/>
      <c r="E15" s="9"/>
    </row>
    <row r="16" spans="1:7" x14ac:dyDescent="0.25">
      <c r="A16" t="str">
        <f>B90</f>
        <v>*</v>
      </c>
      <c r="B16" s="183"/>
      <c r="C16" t="s">
        <v>25</v>
      </c>
      <c r="D16" t="s">
        <v>48</v>
      </c>
      <c r="E16" s="9">
        <v>126</v>
      </c>
      <c r="F16" t="s">
        <v>421</v>
      </c>
    </row>
    <row r="17" spans="1:13" x14ac:dyDescent="0.25">
      <c r="A17" t="str">
        <f>B92</f>
        <v>*</v>
      </c>
      <c r="B17" s="183"/>
      <c r="C17" t="s">
        <v>24</v>
      </c>
      <c r="D17" t="s">
        <v>47</v>
      </c>
      <c r="E17" s="9">
        <v>161</v>
      </c>
      <c r="F17" t="s">
        <v>421</v>
      </c>
    </row>
    <row r="18" spans="1:13" x14ac:dyDescent="0.25">
      <c r="B18" s="183"/>
      <c r="C18" t="s">
        <v>26</v>
      </c>
      <c r="D18" t="s">
        <v>47</v>
      </c>
      <c r="E18" s="9">
        <v>161</v>
      </c>
      <c r="F18" t="s">
        <v>421</v>
      </c>
    </row>
    <row r="19" spans="1:13" x14ac:dyDescent="0.25">
      <c r="B19" s="183"/>
      <c r="E19" s="9">
        <v>0</v>
      </c>
    </row>
    <row r="20" spans="1:13" x14ac:dyDescent="0.25">
      <c r="B20" s="183" t="s">
        <v>6</v>
      </c>
      <c r="C20" s="4"/>
      <c r="E20" s="9"/>
    </row>
    <row r="21" spans="1:13" x14ac:dyDescent="0.25">
      <c r="B21" s="183"/>
      <c r="C21" t="s">
        <v>27</v>
      </c>
      <c r="D21" t="s">
        <v>45</v>
      </c>
      <c r="E21" s="9">
        <v>105</v>
      </c>
      <c r="F21" t="s">
        <v>421</v>
      </c>
    </row>
    <row r="22" spans="1:13" x14ac:dyDescent="0.25">
      <c r="B22" s="183"/>
      <c r="C22" t="s">
        <v>28</v>
      </c>
      <c r="D22" t="s">
        <v>46</v>
      </c>
      <c r="E22" s="9">
        <v>140</v>
      </c>
      <c r="F22" t="s">
        <v>421</v>
      </c>
    </row>
    <row r="23" spans="1:13" x14ac:dyDescent="0.25">
      <c r="B23" s="183"/>
      <c r="C23" t="s">
        <v>75</v>
      </c>
      <c r="D23" t="s">
        <v>44</v>
      </c>
      <c r="E23" s="9">
        <v>156</v>
      </c>
      <c r="F23" t="s">
        <v>421</v>
      </c>
    </row>
    <row r="24" spans="1:13" x14ac:dyDescent="0.25">
      <c r="B24" s="183"/>
      <c r="E24" s="9">
        <v>0</v>
      </c>
    </row>
    <row r="25" spans="1:13" x14ac:dyDescent="0.25">
      <c r="B25" s="183" t="s">
        <v>410</v>
      </c>
      <c r="C25" s="4"/>
      <c r="E25" s="9"/>
    </row>
    <row r="26" spans="1:13" x14ac:dyDescent="0.25">
      <c r="B26" s="183"/>
      <c r="C26" t="s">
        <v>29</v>
      </c>
      <c r="D26" t="s">
        <v>57</v>
      </c>
      <c r="E26" s="9">
        <v>90</v>
      </c>
      <c r="F26" t="s">
        <v>421</v>
      </c>
    </row>
    <row r="27" spans="1:13" x14ac:dyDescent="0.25">
      <c r="B27" s="183"/>
      <c r="C27" t="s">
        <v>30</v>
      </c>
      <c r="D27" t="s">
        <v>55</v>
      </c>
      <c r="E27" s="9">
        <v>124</v>
      </c>
      <c r="F27" t="s">
        <v>421</v>
      </c>
    </row>
    <row r="28" spans="1:13" x14ac:dyDescent="0.25">
      <c r="B28" s="183"/>
      <c r="C28" t="s">
        <v>31</v>
      </c>
      <c r="D28" t="s">
        <v>56</v>
      </c>
      <c r="E28" s="9">
        <v>125</v>
      </c>
      <c r="F28" t="s">
        <v>421</v>
      </c>
    </row>
    <row r="29" spans="1:13" x14ac:dyDescent="0.25">
      <c r="B29" s="183"/>
      <c r="E29" s="9">
        <v>0</v>
      </c>
    </row>
    <row r="30" spans="1:13" x14ac:dyDescent="0.25">
      <c r="B30" s="183" t="s">
        <v>411</v>
      </c>
      <c r="C30" s="4"/>
      <c r="E30" s="9"/>
    </row>
    <row r="31" spans="1:13" x14ac:dyDescent="0.25">
      <c r="B31" s="183"/>
      <c r="C31" t="s">
        <v>32</v>
      </c>
      <c r="D31" s="2" t="s">
        <v>51</v>
      </c>
      <c r="E31" s="9">
        <v>106.5</v>
      </c>
      <c r="F31" t="s">
        <v>421</v>
      </c>
      <c r="M31" t="s">
        <v>406</v>
      </c>
    </row>
    <row r="32" spans="1:13" x14ac:dyDescent="0.25">
      <c r="B32" s="183"/>
      <c r="C32" t="s">
        <v>33</v>
      </c>
      <c r="D32" s="2" t="s">
        <v>50</v>
      </c>
      <c r="E32" s="9">
        <v>123</v>
      </c>
      <c r="F32" t="s">
        <v>421</v>
      </c>
    </row>
    <row r="33" spans="2:8" x14ac:dyDescent="0.25">
      <c r="B33" s="183"/>
      <c r="C33" t="s">
        <v>34</v>
      </c>
      <c r="D33" s="2" t="s">
        <v>49</v>
      </c>
      <c r="E33" s="9">
        <v>188</v>
      </c>
      <c r="F33" t="s">
        <v>421</v>
      </c>
    </row>
    <row r="34" spans="2:8" x14ac:dyDescent="0.25">
      <c r="B34" s="183"/>
      <c r="E34" s="9">
        <v>0</v>
      </c>
    </row>
    <row r="35" spans="2:8" x14ac:dyDescent="0.25">
      <c r="B35" s="183" t="s">
        <v>412</v>
      </c>
      <c r="C35" s="4"/>
      <c r="E35" s="9"/>
    </row>
    <row r="36" spans="2:8" x14ac:dyDescent="0.25">
      <c r="B36" s="183"/>
      <c r="C36" t="s">
        <v>9</v>
      </c>
      <c r="D36" s="2" t="s">
        <v>70</v>
      </c>
      <c r="E36" s="9">
        <v>50</v>
      </c>
    </row>
    <row r="37" spans="2:8" x14ac:dyDescent="0.25">
      <c r="B37" s="183"/>
      <c r="C37" t="s">
        <v>71</v>
      </c>
      <c r="D37" s="2" t="s">
        <v>755</v>
      </c>
      <c r="E37" s="9">
        <v>157.30000000000001</v>
      </c>
      <c r="F37" t="s">
        <v>744</v>
      </c>
    </row>
    <row r="38" spans="2:8" x14ac:dyDescent="0.25">
      <c r="B38" s="183"/>
      <c r="C38" t="s">
        <v>35</v>
      </c>
      <c r="D38" s="2" t="s">
        <v>72</v>
      </c>
      <c r="E38" s="9"/>
    </row>
    <row r="39" spans="2:8" x14ac:dyDescent="0.25">
      <c r="B39" s="183"/>
      <c r="C39" t="s">
        <v>66</v>
      </c>
      <c r="E39" s="9"/>
    </row>
    <row r="40" spans="2:8" x14ac:dyDescent="0.25">
      <c r="B40" s="183"/>
      <c r="C40" t="s">
        <v>67</v>
      </c>
      <c r="E40" s="9"/>
    </row>
    <row r="41" spans="2:8" x14ac:dyDescent="0.25">
      <c r="B41" s="183"/>
      <c r="C41" t="s">
        <v>68</v>
      </c>
      <c r="E41" s="9"/>
    </row>
    <row r="42" spans="2:8" x14ac:dyDescent="0.25">
      <c r="B42" s="183"/>
      <c r="C42" t="s">
        <v>69</v>
      </c>
      <c r="E42" s="9">
        <v>160</v>
      </c>
      <c r="G42" s="98" t="s">
        <v>775</v>
      </c>
    </row>
    <row r="43" spans="2:8" x14ac:dyDescent="0.25">
      <c r="B43" s="183"/>
      <c r="C43" t="s">
        <v>425</v>
      </c>
      <c r="E43" s="9">
        <v>100</v>
      </c>
      <c r="G43" t="s">
        <v>426</v>
      </c>
    </row>
    <row r="44" spans="2:8" x14ac:dyDescent="0.25">
      <c r="B44" s="183"/>
      <c r="C44" t="s">
        <v>743</v>
      </c>
      <c r="E44" s="9">
        <v>129.5</v>
      </c>
      <c r="G44" t="s">
        <v>744</v>
      </c>
    </row>
    <row r="45" spans="2:8" x14ac:dyDescent="0.25">
      <c r="B45" s="183"/>
      <c r="C45" t="s">
        <v>74</v>
      </c>
      <c r="E45" s="9"/>
    </row>
    <row r="46" spans="2:8" x14ac:dyDescent="0.25">
      <c r="B46" s="183" t="s">
        <v>36</v>
      </c>
      <c r="C46" s="4"/>
      <c r="E46" s="9"/>
    </row>
    <row r="47" spans="2:8" x14ac:dyDescent="0.25">
      <c r="B47" s="183"/>
      <c r="C47" t="s">
        <v>738</v>
      </c>
      <c r="E47" s="9">
        <v>18</v>
      </c>
      <c r="F47" t="s">
        <v>442</v>
      </c>
      <c r="G47" t="s">
        <v>447</v>
      </c>
      <c r="H47" t="s">
        <v>442</v>
      </c>
    </row>
    <row r="48" spans="2:8" x14ac:dyDescent="0.25">
      <c r="B48" s="183"/>
      <c r="C48" t="s">
        <v>737</v>
      </c>
      <c r="E48" s="9">
        <v>36</v>
      </c>
      <c r="F48" t="s">
        <v>442</v>
      </c>
      <c r="G48" t="s">
        <v>448</v>
      </c>
      <c r="H48" t="s">
        <v>442</v>
      </c>
    </row>
    <row r="49" spans="2:8" x14ac:dyDescent="0.25">
      <c r="B49" s="183"/>
      <c r="C49" t="s">
        <v>449</v>
      </c>
      <c r="E49" s="9">
        <v>10</v>
      </c>
      <c r="F49" t="s">
        <v>442</v>
      </c>
      <c r="G49" t="s">
        <v>443</v>
      </c>
      <c r="H49" t="s">
        <v>442</v>
      </c>
    </row>
    <row r="50" spans="2:8" x14ac:dyDescent="0.25">
      <c r="B50" s="183"/>
      <c r="C50" t="s">
        <v>450</v>
      </c>
      <c r="E50" s="9">
        <v>20</v>
      </c>
      <c r="F50" t="s">
        <v>442</v>
      </c>
      <c r="G50" t="s">
        <v>444</v>
      </c>
      <c r="H50" t="s">
        <v>442</v>
      </c>
    </row>
    <row r="51" spans="2:8" x14ac:dyDescent="0.25">
      <c r="B51" s="183"/>
      <c r="C51" t="s">
        <v>451</v>
      </c>
      <c r="E51" s="9">
        <v>50</v>
      </c>
      <c r="F51" t="s">
        <v>442</v>
      </c>
      <c r="G51" t="s">
        <v>445</v>
      </c>
      <c r="H51" t="s">
        <v>442</v>
      </c>
    </row>
    <row r="52" spans="2:8" x14ac:dyDescent="0.25">
      <c r="B52" s="183"/>
      <c r="C52" t="s">
        <v>452</v>
      </c>
      <c r="E52" s="9">
        <v>10</v>
      </c>
      <c r="F52" t="s">
        <v>442</v>
      </c>
      <c r="G52" t="s">
        <v>453</v>
      </c>
      <c r="H52" t="s">
        <v>442</v>
      </c>
    </row>
    <row r="53" spans="2:8" x14ac:dyDescent="0.25">
      <c r="B53" s="183"/>
      <c r="C53" t="s">
        <v>454</v>
      </c>
      <c r="E53" s="9">
        <v>4.25</v>
      </c>
      <c r="F53" t="s">
        <v>442</v>
      </c>
      <c r="G53" t="s">
        <v>459</v>
      </c>
      <c r="H53" t="s">
        <v>442</v>
      </c>
    </row>
    <row r="54" spans="2:8" x14ac:dyDescent="0.25">
      <c r="B54" s="183"/>
      <c r="C54" t="s">
        <v>455</v>
      </c>
      <c r="E54" s="9">
        <v>7.8</v>
      </c>
      <c r="F54" t="s">
        <v>442</v>
      </c>
      <c r="G54" t="s">
        <v>460</v>
      </c>
      <c r="H54" t="s">
        <v>442</v>
      </c>
    </row>
    <row r="55" spans="2:8" x14ac:dyDescent="0.25">
      <c r="B55" s="183"/>
      <c r="C55" t="s">
        <v>456</v>
      </c>
      <c r="E55" s="9">
        <v>1.95</v>
      </c>
      <c r="F55" t="s">
        <v>442</v>
      </c>
      <c r="G55" t="s">
        <v>462</v>
      </c>
      <c r="H55" t="s">
        <v>442</v>
      </c>
    </row>
    <row r="56" spans="2:8" x14ac:dyDescent="0.25">
      <c r="B56" s="183"/>
      <c r="C56" t="s">
        <v>457</v>
      </c>
      <c r="E56" s="9">
        <v>3.25</v>
      </c>
      <c r="F56" t="s">
        <v>442</v>
      </c>
      <c r="G56" t="s">
        <v>461</v>
      </c>
      <c r="H56" t="s">
        <v>442</v>
      </c>
    </row>
    <row r="57" spans="2:8" x14ac:dyDescent="0.25">
      <c r="B57" s="183"/>
      <c r="C57" t="s">
        <v>458</v>
      </c>
      <c r="E57" s="9">
        <v>8.1999999999999993</v>
      </c>
      <c r="F57" t="s">
        <v>442</v>
      </c>
      <c r="G57" t="s">
        <v>463</v>
      </c>
      <c r="H57" t="s">
        <v>442</v>
      </c>
    </row>
    <row r="58" spans="2:8" x14ac:dyDescent="0.25">
      <c r="B58" s="183"/>
      <c r="E58" s="9"/>
    </row>
    <row r="59" spans="2:8" x14ac:dyDescent="0.25">
      <c r="B59" s="183"/>
      <c r="C59" t="s">
        <v>37</v>
      </c>
      <c r="E59" s="9"/>
    </row>
    <row r="60" spans="2:8" x14ac:dyDescent="0.25">
      <c r="B60" s="183"/>
      <c r="C60" t="s">
        <v>38</v>
      </c>
      <c r="E60" s="9">
        <v>10</v>
      </c>
    </row>
    <row r="61" spans="2:8" x14ac:dyDescent="0.25">
      <c r="B61" s="183"/>
      <c r="E61" s="9"/>
    </row>
    <row r="62" spans="2:8" x14ac:dyDescent="0.25">
      <c r="B62" s="183" t="s">
        <v>40</v>
      </c>
      <c r="C62" s="4"/>
      <c r="E62" s="9"/>
    </row>
    <row r="63" spans="2:8" x14ac:dyDescent="0.25">
      <c r="B63" s="183"/>
      <c r="C63" t="s">
        <v>41</v>
      </c>
      <c r="E63" s="9">
        <v>77.05</v>
      </c>
      <c r="F63" t="s">
        <v>468</v>
      </c>
    </row>
    <row r="64" spans="2:8" x14ac:dyDescent="0.25">
      <c r="B64" s="183"/>
      <c r="C64" t="s">
        <v>42</v>
      </c>
      <c r="E64" s="9">
        <v>95.33</v>
      </c>
      <c r="F64" t="s">
        <v>468</v>
      </c>
    </row>
    <row r="65" spans="2:6" x14ac:dyDescent="0.25">
      <c r="B65" s="183"/>
      <c r="C65" t="s">
        <v>43</v>
      </c>
      <c r="E65" s="9">
        <v>104</v>
      </c>
      <c r="F65" t="s">
        <v>468</v>
      </c>
    </row>
    <row r="66" spans="2:6" x14ac:dyDescent="0.25">
      <c r="B66" s="183"/>
    </row>
    <row r="67" spans="2:6" x14ac:dyDescent="0.25">
      <c r="B67" s="183" t="s">
        <v>10</v>
      </c>
      <c r="C67" s="4"/>
    </row>
    <row r="68" spans="2:6" x14ac:dyDescent="0.25">
      <c r="B68" s="183"/>
      <c r="C68" t="s">
        <v>58</v>
      </c>
      <c r="E68" s="9">
        <v>91</v>
      </c>
      <c r="F68" t="s">
        <v>421</v>
      </c>
    </row>
    <row r="69" spans="2:6" x14ac:dyDescent="0.25">
      <c r="B69" s="183"/>
      <c r="C69" t="s">
        <v>59</v>
      </c>
    </row>
    <row r="70" spans="2:6" x14ac:dyDescent="0.25">
      <c r="B70" s="183"/>
      <c r="C70" t="s">
        <v>60</v>
      </c>
      <c r="E70" s="9">
        <v>228</v>
      </c>
      <c r="F70" t="s">
        <v>421</v>
      </c>
    </row>
    <row r="71" spans="2:6" x14ac:dyDescent="0.25">
      <c r="B71" s="183"/>
    </row>
    <row r="72" spans="2:6" x14ac:dyDescent="0.25">
      <c r="B72" s="183" t="s">
        <v>414</v>
      </c>
      <c r="C72" s="4"/>
    </row>
    <row r="73" spans="2:6" x14ac:dyDescent="0.25">
      <c r="B73" s="183"/>
      <c r="C73" s="4" t="s">
        <v>74</v>
      </c>
      <c r="E73" s="9">
        <v>0</v>
      </c>
    </row>
    <row r="74" spans="2:6" x14ac:dyDescent="0.25">
      <c r="B74" s="183"/>
      <c r="C74" t="s">
        <v>7</v>
      </c>
      <c r="E74" s="33">
        <v>56.72</v>
      </c>
      <c r="F74" t="s">
        <v>470</v>
      </c>
    </row>
    <row r="75" spans="2:6" x14ac:dyDescent="0.25">
      <c r="B75" s="183"/>
      <c r="C75" t="s">
        <v>4</v>
      </c>
      <c r="E75" s="33">
        <v>45.81</v>
      </c>
      <c r="F75" t="s">
        <v>469</v>
      </c>
    </row>
    <row r="76" spans="2:6" x14ac:dyDescent="0.25">
      <c r="B76" s="183"/>
      <c r="C76" t="s">
        <v>17</v>
      </c>
      <c r="E76" s="33">
        <v>55</v>
      </c>
      <c r="F76" t="s">
        <v>469</v>
      </c>
    </row>
    <row r="77" spans="2:6" x14ac:dyDescent="0.25">
      <c r="B77" s="183"/>
      <c r="C77" t="s">
        <v>3</v>
      </c>
      <c r="E77" s="99">
        <v>0</v>
      </c>
    </row>
    <row r="78" spans="2:6" x14ac:dyDescent="0.25">
      <c r="B78" s="183"/>
      <c r="C78" t="s">
        <v>63</v>
      </c>
      <c r="E78" s="99">
        <v>70</v>
      </c>
    </row>
    <row r="79" spans="2:6" x14ac:dyDescent="0.25">
      <c r="B79" s="183"/>
      <c r="E79" s="9"/>
    </row>
    <row r="80" spans="2:6" x14ac:dyDescent="0.25">
      <c r="B80" s="183" t="s">
        <v>62</v>
      </c>
      <c r="C80" s="4"/>
      <c r="E80" s="9"/>
    </row>
    <row r="81" spans="1:6" x14ac:dyDescent="0.25">
      <c r="B81" s="183"/>
      <c r="C81" t="s">
        <v>64</v>
      </c>
      <c r="E81" s="33">
        <v>36.5</v>
      </c>
      <c r="F81" t="s">
        <v>431</v>
      </c>
    </row>
    <row r="82" spans="1:6" x14ac:dyDescent="0.25">
      <c r="B82" s="183"/>
      <c r="C82" t="s">
        <v>61</v>
      </c>
      <c r="E82" s="33">
        <v>26.5</v>
      </c>
      <c r="F82" t="s">
        <v>431</v>
      </c>
    </row>
    <row r="83" spans="1:6" x14ac:dyDescent="0.25">
      <c r="B83" s="183"/>
      <c r="C83" t="s">
        <v>65</v>
      </c>
      <c r="E83" s="33">
        <v>50</v>
      </c>
      <c r="F83" t="s">
        <v>431</v>
      </c>
    </row>
    <row r="84" spans="1:6" x14ac:dyDescent="0.25">
      <c r="B84" s="183"/>
      <c r="C84" t="s">
        <v>432</v>
      </c>
      <c r="E84" s="33">
        <v>23.5</v>
      </c>
      <c r="F84" t="s">
        <v>431</v>
      </c>
    </row>
    <row r="85" spans="1:6" x14ac:dyDescent="0.25">
      <c r="B85" s="183"/>
      <c r="E85" s="33"/>
    </row>
    <row r="86" spans="1:6" x14ac:dyDescent="0.25">
      <c r="B86" s="183" t="s">
        <v>407</v>
      </c>
    </row>
    <row r="87" spans="1:6" x14ac:dyDescent="0.25">
      <c r="B87" s="183"/>
    </row>
    <row r="88" spans="1:6" x14ac:dyDescent="0.25">
      <c r="B88" s="183" t="s">
        <v>407</v>
      </c>
    </row>
    <row r="89" spans="1:6" x14ac:dyDescent="0.25">
      <c r="B89" s="183"/>
    </row>
    <row r="90" spans="1:6" x14ac:dyDescent="0.25">
      <c r="B90" s="183" t="s">
        <v>407</v>
      </c>
    </row>
    <row r="91" spans="1:6" x14ac:dyDescent="0.25">
      <c r="B91" s="183"/>
    </row>
    <row r="92" spans="1:6" x14ac:dyDescent="0.25">
      <c r="B92" s="183" t="s">
        <v>407</v>
      </c>
    </row>
    <row r="93" spans="1:6" ht="15.75" thickBot="1" x14ac:dyDescent="0.3">
      <c r="B93" s="184"/>
    </row>
    <row r="94" spans="1:6" x14ac:dyDescent="0.25">
      <c r="A94" s="29"/>
      <c r="B94" s="29"/>
      <c r="C94" s="30" t="s">
        <v>11</v>
      </c>
      <c r="D94" s="29"/>
      <c r="E94" s="29"/>
      <c r="F94" s="29"/>
    </row>
    <row r="95" spans="1:6" x14ac:dyDescent="0.25">
      <c r="C95" t="s">
        <v>76</v>
      </c>
      <c r="D95" s="9"/>
      <c r="E95" s="9">
        <v>125</v>
      </c>
    </row>
    <row r="96" spans="1:6" x14ac:dyDescent="0.25">
      <c r="C96" t="s">
        <v>77</v>
      </c>
      <c r="E96" s="9">
        <v>0</v>
      </c>
    </row>
  </sheetData>
  <sheetProtection sheet="1" objects="1" scenarios="1"/>
  <mergeCells count="15">
    <mergeCell ref="B35:B45"/>
    <mergeCell ref="B3:B14"/>
    <mergeCell ref="B15:B19"/>
    <mergeCell ref="B20:B24"/>
    <mergeCell ref="B25:B29"/>
    <mergeCell ref="B30:B34"/>
    <mergeCell ref="B88:B89"/>
    <mergeCell ref="B90:B91"/>
    <mergeCell ref="B92:B93"/>
    <mergeCell ref="B46:B61"/>
    <mergeCell ref="B62:B66"/>
    <mergeCell ref="B67:B71"/>
    <mergeCell ref="B72:B79"/>
    <mergeCell ref="B80:B85"/>
    <mergeCell ref="B86:B87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0" tint="-0.249977111117893"/>
  </sheetPr>
  <dimension ref="A1:P717"/>
  <sheetViews>
    <sheetView workbookViewId="0">
      <pane ySplit="2" topLeftCell="A3" activePane="bottomLeft" state="frozen"/>
      <selection activeCell="G18" sqref="G18"/>
      <selection pane="bottomLeft" activeCell="F15" sqref="F15"/>
    </sheetView>
  </sheetViews>
  <sheetFormatPr baseColWidth="10" defaultRowHeight="15" x14ac:dyDescent="0.25"/>
  <cols>
    <col min="1" max="1" width="29.42578125" customWidth="1"/>
    <col min="2" max="2" width="23.85546875" customWidth="1"/>
    <col min="3" max="3" width="32.5703125" customWidth="1"/>
    <col min="4" max="4" width="14.7109375" customWidth="1"/>
    <col min="6" max="6" width="38.5703125" style="2" customWidth="1"/>
    <col min="7" max="8" width="15.5703125" customWidth="1"/>
    <col min="10" max="10" width="11.42578125" customWidth="1"/>
  </cols>
  <sheetData>
    <row r="1" spans="1:7" s="53" customFormat="1" x14ac:dyDescent="0.25">
      <c r="A1" s="53" t="s">
        <v>742</v>
      </c>
      <c r="B1" s="78">
        <v>41739</v>
      </c>
      <c r="F1" s="54"/>
    </row>
    <row r="2" spans="1:7" ht="35.25" customHeight="1" x14ac:dyDescent="0.25">
      <c r="A2" s="25"/>
      <c r="B2" s="26" t="s">
        <v>39</v>
      </c>
      <c r="C2" s="26" t="s">
        <v>394</v>
      </c>
      <c r="D2" s="26" t="s">
        <v>14</v>
      </c>
      <c r="E2" s="26" t="s">
        <v>1</v>
      </c>
      <c r="F2" s="26" t="s">
        <v>395</v>
      </c>
      <c r="G2" s="27" t="s">
        <v>397</v>
      </c>
    </row>
    <row r="3" spans="1:7" x14ac:dyDescent="0.25">
      <c r="A3" s="55" t="str">
        <f>B3</f>
        <v>Matériaux_granulaires</v>
      </c>
      <c r="B3" s="185" t="s">
        <v>131</v>
      </c>
      <c r="C3" s="53"/>
      <c r="D3" s="15"/>
      <c r="E3" s="53"/>
      <c r="F3" s="54"/>
      <c r="G3" s="28"/>
    </row>
    <row r="4" spans="1:7" x14ac:dyDescent="0.25">
      <c r="A4" s="55" t="str">
        <f>B13</f>
        <v>Enrobé_bitumineux</v>
      </c>
      <c r="B4" s="186"/>
      <c r="C4" s="53" t="s">
        <v>84</v>
      </c>
      <c r="D4" s="100">
        <v>11</v>
      </c>
      <c r="E4" s="54" t="s">
        <v>157</v>
      </c>
      <c r="F4" s="54" t="s">
        <v>467</v>
      </c>
      <c r="G4" s="53"/>
    </row>
    <row r="5" spans="1:7" x14ac:dyDescent="0.25">
      <c r="A5" s="55" t="str">
        <f>B18</f>
        <v>Conduite</v>
      </c>
      <c r="B5" s="186"/>
      <c r="C5" s="53" t="s">
        <v>85</v>
      </c>
      <c r="D5" s="100">
        <v>5</v>
      </c>
      <c r="E5" s="54" t="s">
        <v>157</v>
      </c>
      <c r="F5" s="54" t="s">
        <v>467</v>
      </c>
      <c r="G5" s="53"/>
    </row>
    <row r="6" spans="1:7" x14ac:dyDescent="0.25">
      <c r="A6" s="55" t="str">
        <f>B66</f>
        <v>Membrane_géotextile</v>
      </c>
      <c r="B6" s="186"/>
      <c r="C6" s="53" t="s">
        <v>86</v>
      </c>
      <c r="D6" s="100">
        <v>5</v>
      </c>
      <c r="E6" s="54" t="s">
        <v>157</v>
      </c>
      <c r="F6" s="54"/>
      <c r="G6" s="53"/>
    </row>
    <row r="7" spans="1:7" x14ac:dyDescent="0.25">
      <c r="A7" s="55" t="str">
        <f>B76</f>
        <v>Béton</v>
      </c>
      <c r="B7" s="186"/>
      <c r="C7" s="53" t="s">
        <v>87</v>
      </c>
      <c r="D7" s="15"/>
      <c r="E7" s="54"/>
      <c r="F7" s="54"/>
      <c r="G7" s="53"/>
    </row>
    <row r="8" spans="1:7" x14ac:dyDescent="0.25">
      <c r="A8" s="55" t="str">
        <f>B92</f>
        <v>Autres</v>
      </c>
      <c r="B8" s="186"/>
      <c r="C8" s="53" t="s">
        <v>145</v>
      </c>
      <c r="D8" s="15">
        <v>9</v>
      </c>
      <c r="E8" s="54" t="s">
        <v>157</v>
      </c>
      <c r="F8" s="54" t="s">
        <v>467</v>
      </c>
      <c r="G8" s="53"/>
    </row>
    <row r="9" spans="1:7" x14ac:dyDescent="0.25">
      <c r="A9" s="55" t="str">
        <f>B121</f>
        <v xml:space="preserve">Transport_en_vrac </v>
      </c>
      <c r="B9" s="186"/>
      <c r="C9" s="53" t="s">
        <v>146</v>
      </c>
      <c r="D9" s="15">
        <v>9</v>
      </c>
      <c r="E9" s="54" t="s">
        <v>157</v>
      </c>
      <c r="F9" s="54" t="s">
        <v>467</v>
      </c>
      <c r="G9" s="53"/>
    </row>
    <row r="10" spans="1:7" x14ac:dyDescent="0.25">
      <c r="A10" s="55" t="str">
        <f>B281</f>
        <v>Vrac_Enrobé</v>
      </c>
      <c r="B10" s="186"/>
      <c r="C10" s="53" t="s">
        <v>106</v>
      </c>
      <c r="D10" s="15"/>
      <c r="E10" s="54" t="s">
        <v>157</v>
      </c>
      <c r="F10" s="54"/>
      <c r="G10" s="53"/>
    </row>
    <row r="11" spans="1:7" x14ac:dyDescent="0.25">
      <c r="A11" s="55" t="str">
        <f>B441</f>
        <v>Vrac_Pierre</v>
      </c>
      <c r="B11" s="186"/>
      <c r="C11" s="53" t="s">
        <v>107</v>
      </c>
      <c r="D11" s="15"/>
      <c r="E11" s="54" t="s">
        <v>157</v>
      </c>
      <c r="F11" s="54"/>
      <c r="G11" s="53"/>
    </row>
    <row r="12" spans="1:7" x14ac:dyDescent="0.25">
      <c r="A12" s="55" t="str">
        <f>B79</f>
        <v>Revêtement_protection</v>
      </c>
      <c r="B12" s="186"/>
      <c r="C12" s="53" t="s">
        <v>108</v>
      </c>
      <c r="D12" s="15"/>
      <c r="E12" s="54" t="s">
        <v>157</v>
      </c>
      <c r="F12" s="54"/>
      <c r="G12" s="53"/>
    </row>
    <row r="13" spans="1:7" x14ac:dyDescent="0.25">
      <c r="A13" s="55" t="str">
        <f>B116</f>
        <v>Aménagement_paysager</v>
      </c>
      <c r="B13" s="186" t="s">
        <v>132</v>
      </c>
      <c r="C13" s="53"/>
      <c r="D13" s="15"/>
      <c r="E13" s="54"/>
      <c r="F13" s="54"/>
      <c r="G13" s="53"/>
    </row>
    <row r="14" spans="1:7" x14ac:dyDescent="0.25">
      <c r="A14" s="55" t="str">
        <f>B85</f>
        <v>Signalisation_Mat</v>
      </c>
      <c r="B14" s="186"/>
      <c r="C14" s="53" t="s">
        <v>88</v>
      </c>
      <c r="D14" s="15"/>
      <c r="E14" s="54" t="s">
        <v>157</v>
      </c>
      <c r="F14" s="54"/>
      <c r="G14" s="53"/>
    </row>
    <row r="15" spans="1:7" x14ac:dyDescent="0.25">
      <c r="A15" s="13" t="str">
        <f>B69</f>
        <v>Environnement</v>
      </c>
      <c r="B15" s="186"/>
      <c r="C15" s="53" t="s">
        <v>89</v>
      </c>
      <c r="D15" s="100">
        <v>70</v>
      </c>
      <c r="E15" s="54" t="s">
        <v>157</v>
      </c>
      <c r="F15" s="14"/>
      <c r="G15" s="53"/>
    </row>
    <row r="16" spans="1:7" s="53" customFormat="1" x14ac:dyDescent="0.25">
      <c r="A16" s="13" t="str">
        <f>B103</f>
        <v>Équipements</v>
      </c>
      <c r="B16" s="186"/>
      <c r="C16" s="53" t="s">
        <v>90</v>
      </c>
      <c r="D16" s="15"/>
      <c r="E16" s="54" t="s">
        <v>157</v>
      </c>
      <c r="F16" s="14"/>
    </row>
    <row r="17" spans="1:10" x14ac:dyDescent="0.25">
      <c r="A17" s="13"/>
      <c r="B17" s="186"/>
      <c r="C17" s="53" t="s">
        <v>745</v>
      </c>
      <c r="D17" s="15">
        <v>0.6</v>
      </c>
      <c r="E17" s="54" t="s">
        <v>746</v>
      </c>
      <c r="F17" s="53" t="s">
        <v>747</v>
      </c>
      <c r="G17" s="53"/>
    </row>
    <row r="18" spans="1:10" x14ac:dyDescent="0.25">
      <c r="A18" s="13"/>
      <c r="B18" s="186" t="s">
        <v>137</v>
      </c>
      <c r="C18" s="53"/>
      <c r="D18" s="15"/>
      <c r="E18" s="54"/>
      <c r="F18" s="54"/>
      <c r="G18" s="53"/>
    </row>
    <row r="19" spans="1:10" x14ac:dyDescent="0.25">
      <c r="A19" s="13"/>
      <c r="B19" s="186"/>
      <c r="C19" s="53" t="s">
        <v>91</v>
      </c>
      <c r="D19" s="15">
        <v>100</v>
      </c>
      <c r="E19" s="54" t="s">
        <v>138</v>
      </c>
      <c r="F19" s="9" t="s">
        <v>740</v>
      </c>
      <c r="G19" s="53" t="s">
        <v>741</v>
      </c>
      <c r="I19" s="15"/>
    </row>
    <row r="20" spans="1:10" x14ac:dyDescent="0.25">
      <c r="A20" s="13"/>
      <c r="B20" s="186"/>
      <c r="C20" s="14" t="s">
        <v>92</v>
      </c>
      <c r="D20" s="15">
        <v>147</v>
      </c>
      <c r="E20" s="54" t="s">
        <v>138</v>
      </c>
      <c r="F20" s="9" t="s">
        <v>740</v>
      </c>
      <c r="G20" s="15" t="s">
        <v>741</v>
      </c>
      <c r="I20" s="15"/>
      <c r="J20" s="15"/>
    </row>
    <row r="21" spans="1:10" x14ac:dyDescent="0.25">
      <c r="A21" s="13"/>
      <c r="B21" s="186"/>
      <c r="C21" s="14" t="s">
        <v>93</v>
      </c>
      <c r="D21" s="15">
        <v>201</v>
      </c>
      <c r="E21" s="54" t="s">
        <v>138</v>
      </c>
      <c r="F21" s="9" t="s">
        <v>740</v>
      </c>
      <c r="G21" s="15" t="s">
        <v>741</v>
      </c>
      <c r="I21" s="15"/>
      <c r="J21" s="15"/>
    </row>
    <row r="22" spans="1:10" x14ac:dyDescent="0.25">
      <c r="A22" s="13"/>
      <c r="B22" s="186"/>
      <c r="C22" s="14" t="s">
        <v>96</v>
      </c>
      <c r="D22" s="15">
        <v>269</v>
      </c>
      <c r="E22" s="54" t="s">
        <v>138</v>
      </c>
      <c r="F22" s="9" t="s">
        <v>740</v>
      </c>
      <c r="G22" s="15" t="s">
        <v>741</v>
      </c>
      <c r="I22" s="15"/>
      <c r="J22" s="15"/>
    </row>
    <row r="23" spans="1:10" x14ac:dyDescent="0.25">
      <c r="A23" s="13"/>
      <c r="B23" s="186"/>
      <c r="C23" s="14" t="s">
        <v>95</v>
      </c>
      <c r="D23" s="15">
        <v>336</v>
      </c>
      <c r="E23" s="54" t="s">
        <v>138</v>
      </c>
      <c r="F23" s="9" t="s">
        <v>740</v>
      </c>
      <c r="G23" s="15" t="s">
        <v>741</v>
      </c>
      <c r="I23" s="15"/>
      <c r="J23" s="15"/>
    </row>
    <row r="24" spans="1:10" x14ac:dyDescent="0.25">
      <c r="A24" s="13"/>
      <c r="B24" s="186"/>
      <c r="C24" s="14" t="s">
        <v>144</v>
      </c>
      <c r="D24" s="15">
        <v>403</v>
      </c>
      <c r="E24" s="54" t="s">
        <v>138</v>
      </c>
      <c r="F24" s="9" t="s">
        <v>740</v>
      </c>
      <c r="G24" s="15" t="s">
        <v>741</v>
      </c>
      <c r="I24" s="15"/>
      <c r="J24" s="15"/>
    </row>
    <row r="25" spans="1:10" x14ac:dyDescent="0.25">
      <c r="A25" s="13"/>
      <c r="B25" s="186"/>
      <c r="C25" s="14" t="s">
        <v>94</v>
      </c>
      <c r="D25" s="15">
        <v>418</v>
      </c>
      <c r="E25" s="54" t="s">
        <v>138</v>
      </c>
      <c r="F25" s="9" t="s">
        <v>740</v>
      </c>
      <c r="G25" s="15" t="s">
        <v>741</v>
      </c>
      <c r="I25" s="15"/>
      <c r="J25" s="15"/>
    </row>
    <row r="26" spans="1:10" x14ac:dyDescent="0.25">
      <c r="A26" s="53"/>
      <c r="B26" s="186"/>
      <c r="C26" s="14" t="s">
        <v>140</v>
      </c>
      <c r="D26" s="100">
        <v>1165</v>
      </c>
      <c r="E26" s="54" t="s">
        <v>138</v>
      </c>
      <c r="F26" s="9" t="s">
        <v>396</v>
      </c>
      <c r="G26" s="15" t="s">
        <v>741</v>
      </c>
      <c r="I26" s="15"/>
      <c r="J26" s="15"/>
    </row>
    <row r="27" spans="1:10" x14ac:dyDescent="0.25">
      <c r="A27" s="53"/>
      <c r="B27" s="186"/>
      <c r="C27" s="14" t="s">
        <v>141</v>
      </c>
      <c r="D27" s="15">
        <v>566</v>
      </c>
      <c r="E27" s="54" t="s">
        <v>138</v>
      </c>
      <c r="F27" s="9" t="s">
        <v>396</v>
      </c>
      <c r="G27" s="15" t="s">
        <v>741</v>
      </c>
      <c r="I27" s="15"/>
      <c r="J27" s="15"/>
    </row>
    <row r="28" spans="1:10" x14ac:dyDescent="0.25">
      <c r="A28" s="53"/>
      <c r="B28" s="186"/>
      <c r="C28" s="14" t="s">
        <v>440</v>
      </c>
      <c r="D28" s="32">
        <v>1795</v>
      </c>
      <c r="E28" s="54" t="s">
        <v>138</v>
      </c>
      <c r="F28" s="9" t="s">
        <v>740</v>
      </c>
      <c r="G28" s="15" t="s">
        <v>741</v>
      </c>
      <c r="I28" s="15"/>
      <c r="J28" s="15"/>
    </row>
    <row r="29" spans="1:10" x14ac:dyDescent="0.25">
      <c r="A29" s="53"/>
      <c r="B29" s="186"/>
      <c r="C29" s="14"/>
      <c r="D29" s="15"/>
      <c r="E29" s="54"/>
      <c r="F29" s="9"/>
      <c r="G29" s="15"/>
    </row>
    <row r="30" spans="1:10" x14ac:dyDescent="0.25">
      <c r="A30" s="53"/>
      <c r="B30" s="186"/>
      <c r="C30" s="14"/>
      <c r="D30" s="15"/>
      <c r="E30" s="54"/>
      <c r="F30" s="9"/>
      <c r="G30" s="15"/>
    </row>
    <row r="31" spans="1:10" x14ac:dyDescent="0.25">
      <c r="A31" s="53"/>
      <c r="B31" s="186"/>
      <c r="C31" s="14"/>
      <c r="D31" s="15"/>
      <c r="E31" s="54"/>
      <c r="F31" s="54"/>
      <c r="G31" s="53"/>
    </row>
    <row r="32" spans="1:10" x14ac:dyDescent="0.25">
      <c r="A32" s="53"/>
      <c r="B32" s="186"/>
      <c r="C32" s="14" t="s">
        <v>97</v>
      </c>
      <c r="D32" s="15"/>
      <c r="E32" s="54" t="s">
        <v>138</v>
      </c>
      <c r="F32" s="54"/>
      <c r="G32" s="53"/>
    </row>
    <row r="33" spans="1:7" x14ac:dyDescent="0.25">
      <c r="A33" s="53"/>
      <c r="B33" s="186"/>
      <c r="C33" s="14" t="s">
        <v>98</v>
      </c>
      <c r="D33" s="15"/>
      <c r="E33" s="54" t="s">
        <v>138</v>
      </c>
      <c r="F33" s="54"/>
      <c r="G33" s="53"/>
    </row>
    <row r="34" spans="1:7" x14ac:dyDescent="0.25">
      <c r="A34" s="53"/>
      <c r="B34" s="186"/>
      <c r="C34" s="14" t="s">
        <v>99</v>
      </c>
      <c r="D34" s="15">
        <v>159</v>
      </c>
      <c r="E34" s="54" t="s">
        <v>138</v>
      </c>
      <c r="F34" s="54" t="s">
        <v>441</v>
      </c>
      <c r="G34" s="53"/>
    </row>
    <row r="35" spans="1:7" x14ac:dyDescent="0.25">
      <c r="B35" s="186"/>
      <c r="C35" s="14" t="s">
        <v>438</v>
      </c>
      <c r="D35" s="15">
        <v>280</v>
      </c>
      <c r="E35" s="54" t="s">
        <v>138</v>
      </c>
      <c r="F35" s="54" t="s">
        <v>441</v>
      </c>
    </row>
    <row r="36" spans="1:7" x14ac:dyDescent="0.25">
      <c r="B36" s="186"/>
      <c r="C36" s="14" t="s">
        <v>473</v>
      </c>
      <c r="D36" s="15">
        <v>465</v>
      </c>
      <c r="E36" s="54" t="s">
        <v>138</v>
      </c>
      <c r="F36" s="54" t="s">
        <v>441</v>
      </c>
    </row>
    <row r="37" spans="1:7" x14ac:dyDescent="0.25">
      <c r="B37" s="186"/>
      <c r="C37" s="14" t="s">
        <v>439</v>
      </c>
      <c r="D37" s="15">
        <v>665</v>
      </c>
      <c r="E37" s="54" t="s">
        <v>138</v>
      </c>
      <c r="F37" s="54" t="s">
        <v>441</v>
      </c>
    </row>
    <row r="38" spans="1:7" x14ac:dyDescent="0.25">
      <c r="B38" s="186"/>
      <c r="C38" s="14" t="s">
        <v>474</v>
      </c>
      <c r="D38" s="15">
        <v>730</v>
      </c>
      <c r="E38" s="54" t="s">
        <v>138</v>
      </c>
      <c r="F38" s="54" t="s">
        <v>441</v>
      </c>
    </row>
    <row r="39" spans="1:7" x14ac:dyDescent="0.25">
      <c r="B39" s="186"/>
      <c r="C39" s="14"/>
      <c r="D39" s="15"/>
      <c r="E39" s="54"/>
      <c r="F39" s="54"/>
    </row>
    <row r="40" spans="1:7" x14ac:dyDescent="0.25">
      <c r="B40" s="186"/>
      <c r="C40" s="14" t="s">
        <v>100</v>
      </c>
      <c r="D40" s="15"/>
      <c r="E40" s="54" t="s">
        <v>138</v>
      </c>
      <c r="F40" s="54"/>
    </row>
    <row r="41" spans="1:7" x14ac:dyDescent="0.25">
      <c r="B41" s="186"/>
      <c r="C41" s="14" t="s">
        <v>101</v>
      </c>
      <c r="D41" s="15"/>
      <c r="E41" s="54" t="s">
        <v>138</v>
      </c>
      <c r="F41" s="54"/>
    </row>
    <row r="42" spans="1:7" x14ac:dyDescent="0.25">
      <c r="B42" s="186"/>
      <c r="C42" s="14" t="s">
        <v>102</v>
      </c>
      <c r="D42" s="15"/>
      <c r="E42" s="54" t="s">
        <v>138</v>
      </c>
      <c r="F42" s="54"/>
    </row>
    <row r="43" spans="1:7" x14ac:dyDescent="0.25">
      <c r="B43" s="186"/>
      <c r="C43" s="14" t="s">
        <v>103</v>
      </c>
      <c r="D43" s="15"/>
      <c r="E43" s="54" t="s">
        <v>138</v>
      </c>
      <c r="F43" s="54"/>
    </row>
    <row r="44" spans="1:7" x14ac:dyDescent="0.25">
      <c r="B44" s="186"/>
      <c r="C44" s="14" t="s">
        <v>104</v>
      </c>
      <c r="D44" s="15"/>
      <c r="E44" s="54" t="s">
        <v>138</v>
      </c>
      <c r="F44" s="54"/>
    </row>
    <row r="45" spans="1:7" x14ac:dyDescent="0.25">
      <c r="B45" s="186"/>
      <c r="C45" s="14" t="s">
        <v>105</v>
      </c>
      <c r="D45" s="15"/>
      <c r="E45" s="54" t="s">
        <v>138</v>
      </c>
      <c r="F45" s="54"/>
    </row>
    <row r="46" spans="1:7" x14ac:dyDescent="0.25">
      <c r="B46" s="186"/>
      <c r="C46" s="14"/>
      <c r="D46" s="15"/>
      <c r="E46" s="54"/>
      <c r="F46" s="54"/>
    </row>
    <row r="47" spans="1:7" x14ac:dyDescent="0.25">
      <c r="B47" s="186"/>
      <c r="C47" s="14" t="s">
        <v>114</v>
      </c>
      <c r="D47" s="15">
        <v>697</v>
      </c>
      <c r="E47" s="54" t="s">
        <v>139</v>
      </c>
      <c r="F47" s="9" t="s">
        <v>740</v>
      </c>
    </row>
    <row r="48" spans="1:7" x14ac:dyDescent="0.25">
      <c r="B48" s="186"/>
      <c r="C48" s="14" t="s">
        <v>115</v>
      </c>
      <c r="D48" s="15">
        <v>1280</v>
      </c>
      <c r="E48" s="54" t="s">
        <v>139</v>
      </c>
      <c r="F48" s="9" t="s">
        <v>740</v>
      </c>
    </row>
    <row r="49" spans="2:7" x14ac:dyDescent="0.25">
      <c r="B49" s="186"/>
      <c r="C49" s="14" t="s">
        <v>116</v>
      </c>
      <c r="D49" s="15">
        <v>1300</v>
      </c>
      <c r="E49" s="54" t="s">
        <v>139</v>
      </c>
      <c r="F49" s="9" t="s">
        <v>740</v>
      </c>
    </row>
    <row r="50" spans="2:7" x14ac:dyDescent="0.25">
      <c r="B50" s="186"/>
      <c r="C50" s="14" t="s">
        <v>142</v>
      </c>
      <c r="D50" s="15">
        <v>1770</v>
      </c>
      <c r="E50" s="54" t="s">
        <v>139</v>
      </c>
      <c r="F50" s="9" t="s">
        <v>740</v>
      </c>
    </row>
    <row r="51" spans="2:7" x14ac:dyDescent="0.25">
      <c r="B51" s="186"/>
      <c r="C51" s="14" t="s">
        <v>117</v>
      </c>
      <c r="D51" s="15">
        <v>1819</v>
      </c>
      <c r="E51" s="54" t="s">
        <v>139</v>
      </c>
      <c r="F51" s="9" t="s">
        <v>740</v>
      </c>
      <c r="G51" s="53"/>
    </row>
    <row r="52" spans="2:7" x14ac:dyDescent="0.25">
      <c r="B52" s="186"/>
      <c r="C52" s="14" t="s">
        <v>143</v>
      </c>
      <c r="D52" s="15"/>
      <c r="E52" s="54" t="s">
        <v>139</v>
      </c>
      <c r="F52" s="54" t="s">
        <v>396</v>
      </c>
      <c r="G52" s="53"/>
    </row>
    <row r="53" spans="2:7" x14ac:dyDescent="0.25">
      <c r="B53" s="186"/>
      <c r="C53" s="14"/>
      <c r="D53" s="15"/>
      <c r="E53" s="54"/>
      <c r="F53" s="54"/>
      <c r="G53" s="53"/>
    </row>
    <row r="54" spans="2:7" x14ac:dyDescent="0.25">
      <c r="B54" s="186"/>
      <c r="C54" s="14" t="s">
        <v>147</v>
      </c>
      <c r="D54" s="15">
        <v>280</v>
      </c>
      <c r="E54" s="54" t="s">
        <v>139</v>
      </c>
      <c r="F54" s="54" t="s">
        <v>396</v>
      </c>
      <c r="G54" s="53"/>
    </row>
    <row r="55" spans="2:7" x14ac:dyDescent="0.25">
      <c r="B55" s="186"/>
      <c r="C55" s="14" t="s">
        <v>148</v>
      </c>
      <c r="D55" s="15">
        <v>300</v>
      </c>
      <c r="E55" s="54" t="s">
        <v>139</v>
      </c>
      <c r="F55" s="54" t="s">
        <v>396</v>
      </c>
      <c r="G55" s="15"/>
    </row>
    <row r="56" spans="2:7" x14ac:dyDescent="0.25">
      <c r="B56" s="186"/>
      <c r="C56" s="14" t="s">
        <v>149</v>
      </c>
      <c r="D56" s="15">
        <v>340</v>
      </c>
      <c r="E56" s="54" t="s">
        <v>139</v>
      </c>
      <c r="F56" s="54" t="s">
        <v>396</v>
      </c>
      <c r="G56" s="15"/>
    </row>
    <row r="57" spans="2:7" x14ac:dyDescent="0.25">
      <c r="B57" s="186"/>
      <c r="C57" s="14" t="s">
        <v>150</v>
      </c>
      <c r="D57" s="15">
        <v>445</v>
      </c>
      <c r="E57" s="54" t="s">
        <v>139</v>
      </c>
      <c r="F57" s="54" t="s">
        <v>396</v>
      </c>
      <c r="G57" s="15"/>
    </row>
    <row r="58" spans="2:7" x14ac:dyDescent="0.25">
      <c r="B58" s="186"/>
      <c r="C58" s="14" t="s">
        <v>151</v>
      </c>
      <c r="D58" s="15">
        <v>470</v>
      </c>
      <c r="E58" s="54" t="s">
        <v>139</v>
      </c>
      <c r="F58" s="54" t="s">
        <v>396</v>
      </c>
      <c r="G58" s="15"/>
    </row>
    <row r="59" spans="2:7" x14ac:dyDescent="0.25">
      <c r="B59" s="186"/>
      <c r="C59" s="14" t="s">
        <v>152</v>
      </c>
      <c r="D59" s="15">
        <v>610</v>
      </c>
      <c r="E59" s="54" t="s">
        <v>139</v>
      </c>
      <c r="F59" s="54" t="s">
        <v>396</v>
      </c>
      <c r="G59" s="15"/>
    </row>
    <row r="60" spans="2:7" x14ac:dyDescent="0.25">
      <c r="B60" s="186"/>
      <c r="C60" s="14" t="s">
        <v>153</v>
      </c>
      <c r="D60" s="15">
        <v>690</v>
      </c>
      <c r="E60" s="54" t="s">
        <v>139</v>
      </c>
      <c r="F60" s="54" t="s">
        <v>396</v>
      </c>
      <c r="G60" s="15"/>
    </row>
    <row r="61" spans="2:7" x14ac:dyDescent="0.25">
      <c r="B61" s="186"/>
      <c r="C61" s="14" t="s">
        <v>154</v>
      </c>
      <c r="D61" s="15">
        <v>800</v>
      </c>
      <c r="E61" s="54" t="s">
        <v>139</v>
      </c>
      <c r="F61" s="54" t="s">
        <v>396</v>
      </c>
      <c r="G61" s="15"/>
    </row>
    <row r="62" spans="2:7" x14ac:dyDescent="0.25">
      <c r="B62" s="186"/>
      <c r="C62" s="14" t="s">
        <v>155</v>
      </c>
      <c r="D62" s="15">
        <v>970</v>
      </c>
      <c r="E62" s="54" t="s">
        <v>139</v>
      </c>
      <c r="F62" s="54" t="s">
        <v>396</v>
      </c>
      <c r="G62" s="15"/>
    </row>
    <row r="63" spans="2:7" x14ac:dyDescent="0.25">
      <c r="B63" s="186"/>
      <c r="C63" s="14" t="s">
        <v>156</v>
      </c>
      <c r="D63" s="15">
        <v>985</v>
      </c>
      <c r="E63" s="54" t="s">
        <v>139</v>
      </c>
      <c r="F63" s="54" t="s">
        <v>396</v>
      </c>
      <c r="G63" s="15"/>
    </row>
    <row r="64" spans="2:7" x14ac:dyDescent="0.25">
      <c r="B64" s="186"/>
      <c r="C64" s="14" t="s">
        <v>465</v>
      </c>
      <c r="D64" s="15">
        <v>1200</v>
      </c>
      <c r="E64" s="54" t="s">
        <v>139</v>
      </c>
      <c r="F64" s="54" t="s">
        <v>464</v>
      </c>
      <c r="G64" s="53"/>
    </row>
    <row r="65" spans="2:11" x14ac:dyDescent="0.25">
      <c r="B65" s="186"/>
      <c r="C65" s="14"/>
      <c r="D65" s="15"/>
      <c r="E65" s="54"/>
      <c r="F65" s="54"/>
      <c r="G65" s="53"/>
    </row>
    <row r="66" spans="2:11" x14ac:dyDescent="0.25">
      <c r="B66" s="186" t="s">
        <v>133</v>
      </c>
      <c r="C66" s="53"/>
      <c r="D66" s="15"/>
      <c r="E66" s="54"/>
      <c r="F66" s="54"/>
      <c r="G66" s="53"/>
    </row>
    <row r="67" spans="2:11" x14ac:dyDescent="0.25">
      <c r="B67" s="186"/>
      <c r="C67" s="14" t="s">
        <v>109</v>
      </c>
      <c r="D67" s="15">
        <v>1.06</v>
      </c>
      <c r="E67" s="54" t="s">
        <v>158</v>
      </c>
      <c r="F67" s="54" t="s">
        <v>740</v>
      </c>
      <c r="G67" s="53"/>
    </row>
    <row r="68" spans="2:11" x14ac:dyDescent="0.25">
      <c r="B68" s="186"/>
      <c r="C68" s="14" t="s">
        <v>110</v>
      </c>
      <c r="D68" s="15">
        <v>1.76</v>
      </c>
      <c r="E68" s="54" t="s">
        <v>158</v>
      </c>
      <c r="F68" s="54" t="s">
        <v>740</v>
      </c>
      <c r="G68" s="53"/>
    </row>
    <row r="69" spans="2:11" s="53" customFormat="1" x14ac:dyDescent="0.25">
      <c r="B69" s="186" t="s">
        <v>749</v>
      </c>
      <c r="D69" s="15"/>
      <c r="E69" s="54"/>
      <c r="F69" s="54"/>
    </row>
    <row r="70" spans="2:11" s="53" customFormat="1" x14ac:dyDescent="0.25">
      <c r="B70" s="186"/>
      <c r="C70" s="14" t="s">
        <v>750</v>
      </c>
      <c r="D70" s="15">
        <v>1.75</v>
      </c>
      <c r="E70" s="54" t="s">
        <v>138</v>
      </c>
      <c r="F70" s="54" t="s">
        <v>740</v>
      </c>
    </row>
    <row r="71" spans="2:11" s="53" customFormat="1" x14ac:dyDescent="0.25">
      <c r="B71" s="186"/>
      <c r="C71" s="14" t="s">
        <v>753</v>
      </c>
      <c r="D71" s="15">
        <v>28.67</v>
      </c>
      <c r="E71" s="54" t="s">
        <v>138</v>
      </c>
      <c r="F71" s="54" t="s">
        <v>754</v>
      </c>
    </row>
    <row r="72" spans="2:11" s="53" customFormat="1" x14ac:dyDescent="0.25">
      <c r="B72" s="186"/>
      <c r="C72" s="14" t="s">
        <v>751</v>
      </c>
      <c r="D72" s="15"/>
      <c r="E72" s="54"/>
      <c r="F72" s="54"/>
    </row>
    <row r="73" spans="2:11" s="53" customFormat="1" x14ac:dyDescent="0.25">
      <c r="B73" s="186"/>
      <c r="C73" s="14" t="s">
        <v>752</v>
      </c>
      <c r="D73" s="15"/>
      <c r="E73" s="54"/>
      <c r="F73" s="54"/>
    </row>
    <row r="74" spans="2:11" s="53" customFormat="1" x14ac:dyDescent="0.25">
      <c r="B74" s="186"/>
      <c r="C74" s="14"/>
      <c r="D74" s="15"/>
      <c r="E74" s="54"/>
      <c r="F74" s="54"/>
    </row>
    <row r="75" spans="2:11" s="53" customFormat="1" x14ac:dyDescent="0.25">
      <c r="B75" s="186"/>
      <c r="C75" s="14"/>
      <c r="D75" s="15"/>
      <c r="E75" s="54"/>
      <c r="F75" s="54"/>
    </row>
    <row r="76" spans="2:11" x14ac:dyDescent="0.25">
      <c r="B76" s="186" t="s">
        <v>111</v>
      </c>
      <c r="C76" s="53"/>
      <c r="D76" s="15"/>
      <c r="E76" s="54"/>
      <c r="F76" s="54"/>
      <c r="G76" s="53"/>
    </row>
    <row r="77" spans="2:11" x14ac:dyDescent="0.25">
      <c r="B77" s="186"/>
      <c r="C77" s="14" t="s">
        <v>112</v>
      </c>
      <c r="D77" s="15"/>
      <c r="E77" s="54" t="s">
        <v>159</v>
      </c>
      <c r="F77" s="54"/>
      <c r="G77" s="53"/>
    </row>
    <row r="78" spans="2:11" x14ac:dyDescent="0.25">
      <c r="B78" s="186"/>
      <c r="C78" s="14" t="s">
        <v>113</v>
      </c>
      <c r="D78" s="15"/>
      <c r="E78" s="54" t="s">
        <v>159</v>
      </c>
      <c r="F78" s="54"/>
      <c r="G78" s="53"/>
    </row>
    <row r="79" spans="2:11" x14ac:dyDescent="0.25">
      <c r="B79" s="186" t="s">
        <v>175</v>
      </c>
      <c r="C79" s="14"/>
      <c r="D79" s="15"/>
      <c r="E79" s="54"/>
      <c r="F79" s="54"/>
      <c r="G79" s="53"/>
      <c r="K79" t="s">
        <v>406</v>
      </c>
    </row>
    <row r="80" spans="2:11" x14ac:dyDescent="0.25">
      <c r="B80" s="186"/>
      <c r="C80" s="14" t="s">
        <v>171</v>
      </c>
      <c r="D80" s="15"/>
      <c r="E80" s="54" t="s">
        <v>158</v>
      </c>
      <c r="F80" s="54"/>
      <c r="G80" s="53"/>
    </row>
    <row r="81" spans="2:7" x14ac:dyDescent="0.25">
      <c r="B81" s="186"/>
      <c r="C81" s="14" t="s">
        <v>170</v>
      </c>
      <c r="D81" s="100"/>
      <c r="E81" s="54" t="s">
        <v>157</v>
      </c>
      <c r="F81" s="54"/>
      <c r="G81" s="53"/>
    </row>
    <row r="82" spans="2:7" x14ac:dyDescent="0.25">
      <c r="B82" s="186"/>
      <c r="C82" s="14" t="s">
        <v>174</v>
      </c>
      <c r="D82" s="100"/>
      <c r="E82" s="54" t="s">
        <v>158</v>
      </c>
      <c r="F82" s="54"/>
      <c r="G82" s="53"/>
    </row>
    <row r="83" spans="2:7" x14ac:dyDescent="0.25">
      <c r="B83" s="186"/>
      <c r="C83" s="14" t="s">
        <v>172</v>
      </c>
      <c r="D83" s="100"/>
      <c r="E83" s="54" t="s">
        <v>158</v>
      </c>
      <c r="F83" s="54"/>
      <c r="G83" s="53"/>
    </row>
    <row r="84" spans="2:7" x14ac:dyDescent="0.25">
      <c r="B84" s="186"/>
      <c r="C84" s="14" t="s">
        <v>173</v>
      </c>
      <c r="D84" s="100"/>
      <c r="E84" s="54" t="s">
        <v>157</v>
      </c>
      <c r="F84" s="54"/>
      <c r="G84" s="53"/>
    </row>
    <row r="85" spans="2:7" x14ac:dyDescent="0.25">
      <c r="B85" s="186" t="s">
        <v>429</v>
      </c>
      <c r="C85" s="14" t="s">
        <v>434</v>
      </c>
      <c r="D85" s="32">
        <v>100</v>
      </c>
      <c r="E85" s="54" t="s">
        <v>430</v>
      </c>
      <c r="F85" s="54" t="s">
        <v>431</v>
      </c>
      <c r="G85" s="53"/>
    </row>
    <row r="86" spans="2:7" x14ac:dyDescent="0.25">
      <c r="B86" s="186"/>
      <c r="C86" s="14" t="s">
        <v>433</v>
      </c>
      <c r="D86" s="32">
        <v>40</v>
      </c>
      <c r="E86" s="54" t="s">
        <v>430</v>
      </c>
      <c r="F86" s="54" t="s">
        <v>431</v>
      </c>
      <c r="G86" s="53"/>
    </row>
    <row r="87" spans="2:7" x14ac:dyDescent="0.25">
      <c r="B87" s="186"/>
      <c r="C87" s="14" t="s">
        <v>435</v>
      </c>
      <c r="D87" s="32">
        <v>1</v>
      </c>
      <c r="E87" s="54" t="s">
        <v>430</v>
      </c>
      <c r="F87" s="54" t="s">
        <v>431</v>
      </c>
      <c r="G87" s="53"/>
    </row>
    <row r="88" spans="2:7" x14ac:dyDescent="0.25">
      <c r="B88" s="186"/>
      <c r="C88" s="14" t="s">
        <v>436</v>
      </c>
      <c r="D88" s="32">
        <v>160</v>
      </c>
      <c r="E88" s="54" t="s">
        <v>430</v>
      </c>
      <c r="F88" s="54" t="s">
        <v>431</v>
      </c>
      <c r="G88" s="53" t="s">
        <v>437</v>
      </c>
    </row>
    <row r="89" spans="2:7" x14ac:dyDescent="0.25">
      <c r="B89" s="186"/>
      <c r="C89" s="14"/>
      <c r="D89" s="32"/>
      <c r="E89" s="54"/>
      <c r="F89" s="54"/>
      <c r="G89" s="53"/>
    </row>
    <row r="90" spans="2:7" x14ac:dyDescent="0.25">
      <c r="B90" s="186"/>
      <c r="C90" s="14"/>
      <c r="D90" s="32"/>
      <c r="E90" s="54"/>
      <c r="F90" s="54"/>
      <c r="G90" s="53"/>
    </row>
    <row r="91" spans="2:7" x14ac:dyDescent="0.25">
      <c r="B91" s="186"/>
      <c r="C91" s="14"/>
      <c r="D91" s="32"/>
      <c r="E91" s="54"/>
      <c r="F91" s="54"/>
      <c r="G91" s="53"/>
    </row>
    <row r="92" spans="2:7" x14ac:dyDescent="0.25">
      <c r="B92" s="186" t="s">
        <v>136</v>
      </c>
      <c r="C92" s="53"/>
      <c r="D92" s="15"/>
      <c r="E92" s="54"/>
      <c r="F92" s="54"/>
      <c r="G92" s="53"/>
    </row>
    <row r="93" spans="2:7" x14ac:dyDescent="0.25">
      <c r="B93" s="186"/>
      <c r="C93" s="14" t="s">
        <v>164</v>
      </c>
      <c r="D93" s="100">
        <v>7</v>
      </c>
      <c r="E93" s="54" t="s">
        <v>138</v>
      </c>
      <c r="F93" s="54"/>
      <c r="G93" s="53"/>
    </row>
    <row r="94" spans="2:7" x14ac:dyDescent="0.25">
      <c r="B94" s="186"/>
      <c r="C94" s="14" t="s">
        <v>118</v>
      </c>
      <c r="D94" s="15">
        <v>12000</v>
      </c>
      <c r="E94" s="54" t="s">
        <v>166</v>
      </c>
      <c r="F94" s="101" t="s">
        <v>472</v>
      </c>
      <c r="G94" s="53"/>
    </row>
    <row r="95" spans="2:7" x14ac:dyDescent="0.25">
      <c r="B95" s="186"/>
      <c r="C95" s="14" t="s">
        <v>427</v>
      </c>
      <c r="D95" s="15">
        <v>5000</v>
      </c>
      <c r="E95" s="54" t="s">
        <v>165</v>
      </c>
      <c r="F95" s="54"/>
      <c r="G95" s="53" t="s">
        <v>428</v>
      </c>
    </row>
    <row r="96" spans="2:7" x14ac:dyDescent="0.25">
      <c r="B96" s="186"/>
      <c r="C96" s="14" t="s">
        <v>757</v>
      </c>
      <c r="D96" s="32">
        <v>450</v>
      </c>
      <c r="E96" s="54" t="s">
        <v>758</v>
      </c>
      <c r="F96" s="54" t="s">
        <v>759</v>
      </c>
      <c r="G96" s="53"/>
    </row>
    <row r="97" spans="2:8" x14ac:dyDescent="0.25">
      <c r="B97" s="186"/>
      <c r="C97" s="14" t="s">
        <v>760</v>
      </c>
      <c r="D97" s="15">
        <v>150</v>
      </c>
      <c r="E97" s="54" t="s">
        <v>758</v>
      </c>
      <c r="F97" s="54" t="s">
        <v>761</v>
      </c>
      <c r="G97" s="53"/>
    </row>
    <row r="98" spans="2:8" x14ac:dyDescent="0.25">
      <c r="B98" s="186"/>
      <c r="C98" s="14" t="s">
        <v>764</v>
      </c>
      <c r="D98" s="15">
        <v>300</v>
      </c>
      <c r="E98" s="54" t="s">
        <v>758</v>
      </c>
      <c r="F98" s="54" t="s">
        <v>765</v>
      </c>
      <c r="G98" s="53"/>
    </row>
    <row r="99" spans="2:8" x14ac:dyDescent="0.25">
      <c r="B99" s="186"/>
      <c r="C99" s="14"/>
      <c r="D99" s="15"/>
      <c r="E99" s="54"/>
      <c r="F99" s="54"/>
      <c r="G99" s="53"/>
    </row>
    <row r="100" spans="2:8" x14ac:dyDescent="0.25">
      <c r="B100" s="186"/>
      <c r="C100" s="14"/>
      <c r="D100" s="15"/>
      <c r="E100" s="54"/>
      <c r="F100" s="54"/>
      <c r="G100" s="53"/>
    </row>
    <row r="101" spans="2:8" x14ac:dyDescent="0.25">
      <c r="B101" s="186"/>
      <c r="C101" s="14"/>
      <c r="D101" s="15"/>
      <c r="E101" s="54"/>
      <c r="F101" s="54"/>
      <c r="G101" s="53"/>
    </row>
    <row r="102" spans="2:8" x14ac:dyDescent="0.25">
      <c r="B102" s="186"/>
      <c r="C102" s="53"/>
      <c r="D102" s="15"/>
      <c r="E102" s="54"/>
      <c r="F102" s="54"/>
      <c r="G102" s="53"/>
    </row>
    <row r="103" spans="2:8" s="53" customFormat="1" x14ac:dyDescent="0.25">
      <c r="B103" s="186" t="s">
        <v>762</v>
      </c>
      <c r="D103" s="15"/>
      <c r="E103" s="54"/>
      <c r="F103" s="54"/>
    </row>
    <row r="104" spans="2:8" s="53" customFormat="1" x14ac:dyDescent="0.25">
      <c r="B104" s="186"/>
      <c r="C104" s="53" t="s">
        <v>738</v>
      </c>
      <c r="D104" s="9">
        <v>18</v>
      </c>
      <c r="E104" s="9" t="s">
        <v>430</v>
      </c>
      <c r="F104" s="53" t="s">
        <v>442</v>
      </c>
      <c r="G104" s="53" t="s">
        <v>447</v>
      </c>
      <c r="H104" s="53" t="s">
        <v>442</v>
      </c>
    </row>
    <row r="105" spans="2:8" s="53" customFormat="1" x14ac:dyDescent="0.25">
      <c r="B105" s="186"/>
      <c r="C105" s="53" t="s">
        <v>737</v>
      </c>
      <c r="D105" s="9">
        <v>36</v>
      </c>
      <c r="E105" s="9" t="s">
        <v>430</v>
      </c>
      <c r="F105" s="53" t="s">
        <v>442</v>
      </c>
      <c r="G105" s="53" t="s">
        <v>448</v>
      </c>
      <c r="H105" s="53" t="s">
        <v>442</v>
      </c>
    </row>
    <row r="106" spans="2:8" s="53" customFormat="1" x14ac:dyDescent="0.25">
      <c r="B106" s="186"/>
      <c r="C106" s="53" t="s">
        <v>449</v>
      </c>
      <c r="D106" s="9">
        <v>10</v>
      </c>
      <c r="E106" s="9" t="s">
        <v>430</v>
      </c>
      <c r="F106" s="53" t="s">
        <v>442</v>
      </c>
      <c r="G106" s="53" t="s">
        <v>443</v>
      </c>
      <c r="H106" s="53" t="s">
        <v>442</v>
      </c>
    </row>
    <row r="107" spans="2:8" s="53" customFormat="1" x14ac:dyDescent="0.25">
      <c r="B107" s="186"/>
      <c r="C107" s="53" t="s">
        <v>450</v>
      </c>
      <c r="D107" s="9">
        <v>20</v>
      </c>
      <c r="E107" s="9" t="s">
        <v>430</v>
      </c>
      <c r="F107" s="53" t="s">
        <v>442</v>
      </c>
      <c r="G107" s="53" t="s">
        <v>444</v>
      </c>
      <c r="H107" s="53" t="s">
        <v>442</v>
      </c>
    </row>
    <row r="108" spans="2:8" s="53" customFormat="1" x14ac:dyDescent="0.25">
      <c r="B108" s="186"/>
      <c r="C108" s="53" t="s">
        <v>451</v>
      </c>
      <c r="D108" s="9">
        <v>50</v>
      </c>
      <c r="E108" s="9" t="s">
        <v>430</v>
      </c>
      <c r="F108" s="53" t="s">
        <v>442</v>
      </c>
      <c r="G108" s="53" t="s">
        <v>445</v>
      </c>
      <c r="H108" s="53" t="s">
        <v>442</v>
      </c>
    </row>
    <row r="109" spans="2:8" s="53" customFormat="1" x14ac:dyDescent="0.25">
      <c r="B109" s="186"/>
      <c r="C109" s="53" t="s">
        <v>452</v>
      </c>
      <c r="D109" s="9">
        <v>10</v>
      </c>
      <c r="E109" s="9" t="s">
        <v>430</v>
      </c>
      <c r="F109" s="53" t="s">
        <v>442</v>
      </c>
      <c r="G109" s="53" t="s">
        <v>453</v>
      </c>
      <c r="H109" s="53" t="s">
        <v>442</v>
      </c>
    </row>
    <row r="110" spans="2:8" s="53" customFormat="1" x14ac:dyDescent="0.25">
      <c r="B110" s="186"/>
      <c r="C110" s="53" t="s">
        <v>454</v>
      </c>
      <c r="D110" s="9">
        <v>4.25</v>
      </c>
      <c r="E110" s="9" t="s">
        <v>763</v>
      </c>
      <c r="F110" s="53" t="s">
        <v>442</v>
      </c>
      <c r="G110" s="53" t="s">
        <v>459</v>
      </c>
      <c r="H110" s="53" t="s">
        <v>442</v>
      </c>
    </row>
    <row r="111" spans="2:8" s="53" customFormat="1" x14ac:dyDescent="0.25">
      <c r="B111" s="186"/>
      <c r="C111" s="53" t="s">
        <v>455</v>
      </c>
      <c r="D111" s="9">
        <v>7.8</v>
      </c>
      <c r="E111" s="9" t="s">
        <v>763</v>
      </c>
      <c r="F111" s="53" t="s">
        <v>442</v>
      </c>
      <c r="G111" s="53" t="s">
        <v>460</v>
      </c>
      <c r="H111" s="53" t="s">
        <v>442</v>
      </c>
    </row>
    <row r="112" spans="2:8" s="53" customFormat="1" x14ac:dyDescent="0.25">
      <c r="B112" s="186"/>
      <c r="C112" s="53" t="s">
        <v>456</v>
      </c>
      <c r="D112" s="9">
        <v>1.95</v>
      </c>
      <c r="E112" s="9" t="s">
        <v>763</v>
      </c>
      <c r="F112" s="53" t="s">
        <v>442</v>
      </c>
      <c r="G112" s="53" t="s">
        <v>462</v>
      </c>
    </row>
    <row r="113" spans="2:16" s="53" customFormat="1" x14ac:dyDescent="0.25">
      <c r="B113" s="186"/>
      <c r="C113" s="53" t="s">
        <v>457</v>
      </c>
      <c r="D113" s="9">
        <v>3.25</v>
      </c>
      <c r="E113" s="9" t="s">
        <v>763</v>
      </c>
      <c r="F113" s="53" t="s">
        <v>442</v>
      </c>
      <c r="G113" s="53" t="s">
        <v>461</v>
      </c>
      <c r="H113" s="53" t="s">
        <v>442</v>
      </c>
    </row>
    <row r="114" spans="2:16" s="53" customFormat="1" x14ac:dyDescent="0.25">
      <c r="B114" s="186"/>
      <c r="C114" s="53" t="s">
        <v>458</v>
      </c>
      <c r="D114" s="9">
        <v>8.1999999999999993</v>
      </c>
      <c r="E114" s="9" t="s">
        <v>763</v>
      </c>
      <c r="F114" s="53" t="s">
        <v>442</v>
      </c>
      <c r="G114" s="53" t="s">
        <v>463</v>
      </c>
      <c r="H114" s="53" t="s">
        <v>442</v>
      </c>
    </row>
    <row r="115" spans="2:16" s="53" customFormat="1" x14ac:dyDescent="0.25">
      <c r="B115" s="186"/>
      <c r="E115" s="9"/>
      <c r="H115" s="53" t="s">
        <v>442</v>
      </c>
    </row>
    <row r="116" spans="2:16" x14ac:dyDescent="0.25">
      <c r="B116" s="183" t="s">
        <v>398</v>
      </c>
      <c r="C116" s="53" t="s">
        <v>162</v>
      </c>
      <c r="D116" s="15">
        <v>9.5</v>
      </c>
      <c r="E116" s="54" t="s">
        <v>158</v>
      </c>
      <c r="F116" s="14" t="s">
        <v>756</v>
      </c>
      <c r="G116" s="53"/>
    </row>
    <row r="117" spans="2:16" x14ac:dyDescent="0.25">
      <c r="B117" s="183"/>
      <c r="C117" s="53" t="s">
        <v>163</v>
      </c>
      <c r="D117" s="15">
        <v>4.3</v>
      </c>
      <c r="E117" s="54" t="s">
        <v>158</v>
      </c>
      <c r="F117" s="14" t="s">
        <v>756</v>
      </c>
      <c r="G117" s="53"/>
    </row>
    <row r="118" spans="2:16" x14ac:dyDescent="0.25">
      <c r="B118" s="183"/>
      <c r="C118" s="53" t="s">
        <v>399</v>
      </c>
      <c r="D118" s="15">
        <v>2</v>
      </c>
      <c r="E118" s="54" t="s">
        <v>158</v>
      </c>
      <c r="F118" s="14" t="s">
        <v>471</v>
      </c>
      <c r="G118" s="53"/>
    </row>
    <row r="119" spans="2:16" x14ac:dyDescent="0.25">
      <c r="B119" s="183"/>
      <c r="C119" s="53" t="s">
        <v>400</v>
      </c>
      <c r="D119" s="15"/>
      <c r="E119" s="54" t="s">
        <v>158</v>
      </c>
      <c r="F119" s="54"/>
      <c r="G119" s="53"/>
    </row>
    <row r="120" spans="2:16" x14ac:dyDescent="0.25">
      <c r="B120" s="183"/>
      <c r="C120" s="53"/>
      <c r="D120" s="15"/>
      <c r="E120" s="54"/>
      <c r="F120" s="54"/>
      <c r="G120" s="53"/>
    </row>
    <row r="121" spans="2:16" x14ac:dyDescent="0.25">
      <c r="B121" s="186" t="s">
        <v>167</v>
      </c>
      <c r="C121" s="53"/>
      <c r="D121" s="15"/>
      <c r="E121" s="54"/>
      <c r="F121" s="54"/>
      <c r="G121" s="53"/>
    </row>
    <row r="122" spans="2:16" x14ac:dyDescent="0.25">
      <c r="B122" s="186"/>
      <c r="C122" s="53" t="s">
        <v>250</v>
      </c>
      <c r="D122" s="15">
        <v>1.2869999999999999</v>
      </c>
      <c r="E122" s="54" t="s">
        <v>157</v>
      </c>
      <c r="F122" s="54" t="s">
        <v>468</v>
      </c>
      <c r="G122" s="53"/>
    </row>
    <row r="123" spans="2:16" x14ac:dyDescent="0.25">
      <c r="B123" s="186"/>
      <c r="C123" s="53" t="s">
        <v>251</v>
      </c>
      <c r="D123" s="15">
        <v>1.544</v>
      </c>
      <c r="E123" s="54" t="s">
        <v>157</v>
      </c>
      <c r="F123" s="54" t="s">
        <v>468</v>
      </c>
      <c r="G123" s="53"/>
    </row>
    <row r="124" spans="2:16" x14ac:dyDescent="0.25">
      <c r="B124" s="186"/>
      <c r="C124" s="53" t="s">
        <v>252</v>
      </c>
      <c r="D124" s="15">
        <v>1.8009999999999999</v>
      </c>
      <c r="E124" s="54" t="s">
        <v>157</v>
      </c>
      <c r="F124" s="54" t="s">
        <v>468</v>
      </c>
      <c r="G124" s="53"/>
      <c r="M124" s="46"/>
      <c r="N124" s="46"/>
      <c r="O124" s="46"/>
    </row>
    <row r="125" spans="2:16" x14ac:dyDescent="0.25">
      <c r="B125" s="186"/>
      <c r="C125" s="53" t="s">
        <v>253</v>
      </c>
      <c r="D125" s="15">
        <v>2.0579999999999998</v>
      </c>
      <c r="E125" s="54" t="s">
        <v>157</v>
      </c>
      <c r="F125" s="54" t="s">
        <v>468</v>
      </c>
      <c r="G125" s="53"/>
      <c r="L125" s="14"/>
      <c r="M125" s="46"/>
      <c r="N125" s="46"/>
      <c r="O125" s="46"/>
    </row>
    <row r="126" spans="2:16" x14ac:dyDescent="0.25">
      <c r="B126" s="186"/>
      <c r="C126" s="53" t="s">
        <v>254</v>
      </c>
      <c r="D126" s="15">
        <v>2.3149999999999999</v>
      </c>
      <c r="E126" s="54" t="s">
        <v>157</v>
      </c>
      <c r="F126" s="54" t="s">
        <v>468</v>
      </c>
      <c r="G126" s="53"/>
      <c r="M126" s="46"/>
      <c r="N126" s="46"/>
      <c r="O126" s="46"/>
      <c r="P126" t="s">
        <v>406</v>
      </c>
    </row>
    <row r="127" spans="2:16" x14ac:dyDescent="0.25">
      <c r="B127" s="186"/>
      <c r="C127" s="53" t="s">
        <v>255</v>
      </c>
      <c r="D127" s="15">
        <v>2.5720000000000001</v>
      </c>
      <c r="E127" s="54" t="s">
        <v>157</v>
      </c>
      <c r="F127" s="54" t="s">
        <v>468</v>
      </c>
      <c r="G127" s="53"/>
      <c r="M127" s="46"/>
      <c r="N127" s="46"/>
      <c r="O127" s="46"/>
      <c r="P127" t="s">
        <v>406</v>
      </c>
    </row>
    <row r="128" spans="2:16" x14ac:dyDescent="0.25">
      <c r="B128" s="186"/>
      <c r="C128" s="53" t="s">
        <v>256</v>
      </c>
      <c r="D128" s="15">
        <v>2.8290000000000002</v>
      </c>
      <c r="E128" s="54" t="s">
        <v>157</v>
      </c>
      <c r="F128" s="54" t="s">
        <v>468</v>
      </c>
      <c r="G128" s="53"/>
      <c r="M128" s="46"/>
      <c r="N128" s="46"/>
      <c r="O128" s="46"/>
      <c r="P128" t="s">
        <v>406</v>
      </c>
    </row>
    <row r="129" spans="2:16" x14ac:dyDescent="0.25">
      <c r="B129" s="186"/>
      <c r="C129" s="53" t="s">
        <v>257</v>
      </c>
      <c r="D129" s="15">
        <v>3.0859999999999999</v>
      </c>
      <c r="E129" s="54" t="s">
        <v>157</v>
      </c>
      <c r="F129" s="54" t="s">
        <v>468</v>
      </c>
      <c r="G129" s="53"/>
      <c r="M129" s="46"/>
      <c r="N129" s="46"/>
      <c r="O129" s="46"/>
      <c r="P129" t="s">
        <v>406</v>
      </c>
    </row>
    <row r="130" spans="2:16" x14ac:dyDescent="0.25">
      <c r="B130" s="186"/>
      <c r="C130" s="53" t="s">
        <v>258</v>
      </c>
      <c r="D130" s="15">
        <v>3.343</v>
      </c>
      <c r="E130" s="54" t="s">
        <v>157</v>
      </c>
      <c r="F130" s="54" t="s">
        <v>468</v>
      </c>
      <c r="G130" s="53"/>
      <c r="M130" s="46"/>
      <c r="N130" s="46"/>
      <c r="O130" s="46"/>
      <c r="P130" t="s">
        <v>406</v>
      </c>
    </row>
    <row r="131" spans="2:16" x14ac:dyDescent="0.25">
      <c r="B131" s="186"/>
      <c r="C131" s="53" t="s">
        <v>259</v>
      </c>
      <c r="D131" s="15">
        <v>3.6</v>
      </c>
      <c r="E131" s="54" t="s">
        <v>157</v>
      </c>
      <c r="F131" s="54" t="s">
        <v>468</v>
      </c>
      <c r="G131" s="53"/>
      <c r="M131" s="46"/>
      <c r="N131" s="46"/>
      <c r="O131" s="46"/>
      <c r="P131" t="s">
        <v>406</v>
      </c>
    </row>
    <row r="132" spans="2:16" x14ac:dyDescent="0.25">
      <c r="B132" s="186"/>
      <c r="C132" s="53" t="s">
        <v>260</v>
      </c>
      <c r="D132" s="15">
        <v>3.8340000000000001</v>
      </c>
      <c r="E132" s="54" t="s">
        <v>157</v>
      </c>
      <c r="F132" s="54" t="s">
        <v>468</v>
      </c>
      <c r="G132" s="53"/>
      <c r="M132" s="46"/>
      <c r="N132" s="46"/>
      <c r="O132" s="46"/>
      <c r="P132" t="s">
        <v>406</v>
      </c>
    </row>
    <row r="133" spans="2:16" x14ac:dyDescent="0.25">
      <c r="B133" s="186"/>
      <c r="C133" s="53" t="s">
        <v>261</v>
      </c>
      <c r="D133" s="15">
        <v>4.0679999999999996</v>
      </c>
      <c r="E133" s="54" t="s">
        <v>157</v>
      </c>
      <c r="F133" s="54" t="s">
        <v>468</v>
      </c>
      <c r="G133" s="53"/>
      <c r="M133" s="46"/>
      <c r="N133" s="46"/>
      <c r="O133" s="46"/>
      <c r="P133" t="s">
        <v>406</v>
      </c>
    </row>
    <row r="134" spans="2:16" x14ac:dyDescent="0.25">
      <c r="B134" s="186"/>
      <c r="C134" s="53" t="s">
        <v>262</v>
      </c>
      <c r="D134" s="15">
        <v>4.3019999999999996</v>
      </c>
      <c r="E134" s="54" t="s">
        <v>157</v>
      </c>
      <c r="F134" s="54" t="s">
        <v>468</v>
      </c>
      <c r="G134" s="53"/>
      <c r="M134" s="46"/>
      <c r="N134" s="46"/>
      <c r="O134" s="46"/>
      <c r="P134" t="s">
        <v>406</v>
      </c>
    </row>
    <row r="135" spans="2:16" x14ac:dyDescent="0.25">
      <c r="B135" s="186"/>
      <c r="C135" s="53" t="s">
        <v>263</v>
      </c>
      <c r="D135" s="15">
        <v>4.5359999999999996</v>
      </c>
      <c r="E135" s="54" t="s">
        <v>157</v>
      </c>
      <c r="F135" s="54" t="s">
        <v>468</v>
      </c>
      <c r="G135" s="53"/>
      <c r="M135" s="46"/>
      <c r="N135" s="46"/>
      <c r="O135" s="46"/>
      <c r="P135" t="s">
        <v>406</v>
      </c>
    </row>
    <row r="136" spans="2:16" x14ac:dyDescent="0.25">
      <c r="B136" s="186"/>
      <c r="C136" s="53" t="s">
        <v>264</v>
      </c>
      <c r="D136" s="15">
        <v>4.7699999999999996</v>
      </c>
      <c r="E136" s="54" t="s">
        <v>157</v>
      </c>
      <c r="F136" s="54" t="s">
        <v>468</v>
      </c>
      <c r="G136" s="53"/>
      <c r="M136" s="46"/>
      <c r="N136" s="46"/>
      <c r="O136" s="46"/>
      <c r="P136" t="s">
        <v>406</v>
      </c>
    </row>
    <row r="137" spans="2:16" x14ac:dyDescent="0.25">
      <c r="B137" s="186"/>
      <c r="C137" s="53" t="s">
        <v>265</v>
      </c>
      <c r="D137" s="15">
        <v>5.0039999999999996</v>
      </c>
      <c r="E137" s="54" t="s">
        <v>157</v>
      </c>
      <c r="F137" s="54" t="s">
        <v>468</v>
      </c>
      <c r="G137" s="53"/>
      <c r="M137" s="46"/>
      <c r="N137" s="46"/>
      <c r="O137" s="46"/>
      <c r="P137" t="s">
        <v>406</v>
      </c>
    </row>
    <row r="138" spans="2:16" x14ac:dyDescent="0.25">
      <c r="B138" s="186"/>
      <c r="C138" s="53" t="s">
        <v>266</v>
      </c>
      <c r="D138" s="15">
        <v>5.2380000000000004</v>
      </c>
      <c r="E138" s="54" t="s">
        <v>157</v>
      </c>
      <c r="F138" s="54" t="s">
        <v>468</v>
      </c>
      <c r="G138" s="53"/>
      <c r="M138" s="46"/>
      <c r="N138" s="46"/>
      <c r="O138" s="46"/>
      <c r="P138" t="s">
        <v>406</v>
      </c>
    </row>
    <row r="139" spans="2:16" x14ac:dyDescent="0.25">
      <c r="B139" s="186"/>
      <c r="C139" s="53" t="s">
        <v>267</v>
      </c>
      <c r="D139" s="15">
        <v>5.4720000000000004</v>
      </c>
      <c r="E139" s="54" t="s">
        <v>157</v>
      </c>
      <c r="F139" s="54" t="s">
        <v>468</v>
      </c>
      <c r="G139" s="53"/>
      <c r="M139" s="46"/>
      <c r="N139" s="46"/>
      <c r="O139" s="46"/>
      <c r="P139" t="s">
        <v>406</v>
      </c>
    </row>
    <row r="140" spans="2:16" x14ac:dyDescent="0.25">
      <c r="B140" s="186"/>
      <c r="C140" s="53" t="s">
        <v>268</v>
      </c>
      <c r="D140" s="15">
        <v>5.7060000000000004</v>
      </c>
      <c r="E140" s="54" t="s">
        <v>157</v>
      </c>
      <c r="F140" s="54" t="s">
        <v>468</v>
      </c>
      <c r="G140" s="53"/>
      <c r="M140" s="46"/>
      <c r="N140" s="46"/>
      <c r="O140" s="46"/>
      <c r="P140" t="s">
        <v>406</v>
      </c>
    </row>
    <row r="141" spans="2:16" x14ac:dyDescent="0.25">
      <c r="B141" s="186"/>
      <c r="C141" s="53" t="s">
        <v>269</v>
      </c>
      <c r="D141" s="15">
        <v>5.94</v>
      </c>
      <c r="E141" s="54" t="s">
        <v>157</v>
      </c>
      <c r="F141" s="54" t="s">
        <v>468</v>
      </c>
      <c r="G141" s="53"/>
      <c r="M141" s="46"/>
      <c r="N141" s="46"/>
      <c r="O141" s="46"/>
      <c r="P141" t="s">
        <v>406</v>
      </c>
    </row>
    <row r="142" spans="2:16" x14ac:dyDescent="0.25">
      <c r="B142" s="186"/>
      <c r="C142" s="53" t="s">
        <v>270</v>
      </c>
      <c r="D142" s="15">
        <v>6.1740000000000004</v>
      </c>
      <c r="E142" s="54" t="s">
        <v>157</v>
      </c>
      <c r="F142" s="54" t="s">
        <v>468</v>
      </c>
      <c r="G142" s="53"/>
      <c r="M142" s="46"/>
      <c r="N142" s="46"/>
      <c r="O142" s="46"/>
      <c r="P142" t="s">
        <v>406</v>
      </c>
    </row>
    <row r="143" spans="2:16" x14ac:dyDescent="0.25">
      <c r="B143" s="186"/>
      <c r="C143" s="53" t="s">
        <v>271</v>
      </c>
      <c r="D143" s="15">
        <v>6.4080000000000004</v>
      </c>
      <c r="E143" s="54" t="s">
        <v>157</v>
      </c>
      <c r="F143" s="54" t="s">
        <v>468</v>
      </c>
      <c r="G143" s="53"/>
      <c r="M143" s="46"/>
      <c r="N143" s="46"/>
      <c r="O143" s="46"/>
      <c r="P143" t="s">
        <v>406</v>
      </c>
    </row>
    <row r="144" spans="2:16" x14ac:dyDescent="0.25">
      <c r="B144" s="186"/>
      <c r="C144" s="53" t="s">
        <v>272</v>
      </c>
      <c r="D144" s="15">
        <v>6.6420000000000003</v>
      </c>
      <c r="E144" s="54" t="s">
        <v>157</v>
      </c>
      <c r="F144" s="54" t="s">
        <v>468</v>
      </c>
      <c r="G144" s="53"/>
      <c r="M144" s="46"/>
      <c r="N144" s="46"/>
      <c r="O144" s="46"/>
      <c r="P144" t="s">
        <v>406</v>
      </c>
    </row>
    <row r="145" spans="2:16" x14ac:dyDescent="0.25">
      <c r="B145" s="186"/>
      <c r="C145" s="53" t="s">
        <v>273</v>
      </c>
      <c r="D145" s="15">
        <v>6.8760000000000003</v>
      </c>
      <c r="E145" s="54" t="s">
        <v>157</v>
      </c>
      <c r="F145" s="54" t="s">
        <v>468</v>
      </c>
      <c r="G145" s="53"/>
      <c r="M145" s="46"/>
      <c r="N145" s="46"/>
      <c r="O145" s="46"/>
      <c r="P145" t="s">
        <v>406</v>
      </c>
    </row>
    <row r="146" spans="2:16" x14ac:dyDescent="0.25">
      <c r="B146" s="186"/>
      <c r="C146" s="53" t="s">
        <v>274</v>
      </c>
      <c r="D146" s="15">
        <v>7.11</v>
      </c>
      <c r="E146" s="54" t="s">
        <v>157</v>
      </c>
      <c r="F146" s="54" t="s">
        <v>468</v>
      </c>
      <c r="G146" s="53"/>
      <c r="M146" s="46"/>
      <c r="N146" s="46"/>
      <c r="O146" s="46"/>
      <c r="P146" t="s">
        <v>406</v>
      </c>
    </row>
    <row r="147" spans="2:16" x14ac:dyDescent="0.25">
      <c r="B147" s="186"/>
      <c r="C147" s="53" t="s">
        <v>275</v>
      </c>
      <c r="D147" s="15">
        <v>7.3440000000000003</v>
      </c>
      <c r="E147" s="54" t="s">
        <v>157</v>
      </c>
      <c r="F147" s="54" t="s">
        <v>468</v>
      </c>
      <c r="G147" s="53"/>
      <c r="M147" s="46"/>
      <c r="N147" s="46"/>
      <c r="O147" s="46"/>
      <c r="P147" t="s">
        <v>406</v>
      </c>
    </row>
    <row r="148" spans="2:16" x14ac:dyDescent="0.25">
      <c r="B148" s="186"/>
      <c r="C148" s="53" t="s">
        <v>276</v>
      </c>
      <c r="D148" s="15">
        <v>7.5780000000000003</v>
      </c>
      <c r="E148" s="54" t="s">
        <v>157</v>
      </c>
      <c r="F148" s="54" t="s">
        <v>468</v>
      </c>
      <c r="G148" s="53"/>
      <c r="M148" s="46"/>
      <c r="N148" s="46"/>
      <c r="O148" s="46"/>
      <c r="P148" t="s">
        <v>406</v>
      </c>
    </row>
    <row r="149" spans="2:16" x14ac:dyDescent="0.25">
      <c r="B149" s="186"/>
      <c r="C149" s="53" t="s">
        <v>277</v>
      </c>
      <c r="D149" s="15">
        <v>7.8120000000000003</v>
      </c>
      <c r="E149" s="54" t="s">
        <v>157</v>
      </c>
      <c r="F149" s="54" t="s">
        <v>468</v>
      </c>
      <c r="G149" s="53"/>
      <c r="M149" s="46"/>
      <c r="N149" s="46"/>
      <c r="O149" s="46"/>
      <c r="P149" t="s">
        <v>406</v>
      </c>
    </row>
    <row r="150" spans="2:16" x14ac:dyDescent="0.25">
      <c r="B150" s="186"/>
      <c r="C150" s="53" t="s">
        <v>278</v>
      </c>
      <c r="D150" s="15">
        <v>8.0459999999999994</v>
      </c>
      <c r="E150" s="54" t="s">
        <v>157</v>
      </c>
      <c r="F150" s="54" t="s">
        <v>468</v>
      </c>
      <c r="G150" s="53"/>
      <c r="M150" s="46"/>
      <c r="N150" s="46"/>
      <c r="O150" s="46"/>
      <c r="P150" t="s">
        <v>406</v>
      </c>
    </row>
    <row r="151" spans="2:16" x14ac:dyDescent="0.25">
      <c r="B151" s="186"/>
      <c r="C151" s="53" t="s">
        <v>279</v>
      </c>
      <c r="D151" s="15">
        <v>8.2799999999999994</v>
      </c>
      <c r="E151" s="54" t="s">
        <v>157</v>
      </c>
      <c r="F151" s="54" t="s">
        <v>468</v>
      </c>
      <c r="G151" s="53"/>
      <c r="M151" s="46"/>
      <c r="N151" s="46"/>
      <c r="O151" s="46"/>
      <c r="P151" t="s">
        <v>406</v>
      </c>
    </row>
    <row r="152" spans="2:16" x14ac:dyDescent="0.25">
      <c r="B152" s="186"/>
      <c r="C152" s="53" t="s">
        <v>280</v>
      </c>
      <c r="D152" s="15">
        <v>8.423</v>
      </c>
      <c r="E152" s="54" t="s">
        <v>157</v>
      </c>
      <c r="F152" s="54" t="s">
        <v>468</v>
      </c>
      <c r="G152" s="53"/>
      <c r="M152" s="46"/>
      <c r="N152" s="46"/>
      <c r="O152" s="46"/>
      <c r="P152" t="s">
        <v>406</v>
      </c>
    </row>
    <row r="153" spans="2:16" x14ac:dyDescent="0.25">
      <c r="B153" s="186"/>
      <c r="C153" s="53" t="s">
        <v>281</v>
      </c>
      <c r="D153" s="15">
        <v>8.5660000000000007</v>
      </c>
      <c r="E153" s="54" t="s">
        <v>157</v>
      </c>
      <c r="F153" s="54" t="s">
        <v>468</v>
      </c>
      <c r="G153" s="53"/>
      <c r="M153" s="46"/>
      <c r="N153" s="46"/>
      <c r="O153" s="46"/>
      <c r="P153" t="s">
        <v>406</v>
      </c>
    </row>
    <row r="154" spans="2:16" x14ac:dyDescent="0.25">
      <c r="B154" s="186"/>
      <c r="C154" s="53" t="s">
        <v>282</v>
      </c>
      <c r="D154" s="15">
        <v>8.7089999999999996</v>
      </c>
      <c r="E154" s="54" t="s">
        <v>157</v>
      </c>
      <c r="F154" s="54" t="s">
        <v>468</v>
      </c>
      <c r="G154" s="53"/>
      <c r="M154" s="46"/>
      <c r="N154" s="46"/>
      <c r="O154" s="46"/>
      <c r="P154" t="s">
        <v>406</v>
      </c>
    </row>
    <row r="155" spans="2:16" x14ac:dyDescent="0.25">
      <c r="B155" s="186"/>
      <c r="C155" s="53" t="s">
        <v>283</v>
      </c>
      <c r="D155" s="15">
        <v>8.8520000000000003</v>
      </c>
      <c r="E155" s="54" t="s">
        <v>157</v>
      </c>
      <c r="F155" s="54" t="s">
        <v>468</v>
      </c>
      <c r="G155" s="53"/>
      <c r="M155" s="46"/>
      <c r="N155" s="46"/>
      <c r="O155" s="46"/>
      <c r="P155" t="s">
        <v>406</v>
      </c>
    </row>
    <row r="156" spans="2:16" x14ac:dyDescent="0.25">
      <c r="B156" s="186"/>
      <c r="C156" s="53" t="s">
        <v>284</v>
      </c>
      <c r="D156" s="15">
        <v>8.9949999999999992</v>
      </c>
      <c r="E156" s="54" t="s">
        <v>157</v>
      </c>
      <c r="F156" s="54" t="s">
        <v>468</v>
      </c>
      <c r="G156" s="53"/>
      <c r="M156" s="46"/>
      <c r="N156" s="46"/>
      <c r="O156" s="46"/>
      <c r="P156" t="s">
        <v>406</v>
      </c>
    </row>
    <row r="157" spans="2:16" x14ac:dyDescent="0.25">
      <c r="B157" s="186"/>
      <c r="C157" s="53" t="s">
        <v>285</v>
      </c>
      <c r="D157" s="15">
        <v>9.1379999999999999</v>
      </c>
      <c r="E157" s="54" t="s">
        <v>157</v>
      </c>
      <c r="F157" s="54" t="s">
        <v>468</v>
      </c>
      <c r="G157" s="53"/>
      <c r="M157" s="46"/>
      <c r="N157" s="46"/>
      <c r="O157" s="46"/>
      <c r="P157" t="s">
        <v>406</v>
      </c>
    </row>
    <row r="158" spans="2:16" x14ac:dyDescent="0.25">
      <c r="B158" s="186"/>
      <c r="C158" s="53" t="s">
        <v>286</v>
      </c>
      <c r="D158" s="15">
        <v>9.2810000000000006</v>
      </c>
      <c r="E158" s="54" t="s">
        <v>157</v>
      </c>
      <c r="F158" s="54" t="s">
        <v>468</v>
      </c>
      <c r="G158" s="53"/>
      <c r="M158" s="46"/>
      <c r="N158" s="46"/>
      <c r="O158" s="46"/>
      <c r="P158" t="s">
        <v>406</v>
      </c>
    </row>
    <row r="159" spans="2:16" x14ac:dyDescent="0.25">
      <c r="B159" s="186"/>
      <c r="C159" s="53" t="s">
        <v>287</v>
      </c>
      <c r="D159" s="15">
        <v>9.4239999999999995</v>
      </c>
      <c r="E159" s="54" t="s">
        <v>157</v>
      </c>
      <c r="F159" s="54" t="s">
        <v>468</v>
      </c>
      <c r="G159" s="53"/>
      <c r="M159" s="46"/>
      <c r="N159" s="46"/>
      <c r="O159" s="46"/>
      <c r="P159" t="s">
        <v>406</v>
      </c>
    </row>
    <row r="160" spans="2:16" x14ac:dyDescent="0.25">
      <c r="B160" s="186"/>
      <c r="C160" s="53" t="s">
        <v>288</v>
      </c>
      <c r="D160" s="15">
        <v>9.5670000000000002</v>
      </c>
      <c r="E160" s="54" t="s">
        <v>157</v>
      </c>
      <c r="F160" s="54" t="s">
        <v>468</v>
      </c>
      <c r="G160" s="53"/>
      <c r="M160" s="46"/>
      <c r="N160" s="46"/>
      <c r="O160" s="46"/>
      <c r="P160" t="s">
        <v>406</v>
      </c>
    </row>
    <row r="161" spans="2:16" x14ac:dyDescent="0.25">
      <c r="B161" s="186"/>
      <c r="C161" s="53" t="s">
        <v>289</v>
      </c>
      <c r="D161" s="15">
        <v>9.7100000000000009</v>
      </c>
      <c r="E161" s="54" t="s">
        <v>157</v>
      </c>
      <c r="F161" s="54" t="s">
        <v>468</v>
      </c>
      <c r="G161" s="53"/>
      <c r="M161" s="46"/>
      <c r="N161" s="46"/>
      <c r="O161" s="46"/>
      <c r="P161" t="s">
        <v>406</v>
      </c>
    </row>
    <row r="162" spans="2:16" x14ac:dyDescent="0.25">
      <c r="B162" s="186"/>
      <c r="C162" s="53" t="s">
        <v>290</v>
      </c>
      <c r="D162" s="15">
        <v>9.8529999999999998</v>
      </c>
      <c r="E162" s="54" t="s">
        <v>157</v>
      </c>
      <c r="F162" s="54" t="s">
        <v>468</v>
      </c>
      <c r="G162" s="53"/>
      <c r="M162" s="46"/>
      <c r="N162" s="46"/>
      <c r="O162" s="46"/>
      <c r="P162" t="s">
        <v>406</v>
      </c>
    </row>
    <row r="163" spans="2:16" x14ac:dyDescent="0.25">
      <c r="B163" s="186"/>
      <c r="C163" s="53" t="s">
        <v>291</v>
      </c>
      <c r="D163" s="15">
        <v>9.9960000000000004</v>
      </c>
      <c r="E163" s="54" t="s">
        <v>157</v>
      </c>
      <c r="F163" s="54" t="s">
        <v>468</v>
      </c>
      <c r="G163" s="53"/>
      <c r="M163" s="46"/>
      <c r="N163" s="46"/>
      <c r="O163" s="46"/>
      <c r="P163" t="s">
        <v>406</v>
      </c>
    </row>
    <row r="164" spans="2:16" x14ac:dyDescent="0.25">
      <c r="B164" s="186"/>
      <c r="C164" s="53" t="s">
        <v>292</v>
      </c>
      <c r="D164" s="15">
        <v>10.138999999999999</v>
      </c>
      <c r="E164" s="54" t="s">
        <v>157</v>
      </c>
      <c r="F164" s="54" t="s">
        <v>468</v>
      </c>
      <c r="G164" s="53"/>
      <c r="M164" s="46"/>
      <c r="N164" s="46"/>
      <c r="O164" s="46"/>
      <c r="P164" t="s">
        <v>406</v>
      </c>
    </row>
    <row r="165" spans="2:16" x14ac:dyDescent="0.25">
      <c r="B165" s="186"/>
      <c r="C165" s="53" t="s">
        <v>293</v>
      </c>
      <c r="D165" s="15">
        <v>10.282</v>
      </c>
      <c r="E165" s="54" t="s">
        <v>157</v>
      </c>
      <c r="F165" s="54" t="s">
        <v>468</v>
      </c>
      <c r="G165" s="53"/>
      <c r="M165" s="46"/>
      <c r="N165" s="46"/>
      <c r="O165" s="46"/>
      <c r="P165" t="s">
        <v>406</v>
      </c>
    </row>
    <row r="166" spans="2:16" x14ac:dyDescent="0.25">
      <c r="B166" s="186"/>
      <c r="C166" s="53" t="s">
        <v>294</v>
      </c>
      <c r="D166" s="15">
        <v>10.425000000000001</v>
      </c>
      <c r="E166" s="54" t="s">
        <v>157</v>
      </c>
      <c r="F166" s="54" t="s">
        <v>468</v>
      </c>
      <c r="G166" s="53"/>
      <c r="M166" s="46"/>
      <c r="N166" s="46"/>
      <c r="O166" s="46"/>
      <c r="P166" t="s">
        <v>406</v>
      </c>
    </row>
    <row r="167" spans="2:16" x14ac:dyDescent="0.25">
      <c r="B167" s="186"/>
      <c r="C167" s="53" t="s">
        <v>295</v>
      </c>
      <c r="D167" s="15">
        <v>10.568</v>
      </c>
      <c r="E167" s="54" t="s">
        <v>157</v>
      </c>
      <c r="F167" s="54" t="s">
        <v>468</v>
      </c>
      <c r="G167" s="53"/>
      <c r="M167" s="46"/>
      <c r="N167" s="46"/>
      <c r="O167" s="46"/>
      <c r="P167" t="s">
        <v>406</v>
      </c>
    </row>
    <row r="168" spans="2:16" x14ac:dyDescent="0.25">
      <c r="B168" s="186"/>
      <c r="C168" s="53" t="s">
        <v>296</v>
      </c>
      <c r="D168" s="15">
        <v>10.711</v>
      </c>
      <c r="E168" s="54" t="s">
        <v>157</v>
      </c>
      <c r="F168" s="54" t="s">
        <v>468</v>
      </c>
      <c r="G168" s="53"/>
    </row>
    <row r="169" spans="2:16" x14ac:dyDescent="0.25">
      <c r="B169" s="186"/>
      <c r="C169" s="53" t="s">
        <v>297</v>
      </c>
      <c r="D169" s="15">
        <v>10.853999999999999</v>
      </c>
      <c r="E169" s="54" t="s">
        <v>157</v>
      </c>
      <c r="F169" s="54" t="s">
        <v>468</v>
      </c>
      <c r="G169" s="53"/>
    </row>
    <row r="170" spans="2:16" x14ac:dyDescent="0.25">
      <c r="B170" s="186"/>
      <c r="C170" s="53" t="s">
        <v>298</v>
      </c>
      <c r="D170" s="15">
        <v>10.997</v>
      </c>
      <c r="E170" s="54" t="s">
        <v>157</v>
      </c>
      <c r="F170" s="54" t="s">
        <v>468</v>
      </c>
      <c r="G170" s="53"/>
    </row>
    <row r="171" spans="2:16" x14ac:dyDescent="0.25">
      <c r="B171" s="186"/>
      <c r="C171" s="53" t="s">
        <v>299</v>
      </c>
      <c r="D171" s="15">
        <v>11.14</v>
      </c>
      <c r="E171" s="54" t="s">
        <v>157</v>
      </c>
      <c r="F171" s="54" t="s">
        <v>468</v>
      </c>
      <c r="G171" s="53"/>
    </row>
    <row r="172" spans="2:16" x14ac:dyDescent="0.25">
      <c r="B172" s="186"/>
      <c r="C172" s="53" t="s">
        <v>300</v>
      </c>
      <c r="D172" s="15">
        <v>11.282999999999999</v>
      </c>
      <c r="E172" s="54" t="s">
        <v>157</v>
      </c>
      <c r="F172" s="54" t="s">
        <v>468</v>
      </c>
      <c r="G172" s="53"/>
    </row>
    <row r="173" spans="2:16" x14ac:dyDescent="0.25">
      <c r="B173" s="186"/>
      <c r="C173" s="53" t="s">
        <v>301</v>
      </c>
      <c r="D173" s="15">
        <v>11.426</v>
      </c>
      <c r="E173" s="54" t="s">
        <v>157</v>
      </c>
      <c r="F173" s="54" t="s">
        <v>468</v>
      </c>
      <c r="G173" s="53"/>
    </row>
    <row r="174" spans="2:16" x14ac:dyDescent="0.25">
      <c r="B174" s="186"/>
      <c r="C174" s="53" t="s">
        <v>302</v>
      </c>
      <c r="D174" s="15">
        <v>11.569000000000001</v>
      </c>
      <c r="E174" s="54" t="s">
        <v>157</v>
      </c>
      <c r="F174" s="54" t="s">
        <v>468</v>
      </c>
      <c r="G174" s="53"/>
    </row>
    <row r="175" spans="2:16" x14ac:dyDescent="0.25">
      <c r="B175" s="186"/>
      <c r="C175" s="53" t="s">
        <v>303</v>
      </c>
      <c r="D175" s="15">
        <v>11.712</v>
      </c>
      <c r="E175" s="54" t="s">
        <v>157</v>
      </c>
      <c r="F175" s="54" t="s">
        <v>468</v>
      </c>
      <c r="G175" s="53"/>
    </row>
    <row r="176" spans="2:16" x14ac:dyDescent="0.25">
      <c r="B176" s="186"/>
      <c r="C176" s="53" t="s">
        <v>304</v>
      </c>
      <c r="D176" s="15">
        <v>11.855</v>
      </c>
      <c r="E176" s="54" t="s">
        <v>157</v>
      </c>
      <c r="F176" s="54" t="s">
        <v>468</v>
      </c>
      <c r="G176" s="53"/>
    </row>
    <row r="177" spans="2:7" x14ac:dyDescent="0.25">
      <c r="B177" s="186"/>
      <c r="C177" s="53" t="s">
        <v>305</v>
      </c>
      <c r="D177" s="15">
        <v>11.997999999999999</v>
      </c>
      <c r="E177" s="54" t="s">
        <v>157</v>
      </c>
      <c r="F177" s="54" t="s">
        <v>468</v>
      </c>
      <c r="G177" s="53"/>
    </row>
    <row r="178" spans="2:7" x14ac:dyDescent="0.25">
      <c r="B178" s="186"/>
      <c r="C178" s="53" t="s">
        <v>306</v>
      </c>
      <c r="D178" s="15">
        <v>12.141</v>
      </c>
      <c r="E178" s="54" t="s">
        <v>157</v>
      </c>
      <c r="F178" s="54" t="s">
        <v>468</v>
      </c>
      <c r="G178" s="53"/>
    </row>
    <row r="179" spans="2:7" x14ac:dyDescent="0.25">
      <c r="B179" s="186"/>
      <c r="C179" s="53" t="s">
        <v>307</v>
      </c>
      <c r="D179" s="15">
        <v>12.284000000000001</v>
      </c>
      <c r="E179" s="54" t="s">
        <v>157</v>
      </c>
      <c r="F179" s="54" t="s">
        <v>468</v>
      </c>
      <c r="G179" s="53"/>
    </row>
    <row r="180" spans="2:7" x14ac:dyDescent="0.25">
      <c r="B180" s="186"/>
      <c r="C180" s="53" t="s">
        <v>308</v>
      </c>
      <c r="D180" s="15">
        <v>12.427</v>
      </c>
      <c r="E180" s="54" t="s">
        <v>157</v>
      </c>
      <c r="F180" s="54" t="s">
        <v>468</v>
      </c>
      <c r="G180" s="53"/>
    </row>
    <row r="181" spans="2:7" x14ac:dyDescent="0.25">
      <c r="B181" s="186"/>
      <c r="C181" s="53" t="s">
        <v>309</v>
      </c>
      <c r="D181" s="15">
        <v>12.57</v>
      </c>
      <c r="E181" s="54" t="s">
        <v>157</v>
      </c>
      <c r="F181" s="54" t="s">
        <v>468</v>
      </c>
      <c r="G181" s="53"/>
    </row>
    <row r="182" spans="2:7" x14ac:dyDescent="0.25">
      <c r="B182" s="186"/>
      <c r="C182" s="53" t="s">
        <v>310</v>
      </c>
      <c r="D182" s="15">
        <v>12.712999999999999</v>
      </c>
      <c r="E182" s="54" t="s">
        <v>157</v>
      </c>
      <c r="F182" s="54" t="s">
        <v>468</v>
      </c>
      <c r="G182" s="53"/>
    </row>
    <row r="183" spans="2:7" x14ac:dyDescent="0.25">
      <c r="B183" s="186"/>
      <c r="C183" s="53" t="s">
        <v>311</v>
      </c>
      <c r="D183" s="15">
        <v>12.856</v>
      </c>
      <c r="E183" s="54" t="s">
        <v>157</v>
      </c>
      <c r="F183" s="54" t="s">
        <v>468</v>
      </c>
    </row>
    <row r="184" spans="2:7" x14ac:dyDescent="0.25">
      <c r="B184" s="186"/>
      <c r="C184" s="53" t="s">
        <v>312</v>
      </c>
      <c r="D184" s="15">
        <v>12.999000000000001</v>
      </c>
      <c r="E184" s="54" t="s">
        <v>157</v>
      </c>
      <c r="F184" s="54" t="s">
        <v>468</v>
      </c>
    </row>
    <row r="185" spans="2:7" x14ac:dyDescent="0.25">
      <c r="B185" s="186"/>
      <c r="C185" s="53" t="s">
        <v>313</v>
      </c>
      <c r="D185" s="15">
        <v>13.141999999999999</v>
      </c>
      <c r="E185" s="54" t="s">
        <v>157</v>
      </c>
      <c r="F185" s="54" t="s">
        <v>468</v>
      </c>
    </row>
    <row r="186" spans="2:7" x14ac:dyDescent="0.25">
      <c r="B186" s="186"/>
      <c r="C186" s="53" t="s">
        <v>314</v>
      </c>
      <c r="D186" s="15">
        <v>13.285</v>
      </c>
      <c r="E186" s="54" t="s">
        <v>157</v>
      </c>
      <c r="F186" s="54" t="s">
        <v>468</v>
      </c>
    </row>
    <row r="187" spans="2:7" x14ac:dyDescent="0.25">
      <c r="B187" s="186"/>
      <c r="C187" s="53" t="s">
        <v>315</v>
      </c>
      <c r="D187" s="15">
        <v>13.382</v>
      </c>
      <c r="E187" s="54" t="s">
        <v>157</v>
      </c>
      <c r="F187" s="54" t="s">
        <v>468</v>
      </c>
    </row>
    <row r="188" spans="2:7" x14ac:dyDescent="0.25">
      <c r="B188" s="186"/>
      <c r="C188" s="53" t="s">
        <v>316</v>
      </c>
      <c r="D188" s="15">
        <v>13.478999999999999</v>
      </c>
      <c r="E188" s="54" t="s">
        <v>157</v>
      </c>
      <c r="F188" s="54" t="s">
        <v>468</v>
      </c>
    </row>
    <row r="189" spans="2:7" x14ac:dyDescent="0.25">
      <c r="B189" s="186"/>
      <c r="C189" s="53" t="s">
        <v>317</v>
      </c>
      <c r="D189" s="15">
        <v>13.576000000000001</v>
      </c>
      <c r="E189" s="54" t="s">
        <v>157</v>
      </c>
      <c r="F189" s="54" t="s">
        <v>468</v>
      </c>
    </row>
    <row r="190" spans="2:7" x14ac:dyDescent="0.25">
      <c r="B190" s="186"/>
      <c r="C190" s="53" t="s">
        <v>318</v>
      </c>
      <c r="D190" s="15">
        <v>13.673</v>
      </c>
      <c r="E190" s="54" t="s">
        <v>157</v>
      </c>
      <c r="F190" s="54" t="s">
        <v>468</v>
      </c>
    </row>
    <row r="191" spans="2:7" x14ac:dyDescent="0.25">
      <c r="B191" s="186"/>
      <c r="C191" s="53" t="s">
        <v>319</v>
      </c>
      <c r="D191" s="15">
        <v>13.77</v>
      </c>
      <c r="E191" s="54" t="s">
        <v>157</v>
      </c>
      <c r="F191" s="54" t="s">
        <v>468</v>
      </c>
    </row>
    <row r="192" spans="2:7" x14ac:dyDescent="0.25">
      <c r="B192" s="186"/>
      <c r="C192" s="53" t="s">
        <v>320</v>
      </c>
      <c r="D192" s="15">
        <v>13.867000000000001</v>
      </c>
      <c r="E192" s="54" t="s">
        <v>157</v>
      </c>
      <c r="F192" s="54" t="s">
        <v>468</v>
      </c>
    </row>
    <row r="193" spans="2:6" x14ac:dyDescent="0.25">
      <c r="B193" s="186"/>
      <c r="C193" s="53" t="s">
        <v>321</v>
      </c>
      <c r="D193" s="15">
        <v>13.964</v>
      </c>
      <c r="E193" s="54" t="s">
        <v>157</v>
      </c>
      <c r="F193" s="54" t="s">
        <v>468</v>
      </c>
    </row>
    <row r="194" spans="2:6" x14ac:dyDescent="0.25">
      <c r="B194" s="186"/>
      <c r="C194" s="53" t="s">
        <v>475</v>
      </c>
      <c r="D194" s="47">
        <v>14.061</v>
      </c>
      <c r="E194" s="54" t="s">
        <v>157</v>
      </c>
      <c r="F194" s="54" t="s">
        <v>468</v>
      </c>
    </row>
    <row r="195" spans="2:6" x14ac:dyDescent="0.25">
      <c r="B195" s="186"/>
      <c r="C195" s="53" t="s">
        <v>476</v>
      </c>
      <c r="D195" s="47">
        <v>14.157999999999999</v>
      </c>
      <c r="E195" s="54" t="s">
        <v>157</v>
      </c>
      <c r="F195" s="54" t="s">
        <v>468</v>
      </c>
    </row>
    <row r="196" spans="2:6" x14ac:dyDescent="0.25">
      <c r="B196" s="186"/>
      <c r="C196" s="53" t="s">
        <v>477</v>
      </c>
      <c r="D196" s="47">
        <v>14.255000000000001</v>
      </c>
      <c r="E196" s="54" t="s">
        <v>157</v>
      </c>
      <c r="F196" s="54" t="s">
        <v>468</v>
      </c>
    </row>
    <row r="197" spans="2:6" x14ac:dyDescent="0.25">
      <c r="B197" s="186"/>
      <c r="C197" s="53" t="s">
        <v>478</v>
      </c>
      <c r="D197" s="47">
        <v>14.352</v>
      </c>
      <c r="E197" s="54" t="s">
        <v>157</v>
      </c>
      <c r="F197" s="54" t="s">
        <v>468</v>
      </c>
    </row>
    <row r="198" spans="2:6" x14ac:dyDescent="0.25">
      <c r="B198" s="186"/>
      <c r="C198" s="53" t="s">
        <v>479</v>
      </c>
      <c r="D198" s="47">
        <v>14.449</v>
      </c>
      <c r="E198" s="54" t="s">
        <v>157</v>
      </c>
      <c r="F198" s="54" t="s">
        <v>468</v>
      </c>
    </row>
    <row r="199" spans="2:6" x14ac:dyDescent="0.25">
      <c r="B199" s="186"/>
      <c r="C199" s="53" t="s">
        <v>480</v>
      </c>
      <c r="D199" s="47">
        <v>14.545999999999999</v>
      </c>
      <c r="E199" s="54" t="s">
        <v>157</v>
      </c>
      <c r="F199" s="54" t="s">
        <v>468</v>
      </c>
    </row>
    <row r="200" spans="2:6" x14ac:dyDescent="0.25">
      <c r="B200" s="186"/>
      <c r="C200" s="53" t="s">
        <v>481</v>
      </c>
      <c r="D200" s="47">
        <v>14.643000000000001</v>
      </c>
      <c r="E200" s="54" t="s">
        <v>157</v>
      </c>
      <c r="F200" s="54" t="s">
        <v>468</v>
      </c>
    </row>
    <row r="201" spans="2:6" x14ac:dyDescent="0.25">
      <c r="B201" s="186"/>
      <c r="C201" s="53" t="s">
        <v>482</v>
      </c>
      <c r="D201" s="47">
        <v>14.74</v>
      </c>
      <c r="E201" s="54" t="s">
        <v>157</v>
      </c>
      <c r="F201" s="54" t="s">
        <v>468</v>
      </c>
    </row>
    <row r="202" spans="2:6" x14ac:dyDescent="0.25">
      <c r="B202" s="186"/>
      <c r="C202" s="53" t="s">
        <v>483</v>
      </c>
      <c r="D202" s="47">
        <v>14.837</v>
      </c>
      <c r="E202" s="54" t="s">
        <v>157</v>
      </c>
      <c r="F202" s="54" t="s">
        <v>468</v>
      </c>
    </row>
    <row r="203" spans="2:6" x14ac:dyDescent="0.25">
      <c r="B203" s="186"/>
      <c r="C203" s="53" t="s">
        <v>484</v>
      </c>
      <c r="D203" s="47">
        <v>14.933999999999999</v>
      </c>
      <c r="E203" s="54" t="s">
        <v>157</v>
      </c>
      <c r="F203" s="54" t="s">
        <v>468</v>
      </c>
    </row>
    <row r="204" spans="2:6" x14ac:dyDescent="0.25">
      <c r="B204" s="186"/>
      <c r="C204" s="53" t="s">
        <v>485</v>
      </c>
      <c r="D204" s="47">
        <v>15.031000000000001</v>
      </c>
      <c r="E204" s="54" t="s">
        <v>157</v>
      </c>
      <c r="F204" s="54" t="s">
        <v>468</v>
      </c>
    </row>
    <row r="205" spans="2:6" x14ac:dyDescent="0.25">
      <c r="B205" s="186"/>
      <c r="C205" s="53" t="s">
        <v>486</v>
      </c>
      <c r="D205" s="47">
        <v>15.128</v>
      </c>
      <c r="E205" s="54" t="s">
        <v>157</v>
      </c>
      <c r="F205" s="54" t="s">
        <v>468</v>
      </c>
    </row>
    <row r="206" spans="2:6" x14ac:dyDescent="0.25">
      <c r="B206" s="186"/>
      <c r="C206" s="53" t="s">
        <v>487</v>
      </c>
      <c r="D206" s="47">
        <v>15.225</v>
      </c>
      <c r="E206" s="54" t="s">
        <v>157</v>
      </c>
      <c r="F206" s="54" t="s">
        <v>468</v>
      </c>
    </row>
    <row r="207" spans="2:6" x14ac:dyDescent="0.25">
      <c r="B207" s="186"/>
      <c r="C207" s="53" t="s">
        <v>488</v>
      </c>
      <c r="D207" s="47">
        <v>15.321999999999999</v>
      </c>
      <c r="E207" s="54" t="s">
        <v>157</v>
      </c>
      <c r="F207" s="54" t="s">
        <v>468</v>
      </c>
    </row>
    <row r="208" spans="2:6" x14ac:dyDescent="0.25">
      <c r="B208" s="186"/>
      <c r="C208" s="53" t="s">
        <v>489</v>
      </c>
      <c r="D208" s="47">
        <v>15.419</v>
      </c>
      <c r="E208" s="54" t="s">
        <v>157</v>
      </c>
      <c r="F208" s="54" t="s">
        <v>468</v>
      </c>
    </row>
    <row r="209" spans="2:6" x14ac:dyDescent="0.25">
      <c r="B209" s="186"/>
      <c r="C209" s="53" t="s">
        <v>490</v>
      </c>
      <c r="D209" s="47">
        <v>15.516</v>
      </c>
      <c r="E209" s="54" t="s">
        <v>157</v>
      </c>
      <c r="F209" s="54" t="s">
        <v>468</v>
      </c>
    </row>
    <row r="210" spans="2:6" x14ac:dyDescent="0.25">
      <c r="B210" s="186"/>
      <c r="C210" s="53" t="s">
        <v>491</v>
      </c>
      <c r="D210" s="47">
        <v>15.613</v>
      </c>
      <c r="E210" s="54" t="s">
        <v>157</v>
      </c>
      <c r="F210" s="54" t="s">
        <v>468</v>
      </c>
    </row>
    <row r="211" spans="2:6" x14ac:dyDescent="0.25">
      <c r="B211" s="186"/>
      <c r="C211" s="53" t="s">
        <v>492</v>
      </c>
      <c r="D211" s="47">
        <v>15.71</v>
      </c>
      <c r="E211" s="54" t="s">
        <v>157</v>
      </c>
      <c r="F211" s="54" t="s">
        <v>468</v>
      </c>
    </row>
    <row r="212" spans="2:6" x14ac:dyDescent="0.25">
      <c r="B212" s="186"/>
      <c r="C212" s="53" t="s">
        <v>493</v>
      </c>
      <c r="D212" s="47">
        <v>15.807</v>
      </c>
      <c r="E212" s="54" t="s">
        <v>157</v>
      </c>
      <c r="F212" s="54" t="s">
        <v>468</v>
      </c>
    </row>
    <row r="213" spans="2:6" x14ac:dyDescent="0.25">
      <c r="B213" s="186"/>
      <c r="C213" s="53" t="s">
        <v>494</v>
      </c>
      <c r="D213" s="47">
        <v>15.904</v>
      </c>
      <c r="E213" s="54" t="s">
        <v>157</v>
      </c>
      <c r="F213" s="54" t="s">
        <v>468</v>
      </c>
    </row>
    <row r="214" spans="2:6" x14ac:dyDescent="0.25">
      <c r="B214" s="186"/>
      <c r="C214" s="53" t="s">
        <v>495</v>
      </c>
      <c r="D214" s="47">
        <v>16.001000000000001</v>
      </c>
      <c r="E214" s="54" t="s">
        <v>157</v>
      </c>
      <c r="F214" s="54" t="s">
        <v>468</v>
      </c>
    </row>
    <row r="215" spans="2:6" x14ac:dyDescent="0.25">
      <c r="B215" s="186"/>
      <c r="C215" s="53" t="s">
        <v>496</v>
      </c>
      <c r="D215" s="47">
        <v>16.097999999999999</v>
      </c>
      <c r="E215" s="54" t="s">
        <v>157</v>
      </c>
      <c r="F215" s="54" t="s">
        <v>468</v>
      </c>
    </row>
    <row r="216" spans="2:6" x14ac:dyDescent="0.25">
      <c r="B216" s="186"/>
      <c r="C216" s="53" t="s">
        <v>497</v>
      </c>
      <c r="D216" s="47">
        <v>16.195</v>
      </c>
      <c r="E216" s="54" t="s">
        <v>157</v>
      </c>
      <c r="F216" s="54" t="s">
        <v>468</v>
      </c>
    </row>
    <row r="217" spans="2:6" x14ac:dyDescent="0.25">
      <c r="B217" s="186"/>
      <c r="C217" s="53" t="s">
        <v>498</v>
      </c>
      <c r="D217" s="47">
        <v>16.292000000000002</v>
      </c>
      <c r="E217" s="54" t="s">
        <v>157</v>
      </c>
      <c r="F217" s="54" t="s">
        <v>468</v>
      </c>
    </row>
    <row r="218" spans="2:6" x14ac:dyDescent="0.25">
      <c r="B218" s="186"/>
      <c r="C218" s="53" t="s">
        <v>499</v>
      </c>
      <c r="D218" s="47">
        <v>16.388999999999999</v>
      </c>
      <c r="E218" s="54" t="s">
        <v>157</v>
      </c>
      <c r="F218" s="54" t="s">
        <v>468</v>
      </c>
    </row>
    <row r="219" spans="2:6" x14ac:dyDescent="0.25">
      <c r="B219" s="186"/>
      <c r="C219" s="53" t="s">
        <v>500</v>
      </c>
      <c r="D219" s="47">
        <v>16.486000000000001</v>
      </c>
      <c r="E219" s="54" t="s">
        <v>157</v>
      </c>
      <c r="F219" s="54" t="s">
        <v>468</v>
      </c>
    </row>
    <row r="220" spans="2:6" x14ac:dyDescent="0.25">
      <c r="B220" s="186"/>
      <c r="C220" s="53" t="s">
        <v>501</v>
      </c>
      <c r="D220" s="47">
        <v>16.582999999999998</v>
      </c>
      <c r="E220" s="54" t="s">
        <v>157</v>
      </c>
      <c r="F220" s="54" t="s">
        <v>468</v>
      </c>
    </row>
    <row r="221" spans="2:6" x14ac:dyDescent="0.25">
      <c r="B221" s="186"/>
      <c r="C221" s="53" t="s">
        <v>502</v>
      </c>
      <c r="D221" s="47">
        <v>16.68</v>
      </c>
      <c r="E221" s="54" t="s">
        <v>157</v>
      </c>
      <c r="F221" s="54" t="s">
        <v>468</v>
      </c>
    </row>
    <row r="222" spans="2:6" x14ac:dyDescent="0.25">
      <c r="B222" s="186"/>
      <c r="C222" s="53" t="s">
        <v>503</v>
      </c>
      <c r="D222" s="47">
        <v>16.777000000000001</v>
      </c>
      <c r="E222" s="54" t="s">
        <v>157</v>
      </c>
      <c r="F222" s="54" t="s">
        <v>468</v>
      </c>
    </row>
    <row r="223" spans="2:6" x14ac:dyDescent="0.25">
      <c r="B223" s="186"/>
      <c r="C223" s="53" t="s">
        <v>504</v>
      </c>
      <c r="D223" s="47">
        <v>16.873999999999999</v>
      </c>
      <c r="E223" s="54" t="s">
        <v>157</v>
      </c>
      <c r="F223" s="54" t="s">
        <v>468</v>
      </c>
    </row>
    <row r="224" spans="2:6" x14ac:dyDescent="0.25">
      <c r="B224" s="186"/>
      <c r="C224" s="53" t="s">
        <v>505</v>
      </c>
      <c r="D224" s="47">
        <v>16.971</v>
      </c>
      <c r="E224" s="54" t="s">
        <v>157</v>
      </c>
      <c r="F224" s="54" t="s">
        <v>468</v>
      </c>
    </row>
    <row r="225" spans="2:6" x14ac:dyDescent="0.25">
      <c r="B225" s="186"/>
      <c r="C225" s="53" t="s">
        <v>506</v>
      </c>
      <c r="D225" s="47">
        <v>17.068000000000001</v>
      </c>
      <c r="E225" s="54" t="s">
        <v>157</v>
      </c>
      <c r="F225" s="54" t="s">
        <v>468</v>
      </c>
    </row>
    <row r="226" spans="2:6" x14ac:dyDescent="0.25">
      <c r="B226" s="186"/>
      <c r="C226" s="53" t="s">
        <v>507</v>
      </c>
      <c r="D226" s="47">
        <v>17.164999999999999</v>
      </c>
      <c r="E226" s="54" t="s">
        <v>157</v>
      </c>
      <c r="F226" s="54" t="s">
        <v>468</v>
      </c>
    </row>
    <row r="227" spans="2:6" x14ac:dyDescent="0.25">
      <c r="B227" s="186"/>
      <c r="C227" s="53" t="s">
        <v>508</v>
      </c>
      <c r="D227" s="47">
        <v>17.262</v>
      </c>
      <c r="E227" s="54" t="s">
        <v>157</v>
      </c>
      <c r="F227" s="54" t="s">
        <v>468</v>
      </c>
    </row>
    <row r="228" spans="2:6" x14ac:dyDescent="0.25">
      <c r="B228" s="186"/>
      <c r="C228" s="53" t="s">
        <v>509</v>
      </c>
      <c r="D228" s="47">
        <v>17.359000000000002</v>
      </c>
      <c r="E228" s="54" t="s">
        <v>157</v>
      </c>
      <c r="F228" s="54" t="s">
        <v>468</v>
      </c>
    </row>
    <row r="229" spans="2:6" x14ac:dyDescent="0.25">
      <c r="B229" s="186"/>
      <c r="C229" s="53" t="s">
        <v>510</v>
      </c>
      <c r="D229" s="47">
        <v>17.456</v>
      </c>
      <c r="E229" s="54" t="s">
        <v>157</v>
      </c>
      <c r="F229" s="54" t="s">
        <v>468</v>
      </c>
    </row>
    <row r="230" spans="2:6" x14ac:dyDescent="0.25">
      <c r="B230" s="186"/>
      <c r="C230" s="53" t="s">
        <v>511</v>
      </c>
      <c r="D230" s="47">
        <v>17.553000000000001</v>
      </c>
      <c r="E230" s="54" t="s">
        <v>157</v>
      </c>
      <c r="F230" s="54" t="s">
        <v>468</v>
      </c>
    </row>
    <row r="231" spans="2:6" x14ac:dyDescent="0.25">
      <c r="B231" s="186"/>
      <c r="C231" s="53" t="s">
        <v>512</v>
      </c>
      <c r="D231" s="47">
        <v>17.649999999999999</v>
      </c>
      <c r="E231" s="54" t="s">
        <v>157</v>
      </c>
      <c r="F231" s="54" t="s">
        <v>468</v>
      </c>
    </row>
    <row r="232" spans="2:6" x14ac:dyDescent="0.25">
      <c r="B232" s="186"/>
      <c r="C232" s="53" t="s">
        <v>513</v>
      </c>
      <c r="D232" s="47">
        <v>17.747</v>
      </c>
      <c r="E232" s="54" t="s">
        <v>157</v>
      </c>
      <c r="F232" s="54" t="s">
        <v>468</v>
      </c>
    </row>
    <row r="233" spans="2:6" x14ac:dyDescent="0.25">
      <c r="B233" s="186"/>
      <c r="C233" s="53" t="s">
        <v>514</v>
      </c>
      <c r="D233" s="47">
        <v>17.844000000000001</v>
      </c>
      <c r="E233" s="54" t="s">
        <v>157</v>
      </c>
      <c r="F233" s="54" t="s">
        <v>468</v>
      </c>
    </row>
    <row r="234" spans="2:6" x14ac:dyDescent="0.25">
      <c r="B234" s="186"/>
      <c r="C234" s="53" t="s">
        <v>515</v>
      </c>
      <c r="D234" s="47">
        <v>17.940999999999999</v>
      </c>
      <c r="E234" s="54" t="s">
        <v>157</v>
      </c>
      <c r="F234" s="54" t="s">
        <v>468</v>
      </c>
    </row>
    <row r="235" spans="2:6" x14ac:dyDescent="0.25">
      <c r="B235" s="186"/>
      <c r="C235" s="53" t="s">
        <v>516</v>
      </c>
      <c r="D235" s="47">
        <v>18.038</v>
      </c>
      <c r="E235" s="54" t="s">
        <v>157</v>
      </c>
      <c r="F235" s="54" t="s">
        <v>468</v>
      </c>
    </row>
    <row r="236" spans="2:6" x14ac:dyDescent="0.25">
      <c r="B236" s="186"/>
      <c r="C236" s="53" t="s">
        <v>517</v>
      </c>
      <c r="D236" s="47">
        <v>18.135000000000002</v>
      </c>
      <c r="E236" s="54" t="s">
        <v>157</v>
      </c>
      <c r="F236" s="54" t="s">
        <v>468</v>
      </c>
    </row>
    <row r="237" spans="2:6" x14ac:dyDescent="0.25">
      <c r="B237" s="186"/>
      <c r="C237" s="53" t="s">
        <v>604</v>
      </c>
      <c r="D237" s="47">
        <v>18.231999999999999</v>
      </c>
      <c r="E237" s="54" t="s">
        <v>157</v>
      </c>
      <c r="F237" s="54" t="s">
        <v>468</v>
      </c>
    </row>
    <row r="238" spans="2:6" x14ac:dyDescent="0.25">
      <c r="B238" s="186"/>
      <c r="C238" s="53" t="s">
        <v>607</v>
      </c>
      <c r="D238" s="47">
        <v>18.329000000000001</v>
      </c>
      <c r="E238" s="54" t="s">
        <v>157</v>
      </c>
      <c r="F238" s="54" t="s">
        <v>468</v>
      </c>
    </row>
    <row r="239" spans="2:6" x14ac:dyDescent="0.25">
      <c r="B239" s="186"/>
      <c r="C239" s="53" t="s">
        <v>608</v>
      </c>
      <c r="D239" s="47">
        <v>18.425999999999998</v>
      </c>
      <c r="E239" s="54" t="s">
        <v>157</v>
      </c>
      <c r="F239" s="54" t="s">
        <v>468</v>
      </c>
    </row>
    <row r="240" spans="2:6" x14ac:dyDescent="0.25">
      <c r="B240" s="186"/>
      <c r="C240" s="53" t="s">
        <v>609</v>
      </c>
      <c r="D240" s="47">
        <v>18.523</v>
      </c>
      <c r="E240" s="54" t="s">
        <v>157</v>
      </c>
      <c r="F240" s="54" t="s">
        <v>468</v>
      </c>
    </row>
    <row r="241" spans="2:6" x14ac:dyDescent="0.25">
      <c r="B241" s="186"/>
      <c r="C241" s="53" t="s">
        <v>610</v>
      </c>
      <c r="D241" s="47">
        <v>18.62</v>
      </c>
      <c r="E241" s="54" t="s">
        <v>157</v>
      </c>
      <c r="F241" s="54" t="s">
        <v>468</v>
      </c>
    </row>
    <row r="242" spans="2:6" x14ac:dyDescent="0.25">
      <c r="B242" s="186"/>
      <c r="C242" s="53" t="s">
        <v>611</v>
      </c>
      <c r="D242" s="47">
        <v>18.716999999999999</v>
      </c>
      <c r="E242" s="54" t="s">
        <v>157</v>
      </c>
      <c r="F242" s="54" t="s">
        <v>468</v>
      </c>
    </row>
    <row r="243" spans="2:6" x14ac:dyDescent="0.25">
      <c r="B243" s="186"/>
      <c r="C243" s="53" t="s">
        <v>612</v>
      </c>
      <c r="D243" s="47">
        <v>18.814</v>
      </c>
      <c r="E243" s="54" t="s">
        <v>157</v>
      </c>
      <c r="F243" s="54" t="s">
        <v>468</v>
      </c>
    </row>
    <row r="244" spans="2:6" x14ac:dyDescent="0.25">
      <c r="B244" s="186"/>
      <c r="C244" s="53" t="s">
        <v>613</v>
      </c>
      <c r="D244" s="47">
        <v>18.911000000000001</v>
      </c>
      <c r="E244" s="54" t="s">
        <v>157</v>
      </c>
      <c r="F244" s="54" t="s">
        <v>468</v>
      </c>
    </row>
    <row r="245" spans="2:6" x14ac:dyDescent="0.25">
      <c r="B245" s="186"/>
      <c r="C245" s="53" t="s">
        <v>614</v>
      </c>
      <c r="D245" s="47">
        <v>19.007999999999999</v>
      </c>
      <c r="E245" s="54" t="s">
        <v>157</v>
      </c>
      <c r="F245" s="54" t="s">
        <v>468</v>
      </c>
    </row>
    <row r="246" spans="2:6" x14ac:dyDescent="0.25">
      <c r="B246" s="186"/>
      <c r="C246" s="53" t="s">
        <v>615</v>
      </c>
      <c r="D246" s="47">
        <v>19.105</v>
      </c>
      <c r="E246" s="54" t="s">
        <v>157</v>
      </c>
      <c r="F246" s="54" t="s">
        <v>468</v>
      </c>
    </row>
    <row r="247" spans="2:6" x14ac:dyDescent="0.25">
      <c r="B247" s="186"/>
      <c r="C247" s="53" t="s">
        <v>616</v>
      </c>
      <c r="D247" s="47">
        <v>19.202000000000002</v>
      </c>
      <c r="E247" s="54" t="s">
        <v>157</v>
      </c>
      <c r="F247" s="54" t="s">
        <v>468</v>
      </c>
    </row>
    <row r="248" spans="2:6" x14ac:dyDescent="0.25">
      <c r="B248" s="186"/>
      <c r="C248" s="53" t="s">
        <v>617</v>
      </c>
      <c r="D248" s="47">
        <v>19.298999999999999</v>
      </c>
      <c r="E248" s="54" t="s">
        <v>157</v>
      </c>
      <c r="F248" s="54" t="s">
        <v>468</v>
      </c>
    </row>
    <row r="249" spans="2:6" x14ac:dyDescent="0.25">
      <c r="B249" s="186"/>
      <c r="C249" s="53" t="s">
        <v>618</v>
      </c>
      <c r="D249" s="47">
        <v>19.396000000000001</v>
      </c>
      <c r="E249" s="54" t="s">
        <v>157</v>
      </c>
      <c r="F249" s="54" t="s">
        <v>468</v>
      </c>
    </row>
    <row r="250" spans="2:6" x14ac:dyDescent="0.25">
      <c r="B250" s="186"/>
      <c r="C250" s="53" t="s">
        <v>619</v>
      </c>
      <c r="D250" s="47">
        <v>19.492999999999999</v>
      </c>
      <c r="E250" s="54" t="s">
        <v>157</v>
      </c>
      <c r="F250" s="54" t="s">
        <v>468</v>
      </c>
    </row>
    <row r="251" spans="2:6" x14ac:dyDescent="0.25">
      <c r="B251" s="186"/>
      <c r="C251" s="53" t="s">
        <v>620</v>
      </c>
      <c r="D251" s="47">
        <v>19.59</v>
      </c>
      <c r="E251" s="54" t="s">
        <v>157</v>
      </c>
      <c r="F251" s="54" t="s">
        <v>468</v>
      </c>
    </row>
    <row r="252" spans="2:6" x14ac:dyDescent="0.25">
      <c r="B252" s="186"/>
      <c r="C252" s="53" t="s">
        <v>621</v>
      </c>
      <c r="D252" s="47">
        <v>19.687000000000001</v>
      </c>
      <c r="E252" s="54" t="s">
        <v>157</v>
      </c>
      <c r="F252" s="54" t="s">
        <v>468</v>
      </c>
    </row>
    <row r="253" spans="2:6" x14ac:dyDescent="0.25">
      <c r="B253" s="186"/>
      <c r="C253" s="53" t="s">
        <v>622</v>
      </c>
      <c r="D253" s="47">
        <v>19.783999999999999</v>
      </c>
      <c r="E253" s="54" t="s">
        <v>157</v>
      </c>
      <c r="F253" s="54" t="s">
        <v>468</v>
      </c>
    </row>
    <row r="254" spans="2:6" x14ac:dyDescent="0.25">
      <c r="B254" s="186"/>
      <c r="C254" s="53" t="s">
        <v>623</v>
      </c>
      <c r="D254" s="47">
        <v>19.881</v>
      </c>
      <c r="E254" s="54" t="s">
        <v>157</v>
      </c>
      <c r="F254" s="54" t="s">
        <v>468</v>
      </c>
    </row>
    <row r="255" spans="2:6" x14ac:dyDescent="0.25">
      <c r="B255" s="186"/>
      <c r="C255" s="53" t="s">
        <v>624</v>
      </c>
      <c r="D255" s="47">
        <v>19.978000000000002</v>
      </c>
      <c r="E255" s="54" t="s">
        <v>157</v>
      </c>
      <c r="F255" s="54" t="s">
        <v>468</v>
      </c>
    </row>
    <row r="256" spans="2:6" x14ac:dyDescent="0.25">
      <c r="B256" s="186"/>
      <c r="C256" s="53" t="s">
        <v>625</v>
      </c>
      <c r="D256" s="47">
        <v>20.074999999999999</v>
      </c>
      <c r="E256" s="54" t="s">
        <v>157</v>
      </c>
      <c r="F256" s="54" t="s">
        <v>468</v>
      </c>
    </row>
    <row r="257" spans="2:6" x14ac:dyDescent="0.25">
      <c r="B257" s="186"/>
      <c r="C257" s="53" t="s">
        <v>626</v>
      </c>
      <c r="D257" s="47">
        <v>20.172000000000001</v>
      </c>
      <c r="E257" s="54" t="s">
        <v>157</v>
      </c>
      <c r="F257" s="54" t="s">
        <v>468</v>
      </c>
    </row>
    <row r="258" spans="2:6" x14ac:dyDescent="0.25">
      <c r="B258" s="186"/>
      <c r="C258" s="53" t="s">
        <v>627</v>
      </c>
      <c r="D258" s="47">
        <v>20.268999999999998</v>
      </c>
      <c r="E258" s="54" t="s">
        <v>157</v>
      </c>
      <c r="F258" s="54" t="s">
        <v>468</v>
      </c>
    </row>
    <row r="259" spans="2:6" x14ac:dyDescent="0.25">
      <c r="B259" s="186"/>
      <c r="C259" s="53" t="s">
        <v>628</v>
      </c>
      <c r="D259" s="47">
        <v>20.366</v>
      </c>
      <c r="E259" s="54" t="s">
        <v>157</v>
      </c>
      <c r="F259" s="54" t="s">
        <v>468</v>
      </c>
    </row>
    <row r="260" spans="2:6" x14ac:dyDescent="0.25">
      <c r="B260" s="186"/>
      <c r="C260" s="53" t="s">
        <v>629</v>
      </c>
      <c r="D260" s="47">
        <v>20.463000000000001</v>
      </c>
      <c r="E260" s="54" t="s">
        <v>157</v>
      </c>
      <c r="F260" s="54" t="s">
        <v>468</v>
      </c>
    </row>
    <row r="261" spans="2:6" x14ac:dyDescent="0.25">
      <c r="B261" s="186"/>
      <c r="C261" s="53" t="s">
        <v>630</v>
      </c>
      <c r="D261" s="47">
        <v>20.56</v>
      </c>
      <c r="E261" s="54" t="s">
        <v>157</v>
      </c>
      <c r="F261" s="54" t="s">
        <v>468</v>
      </c>
    </row>
    <row r="262" spans="2:6" x14ac:dyDescent="0.25">
      <c r="B262" s="186"/>
      <c r="C262" s="53" t="s">
        <v>631</v>
      </c>
      <c r="D262" s="47">
        <v>20.657</v>
      </c>
      <c r="E262" s="54" t="s">
        <v>157</v>
      </c>
      <c r="F262" s="54" t="s">
        <v>468</v>
      </c>
    </row>
    <row r="263" spans="2:6" x14ac:dyDescent="0.25">
      <c r="B263" s="186"/>
      <c r="C263" s="53" t="s">
        <v>632</v>
      </c>
      <c r="D263" s="47">
        <v>20.754000000000001</v>
      </c>
      <c r="E263" s="54" t="s">
        <v>157</v>
      </c>
      <c r="F263" s="54" t="s">
        <v>468</v>
      </c>
    </row>
    <row r="264" spans="2:6" x14ac:dyDescent="0.25">
      <c r="B264" s="186"/>
      <c r="C264" s="53" t="s">
        <v>633</v>
      </c>
      <c r="D264" s="47">
        <v>20.850999999999999</v>
      </c>
      <c r="E264" s="54" t="s">
        <v>157</v>
      </c>
      <c r="F264" s="54" t="s">
        <v>468</v>
      </c>
    </row>
    <row r="265" spans="2:6" x14ac:dyDescent="0.25">
      <c r="B265" s="186"/>
      <c r="C265" s="53" t="s">
        <v>634</v>
      </c>
      <c r="D265" s="47">
        <v>20.948</v>
      </c>
      <c r="E265" s="54" t="s">
        <v>157</v>
      </c>
      <c r="F265" s="54" t="s">
        <v>468</v>
      </c>
    </row>
    <row r="266" spans="2:6" x14ac:dyDescent="0.25">
      <c r="B266" s="186"/>
      <c r="C266" s="53" t="s">
        <v>635</v>
      </c>
      <c r="D266" s="47">
        <v>21.045000000000002</v>
      </c>
      <c r="E266" s="54" t="s">
        <v>157</v>
      </c>
      <c r="F266" s="54" t="s">
        <v>468</v>
      </c>
    </row>
    <row r="267" spans="2:6" x14ac:dyDescent="0.25">
      <c r="B267" s="186"/>
      <c r="C267" s="53" t="s">
        <v>636</v>
      </c>
      <c r="D267" s="47">
        <v>21.141999999999999</v>
      </c>
      <c r="E267" s="54" t="s">
        <v>157</v>
      </c>
      <c r="F267" s="54" t="s">
        <v>468</v>
      </c>
    </row>
    <row r="268" spans="2:6" x14ac:dyDescent="0.25">
      <c r="B268" s="186"/>
      <c r="C268" s="53" t="s">
        <v>637</v>
      </c>
      <c r="D268" s="47">
        <v>21.239000000000001</v>
      </c>
      <c r="E268" s="54" t="s">
        <v>157</v>
      </c>
      <c r="F268" s="54" t="s">
        <v>468</v>
      </c>
    </row>
    <row r="269" spans="2:6" x14ac:dyDescent="0.25">
      <c r="B269" s="186"/>
      <c r="C269" s="53" t="s">
        <v>638</v>
      </c>
      <c r="D269" s="47">
        <v>21.335999999999999</v>
      </c>
      <c r="E269" s="54" t="s">
        <v>157</v>
      </c>
      <c r="F269" s="54" t="s">
        <v>468</v>
      </c>
    </row>
    <row r="270" spans="2:6" x14ac:dyDescent="0.25">
      <c r="B270" s="186"/>
      <c r="C270" s="53" t="s">
        <v>639</v>
      </c>
      <c r="D270" s="47">
        <v>21.433</v>
      </c>
      <c r="E270" s="54" t="s">
        <v>157</v>
      </c>
      <c r="F270" s="54" t="s">
        <v>468</v>
      </c>
    </row>
    <row r="271" spans="2:6" x14ac:dyDescent="0.25">
      <c r="B271" s="186"/>
      <c r="C271" s="53" t="s">
        <v>640</v>
      </c>
      <c r="D271" s="47">
        <v>21.53</v>
      </c>
      <c r="E271" s="54" t="s">
        <v>157</v>
      </c>
      <c r="F271" s="54" t="s">
        <v>468</v>
      </c>
    </row>
    <row r="272" spans="2:6" x14ac:dyDescent="0.25">
      <c r="B272" s="186"/>
      <c r="C272" s="53" t="s">
        <v>641</v>
      </c>
      <c r="D272" s="47">
        <v>21.626999999999999</v>
      </c>
      <c r="E272" s="54" t="s">
        <v>157</v>
      </c>
      <c r="F272" s="54" t="s">
        <v>468</v>
      </c>
    </row>
    <row r="273" spans="2:6" x14ac:dyDescent="0.25">
      <c r="B273" s="186"/>
      <c r="C273" s="53" t="s">
        <v>642</v>
      </c>
      <c r="D273" s="47">
        <v>21.724</v>
      </c>
      <c r="E273" s="54" t="s">
        <v>157</v>
      </c>
      <c r="F273" s="54" t="s">
        <v>468</v>
      </c>
    </row>
    <row r="274" spans="2:6" x14ac:dyDescent="0.25">
      <c r="B274" s="186"/>
      <c r="C274" s="53" t="s">
        <v>643</v>
      </c>
      <c r="D274" s="47">
        <v>21.821000000000002</v>
      </c>
      <c r="E274" s="54" t="s">
        <v>157</v>
      </c>
      <c r="F274" s="54" t="s">
        <v>468</v>
      </c>
    </row>
    <row r="275" spans="2:6" x14ac:dyDescent="0.25">
      <c r="B275" s="186"/>
      <c r="C275" s="53" t="s">
        <v>644</v>
      </c>
      <c r="D275" s="47">
        <v>21.917999999999999</v>
      </c>
      <c r="E275" s="54" t="s">
        <v>157</v>
      </c>
      <c r="F275" s="54" t="s">
        <v>468</v>
      </c>
    </row>
    <row r="276" spans="2:6" x14ac:dyDescent="0.25">
      <c r="B276" s="186"/>
      <c r="C276" s="53" t="s">
        <v>645</v>
      </c>
      <c r="D276" s="47">
        <v>22.015000000000001</v>
      </c>
      <c r="E276" s="54" t="s">
        <v>157</v>
      </c>
      <c r="F276" s="54" t="s">
        <v>468</v>
      </c>
    </row>
    <row r="277" spans="2:6" x14ac:dyDescent="0.25">
      <c r="B277" s="186"/>
      <c r="C277" s="53" t="s">
        <v>646</v>
      </c>
      <c r="D277" s="47">
        <v>22.111999999999998</v>
      </c>
      <c r="E277" s="54" t="s">
        <v>157</v>
      </c>
      <c r="F277" s="54" t="s">
        <v>468</v>
      </c>
    </row>
    <row r="278" spans="2:6" x14ac:dyDescent="0.25">
      <c r="B278" s="186"/>
      <c r="C278" s="53" t="s">
        <v>647</v>
      </c>
      <c r="D278" s="47">
        <v>22.209</v>
      </c>
      <c r="E278" s="54" t="s">
        <v>157</v>
      </c>
      <c r="F278" s="54" t="s">
        <v>468</v>
      </c>
    </row>
    <row r="279" spans="2:6" x14ac:dyDescent="0.25">
      <c r="B279" s="186"/>
      <c r="C279" s="53" t="s">
        <v>648</v>
      </c>
      <c r="D279" s="47">
        <v>22.306000000000001</v>
      </c>
      <c r="E279" s="54" t="s">
        <v>157</v>
      </c>
      <c r="F279" s="54" t="s">
        <v>468</v>
      </c>
    </row>
    <row r="280" spans="2:6" x14ac:dyDescent="0.25">
      <c r="B280" s="186"/>
      <c r="C280" s="53"/>
      <c r="D280" s="47"/>
      <c r="E280" s="54"/>
      <c r="F280" s="54"/>
    </row>
    <row r="281" spans="2:6" x14ac:dyDescent="0.25">
      <c r="B281" s="186" t="s">
        <v>176</v>
      </c>
      <c r="C281" s="53"/>
      <c r="D281" s="15"/>
      <c r="E281" s="54"/>
      <c r="F281" s="54"/>
    </row>
    <row r="282" spans="2:6" x14ac:dyDescent="0.25">
      <c r="B282" s="186"/>
      <c r="C282" s="53" t="s">
        <v>178</v>
      </c>
      <c r="D282" s="15">
        <v>1.4179999999999999</v>
      </c>
      <c r="E282" s="54" t="s">
        <v>157</v>
      </c>
      <c r="F282" s="54" t="s">
        <v>468</v>
      </c>
    </row>
    <row r="283" spans="2:6" x14ac:dyDescent="0.25">
      <c r="B283" s="186"/>
      <c r="C283" s="53" t="s">
        <v>179</v>
      </c>
      <c r="D283" s="15">
        <v>1.7050000000000001</v>
      </c>
      <c r="E283" s="54" t="s">
        <v>157</v>
      </c>
      <c r="F283" s="54" t="s">
        <v>468</v>
      </c>
    </row>
    <row r="284" spans="2:6" x14ac:dyDescent="0.25">
      <c r="B284" s="186"/>
      <c r="C284" s="53" t="s">
        <v>180</v>
      </c>
      <c r="D284" s="15">
        <v>1.992</v>
      </c>
      <c r="E284" s="54" t="s">
        <v>157</v>
      </c>
      <c r="F284" s="54" t="s">
        <v>468</v>
      </c>
    </row>
    <row r="285" spans="2:6" x14ac:dyDescent="0.25">
      <c r="B285" s="186"/>
      <c r="C285" s="53" t="s">
        <v>181</v>
      </c>
      <c r="D285" s="15">
        <v>2.2789999999999999</v>
      </c>
      <c r="E285" s="54" t="s">
        <v>157</v>
      </c>
      <c r="F285" s="54" t="s">
        <v>468</v>
      </c>
    </row>
    <row r="286" spans="2:6" x14ac:dyDescent="0.25">
      <c r="B286" s="186"/>
      <c r="C286" s="53" t="s">
        <v>182</v>
      </c>
      <c r="D286" s="15">
        <v>2.5659999999999998</v>
      </c>
      <c r="E286" s="54" t="s">
        <v>157</v>
      </c>
      <c r="F286" s="54" t="s">
        <v>468</v>
      </c>
    </row>
    <row r="287" spans="2:6" x14ac:dyDescent="0.25">
      <c r="B287" s="186"/>
      <c r="C287" s="53" t="s">
        <v>183</v>
      </c>
      <c r="D287" s="15">
        <v>2.8530000000000002</v>
      </c>
      <c r="E287" s="54" t="s">
        <v>157</v>
      </c>
      <c r="F287" s="54" t="s">
        <v>468</v>
      </c>
    </row>
    <row r="288" spans="2:6" x14ac:dyDescent="0.25">
      <c r="B288" s="186"/>
      <c r="C288" s="53" t="s">
        <v>184</v>
      </c>
      <c r="D288" s="15">
        <v>3.14</v>
      </c>
      <c r="E288" s="54" t="s">
        <v>157</v>
      </c>
      <c r="F288" s="54" t="s">
        <v>468</v>
      </c>
    </row>
    <row r="289" spans="2:6" x14ac:dyDescent="0.25">
      <c r="B289" s="186"/>
      <c r="C289" s="53" t="s">
        <v>185</v>
      </c>
      <c r="D289" s="15">
        <v>3.427</v>
      </c>
      <c r="E289" s="54" t="s">
        <v>157</v>
      </c>
      <c r="F289" s="54" t="s">
        <v>468</v>
      </c>
    </row>
    <row r="290" spans="2:6" x14ac:dyDescent="0.25">
      <c r="B290" s="186"/>
      <c r="C290" s="53" t="s">
        <v>186</v>
      </c>
      <c r="D290" s="15">
        <v>3.714</v>
      </c>
      <c r="E290" s="54" t="s">
        <v>157</v>
      </c>
      <c r="F290" s="54" t="s">
        <v>468</v>
      </c>
    </row>
    <row r="291" spans="2:6" x14ac:dyDescent="0.25">
      <c r="B291" s="186"/>
      <c r="C291" s="53" t="s">
        <v>187</v>
      </c>
      <c r="D291" s="15">
        <v>4.0010000000000003</v>
      </c>
      <c r="E291" s="54" t="s">
        <v>157</v>
      </c>
      <c r="F291" s="54" t="s">
        <v>468</v>
      </c>
    </row>
    <row r="292" spans="2:6" x14ac:dyDescent="0.25">
      <c r="B292" s="186"/>
      <c r="C292" s="53" t="s">
        <v>188</v>
      </c>
      <c r="D292" s="15">
        <v>4.2569999999999997</v>
      </c>
      <c r="E292" s="54" t="s">
        <v>157</v>
      </c>
      <c r="F292" s="54" t="s">
        <v>468</v>
      </c>
    </row>
    <row r="293" spans="2:6" x14ac:dyDescent="0.25">
      <c r="B293" s="186"/>
      <c r="C293" s="53" t="s">
        <v>189</v>
      </c>
      <c r="D293" s="15">
        <v>4.5129999999999999</v>
      </c>
      <c r="E293" s="54" t="s">
        <v>157</v>
      </c>
      <c r="F293" s="54" t="s">
        <v>468</v>
      </c>
    </row>
    <row r="294" spans="2:6" x14ac:dyDescent="0.25">
      <c r="B294" s="186"/>
      <c r="C294" s="53" t="s">
        <v>190</v>
      </c>
      <c r="D294" s="15">
        <v>4.7690000000000001</v>
      </c>
      <c r="E294" s="54" t="s">
        <v>157</v>
      </c>
      <c r="F294" s="54" t="s">
        <v>468</v>
      </c>
    </row>
    <row r="295" spans="2:6" x14ac:dyDescent="0.25">
      <c r="B295" s="186"/>
      <c r="C295" s="53" t="s">
        <v>191</v>
      </c>
      <c r="D295" s="15">
        <v>5.0250000000000004</v>
      </c>
      <c r="E295" s="54" t="s">
        <v>157</v>
      </c>
      <c r="F295" s="54" t="s">
        <v>468</v>
      </c>
    </row>
    <row r="296" spans="2:6" x14ac:dyDescent="0.25">
      <c r="B296" s="186"/>
      <c r="C296" s="53" t="s">
        <v>192</v>
      </c>
      <c r="D296" s="15">
        <v>5.2809999999999997</v>
      </c>
      <c r="E296" s="54" t="s">
        <v>157</v>
      </c>
      <c r="F296" s="54" t="s">
        <v>468</v>
      </c>
    </row>
    <row r="297" spans="2:6" x14ac:dyDescent="0.25">
      <c r="B297" s="186"/>
      <c r="C297" s="53" t="s">
        <v>193</v>
      </c>
      <c r="D297" s="15">
        <v>5.5369999999999999</v>
      </c>
      <c r="E297" s="54" t="s">
        <v>157</v>
      </c>
      <c r="F297" s="54" t="s">
        <v>468</v>
      </c>
    </row>
    <row r="298" spans="2:6" x14ac:dyDescent="0.25">
      <c r="B298" s="186"/>
      <c r="C298" s="53" t="s">
        <v>194</v>
      </c>
      <c r="D298" s="15">
        <v>5.7930000000000001</v>
      </c>
      <c r="E298" s="54" t="s">
        <v>157</v>
      </c>
      <c r="F298" s="54" t="s">
        <v>468</v>
      </c>
    </row>
    <row r="299" spans="2:6" x14ac:dyDescent="0.25">
      <c r="B299" s="186"/>
      <c r="C299" s="53" t="s">
        <v>195</v>
      </c>
      <c r="D299" s="15">
        <v>6.0490000000000004</v>
      </c>
      <c r="E299" s="54" t="s">
        <v>157</v>
      </c>
      <c r="F299" s="54" t="s">
        <v>468</v>
      </c>
    </row>
    <row r="300" spans="2:6" x14ac:dyDescent="0.25">
      <c r="B300" s="186"/>
      <c r="C300" s="53" t="s">
        <v>196</v>
      </c>
      <c r="D300" s="15">
        <v>6.3049999999999997</v>
      </c>
      <c r="E300" s="54" t="s">
        <v>157</v>
      </c>
      <c r="F300" s="54" t="s">
        <v>468</v>
      </c>
    </row>
    <row r="301" spans="2:6" x14ac:dyDescent="0.25">
      <c r="B301" s="186"/>
      <c r="C301" s="53" t="s">
        <v>197</v>
      </c>
      <c r="D301" s="15">
        <v>6.5609999999999999</v>
      </c>
      <c r="E301" s="54" t="s">
        <v>157</v>
      </c>
      <c r="F301" s="54" t="s">
        <v>468</v>
      </c>
    </row>
    <row r="302" spans="2:6" x14ac:dyDescent="0.25">
      <c r="B302" s="186"/>
      <c r="C302" s="53" t="s">
        <v>198</v>
      </c>
      <c r="D302" s="15">
        <v>6.8170000000000002</v>
      </c>
      <c r="E302" s="54" t="s">
        <v>157</v>
      </c>
      <c r="F302" s="54" t="s">
        <v>468</v>
      </c>
    </row>
    <row r="303" spans="2:6" x14ac:dyDescent="0.25">
      <c r="B303" s="186"/>
      <c r="C303" s="53" t="s">
        <v>199</v>
      </c>
      <c r="D303" s="15">
        <v>7.0730000000000004</v>
      </c>
      <c r="E303" s="54" t="s">
        <v>157</v>
      </c>
      <c r="F303" s="54" t="s">
        <v>468</v>
      </c>
    </row>
    <row r="304" spans="2:6" x14ac:dyDescent="0.25">
      <c r="B304" s="186"/>
      <c r="C304" s="53" t="s">
        <v>200</v>
      </c>
      <c r="D304" s="15">
        <v>7.3289999999999997</v>
      </c>
      <c r="E304" s="54" t="s">
        <v>157</v>
      </c>
      <c r="F304" s="54" t="s">
        <v>468</v>
      </c>
    </row>
    <row r="305" spans="2:6" x14ac:dyDescent="0.25">
      <c r="B305" s="186"/>
      <c r="C305" s="53" t="s">
        <v>201</v>
      </c>
      <c r="D305" s="15">
        <v>7.585</v>
      </c>
      <c r="E305" s="54" t="s">
        <v>157</v>
      </c>
      <c r="F305" s="54" t="s">
        <v>468</v>
      </c>
    </row>
    <row r="306" spans="2:6" x14ac:dyDescent="0.25">
      <c r="B306" s="186"/>
      <c r="C306" s="53" t="s">
        <v>202</v>
      </c>
      <c r="D306" s="15">
        <v>7.8410000000000002</v>
      </c>
      <c r="E306" s="54" t="s">
        <v>157</v>
      </c>
      <c r="F306" s="54" t="s">
        <v>468</v>
      </c>
    </row>
    <row r="307" spans="2:6" x14ac:dyDescent="0.25">
      <c r="B307" s="186"/>
      <c r="C307" s="53" t="s">
        <v>203</v>
      </c>
      <c r="D307" s="15">
        <v>8.0969999999999995</v>
      </c>
      <c r="E307" s="54" t="s">
        <v>157</v>
      </c>
      <c r="F307" s="54" t="s">
        <v>468</v>
      </c>
    </row>
    <row r="308" spans="2:6" x14ac:dyDescent="0.25">
      <c r="B308" s="186"/>
      <c r="C308" s="53" t="s">
        <v>204</v>
      </c>
      <c r="D308" s="15">
        <v>8.3529999999999998</v>
      </c>
      <c r="E308" s="54" t="s">
        <v>157</v>
      </c>
      <c r="F308" s="54" t="s">
        <v>468</v>
      </c>
    </row>
    <row r="309" spans="2:6" x14ac:dyDescent="0.25">
      <c r="B309" s="186"/>
      <c r="C309" s="53" t="s">
        <v>205</v>
      </c>
      <c r="D309" s="15">
        <v>8.609</v>
      </c>
      <c r="E309" s="54" t="s">
        <v>157</v>
      </c>
      <c r="F309" s="54" t="s">
        <v>468</v>
      </c>
    </row>
    <row r="310" spans="2:6" x14ac:dyDescent="0.25">
      <c r="B310" s="186"/>
      <c r="C310" s="53" t="s">
        <v>206</v>
      </c>
      <c r="D310" s="15">
        <v>8.8650000000000002</v>
      </c>
      <c r="E310" s="54" t="s">
        <v>157</v>
      </c>
      <c r="F310" s="54" t="s">
        <v>468</v>
      </c>
    </row>
    <row r="311" spans="2:6" x14ac:dyDescent="0.25">
      <c r="B311" s="186"/>
      <c r="C311" s="53" t="s">
        <v>207</v>
      </c>
      <c r="D311" s="15">
        <v>9.1210000000000004</v>
      </c>
      <c r="E311" s="54" t="s">
        <v>157</v>
      </c>
      <c r="F311" s="54" t="s">
        <v>468</v>
      </c>
    </row>
    <row r="312" spans="2:6" x14ac:dyDescent="0.25">
      <c r="B312" s="186"/>
      <c r="C312" s="53" t="s">
        <v>208</v>
      </c>
      <c r="D312" s="15">
        <v>9.2789999999999999</v>
      </c>
      <c r="E312" s="54" t="s">
        <v>157</v>
      </c>
      <c r="F312" s="54" t="s">
        <v>468</v>
      </c>
    </row>
    <row r="313" spans="2:6" x14ac:dyDescent="0.25">
      <c r="B313" s="186"/>
      <c r="C313" s="53" t="s">
        <v>209</v>
      </c>
      <c r="D313" s="15">
        <v>9.4369999999999994</v>
      </c>
      <c r="E313" s="54" t="s">
        <v>157</v>
      </c>
      <c r="F313" s="54" t="s">
        <v>468</v>
      </c>
    </row>
    <row r="314" spans="2:6" x14ac:dyDescent="0.25">
      <c r="B314" s="186"/>
      <c r="C314" s="53" t="s">
        <v>210</v>
      </c>
      <c r="D314" s="15">
        <v>9.5950000000000006</v>
      </c>
      <c r="E314" s="54" t="s">
        <v>157</v>
      </c>
      <c r="F314" s="54" t="s">
        <v>468</v>
      </c>
    </row>
    <row r="315" spans="2:6" x14ac:dyDescent="0.25">
      <c r="B315" s="186"/>
      <c r="C315" s="53" t="s">
        <v>211</v>
      </c>
      <c r="D315" s="15">
        <v>9.7530000000000001</v>
      </c>
      <c r="E315" s="54" t="s">
        <v>157</v>
      </c>
      <c r="F315" s="54" t="s">
        <v>468</v>
      </c>
    </row>
    <row r="316" spans="2:6" x14ac:dyDescent="0.25">
      <c r="B316" s="186"/>
      <c r="C316" s="53" t="s">
        <v>212</v>
      </c>
      <c r="D316" s="15">
        <v>9.9109999999999996</v>
      </c>
      <c r="E316" s="54" t="s">
        <v>157</v>
      </c>
      <c r="F316" s="54" t="s">
        <v>468</v>
      </c>
    </row>
    <row r="317" spans="2:6" x14ac:dyDescent="0.25">
      <c r="B317" s="186"/>
      <c r="C317" s="53" t="s">
        <v>213</v>
      </c>
      <c r="D317" s="15">
        <v>10.069000000000001</v>
      </c>
      <c r="E317" s="54" t="s">
        <v>157</v>
      </c>
      <c r="F317" s="54" t="s">
        <v>468</v>
      </c>
    </row>
    <row r="318" spans="2:6" x14ac:dyDescent="0.25">
      <c r="B318" s="186"/>
      <c r="C318" s="53" t="s">
        <v>214</v>
      </c>
      <c r="D318" s="15">
        <v>10.227</v>
      </c>
      <c r="E318" s="54" t="s">
        <v>157</v>
      </c>
      <c r="F318" s="54" t="s">
        <v>468</v>
      </c>
    </row>
    <row r="319" spans="2:6" x14ac:dyDescent="0.25">
      <c r="B319" s="186"/>
      <c r="C319" s="53" t="s">
        <v>215</v>
      </c>
      <c r="D319" s="15">
        <v>10.385</v>
      </c>
      <c r="E319" s="54" t="s">
        <v>157</v>
      </c>
      <c r="F319" s="54" t="s">
        <v>468</v>
      </c>
    </row>
    <row r="320" spans="2:6" x14ac:dyDescent="0.25">
      <c r="B320" s="186"/>
      <c r="C320" s="53" t="s">
        <v>216</v>
      </c>
      <c r="D320" s="15">
        <v>10.542999999999999</v>
      </c>
      <c r="E320" s="54" t="s">
        <v>157</v>
      </c>
      <c r="F320" s="54" t="s">
        <v>468</v>
      </c>
    </row>
    <row r="321" spans="2:6" x14ac:dyDescent="0.25">
      <c r="B321" s="186"/>
      <c r="C321" s="53" t="s">
        <v>217</v>
      </c>
      <c r="D321" s="15">
        <v>10.701000000000001</v>
      </c>
      <c r="E321" s="54" t="s">
        <v>157</v>
      </c>
      <c r="F321" s="54" t="s">
        <v>468</v>
      </c>
    </row>
    <row r="322" spans="2:6" x14ac:dyDescent="0.25">
      <c r="B322" s="186"/>
      <c r="C322" s="53" t="s">
        <v>218</v>
      </c>
      <c r="D322" s="15">
        <v>10.859</v>
      </c>
      <c r="E322" s="54" t="s">
        <v>157</v>
      </c>
      <c r="F322" s="54" t="s">
        <v>468</v>
      </c>
    </row>
    <row r="323" spans="2:6" x14ac:dyDescent="0.25">
      <c r="B323" s="186"/>
      <c r="C323" s="53" t="s">
        <v>219</v>
      </c>
      <c r="D323" s="15">
        <v>11.016999999999999</v>
      </c>
      <c r="E323" s="54" t="s">
        <v>157</v>
      </c>
      <c r="F323" s="54" t="s">
        <v>468</v>
      </c>
    </row>
    <row r="324" spans="2:6" x14ac:dyDescent="0.25">
      <c r="B324" s="186"/>
      <c r="C324" s="53" t="s">
        <v>220</v>
      </c>
      <c r="D324" s="15">
        <v>11.175000000000001</v>
      </c>
      <c r="E324" s="54" t="s">
        <v>157</v>
      </c>
      <c r="F324" s="54" t="s">
        <v>468</v>
      </c>
    </row>
    <row r="325" spans="2:6" x14ac:dyDescent="0.25">
      <c r="B325" s="186"/>
      <c r="C325" s="53" t="s">
        <v>221</v>
      </c>
      <c r="D325" s="15">
        <v>11.333</v>
      </c>
      <c r="E325" s="54" t="s">
        <v>157</v>
      </c>
      <c r="F325" s="54" t="s">
        <v>468</v>
      </c>
    </row>
    <row r="326" spans="2:6" x14ac:dyDescent="0.25">
      <c r="B326" s="186"/>
      <c r="C326" s="53" t="s">
        <v>222</v>
      </c>
      <c r="D326" s="15">
        <v>11.491</v>
      </c>
      <c r="E326" s="54" t="s">
        <v>157</v>
      </c>
      <c r="F326" s="54" t="s">
        <v>468</v>
      </c>
    </row>
    <row r="327" spans="2:6" x14ac:dyDescent="0.25">
      <c r="B327" s="186"/>
      <c r="C327" s="53" t="s">
        <v>223</v>
      </c>
      <c r="D327" s="15">
        <v>11.648999999999999</v>
      </c>
      <c r="E327" s="54" t="s">
        <v>157</v>
      </c>
      <c r="F327" s="54" t="s">
        <v>468</v>
      </c>
    </row>
    <row r="328" spans="2:6" x14ac:dyDescent="0.25">
      <c r="B328" s="186"/>
      <c r="C328" s="53" t="s">
        <v>224</v>
      </c>
      <c r="D328" s="15">
        <v>11.807</v>
      </c>
      <c r="E328" s="54" t="s">
        <v>157</v>
      </c>
      <c r="F328" s="54" t="s">
        <v>468</v>
      </c>
    </row>
    <row r="329" spans="2:6" x14ac:dyDescent="0.25">
      <c r="B329" s="186"/>
      <c r="C329" s="53" t="s">
        <v>225</v>
      </c>
      <c r="D329" s="15">
        <v>11.965</v>
      </c>
      <c r="E329" s="54" t="s">
        <v>157</v>
      </c>
      <c r="F329" s="54" t="s">
        <v>468</v>
      </c>
    </row>
    <row r="330" spans="2:6" x14ac:dyDescent="0.25">
      <c r="B330" s="186"/>
      <c r="C330" s="53" t="s">
        <v>226</v>
      </c>
      <c r="D330" s="15">
        <v>12.122999999999999</v>
      </c>
      <c r="E330" s="54" t="s">
        <v>157</v>
      </c>
      <c r="F330" s="54" t="s">
        <v>468</v>
      </c>
    </row>
    <row r="331" spans="2:6" x14ac:dyDescent="0.25">
      <c r="B331" s="186"/>
      <c r="C331" s="53" t="s">
        <v>227</v>
      </c>
      <c r="D331" s="15">
        <v>12.281000000000001</v>
      </c>
      <c r="E331" s="54" t="s">
        <v>157</v>
      </c>
      <c r="F331" s="54" t="s">
        <v>468</v>
      </c>
    </row>
    <row r="332" spans="2:6" x14ac:dyDescent="0.25">
      <c r="B332" s="186"/>
      <c r="C332" s="53" t="s">
        <v>228</v>
      </c>
      <c r="D332" s="15">
        <v>12.439</v>
      </c>
      <c r="E332" s="54" t="s">
        <v>157</v>
      </c>
      <c r="F332" s="54" t="s">
        <v>468</v>
      </c>
    </row>
    <row r="333" spans="2:6" x14ac:dyDescent="0.25">
      <c r="B333" s="186"/>
      <c r="C333" s="53" t="s">
        <v>229</v>
      </c>
      <c r="D333" s="15">
        <v>12.597</v>
      </c>
      <c r="E333" s="54" t="s">
        <v>157</v>
      </c>
      <c r="F333" s="54" t="s">
        <v>468</v>
      </c>
    </row>
    <row r="334" spans="2:6" x14ac:dyDescent="0.25">
      <c r="B334" s="186"/>
      <c r="C334" s="53" t="s">
        <v>230</v>
      </c>
      <c r="D334" s="15">
        <v>12.755000000000001</v>
      </c>
      <c r="E334" s="54" t="s">
        <v>157</v>
      </c>
      <c r="F334" s="54" t="s">
        <v>468</v>
      </c>
    </row>
    <row r="335" spans="2:6" x14ac:dyDescent="0.25">
      <c r="B335" s="186"/>
      <c r="C335" s="53" t="s">
        <v>231</v>
      </c>
      <c r="D335" s="15">
        <v>12.913</v>
      </c>
      <c r="E335" s="54" t="s">
        <v>157</v>
      </c>
      <c r="F335" s="54" t="s">
        <v>468</v>
      </c>
    </row>
    <row r="336" spans="2:6" x14ac:dyDescent="0.25">
      <c r="B336" s="186"/>
      <c r="C336" s="53" t="s">
        <v>232</v>
      </c>
      <c r="D336" s="15">
        <v>13.071</v>
      </c>
      <c r="E336" s="54" t="s">
        <v>157</v>
      </c>
      <c r="F336" s="54" t="s">
        <v>468</v>
      </c>
    </row>
    <row r="337" spans="2:6" x14ac:dyDescent="0.25">
      <c r="B337" s="186"/>
      <c r="C337" s="53" t="s">
        <v>233</v>
      </c>
      <c r="D337" s="15">
        <v>13.228999999999999</v>
      </c>
      <c r="E337" s="54" t="s">
        <v>157</v>
      </c>
      <c r="F337" s="54" t="s">
        <v>468</v>
      </c>
    </row>
    <row r="338" spans="2:6" x14ac:dyDescent="0.25">
      <c r="B338" s="186"/>
      <c r="C338" s="53" t="s">
        <v>234</v>
      </c>
      <c r="D338" s="15">
        <v>13.387</v>
      </c>
      <c r="E338" s="54" t="s">
        <v>157</v>
      </c>
      <c r="F338" s="54" t="s">
        <v>468</v>
      </c>
    </row>
    <row r="339" spans="2:6" x14ac:dyDescent="0.25">
      <c r="B339" s="186"/>
      <c r="C339" s="53" t="s">
        <v>235</v>
      </c>
      <c r="D339" s="15">
        <v>13.545</v>
      </c>
      <c r="E339" s="54" t="s">
        <v>157</v>
      </c>
      <c r="F339" s="54" t="s">
        <v>468</v>
      </c>
    </row>
    <row r="340" spans="2:6" x14ac:dyDescent="0.25">
      <c r="B340" s="186"/>
      <c r="C340" s="53" t="s">
        <v>236</v>
      </c>
      <c r="D340" s="15">
        <v>13.702999999999999</v>
      </c>
      <c r="E340" s="54" t="s">
        <v>157</v>
      </c>
      <c r="F340" s="54" t="s">
        <v>468</v>
      </c>
    </row>
    <row r="341" spans="2:6" x14ac:dyDescent="0.25">
      <c r="B341" s="186"/>
      <c r="C341" s="53" t="s">
        <v>237</v>
      </c>
      <c r="D341" s="15">
        <v>13.861000000000001</v>
      </c>
      <c r="E341" s="54" t="s">
        <v>157</v>
      </c>
      <c r="F341" s="54" t="s">
        <v>468</v>
      </c>
    </row>
    <row r="342" spans="2:6" x14ac:dyDescent="0.25">
      <c r="B342" s="186"/>
      <c r="C342" s="53" t="s">
        <v>238</v>
      </c>
      <c r="D342" s="15">
        <v>14.019</v>
      </c>
      <c r="E342" s="54" t="s">
        <v>157</v>
      </c>
      <c r="F342" s="54" t="s">
        <v>468</v>
      </c>
    </row>
    <row r="343" spans="2:6" x14ac:dyDescent="0.25">
      <c r="B343" s="186"/>
      <c r="C343" s="53" t="s">
        <v>239</v>
      </c>
      <c r="D343" s="15">
        <v>14.177</v>
      </c>
      <c r="E343" s="54" t="s">
        <v>157</v>
      </c>
      <c r="F343" s="54" t="s">
        <v>468</v>
      </c>
    </row>
    <row r="344" spans="2:6" x14ac:dyDescent="0.25">
      <c r="B344" s="186"/>
      <c r="C344" s="53" t="s">
        <v>240</v>
      </c>
      <c r="D344" s="15">
        <v>14.335000000000001</v>
      </c>
      <c r="E344" s="54" t="s">
        <v>157</v>
      </c>
      <c r="F344" s="54" t="s">
        <v>468</v>
      </c>
    </row>
    <row r="345" spans="2:6" x14ac:dyDescent="0.25">
      <c r="B345" s="186"/>
      <c r="C345" s="53" t="s">
        <v>241</v>
      </c>
      <c r="D345" s="15">
        <v>14.493</v>
      </c>
      <c r="E345" s="54" t="s">
        <v>157</v>
      </c>
      <c r="F345" s="54" t="s">
        <v>468</v>
      </c>
    </row>
    <row r="346" spans="2:6" x14ac:dyDescent="0.25">
      <c r="B346" s="186"/>
      <c r="C346" s="53" t="s">
        <v>242</v>
      </c>
      <c r="D346" s="15">
        <v>14.651</v>
      </c>
      <c r="E346" s="54" t="s">
        <v>157</v>
      </c>
      <c r="F346" s="54" t="s">
        <v>468</v>
      </c>
    </row>
    <row r="347" spans="2:6" x14ac:dyDescent="0.25">
      <c r="B347" s="186"/>
      <c r="C347" s="53" t="s">
        <v>243</v>
      </c>
      <c r="D347" s="15">
        <v>14.773</v>
      </c>
      <c r="E347" s="54" t="s">
        <v>157</v>
      </c>
      <c r="F347" s="54" t="s">
        <v>468</v>
      </c>
    </row>
    <row r="348" spans="2:6" x14ac:dyDescent="0.25">
      <c r="B348" s="186"/>
      <c r="C348" s="53" t="s">
        <v>244</v>
      </c>
      <c r="D348" s="15">
        <v>14.895</v>
      </c>
      <c r="E348" s="54" t="s">
        <v>157</v>
      </c>
      <c r="F348" s="54" t="s">
        <v>468</v>
      </c>
    </row>
    <row r="349" spans="2:6" x14ac:dyDescent="0.25">
      <c r="B349" s="186"/>
      <c r="C349" s="53" t="s">
        <v>245</v>
      </c>
      <c r="D349" s="15">
        <v>15.016999999999999</v>
      </c>
      <c r="E349" s="54" t="s">
        <v>157</v>
      </c>
      <c r="F349" s="54" t="s">
        <v>468</v>
      </c>
    </row>
    <row r="350" spans="2:6" x14ac:dyDescent="0.25">
      <c r="B350" s="186"/>
      <c r="C350" s="53" t="s">
        <v>246</v>
      </c>
      <c r="D350" s="15">
        <v>15.138999999999999</v>
      </c>
      <c r="E350" s="54" t="s">
        <v>157</v>
      </c>
      <c r="F350" s="54" t="s">
        <v>468</v>
      </c>
    </row>
    <row r="351" spans="2:6" x14ac:dyDescent="0.25">
      <c r="B351" s="186"/>
      <c r="C351" s="53" t="s">
        <v>247</v>
      </c>
      <c r="D351" s="15">
        <v>15.260999999999999</v>
      </c>
      <c r="E351" s="54" t="s">
        <v>157</v>
      </c>
      <c r="F351" s="54" t="s">
        <v>468</v>
      </c>
    </row>
    <row r="352" spans="2:6" x14ac:dyDescent="0.25">
      <c r="B352" s="186"/>
      <c r="C352" s="53" t="s">
        <v>248</v>
      </c>
      <c r="D352" s="15">
        <v>15.382999999999999</v>
      </c>
      <c r="E352" s="54" t="s">
        <v>157</v>
      </c>
      <c r="F352" s="54" t="s">
        <v>468</v>
      </c>
    </row>
    <row r="353" spans="2:6" x14ac:dyDescent="0.25">
      <c r="B353" s="186"/>
      <c r="C353" s="53" t="s">
        <v>249</v>
      </c>
      <c r="D353" s="15">
        <v>15.505000000000001</v>
      </c>
      <c r="E353" s="54" t="s">
        <v>157</v>
      </c>
      <c r="F353" s="54" t="s">
        <v>468</v>
      </c>
    </row>
    <row r="354" spans="2:6" x14ac:dyDescent="0.25">
      <c r="B354" s="186"/>
      <c r="C354" s="53" t="s">
        <v>605</v>
      </c>
      <c r="D354" s="15">
        <v>15.627000000000001</v>
      </c>
      <c r="E354" s="54" t="s">
        <v>157</v>
      </c>
      <c r="F354" s="54" t="s">
        <v>468</v>
      </c>
    </row>
    <row r="355" spans="2:6" x14ac:dyDescent="0.25">
      <c r="B355" s="186"/>
      <c r="C355" s="53" t="s">
        <v>561</v>
      </c>
      <c r="D355" s="15">
        <v>15.749000000000001</v>
      </c>
      <c r="E355" s="54" t="s">
        <v>157</v>
      </c>
      <c r="F355" s="54" t="s">
        <v>468</v>
      </c>
    </row>
    <row r="356" spans="2:6" x14ac:dyDescent="0.25">
      <c r="B356" s="186"/>
      <c r="C356" s="53" t="s">
        <v>562</v>
      </c>
      <c r="D356" s="15">
        <v>15.871</v>
      </c>
      <c r="E356" s="54" t="s">
        <v>157</v>
      </c>
      <c r="F356" s="54" t="s">
        <v>468</v>
      </c>
    </row>
    <row r="357" spans="2:6" x14ac:dyDescent="0.25">
      <c r="B357" s="186"/>
      <c r="C357" s="53" t="s">
        <v>563</v>
      </c>
      <c r="D357" s="15">
        <v>15.993</v>
      </c>
      <c r="E357" s="54" t="s">
        <v>157</v>
      </c>
      <c r="F357" s="54" t="s">
        <v>468</v>
      </c>
    </row>
    <row r="358" spans="2:6" x14ac:dyDescent="0.25">
      <c r="B358" s="186"/>
      <c r="C358" s="53" t="s">
        <v>564</v>
      </c>
      <c r="D358" s="15">
        <v>16.114999999999998</v>
      </c>
      <c r="E358" s="54" t="s">
        <v>157</v>
      </c>
      <c r="F358" s="54" t="s">
        <v>468</v>
      </c>
    </row>
    <row r="359" spans="2:6" x14ac:dyDescent="0.25">
      <c r="B359" s="186"/>
      <c r="C359" s="53" t="s">
        <v>565</v>
      </c>
      <c r="D359" s="15">
        <v>16.236999999999998</v>
      </c>
      <c r="E359" s="54" t="s">
        <v>157</v>
      </c>
      <c r="F359" s="54" t="s">
        <v>468</v>
      </c>
    </row>
    <row r="360" spans="2:6" x14ac:dyDescent="0.25">
      <c r="B360" s="186"/>
      <c r="C360" s="53" t="s">
        <v>566</v>
      </c>
      <c r="D360" s="15">
        <v>16.359000000000002</v>
      </c>
      <c r="E360" s="54" t="s">
        <v>157</v>
      </c>
      <c r="F360" s="54" t="s">
        <v>468</v>
      </c>
    </row>
    <row r="361" spans="2:6" x14ac:dyDescent="0.25">
      <c r="B361" s="186"/>
      <c r="C361" s="53" t="s">
        <v>567</v>
      </c>
      <c r="D361" s="15">
        <v>16.481000000000002</v>
      </c>
      <c r="E361" s="54" t="s">
        <v>157</v>
      </c>
      <c r="F361" s="54" t="s">
        <v>468</v>
      </c>
    </row>
    <row r="362" spans="2:6" x14ac:dyDescent="0.25">
      <c r="B362" s="186"/>
      <c r="C362" s="53" t="s">
        <v>568</v>
      </c>
      <c r="D362" s="15">
        <v>16.603000000000002</v>
      </c>
      <c r="E362" s="54" t="s">
        <v>157</v>
      </c>
      <c r="F362" s="54" t="s">
        <v>468</v>
      </c>
    </row>
    <row r="363" spans="2:6" x14ac:dyDescent="0.25">
      <c r="B363" s="186"/>
      <c r="C363" s="53" t="s">
        <v>569</v>
      </c>
      <c r="D363" s="15">
        <v>16.725000000000001</v>
      </c>
      <c r="E363" s="54" t="s">
        <v>157</v>
      </c>
      <c r="F363" s="54" t="s">
        <v>468</v>
      </c>
    </row>
    <row r="364" spans="2:6" x14ac:dyDescent="0.25">
      <c r="B364" s="186"/>
      <c r="C364" s="53" t="s">
        <v>570</v>
      </c>
      <c r="D364" s="15">
        <v>16.847000000000001</v>
      </c>
      <c r="E364" s="54" t="s">
        <v>157</v>
      </c>
      <c r="F364" s="54" t="s">
        <v>468</v>
      </c>
    </row>
    <row r="365" spans="2:6" x14ac:dyDescent="0.25">
      <c r="B365" s="186"/>
      <c r="C365" s="53" t="s">
        <v>571</v>
      </c>
      <c r="D365" s="15">
        <v>16.969000000000001</v>
      </c>
      <c r="E365" s="54" t="s">
        <v>157</v>
      </c>
      <c r="F365" s="54" t="s">
        <v>468</v>
      </c>
    </row>
    <row r="366" spans="2:6" x14ac:dyDescent="0.25">
      <c r="B366" s="186"/>
      <c r="C366" s="53" t="s">
        <v>572</v>
      </c>
      <c r="D366" s="15">
        <v>17.091000000000001</v>
      </c>
      <c r="E366" s="54" t="s">
        <v>157</v>
      </c>
      <c r="F366" s="54" t="s">
        <v>468</v>
      </c>
    </row>
    <row r="367" spans="2:6" x14ac:dyDescent="0.25">
      <c r="B367" s="186"/>
      <c r="C367" s="53" t="s">
        <v>573</v>
      </c>
      <c r="D367" s="15">
        <v>17.213000000000001</v>
      </c>
      <c r="E367" s="54" t="s">
        <v>157</v>
      </c>
      <c r="F367" s="54" t="s">
        <v>468</v>
      </c>
    </row>
    <row r="368" spans="2:6" x14ac:dyDescent="0.25">
      <c r="B368" s="186"/>
      <c r="C368" s="53" t="s">
        <v>574</v>
      </c>
      <c r="D368" s="15">
        <v>17.335000000000001</v>
      </c>
      <c r="E368" s="54" t="s">
        <v>157</v>
      </c>
      <c r="F368" s="54" t="s">
        <v>468</v>
      </c>
    </row>
    <row r="369" spans="2:6" x14ac:dyDescent="0.25">
      <c r="B369" s="186"/>
      <c r="C369" s="53" t="s">
        <v>575</v>
      </c>
      <c r="D369" s="15">
        <v>17.457000000000001</v>
      </c>
      <c r="E369" s="54" t="s">
        <v>157</v>
      </c>
      <c r="F369" s="54" t="s">
        <v>468</v>
      </c>
    </row>
    <row r="370" spans="2:6" x14ac:dyDescent="0.25">
      <c r="B370" s="186"/>
      <c r="C370" s="53" t="s">
        <v>576</v>
      </c>
      <c r="D370" s="15">
        <v>17.579000000000001</v>
      </c>
      <c r="E370" s="54" t="s">
        <v>157</v>
      </c>
      <c r="F370" s="54" t="s">
        <v>468</v>
      </c>
    </row>
    <row r="371" spans="2:6" x14ac:dyDescent="0.25">
      <c r="B371" s="186"/>
      <c r="C371" s="53" t="s">
        <v>577</v>
      </c>
      <c r="D371" s="15">
        <v>17.701000000000001</v>
      </c>
      <c r="E371" s="54" t="s">
        <v>157</v>
      </c>
      <c r="F371" s="54" t="s">
        <v>468</v>
      </c>
    </row>
    <row r="372" spans="2:6" x14ac:dyDescent="0.25">
      <c r="B372" s="186"/>
      <c r="C372" s="53" t="s">
        <v>578</v>
      </c>
      <c r="D372" s="15">
        <v>17.823</v>
      </c>
      <c r="E372" s="54" t="s">
        <v>157</v>
      </c>
      <c r="F372" s="54" t="s">
        <v>468</v>
      </c>
    </row>
    <row r="373" spans="2:6" x14ac:dyDescent="0.25">
      <c r="B373" s="186"/>
      <c r="C373" s="53" t="s">
        <v>579</v>
      </c>
      <c r="D373" s="15">
        <v>17.945</v>
      </c>
      <c r="E373" s="54" t="s">
        <v>157</v>
      </c>
      <c r="F373" s="54" t="s">
        <v>468</v>
      </c>
    </row>
    <row r="374" spans="2:6" x14ac:dyDescent="0.25">
      <c r="B374" s="186"/>
      <c r="C374" s="53" t="s">
        <v>580</v>
      </c>
      <c r="D374" s="15">
        <v>18.067</v>
      </c>
      <c r="E374" s="54" t="s">
        <v>157</v>
      </c>
      <c r="F374" s="54" t="s">
        <v>468</v>
      </c>
    </row>
    <row r="375" spans="2:6" x14ac:dyDescent="0.25">
      <c r="B375" s="186"/>
      <c r="C375" s="53" t="s">
        <v>581</v>
      </c>
      <c r="D375" s="15">
        <v>18.189</v>
      </c>
      <c r="E375" s="54" t="s">
        <v>157</v>
      </c>
      <c r="F375" s="54" t="s">
        <v>468</v>
      </c>
    </row>
    <row r="376" spans="2:6" x14ac:dyDescent="0.25">
      <c r="B376" s="186"/>
      <c r="C376" s="53" t="s">
        <v>582</v>
      </c>
      <c r="D376" s="15">
        <v>18.311</v>
      </c>
      <c r="E376" s="54" t="s">
        <v>157</v>
      </c>
      <c r="F376" s="54" t="s">
        <v>468</v>
      </c>
    </row>
    <row r="377" spans="2:6" x14ac:dyDescent="0.25">
      <c r="B377" s="186"/>
      <c r="C377" s="53" t="s">
        <v>583</v>
      </c>
      <c r="D377" s="15">
        <v>18.433</v>
      </c>
      <c r="E377" s="54" t="s">
        <v>157</v>
      </c>
      <c r="F377" s="54" t="s">
        <v>468</v>
      </c>
    </row>
    <row r="378" spans="2:6" x14ac:dyDescent="0.25">
      <c r="B378" s="186"/>
      <c r="C378" s="53" t="s">
        <v>584</v>
      </c>
      <c r="D378" s="15">
        <v>18.555</v>
      </c>
      <c r="E378" s="54" t="s">
        <v>157</v>
      </c>
      <c r="F378" s="54" t="s">
        <v>468</v>
      </c>
    </row>
    <row r="379" spans="2:6" x14ac:dyDescent="0.25">
      <c r="B379" s="186"/>
      <c r="C379" s="53" t="s">
        <v>585</v>
      </c>
      <c r="D379" s="15">
        <v>18.677</v>
      </c>
      <c r="E379" s="54" t="s">
        <v>157</v>
      </c>
      <c r="F379" s="54" t="s">
        <v>468</v>
      </c>
    </row>
    <row r="380" spans="2:6" x14ac:dyDescent="0.25">
      <c r="B380" s="186"/>
      <c r="C380" s="53" t="s">
        <v>586</v>
      </c>
      <c r="D380" s="15">
        <v>18.798999999999999</v>
      </c>
      <c r="E380" s="54" t="s">
        <v>157</v>
      </c>
      <c r="F380" s="54" t="s">
        <v>468</v>
      </c>
    </row>
    <row r="381" spans="2:6" x14ac:dyDescent="0.25">
      <c r="B381" s="186"/>
      <c r="C381" s="53" t="s">
        <v>587</v>
      </c>
      <c r="D381" s="15">
        <v>18.920999999999999</v>
      </c>
      <c r="E381" s="54" t="s">
        <v>157</v>
      </c>
      <c r="F381" s="54" t="s">
        <v>468</v>
      </c>
    </row>
    <row r="382" spans="2:6" x14ac:dyDescent="0.25">
      <c r="B382" s="186"/>
      <c r="C382" s="53" t="s">
        <v>588</v>
      </c>
      <c r="D382" s="15">
        <v>19.042999999999999</v>
      </c>
      <c r="E382" s="54" t="s">
        <v>157</v>
      </c>
      <c r="F382" s="54" t="s">
        <v>468</v>
      </c>
    </row>
    <row r="383" spans="2:6" x14ac:dyDescent="0.25">
      <c r="B383" s="186"/>
      <c r="C383" s="53" t="s">
        <v>589</v>
      </c>
      <c r="D383" s="15">
        <v>19.164999999999999</v>
      </c>
      <c r="E383" s="54" t="s">
        <v>157</v>
      </c>
      <c r="F383" s="54" t="s">
        <v>468</v>
      </c>
    </row>
    <row r="384" spans="2:6" x14ac:dyDescent="0.25">
      <c r="B384" s="186"/>
      <c r="C384" s="53" t="s">
        <v>590</v>
      </c>
      <c r="D384" s="15">
        <v>19.286999999999999</v>
      </c>
      <c r="E384" s="54" t="s">
        <v>157</v>
      </c>
      <c r="F384" s="54" t="s">
        <v>468</v>
      </c>
    </row>
    <row r="385" spans="2:6" x14ac:dyDescent="0.25">
      <c r="B385" s="186"/>
      <c r="C385" s="53" t="s">
        <v>591</v>
      </c>
      <c r="D385" s="15">
        <v>19.408999999999999</v>
      </c>
      <c r="E385" s="54" t="s">
        <v>157</v>
      </c>
      <c r="F385" s="54" t="s">
        <v>468</v>
      </c>
    </row>
    <row r="386" spans="2:6" x14ac:dyDescent="0.25">
      <c r="B386" s="186"/>
      <c r="C386" s="53" t="s">
        <v>592</v>
      </c>
      <c r="D386" s="15">
        <v>19.530999999999999</v>
      </c>
      <c r="E386" s="54" t="s">
        <v>157</v>
      </c>
      <c r="F386" s="54" t="s">
        <v>468</v>
      </c>
    </row>
    <row r="387" spans="2:6" x14ac:dyDescent="0.25">
      <c r="B387" s="186"/>
      <c r="C387" s="53" t="s">
        <v>593</v>
      </c>
      <c r="D387" s="15">
        <v>19.652999999999999</v>
      </c>
      <c r="E387" s="54" t="s">
        <v>157</v>
      </c>
      <c r="F387" s="54" t="s">
        <v>468</v>
      </c>
    </row>
    <row r="388" spans="2:6" x14ac:dyDescent="0.25">
      <c r="B388" s="186"/>
      <c r="C388" s="53" t="s">
        <v>594</v>
      </c>
      <c r="D388" s="15">
        <v>19.774999999999999</v>
      </c>
      <c r="E388" s="54" t="s">
        <v>157</v>
      </c>
      <c r="F388" s="54" t="s">
        <v>468</v>
      </c>
    </row>
    <row r="389" spans="2:6" x14ac:dyDescent="0.25">
      <c r="B389" s="186"/>
      <c r="C389" s="53" t="s">
        <v>595</v>
      </c>
      <c r="D389" s="15">
        <v>19.896999999999998</v>
      </c>
      <c r="E389" s="54" t="s">
        <v>157</v>
      </c>
      <c r="F389" s="54" t="s">
        <v>468</v>
      </c>
    </row>
    <row r="390" spans="2:6" x14ac:dyDescent="0.25">
      <c r="B390" s="186"/>
      <c r="C390" s="53" t="s">
        <v>596</v>
      </c>
      <c r="D390" s="15">
        <v>20.018999999999998</v>
      </c>
      <c r="E390" s="54" t="s">
        <v>157</v>
      </c>
      <c r="F390" s="54" t="s">
        <v>468</v>
      </c>
    </row>
    <row r="391" spans="2:6" x14ac:dyDescent="0.25">
      <c r="B391" s="186"/>
      <c r="C391" s="53" t="s">
        <v>597</v>
      </c>
      <c r="D391" s="15">
        <v>20.140999999999998</v>
      </c>
      <c r="E391" s="54" t="s">
        <v>157</v>
      </c>
      <c r="F391" s="54" t="s">
        <v>468</v>
      </c>
    </row>
    <row r="392" spans="2:6" x14ac:dyDescent="0.25">
      <c r="B392" s="186"/>
      <c r="C392" s="53" t="s">
        <v>598</v>
      </c>
      <c r="D392" s="15">
        <v>20.263000000000002</v>
      </c>
      <c r="E392" s="54" t="s">
        <v>157</v>
      </c>
      <c r="F392" s="54" t="s">
        <v>468</v>
      </c>
    </row>
    <row r="393" spans="2:6" x14ac:dyDescent="0.25">
      <c r="B393" s="186"/>
      <c r="C393" s="53" t="s">
        <v>599</v>
      </c>
      <c r="D393" s="15">
        <v>20.385000000000002</v>
      </c>
      <c r="E393" s="54" t="s">
        <v>157</v>
      </c>
      <c r="F393" s="54" t="s">
        <v>468</v>
      </c>
    </row>
    <row r="394" spans="2:6" x14ac:dyDescent="0.25">
      <c r="B394" s="186"/>
      <c r="C394" s="53" t="s">
        <v>600</v>
      </c>
      <c r="D394" s="15">
        <v>20.507000000000001</v>
      </c>
      <c r="E394" s="54" t="s">
        <v>157</v>
      </c>
      <c r="F394" s="54" t="s">
        <v>468</v>
      </c>
    </row>
    <row r="395" spans="2:6" x14ac:dyDescent="0.25">
      <c r="B395" s="186"/>
      <c r="C395" s="53" t="s">
        <v>601</v>
      </c>
      <c r="D395" s="15">
        <v>20.629000000000001</v>
      </c>
      <c r="E395" s="54" t="s">
        <v>157</v>
      </c>
      <c r="F395" s="54" t="s">
        <v>468</v>
      </c>
    </row>
    <row r="396" spans="2:6" x14ac:dyDescent="0.25">
      <c r="B396" s="186"/>
      <c r="C396" s="53" t="s">
        <v>602</v>
      </c>
      <c r="D396" s="15">
        <v>20.751000000000001</v>
      </c>
      <c r="E396" s="54" t="s">
        <v>157</v>
      </c>
      <c r="F396" s="54" t="s">
        <v>468</v>
      </c>
    </row>
    <row r="397" spans="2:6" x14ac:dyDescent="0.25">
      <c r="B397" s="186"/>
      <c r="C397" s="53" t="s">
        <v>603</v>
      </c>
      <c r="D397" s="48">
        <v>20.873000000000001</v>
      </c>
      <c r="E397" s="54" t="s">
        <v>157</v>
      </c>
      <c r="F397" s="54" t="s">
        <v>468</v>
      </c>
    </row>
    <row r="398" spans="2:6" x14ac:dyDescent="0.25">
      <c r="B398" s="186"/>
      <c r="C398" s="53" t="s">
        <v>649</v>
      </c>
      <c r="D398" s="48">
        <v>20.995000000000001</v>
      </c>
      <c r="E398" s="54" t="s">
        <v>157</v>
      </c>
      <c r="F398" s="54" t="s">
        <v>468</v>
      </c>
    </row>
    <row r="399" spans="2:6" x14ac:dyDescent="0.25">
      <c r="B399" s="186"/>
      <c r="C399" s="53" t="s">
        <v>650</v>
      </c>
      <c r="D399" s="48">
        <v>21.117000000000001</v>
      </c>
      <c r="E399" s="54" t="s">
        <v>157</v>
      </c>
      <c r="F399" s="54" t="s">
        <v>468</v>
      </c>
    </row>
    <row r="400" spans="2:6" x14ac:dyDescent="0.25">
      <c r="B400" s="186"/>
      <c r="C400" s="53" t="s">
        <v>651</v>
      </c>
      <c r="D400" s="48">
        <v>21.239000000000001</v>
      </c>
      <c r="E400" s="54" t="s">
        <v>157</v>
      </c>
      <c r="F400" s="54" t="s">
        <v>468</v>
      </c>
    </row>
    <row r="401" spans="2:6" x14ac:dyDescent="0.25">
      <c r="B401" s="186"/>
      <c r="C401" s="53" t="s">
        <v>652</v>
      </c>
      <c r="D401" s="48">
        <v>21.361000000000001</v>
      </c>
      <c r="E401" s="54" t="s">
        <v>157</v>
      </c>
      <c r="F401" s="54" t="s">
        <v>468</v>
      </c>
    </row>
    <row r="402" spans="2:6" x14ac:dyDescent="0.25">
      <c r="B402" s="186"/>
      <c r="C402" s="53" t="s">
        <v>653</v>
      </c>
      <c r="D402" s="48">
        <v>21.483000000000001</v>
      </c>
      <c r="E402" s="54" t="s">
        <v>157</v>
      </c>
      <c r="F402" s="54" t="s">
        <v>468</v>
      </c>
    </row>
    <row r="403" spans="2:6" x14ac:dyDescent="0.25">
      <c r="B403" s="186"/>
      <c r="C403" s="53" t="s">
        <v>654</v>
      </c>
      <c r="D403" s="48">
        <v>21.605</v>
      </c>
      <c r="E403" s="54" t="s">
        <v>157</v>
      </c>
      <c r="F403" s="54" t="s">
        <v>468</v>
      </c>
    </row>
    <row r="404" spans="2:6" x14ac:dyDescent="0.25">
      <c r="B404" s="186"/>
      <c r="C404" s="53" t="s">
        <v>655</v>
      </c>
      <c r="D404" s="48">
        <v>21.727</v>
      </c>
      <c r="E404" s="54" t="s">
        <v>157</v>
      </c>
      <c r="F404" s="54" t="s">
        <v>468</v>
      </c>
    </row>
    <row r="405" spans="2:6" x14ac:dyDescent="0.25">
      <c r="B405" s="186"/>
      <c r="C405" s="53" t="s">
        <v>656</v>
      </c>
      <c r="D405" s="48">
        <v>21.849</v>
      </c>
      <c r="E405" s="54" t="s">
        <v>157</v>
      </c>
      <c r="F405" s="54" t="s">
        <v>468</v>
      </c>
    </row>
    <row r="406" spans="2:6" x14ac:dyDescent="0.25">
      <c r="B406" s="186"/>
      <c r="C406" s="53" t="s">
        <v>657</v>
      </c>
      <c r="D406" s="48">
        <v>21.971</v>
      </c>
      <c r="E406" s="54" t="s">
        <v>157</v>
      </c>
      <c r="F406" s="54" t="s">
        <v>468</v>
      </c>
    </row>
    <row r="407" spans="2:6" x14ac:dyDescent="0.25">
      <c r="B407" s="186"/>
      <c r="C407" s="53" t="s">
        <v>658</v>
      </c>
      <c r="D407" s="48">
        <v>22.093</v>
      </c>
      <c r="E407" s="54" t="s">
        <v>157</v>
      </c>
      <c r="F407" s="54" t="s">
        <v>468</v>
      </c>
    </row>
    <row r="408" spans="2:6" x14ac:dyDescent="0.25">
      <c r="B408" s="186"/>
      <c r="C408" s="53" t="s">
        <v>659</v>
      </c>
      <c r="D408" s="48">
        <v>22.215</v>
      </c>
      <c r="E408" s="54" t="s">
        <v>157</v>
      </c>
      <c r="F408" s="54" t="s">
        <v>468</v>
      </c>
    </row>
    <row r="409" spans="2:6" x14ac:dyDescent="0.25">
      <c r="B409" s="186"/>
      <c r="C409" s="53" t="s">
        <v>660</v>
      </c>
      <c r="D409" s="48">
        <v>22.337</v>
      </c>
      <c r="E409" s="54" t="s">
        <v>157</v>
      </c>
      <c r="F409" s="54" t="s">
        <v>468</v>
      </c>
    </row>
    <row r="410" spans="2:6" x14ac:dyDescent="0.25">
      <c r="B410" s="186"/>
      <c r="C410" s="53" t="s">
        <v>661</v>
      </c>
      <c r="D410" s="48">
        <v>22.459</v>
      </c>
      <c r="E410" s="54" t="s">
        <v>157</v>
      </c>
      <c r="F410" s="54" t="s">
        <v>468</v>
      </c>
    </row>
    <row r="411" spans="2:6" x14ac:dyDescent="0.25">
      <c r="B411" s="186"/>
      <c r="C411" s="53" t="s">
        <v>662</v>
      </c>
      <c r="D411" s="48">
        <v>22.581</v>
      </c>
      <c r="E411" s="54" t="s">
        <v>157</v>
      </c>
      <c r="F411" s="54" t="s">
        <v>468</v>
      </c>
    </row>
    <row r="412" spans="2:6" x14ac:dyDescent="0.25">
      <c r="B412" s="186"/>
      <c r="C412" s="53" t="s">
        <v>663</v>
      </c>
      <c r="D412" s="48">
        <v>22.702999999999999</v>
      </c>
      <c r="E412" s="54" t="s">
        <v>157</v>
      </c>
      <c r="F412" s="54" t="s">
        <v>468</v>
      </c>
    </row>
    <row r="413" spans="2:6" x14ac:dyDescent="0.25">
      <c r="B413" s="186"/>
      <c r="C413" s="53" t="s">
        <v>664</v>
      </c>
      <c r="D413" s="48">
        <v>22.824999999999999</v>
      </c>
      <c r="E413" s="54" t="s">
        <v>157</v>
      </c>
      <c r="F413" s="54" t="s">
        <v>468</v>
      </c>
    </row>
    <row r="414" spans="2:6" x14ac:dyDescent="0.25">
      <c r="B414" s="186"/>
      <c r="C414" s="53" t="s">
        <v>665</v>
      </c>
      <c r="D414" s="48">
        <v>22.946999999999999</v>
      </c>
      <c r="E414" s="54" t="s">
        <v>157</v>
      </c>
      <c r="F414" s="54" t="s">
        <v>468</v>
      </c>
    </row>
    <row r="415" spans="2:6" x14ac:dyDescent="0.25">
      <c r="B415" s="186"/>
      <c r="C415" s="53" t="s">
        <v>666</v>
      </c>
      <c r="D415" s="48">
        <v>23.068999999999999</v>
      </c>
      <c r="E415" s="54" t="s">
        <v>157</v>
      </c>
      <c r="F415" s="54" t="s">
        <v>468</v>
      </c>
    </row>
    <row r="416" spans="2:6" x14ac:dyDescent="0.25">
      <c r="B416" s="186"/>
      <c r="C416" s="53" t="s">
        <v>667</v>
      </c>
      <c r="D416" s="48">
        <v>23.190999999999999</v>
      </c>
      <c r="E416" s="54" t="s">
        <v>157</v>
      </c>
      <c r="F416" s="54" t="s">
        <v>468</v>
      </c>
    </row>
    <row r="417" spans="2:6" x14ac:dyDescent="0.25">
      <c r="B417" s="186"/>
      <c r="C417" s="53" t="s">
        <v>668</v>
      </c>
      <c r="D417" s="48">
        <v>23.312999999999999</v>
      </c>
      <c r="E417" s="54" t="s">
        <v>157</v>
      </c>
      <c r="F417" s="54" t="s">
        <v>468</v>
      </c>
    </row>
    <row r="418" spans="2:6" x14ac:dyDescent="0.25">
      <c r="B418" s="186"/>
      <c r="C418" s="53" t="s">
        <v>669</v>
      </c>
      <c r="D418" s="48">
        <v>23.434999999999999</v>
      </c>
      <c r="E418" s="54" t="s">
        <v>157</v>
      </c>
      <c r="F418" s="54" t="s">
        <v>468</v>
      </c>
    </row>
    <row r="419" spans="2:6" x14ac:dyDescent="0.25">
      <c r="B419" s="186"/>
      <c r="C419" s="53" t="s">
        <v>670</v>
      </c>
      <c r="D419" s="48">
        <v>23.556999999999999</v>
      </c>
      <c r="E419" s="54" t="s">
        <v>157</v>
      </c>
      <c r="F419" s="54" t="s">
        <v>468</v>
      </c>
    </row>
    <row r="420" spans="2:6" x14ac:dyDescent="0.25">
      <c r="B420" s="186"/>
      <c r="C420" s="53" t="s">
        <v>671</v>
      </c>
      <c r="D420" s="48">
        <v>23.678999999999998</v>
      </c>
      <c r="E420" s="54" t="s">
        <v>157</v>
      </c>
      <c r="F420" s="54" t="s">
        <v>468</v>
      </c>
    </row>
    <row r="421" spans="2:6" x14ac:dyDescent="0.25">
      <c r="B421" s="186"/>
      <c r="C421" s="53" t="s">
        <v>672</v>
      </c>
      <c r="D421" s="48">
        <v>23.800999999999998</v>
      </c>
      <c r="E421" s="54" t="s">
        <v>157</v>
      </c>
      <c r="F421" s="54" t="s">
        <v>468</v>
      </c>
    </row>
    <row r="422" spans="2:6" x14ac:dyDescent="0.25">
      <c r="B422" s="186"/>
      <c r="C422" s="53" t="s">
        <v>673</v>
      </c>
      <c r="D422" s="48">
        <v>23.922999999999998</v>
      </c>
      <c r="E422" s="54" t="s">
        <v>157</v>
      </c>
      <c r="F422" s="54" t="s">
        <v>468</v>
      </c>
    </row>
    <row r="423" spans="2:6" x14ac:dyDescent="0.25">
      <c r="B423" s="186"/>
      <c r="C423" s="53" t="s">
        <v>674</v>
      </c>
      <c r="D423" s="48">
        <v>24.045000000000002</v>
      </c>
      <c r="E423" s="54" t="s">
        <v>157</v>
      </c>
      <c r="F423" s="54" t="s">
        <v>468</v>
      </c>
    </row>
    <row r="424" spans="2:6" x14ac:dyDescent="0.25">
      <c r="B424" s="186"/>
      <c r="C424" s="53" t="s">
        <v>675</v>
      </c>
      <c r="D424" s="48">
        <v>24.167000000000002</v>
      </c>
      <c r="E424" s="54" t="s">
        <v>157</v>
      </c>
      <c r="F424" s="54" t="s">
        <v>468</v>
      </c>
    </row>
    <row r="425" spans="2:6" x14ac:dyDescent="0.25">
      <c r="B425" s="186"/>
      <c r="C425" s="53" t="s">
        <v>676</v>
      </c>
      <c r="D425" s="48">
        <v>24.289000000000001</v>
      </c>
      <c r="E425" s="54" t="s">
        <v>157</v>
      </c>
      <c r="F425" s="54" t="s">
        <v>468</v>
      </c>
    </row>
    <row r="426" spans="2:6" x14ac:dyDescent="0.25">
      <c r="B426" s="186"/>
      <c r="C426" s="53" t="s">
        <v>677</v>
      </c>
      <c r="D426" s="48">
        <v>24.411000000000001</v>
      </c>
      <c r="E426" s="54" t="s">
        <v>157</v>
      </c>
      <c r="F426" s="54" t="s">
        <v>468</v>
      </c>
    </row>
    <row r="427" spans="2:6" x14ac:dyDescent="0.25">
      <c r="B427" s="186"/>
      <c r="C427" s="53" t="s">
        <v>678</v>
      </c>
      <c r="D427" s="48">
        <v>24.533000000000001</v>
      </c>
      <c r="E427" s="54" t="s">
        <v>157</v>
      </c>
      <c r="F427" s="54" t="s">
        <v>468</v>
      </c>
    </row>
    <row r="428" spans="2:6" x14ac:dyDescent="0.25">
      <c r="B428" s="186"/>
      <c r="C428" s="53" t="s">
        <v>679</v>
      </c>
      <c r="D428" s="48">
        <v>24.655000000000001</v>
      </c>
      <c r="E428" s="54" t="s">
        <v>157</v>
      </c>
      <c r="F428" s="54" t="s">
        <v>468</v>
      </c>
    </row>
    <row r="429" spans="2:6" x14ac:dyDescent="0.25">
      <c r="B429" s="186"/>
      <c r="C429" s="53" t="s">
        <v>680</v>
      </c>
      <c r="D429" s="48">
        <v>24.777000000000001</v>
      </c>
      <c r="E429" s="54" t="s">
        <v>157</v>
      </c>
      <c r="F429" s="54" t="s">
        <v>468</v>
      </c>
    </row>
    <row r="430" spans="2:6" x14ac:dyDescent="0.25">
      <c r="B430" s="186"/>
      <c r="C430" s="53" t="s">
        <v>681</v>
      </c>
      <c r="D430" s="48">
        <v>24.899000000000001</v>
      </c>
      <c r="E430" s="54" t="s">
        <v>157</v>
      </c>
      <c r="F430" s="54" t="s">
        <v>468</v>
      </c>
    </row>
    <row r="431" spans="2:6" x14ac:dyDescent="0.25">
      <c r="B431" s="186"/>
      <c r="C431" s="53" t="s">
        <v>682</v>
      </c>
      <c r="D431" s="48">
        <v>25.021000000000001</v>
      </c>
      <c r="E431" s="54" t="s">
        <v>157</v>
      </c>
      <c r="F431" s="54" t="s">
        <v>468</v>
      </c>
    </row>
    <row r="432" spans="2:6" x14ac:dyDescent="0.25">
      <c r="B432" s="186"/>
      <c r="C432" s="53" t="s">
        <v>683</v>
      </c>
      <c r="D432" s="48">
        <v>25.143000000000001</v>
      </c>
      <c r="E432" s="54" t="s">
        <v>157</v>
      </c>
      <c r="F432" s="54" t="s">
        <v>468</v>
      </c>
    </row>
    <row r="433" spans="2:6" x14ac:dyDescent="0.25">
      <c r="B433" s="186"/>
      <c r="C433" s="53" t="s">
        <v>684</v>
      </c>
      <c r="D433" s="48">
        <v>25.265000000000001</v>
      </c>
      <c r="E433" s="54" t="s">
        <v>157</v>
      </c>
      <c r="F433" s="54" t="s">
        <v>468</v>
      </c>
    </row>
    <row r="434" spans="2:6" x14ac:dyDescent="0.25">
      <c r="B434" s="186"/>
      <c r="C434" s="53" t="s">
        <v>685</v>
      </c>
      <c r="D434" s="48">
        <v>25.387</v>
      </c>
      <c r="E434" s="54" t="s">
        <v>157</v>
      </c>
      <c r="F434" s="54" t="s">
        <v>468</v>
      </c>
    </row>
    <row r="435" spans="2:6" x14ac:dyDescent="0.25">
      <c r="B435" s="186"/>
      <c r="C435" s="53" t="s">
        <v>686</v>
      </c>
      <c r="D435" s="48">
        <v>25.509</v>
      </c>
      <c r="E435" s="54" t="s">
        <v>157</v>
      </c>
      <c r="F435" s="54" t="s">
        <v>468</v>
      </c>
    </row>
    <row r="436" spans="2:6" x14ac:dyDescent="0.25">
      <c r="B436" s="186"/>
      <c r="C436" s="53" t="s">
        <v>687</v>
      </c>
      <c r="D436" s="48">
        <v>25.631</v>
      </c>
      <c r="E436" s="54" t="s">
        <v>157</v>
      </c>
      <c r="F436" s="54" t="s">
        <v>468</v>
      </c>
    </row>
    <row r="437" spans="2:6" x14ac:dyDescent="0.25">
      <c r="B437" s="186"/>
      <c r="C437" s="53" t="s">
        <v>688</v>
      </c>
      <c r="D437" s="48">
        <v>25.753</v>
      </c>
      <c r="E437" s="54" t="s">
        <v>157</v>
      </c>
      <c r="F437" s="54" t="s">
        <v>468</v>
      </c>
    </row>
    <row r="438" spans="2:6" x14ac:dyDescent="0.25">
      <c r="B438" s="186"/>
      <c r="C438" s="53" t="s">
        <v>689</v>
      </c>
      <c r="D438" s="48">
        <v>25.875</v>
      </c>
      <c r="E438" s="54" t="s">
        <v>157</v>
      </c>
      <c r="F438" s="54" t="s">
        <v>468</v>
      </c>
    </row>
    <row r="439" spans="2:6" x14ac:dyDescent="0.25">
      <c r="B439" s="186"/>
      <c r="C439" s="53" t="s">
        <v>690</v>
      </c>
      <c r="D439" s="48">
        <v>25.997</v>
      </c>
      <c r="E439" s="54" t="s">
        <v>157</v>
      </c>
      <c r="F439" s="54" t="s">
        <v>468</v>
      </c>
    </row>
    <row r="440" spans="2:6" x14ac:dyDescent="0.25">
      <c r="B440" s="186"/>
      <c r="C440" s="53"/>
      <c r="D440" s="15"/>
      <c r="E440" s="54"/>
      <c r="F440" s="54"/>
    </row>
    <row r="441" spans="2:6" x14ac:dyDescent="0.25">
      <c r="B441" s="186" t="s">
        <v>177</v>
      </c>
      <c r="C441" s="53"/>
      <c r="D441" s="15"/>
      <c r="E441" s="54"/>
      <c r="F441" s="54"/>
    </row>
    <row r="442" spans="2:6" x14ac:dyDescent="0.25">
      <c r="B442" s="186"/>
      <c r="C442" s="53" t="s">
        <v>322</v>
      </c>
      <c r="D442" s="15">
        <v>1.6080000000000001</v>
      </c>
      <c r="E442" s="54" t="s">
        <v>157</v>
      </c>
      <c r="F442" s="54" t="s">
        <v>468</v>
      </c>
    </row>
    <row r="443" spans="2:6" x14ac:dyDescent="0.25">
      <c r="B443" s="186"/>
      <c r="C443" s="53" t="s">
        <v>323</v>
      </c>
      <c r="D443" s="15">
        <v>1.931</v>
      </c>
      <c r="E443" s="54" t="s">
        <v>157</v>
      </c>
      <c r="F443" s="54" t="s">
        <v>468</v>
      </c>
    </row>
    <row r="444" spans="2:6" x14ac:dyDescent="0.25">
      <c r="B444" s="186"/>
      <c r="C444" s="53" t="s">
        <v>324</v>
      </c>
      <c r="D444" s="15">
        <v>2.254</v>
      </c>
      <c r="E444" s="54" t="s">
        <v>157</v>
      </c>
      <c r="F444" s="54" t="s">
        <v>468</v>
      </c>
    </row>
    <row r="445" spans="2:6" x14ac:dyDescent="0.25">
      <c r="B445" s="186"/>
      <c r="C445" s="53" t="s">
        <v>325</v>
      </c>
      <c r="D445" s="15">
        <v>2.577</v>
      </c>
      <c r="E445" s="54" t="s">
        <v>157</v>
      </c>
      <c r="F445" s="54" t="s">
        <v>468</v>
      </c>
    </row>
    <row r="446" spans="2:6" x14ac:dyDescent="0.25">
      <c r="B446" s="186"/>
      <c r="C446" s="53" t="s">
        <v>326</v>
      </c>
      <c r="D446" s="15">
        <v>2.9</v>
      </c>
      <c r="E446" s="54" t="s">
        <v>157</v>
      </c>
      <c r="F446" s="54" t="s">
        <v>468</v>
      </c>
    </row>
    <row r="447" spans="2:6" x14ac:dyDescent="0.25">
      <c r="B447" s="186"/>
      <c r="C447" s="53" t="s">
        <v>327</v>
      </c>
      <c r="D447" s="15">
        <v>3.2229999999999999</v>
      </c>
      <c r="E447" s="54" t="s">
        <v>157</v>
      </c>
      <c r="F447" s="54" t="s">
        <v>468</v>
      </c>
    </row>
    <row r="448" spans="2:6" x14ac:dyDescent="0.25">
      <c r="B448" s="186"/>
      <c r="C448" s="53" t="s">
        <v>328</v>
      </c>
      <c r="D448" s="15">
        <v>3.5459999999999998</v>
      </c>
      <c r="E448" s="54" t="s">
        <v>157</v>
      </c>
      <c r="F448" s="54" t="s">
        <v>468</v>
      </c>
    </row>
    <row r="449" spans="2:6" x14ac:dyDescent="0.25">
      <c r="B449" s="186"/>
      <c r="C449" s="53" t="s">
        <v>329</v>
      </c>
      <c r="D449" s="15">
        <v>3.8690000000000002</v>
      </c>
      <c r="E449" s="54" t="s">
        <v>157</v>
      </c>
      <c r="F449" s="54" t="s">
        <v>468</v>
      </c>
    </row>
    <row r="450" spans="2:6" x14ac:dyDescent="0.25">
      <c r="B450" s="186"/>
      <c r="C450" s="53" t="s">
        <v>330</v>
      </c>
      <c r="D450" s="15">
        <v>4.1920000000000002</v>
      </c>
      <c r="E450" s="54" t="s">
        <v>157</v>
      </c>
      <c r="F450" s="54" t="s">
        <v>468</v>
      </c>
    </row>
    <row r="451" spans="2:6" x14ac:dyDescent="0.25">
      <c r="B451" s="186"/>
      <c r="C451" s="53" t="s">
        <v>331</v>
      </c>
      <c r="D451" s="15">
        <v>4.5149999999999997</v>
      </c>
      <c r="E451" s="54" t="s">
        <v>157</v>
      </c>
      <c r="F451" s="54" t="s">
        <v>468</v>
      </c>
    </row>
    <row r="452" spans="2:6" x14ac:dyDescent="0.25">
      <c r="B452" s="186"/>
      <c r="C452" s="53" t="s">
        <v>332</v>
      </c>
      <c r="D452" s="15">
        <v>4.8079999999999998</v>
      </c>
      <c r="E452" s="54" t="s">
        <v>157</v>
      </c>
      <c r="F452" s="54" t="s">
        <v>468</v>
      </c>
    </row>
    <row r="453" spans="2:6" x14ac:dyDescent="0.25">
      <c r="B453" s="186"/>
      <c r="C453" s="53" t="s">
        <v>333</v>
      </c>
      <c r="D453" s="15">
        <v>5.101</v>
      </c>
      <c r="E453" s="54" t="s">
        <v>157</v>
      </c>
      <c r="F453" s="54" t="s">
        <v>468</v>
      </c>
    </row>
    <row r="454" spans="2:6" x14ac:dyDescent="0.25">
      <c r="B454" s="186"/>
      <c r="C454" s="53" t="s">
        <v>334</v>
      </c>
      <c r="D454" s="15">
        <v>5.3940000000000001</v>
      </c>
      <c r="E454" s="54" t="s">
        <v>157</v>
      </c>
      <c r="F454" s="54" t="s">
        <v>468</v>
      </c>
    </row>
    <row r="455" spans="2:6" x14ac:dyDescent="0.25">
      <c r="B455" s="186"/>
      <c r="C455" s="53" t="s">
        <v>335</v>
      </c>
      <c r="D455" s="15">
        <v>5.6870000000000003</v>
      </c>
      <c r="E455" s="54" t="s">
        <v>157</v>
      </c>
      <c r="F455" s="54" t="s">
        <v>468</v>
      </c>
    </row>
    <row r="456" spans="2:6" x14ac:dyDescent="0.25">
      <c r="B456" s="186"/>
      <c r="C456" s="53" t="s">
        <v>336</v>
      </c>
      <c r="D456" s="15">
        <v>5.98</v>
      </c>
      <c r="E456" s="54" t="s">
        <v>157</v>
      </c>
      <c r="F456" s="54" t="s">
        <v>468</v>
      </c>
    </row>
    <row r="457" spans="2:6" x14ac:dyDescent="0.25">
      <c r="B457" s="186"/>
      <c r="C457" s="53" t="s">
        <v>337</v>
      </c>
      <c r="D457" s="15">
        <v>6.2729999999999997</v>
      </c>
      <c r="E457" s="54" t="s">
        <v>157</v>
      </c>
      <c r="F457" s="54" t="s">
        <v>468</v>
      </c>
    </row>
    <row r="458" spans="2:6" x14ac:dyDescent="0.25">
      <c r="B458" s="186"/>
      <c r="C458" s="53" t="s">
        <v>338</v>
      </c>
      <c r="D458" s="15">
        <v>6.5659999999999998</v>
      </c>
      <c r="E458" s="54" t="s">
        <v>157</v>
      </c>
      <c r="F458" s="54" t="s">
        <v>468</v>
      </c>
    </row>
    <row r="459" spans="2:6" x14ac:dyDescent="0.25">
      <c r="B459" s="186"/>
      <c r="C459" s="53" t="s">
        <v>339</v>
      </c>
      <c r="D459" s="15">
        <v>6.859</v>
      </c>
      <c r="E459" s="54" t="s">
        <v>157</v>
      </c>
      <c r="F459" s="54" t="s">
        <v>468</v>
      </c>
    </row>
    <row r="460" spans="2:6" x14ac:dyDescent="0.25">
      <c r="B460" s="186"/>
      <c r="C460" s="53" t="s">
        <v>340</v>
      </c>
      <c r="D460" s="15">
        <v>7.1520000000000001</v>
      </c>
      <c r="E460" s="54" t="s">
        <v>157</v>
      </c>
      <c r="F460" s="54" t="s">
        <v>468</v>
      </c>
    </row>
    <row r="461" spans="2:6" x14ac:dyDescent="0.25">
      <c r="B461" s="186"/>
      <c r="C461" s="53" t="s">
        <v>341</v>
      </c>
      <c r="D461" s="15">
        <v>7.4450000000000003</v>
      </c>
      <c r="E461" s="54" t="s">
        <v>157</v>
      </c>
      <c r="F461" s="54" t="s">
        <v>468</v>
      </c>
    </row>
    <row r="462" spans="2:6" x14ac:dyDescent="0.25">
      <c r="B462" s="186"/>
      <c r="C462" s="53" t="s">
        <v>342</v>
      </c>
      <c r="D462" s="15">
        <v>7.7380000000000004</v>
      </c>
      <c r="E462" s="54" t="s">
        <v>157</v>
      </c>
      <c r="F462" s="54" t="s">
        <v>468</v>
      </c>
    </row>
    <row r="463" spans="2:6" x14ac:dyDescent="0.25">
      <c r="B463" s="186"/>
      <c r="C463" s="53" t="s">
        <v>343</v>
      </c>
      <c r="D463" s="15">
        <v>8.0310000000000006</v>
      </c>
      <c r="E463" s="54" t="s">
        <v>157</v>
      </c>
      <c r="F463" s="54" t="s">
        <v>468</v>
      </c>
    </row>
    <row r="464" spans="2:6" x14ac:dyDescent="0.25">
      <c r="B464" s="186"/>
      <c r="C464" s="53" t="s">
        <v>344</v>
      </c>
      <c r="D464" s="15">
        <v>8.3239999999999998</v>
      </c>
      <c r="E464" s="54" t="s">
        <v>157</v>
      </c>
      <c r="F464" s="54" t="s">
        <v>468</v>
      </c>
    </row>
    <row r="465" spans="2:6" x14ac:dyDescent="0.25">
      <c r="B465" s="186"/>
      <c r="C465" s="53" t="s">
        <v>345</v>
      </c>
      <c r="D465" s="15">
        <v>8.6170000000000009</v>
      </c>
      <c r="E465" s="54" t="s">
        <v>157</v>
      </c>
      <c r="F465" s="54" t="s">
        <v>468</v>
      </c>
    </row>
    <row r="466" spans="2:6" x14ac:dyDescent="0.25">
      <c r="B466" s="186"/>
      <c r="C466" s="53" t="s">
        <v>346</v>
      </c>
      <c r="D466" s="15">
        <v>8.91</v>
      </c>
      <c r="E466" s="54" t="s">
        <v>157</v>
      </c>
      <c r="F466" s="54" t="s">
        <v>468</v>
      </c>
    </row>
    <row r="467" spans="2:6" x14ac:dyDescent="0.25">
      <c r="B467" s="186"/>
      <c r="C467" s="53" t="s">
        <v>347</v>
      </c>
      <c r="D467" s="15">
        <v>9.2029999999999994</v>
      </c>
      <c r="E467" s="54" t="s">
        <v>157</v>
      </c>
      <c r="F467" s="54" t="s">
        <v>468</v>
      </c>
    </row>
    <row r="468" spans="2:6" x14ac:dyDescent="0.25">
      <c r="B468" s="186"/>
      <c r="C468" s="53" t="s">
        <v>348</v>
      </c>
      <c r="D468" s="15">
        <v>9.4960000000000004</v>
      </c>
      <c r="E468" s="54" t="s">
        <v>157</v>
      </c>
      <c r="F468" s="54" t="s">
        <v>468</v>
      </c>
    </row>
    <row r="469" spans="2:6" x14ac:dyDescent="0.25">
      <c r="B469" s="186"/>
      <c r="C469" s="53" t="s">
        <v>349</v>
      </c>
      <c r="D469" s="15">
        <v>9.7889999999999997</v>
      </c>
      <c r="E469" s="54" t="s">
        <v>157</v>
      </c>
      <c r="F469" s="54" t="s">
        <v>468</v>
      </c>
    </row>
    <row r="470" spans="2:6" x14ac:dyDescent="0.25">
      <c r="B470" s="186"/>
      <c r="C470" s="53" t="s">
        <v>350</v>
      </c>
      <c r="D470" s="15">
        <v>10.082000000000001</v>
      </c>
      <c r="E470" s="54" t="s">
        <v>157</v>
      </c>
      <c r="F470" s="54" t="s">
        <v>468</v>
      </c>
    </row>
    <row r="471" spans="2:6" x14ac:dyDescent="0.25">
      <c r="B471" s="186"/>
      <c r="C471" s="53" t="s">
        <v>351</v>
      </c>
      <c r="D471" s="15">
        <v>10.375</v>
      </c>
      <c r="E471" s="54" t="s">
        <v>157</v>
      </c>
      <c r="F471" s="54" t="s">
        <v>468</v>
      </c>
    </row>
    <row r="472" spans="2:6" x14ac:dyDescent="0.25">
      <c r="B472" s="186"/>
      <c r="C472" s="53" t="s">
        <v>352</v>
      </c>
      <c r="D472" s="15">
        <v>10.555</v>
      </c>
      <c r="E472" s="54" t="s">
        <v>157</v>
      </c>
      <c r="F472" s="54" t="s">
        <v>468</v>
      </c>
    </row>
    <row r="473" spans="2:6" x14ac:dyDescent="0.25">
      <c r="B473" s="186"/>
      <c r="C473" s="53" t="s">
        <v>353</v>
      </c>
      <c r="D473" s="15">
        <v>10.734999999999999</v>
      </c>
      <c r="E473" s="54" t="s">
        <v>157</v>
      </c>
      <c r="F473" s="54" t="s">
        <v>468</v>
      </c>
    </row>
    <row r="474" spans="2:6" x14ac:dyDescent="0.25">
      <c r="B474" s="186"/>
      <c r="C474" s="53" t="s">
        <v>354</v>
      </c>
      <c r="D474" s="15">
        <v>10.914999999999999</v>
      </c>
      <c r="E474" s="54" t="s">
        <v>157</v>
      </c>
      <c r="F474" s="54" t="s">
        <v>468</v>
      </c>
    </row>
    <row r="475" spans="2:6" x14ac:dyDescent="0.25">
      <c r="B475" s="186"/>
      <c r="C475" s="53" t="s">
        <v>355</v>
      </c>
      <c r="D475" s="15">
        <v>11.095000000000001</v>
      </c>
      <c r="E475" s="54" t="s">
        <v>157</v>
      </c>
      <c r="F475" s="54" t="s">
        <v>468</v>
      </c>
    </row>
    <row r="476" spans="2:6" x14ac:dyDescent="0.25">
      <c r="B476" s="186"/>
      <c r="C476" s="53" t="s">
        <v>356</v>
      </c>
      <c r="D476" s="15">
        <v>11.275</v>
      </c>
      <c r="E476" s="54" t="s">
        <v>157</v>
      </c>
      <c r="F476" s="54" t="s">
        <v>468</v>
      </c>
    </row>
    <row r="477" spans="2:6" x14ac:dyDescent="0.25">
      <c r="B477" s="186"/>
      <c r="C477" s="53" t="s">
        <v>357</v>
      </c>
      <c r="D477" s="15">
        <v>11.455</v>
      </c>
      <c r="E477" s="54" t="s">
        <v>157</v>
      </c>
      <c r="F477" s="54" t="s">
        <v>468</v>
      </c>
    </row>
    <row r="478" spans="2:6" x14ac:dyDescent="0.25">
      <c r="B478" s="186"/>
      <c r="C478" s="53" t="s">
        <v>358</v>
      </c>
      <c r="D478" s="15">
        <v>11.635</v>
      </c>
      <c r="E478" s="54" t="s">
        <v>157</v>
      </c>
      <c r="F478" s="54" t="s">
        <v>468</v>
      </c>
    </row>
    <row r="479" spans="2:6" x14ac:dyDescent="0.25">
      <c r="B479" s="186"/>
      <c r="C479" s="53" t="s">
        <v>359</v>
      </c>
      <c r="D479" s="15">
        <v>11.815</v>
      </c>
      <c r="E479" s="54" t="s">
        <v>157</v>
      </c>
      <c r="F479" s="54" t="s">
        <v>468</v>
      </c>
    </row>
    <row r="480" spans="2:6" x14ac:dyDescent="0.25">
      <c r="B480" s="186"/>
      <c r="C480" s="53" t="s">
        <v>360</v>
      </c>
      <c r="D480" s="15">
        <v>11.994999999999999</v>
      </c>
      <c r="E480" s="54" t="s">
        <v>157</v>
      </c>
      <c r="F480" s="54" t="s">
        <v>468</v>
      </c>
    </row>
    <row r="481" spans="2:6" x14ac:dyDescent="0.25">
      <c r="B481" s="186"/>
      <c r="C481" s="53" t="s">
        <v>361</v>
      </c>
      <c r="D481" s="15">
        <v>12.175000000000001</v>
      </c>
      <c r="E481" s="54" t="s">
        <v>157</v>
      </c>
      <c r="F481" s="54" t="s">
        <v>468</v>
      </c>
    </row>
    <row r="482" spans="2:6" x14ac:dyDescent="0.25">
      <c r="B482" s="186"/>
      <c r="C482" s="53" t="s">
        <v>362</v>
      </c>
      <c r="D482" s="15">
        <v>12.355</v>
      </c>
      <c r="E482" s="54" t="s">
        <v>157</v>
      </c>
      <c r="F482" s="54" t="s">
        <v>468</v>
      </c>
    </row>
    <row r="483" spans="2:6" x14ac:dyDescent="0.25">
      <c r="B483" s="186"/>
      <c r="C483" s="53" t="s">
        <v>363</v>
      </c>
      <c r="D483" s="15">
        <v>12.535</v>
      </c>
      <c r="E483" s="54" t="s">
        <v>157</v>
      </c>
      <c r="F483" s="54" t="s">
        <v>468</v>
      </c>
    </row>
    <row r="484" spans="2:6" x14ac:dyDescent="0.25">
      <c r="B484" s="186"/>
      <c r="C484" s="53" t="s">
        <v>364</v>
      </c>
      <c r="D484" s="15">
        <v>12.715</v>
      </c>
      <c r="E484" s="54" t="s">
        <v>157</v>
      </c>
      <c r="F484" s="54" t="s">
        <v>468</v>
      </c>
    </row>
    <row r="485" spans="2:6" x14ac:dyDescent="0.25">
      <c r="B485" s="186"/>
      <c r="C485" s="53" t="s">
        <v>365</v>
      </c>
      <c r="D485" s="15">
        <v>12.895</v>
      </c>
      <c r="E485" s="54" t="s">
        <v>157</v>
      </c>
      <c r="F485" s="54" t="s">
        <v>468</v>
      </c>
    </row>
    <row r="486" spans="2:6" x14ac:dyDescent="0.25">
      <c r="B486" s="186"/>
      <c r="C486" s="53" t="s">
        <v>366</v>
      </c>
      <c r="D486" s="15">
        <v>13.074999999999999</v>
      </c>
      <c r="E486" s="54" t="s">
        <v>157</v>
      </c>
      <c r="F486" s="54" t="s">
        <v>468</v>
      </c>
    </row>
    <row r="487" spans="2:6" x14ac:dyDescent="0.25">
      <c r="B487" s="186"/>
      <c r="C487" s="53" t="s">
        <v>367</v>
      </c>
      <c r="D487" s="15">
        <v>13.255000000000001</v>
      </c>
      <c r="E487" s="54" t="s">
        <v>157</v>
      </c>
      <c r="F487" s="54" t="s">
        <v>468</v>
      </c>
    </row>
    <row r="488" spans="2:6" x14ac:dyDescent="0.25">
      <c r="B488" s="186"/>
      <c r="C488" s="53" t="s">
        <v>368</v>
      </c>
      <c r="D488" s="15">
        <v>13.435</v>
      </c>
      <c r="E488" s="54" t="s">
        <v>157</v>
      </c>
      <c r="F488" s="54" t="s">
        <v>468</v>
      </c>
    </row>
    <row r="489" spans="2:6" x14ac:dyDescent="0.25">
      <c r="B489" s="186"/>
      <c r="C489" s="53" t="s">
        <v>369</v>
      </c>
      <c r="D489" s="15">
        <v>13.615</v>
      </c>
      <c r="E489" s="54" t="s">
        <v>157</v>
      </c>
      <c r="F489" s="54" t="s">
        <v>468</v>
      </c>
    </row>
    <row r="490" spans="2:6" x14ac:dyDescent="0.25">
      <c r="B490" s="186"/>
      <c r="C490" s="53" t="s">
        <v>370</v>
      </c>
      <c r="D490" s="15">
        <v>13.795</v>
      </c>
      <c r="E490" s="54" t="s">
        <v>157</v>
      </c>
      <c r="F490" s="54" t="s">
        <v>468</v>
      </c>
    </row>
    <row r="491" spans="2:6" x14ac:dyDescent="0.25">
      <c r="B491" s="186"/>
      <c r="C491" s="53" t="s">
        <v>371</v>
      </c>
      <c r="D491" s="15">
        <v>13.975</v>
      </c>
      <c r="E491" s="54" t="s">
        <v>157</v>
      </c>
      <c r="F491" s="54" t="s">
        <v>468</v>
      </c>
    </row>
    <row r="492" spans="2:6" x14ac:dyDescent="0.25">
      <c r="B492" s="186"/>
      <c r="C492" s="53" t="s">
        <v>372</v>
      </c>
      <c r="D492" s="15">
        <v>14.154999999999999</v>
      </c>
      <c r="E492" s="54" t="s">
        <v>157</v>
      </c>
      <c r="F492" s="54" t="s">
        <v>468</v>
      </c>
    </row>
    <row r="493" spans="2:6" x14ac:dyDescent="0.25">
      <c r="B493" s="186"/>
      <c r="C493" s="53" t="s">
        <v>373</v>
      </c>
      <c r="D493" s="15">
        <v>14.335000000000001</v>
      </c>
      <c r="E493" s="54" t="s">
        <v>157</v>
      </c>
      <c r="F493" s="54" t="s">
        <v>468</v>
      </c>
    </row>
    <row r="494" spans="2:6" x14ac:dyDescent="0.25">
      <c r="B494" s="186"/>
      <c r="C494" s="53" t="s">
        <v>374</v>
      </c>
      <c r="D494" s="15">
        <v>14.515000000000001</v>
      </c>
      <c r="E494" s="54" t="s">
        <v>157</v>
      </c>
      <c r="F494" s="54" t="s">
        <v>468</v>
      </c>
    </row>
    <row r="495" spans="2:6" x14ac:dyDescent="0.25">
      <c r="B495" s="186"/>
      <c r="C495" s="53" t="s">
        <v>375</v>
      </c>
      <c r="D495" s="15">
        <v>14.695</v>
      </c>
      <c r="E495" s="54" t="s">
        <v>157</v>
      </c>
      <c r="F495" s="54" t="s">
        <v>468</v>
      </c>
    </row>
    <row r="496" spans="2:6" x14ac:dyDescent="0.25">
      <c r="B496" s="186"/>
      <c r="C496" s="53" t="s">
        <v>376</v>
      </c>
      <c r="D496" s="15">
        <v>14.875</v>
      </c>
      <c r="E496" s="54" t="s">
        <v>157</v>
      </c>
      <c r="F496" s="54" t="s">
        <v>468</v>
      </c>
    </row>
    <row r="497" spans="2:6" x14ac:dyDescent="0.25">
      <c r="B497" s="186"/>
      <c r="C497" s="53" t="s">
        <v>377</v>
      </c>
      <c r="D497" s="15">
        <v>15.055</v>
      </c>
      <c r="E497" s="54" t="s">
        <v>157</v>
      </c>
      <c r="F497" s="54" t="s">
        <v>468</v>
      </c>
    </row>
    <row r="498" spans="2:6" x14ac:dyDescent="0.25">
      <c r="B498" s="186"/>
      <c r="C498" s="53" t="s">
        <v>378</v>
      </c>
      <c r="D498" s="15">
        <v>15.234999999999999</v>
      </c>
      <c r="E498" s="54" t="s">
        <v>157</v>
      </c>
      <c r="F498" s="54" t="s">
        <v>468</v>
      </c>
    </row>
    <row r="499" spans="2:6" x14ac:dyDescent="0.25">
      <c r="B499" s="186"/>
      <c r="C499" s="53" t="s">
        <v>379</v>
      </c>
      <c r="D499" s="15">
        <v>15.414999999999999</v>
      </c>
      <c r="E499" s="54" t="s">
        <v>157</v>
      </c>
      <c r="F499" s="54" t="s">
        <v>468</v>
      </c>
    </row>
    <row r="500" spans="2:6" x14ac:dyDescent="0.25">
      <c r="B500" s="186"/>
      <c r="C500" s="53" t="s">
        <v>380</v>
      </c>
      <c r="D500" s="15">
        <v>15.595000000000001</v>
      </c>
      <c r="E500" s="54" t="s">
        <v>157</v>
      </c>
      <c r="F500" s="54" t="s">
        <v>468</v>
      </c>
    </row>
    <row r="501" spans="2:6" x14ac:dyDescent="0.25">
      <c r="B501" s="186"/>
      <c r="C501" s="53" t="s">
        <v>381</v>
      </c>
      <c r="D501" s="15">
        <v>15.775</v>
      </c>
      <c r="E501" s="54" t="s">
        <v>157</v>
      </c>
      <c r="F501" s="54" t="s">
        <v>468</v>
      </c>
    </row>
    <row r="502" spans="2:6" x14ac:dyDescent="0.25">
      <c r="B502" s="186"/>
      <c r="C502" s="53" t="s">
        <v>382</v>
      </c>
      <c r="D502" s="15">
        <v>15.955</v>
      </c>
      <c r="E502" s="54" t="s">
        <v>157</v>
      </c>
      <c r="F502" s="54" t="s">
        <v>468</v>
      </c>
    </row>
    <row r="503" spans="2:6" x14ac:dyDescent="0.25">
      <c r="B503" s="186"/>
      <c r="C503" s="53" t="s">
        <v>383</v>
      </c>
      <c r="D503" s="15">
        <v>16.135000000000002</v>
      </c>
      <c r="E503" s="54" t="s">
        <v>157</v>
      </c>
      <c r="F503" s="54" t="s">
        <v>468</v>
      </c>
    </row>
    <row r="504" spans="2:6" x14ac:dyDescent="0.25">
      <c r="B504" s="186"/>
      <c r="C504" s="53" t="s">
        <v>384</v>
      </c>
      <c r="D504" s="15">
        <v>16.315000000000001</v>
      </c>
      <c r="E504" s="54" t="s">
        <v>157</v>
      </c>
      <c r="F504" s="54" t="s">
        <v>468</v>
      </c>
    </row>
    <row r="505" spans="2:6" x14ac:dyDescent="0.25">
      <c r="B505" s="186"/>
      <c r="C505" s="53" t="s">
        <v>385</v>
      </c>
      <c r="D505" s="15">
        <v>16.495000000000001</v>
      </c>
      <c r="E505" s="54" t="s">
        <v>157</v>
      </c>
      <c r="F505" s="54" t="s">
        <v>468</v>
      </c>
    </row>
    <row r="506" spans="2:6" x14ac:dyDescent="0.25">
      <c r="B506" s="186"/>
      <c r="C506" s="53" t="s">
        <v>386</v>
      </c>
      <c r="D506" s="15">
        <v>16.675000000000001</v>
      </c>
      <c r="E506" s="54" t="s">
        <v>157</v>
      </c>
      <c r="F506" s="54" t="s">
        <v>468</v>
      </c>
    </row>
    <row r="507" spans="2:6" x14ac:dyDescent="0.25">
      <c r="B507" s="186"/>
      <c r="C507" s="53" t="s">
        <v>387</v>
      </c>
      <c r="D507" s="15">
        <v>16.794</v>
      </c>
      <c r="E507" s="54" t="s">
        <v>157</v>
      </c>
      <c r="F507" s="54" t="s">
        <v>468</v>
      </c>
    </row>
    <row r="508" spans="2:6" x14ac:dyDescent="0.25">
      <c r="B508" s="186"/>
      <c r="C508" s="53" t="s">
        <v>388</v>
      </c>
      <c r="D508" s="15">
        <v>16.913</v>
      </c>
      <c r="E508" s="54" t="s">
        <v>157</v>
      </c>
      <c r="F508" s="54" t="s">
        <v>468</v>
      </c>
    </row>
    <row r="509" spans="2:6" x14ac:dyDescent="0.25">
      <c r="B509" s="186"/>
      <c r="C509" s="53" t="s">
        <v>389</v>
      </c>
      <c r="D509" s="15">
        <v>17.032</v>
      </c>
      <c r="E509" s="54" t="s">
        <v>157</v>
      </c>
      <c r="F509" s="54" t="s">
        <v>468</v>
      </c>
    </row>
    <row r="510" spans="2:6" x14ac:dyDescent="0.25">
      <c r="B510" s="186"/>
      <c r="C510" s="53" t="s">
        <v>390</v>
      </c>
      <c r="D510" s="15">
        <v>17.151</v>
      </c>
      <c r="E510" s="54" t="s">
        <v>157</v>
      </c>
      <c r="F510" s="54" t="s">
        <v>468</v>
      </c>
    </row>
    <row r="511" spans="2:6" x14ac:dyDescent="0.25">
      <c r="B511" s="186"/>
      <c r="C511" s="53" t="s">
        <v>391</v>
      </c>
      <c r="D511" s="15">
        <v>17.27</v>
      </c>
      <c r="E511" s="54" t="s">
        <v>157</v>
      </c>
      <c r="F511" s="54" t="s">
        <v>468</v>
      </c>
    </row>
    <row r="512" spans="2:6" x14ac:dyDescent="0.25">
      <c r="B512" s="186"/>
      <c r="C512" s="53" t="s">
        <v>392</v>
      </c>
      <c r="D512" s="15">
        <v>17.388999999999999</v>
      </c>
      <c r="E512" s="54" t="s">
        <v>157</v>
      </c>
      <c r="F512" s="54" t="s">
        <v>468</v>
      </c>
    </row>
    <row r="513" spans="2:6" x14ac:dyDescent="0.25">
      <c r="B513" s="186"/>
      <c r="C513" s="53" t="s">
        <v>393</v>
      </c>
      <c r="D513" s="15">
        <v>17.507999999999999</v>
      </c>
      <c r="E513" s="54" t="s">
        <v>157</v>
      </c>
      <c r="F513" s="54" t="s">
        <v>468</v>
      </c>
    </row>
    <row r="514" spans="2:6" x14ac:dyDescent="0.25">
      <c r="B514" s="186"/>
      <c r="C514" s="53" t="s">
        <v>560</v>
      </c>
      <c r="D514" s="46">
        <v>17.626999999999999</v>
      </c>
      <c r="E514" s="54" t="s">
        <v>157</v>
      </c>
      <c r="F514" s="54" t="s">
        <v>468</v>
      </c>
    </row>
    <row r="515" spans="2:6" x14ac:dyDescent="0.25">
      <c r="B515" s="186"/>
      <c r="C515" s="53" t="s">
        <v>518</v>
      </c>
      <c r="D515" s="46">
        <v>17.745999999999999</v>
      </c>
      <c r="E515" s="54" t="s">
        <v>157</v>
      </c>
      <c r="F515" s="54" t="s">
        <v>468</v>
      </c>
    </row>
    <row r="516" spans="2:6" x14ac:dyDescent="0.25">
      <c r="B516" s="186"/>
      <c r="C516" s="53" t="s">
        <v>519</v>
      </c>
      <c r="D516" s="46">
        <v>17.864999999999998</v>
      </c>
      <c r="E516" s="54" t="s">
        <v>157</v>
      </c>
      <c r="F516" s="54" t="s">
        <v>468</v>
      </c>
    </row>
    <row r="517" spans="2:6" x14ac:dyDescent="0.25">
      <c r="B517" s="186"/>
      <c r="C517" s="53" t="s">
        <v>520</v>
      </c>
      <c r="D517" s="46">
        <v>17.984000000000002</v>
      </c>
      <c r="E517" s="54" t="s">
        <v>157</v>
      </c>
      <c r="F517" s="54" t="s">
        <v>468</v>
      </c>
    </row>
    <row r="518" spans="2:6" x14ac:dyDescent="0.25">
      <c r="B518" s="186"/>
      <c r="C518" s="53" t="s">
        <v>521</v>
      </c>
      <c r="D518" s="46">
        <v>18.103000000000002</v>
      </c>
      <c r="E518" s="54" t="s">
        <v>157</v>
      </c>
      <c r="F518" s="54" t="s">
        <v>468</v>
      </c>
    </row>
    <row r="519" spans="2:6" x14ac:dyDescent="0.25">
      <c r="B519" s="186"/>
      <c r="C519" s="53" t="s">
        <v>522</v>
      </c>
      <c r="D519" s="46">
        <v>18.222000000000001</v>
      </c>
      <c r="E519" s="54" t="s">
        <v>157</v>
      </c>
      <c r="F519" s="54" t="s">
        <v>468</v>
      </c>
    </row>
    <row r="520" spans="2:6" x14ac:dyDescent="0.25">
      <c r="B520" s="186"/>
      <c r="C520" s="53" t="s">
        <v>523</v>
      </c>
      <c r="D520" s="46">
        <v>18.341000000000001</v>
      </c>
      <c r="E520" s="54" t="s">
        <v>157</v>
      </c>
      <c r="F520" s="54" t="s">
        <v>468</v>
      </c>
    </row>
    <row r="521" spans="2:6" x14ac:dyDescent="0.25">
      <c r="B521" s="186"/>
      <c r="C521" s="53" t="s">
        <v>524</v>
      </c>
      <c r="D521" s="46">
        <v>18.46</v>
      </c>
      <c r="E521" s="54" t="s">
        <v>157</v>
      </c>
      <c r="F521" s="54" t="s">
        <v>468</v>
      </c>
    </row>
    <row r="522" spans="2:6" x14ac:dyDescent="0.25">
      <c r="B522" s="186"/>
      <c r="C522" s="53" t="s">
        <v>525</v>
      </c>
      <c r="D522" s="46">
        <v>18.579000000000001</v>
      </c>
      <c r="E522" s="54" t="s">
        <v>157</v>
      </c>
      <c r="F522" s="54" t="s">
        <v>468</v>
      </c>
    </row>
    <row r="523" spans="2:6" x14ac:dyDescent="0.25">
      <c r="B523" s="186"/>
      <c r="C523" s="53" t="s">
        <v>526</v>
      </c>
      <c r="D523" s="46">
        <v>18.698</v>
      </c>
      <c r="E523" s="54" t="s">
        <v>157</v>
      </c>
      <c r="F523" s="54" t="s">
        <v>468</v>
      </c>
    </row>
    <row r="524" spans="2:6" x14ac:dyDescent="0.25">
      <c r="B524" s="186"/>
      <c r="C524" s="53" t="s">
        <v>527</v>
      </c>
      <c r="D524" s="46">
        <v>18.817</v>
      </c>
      <c r="E524" s="54" t="s">
        <v>157</v>
      </c>
      <c r="F524" s="54" t="s">
        <v>468</v>
      </c>
    </row>
    <row r="525" spans="2:6" x14ac:dyDescent="0.25">
      <c r="B525" s="186"/>
      <c r="C525" s="53" t="s">
        <v>528</v>
      </c>
      <c r="D525" s="46">
        <v>18.936</v>
      </c>
      <c r="E525" s="54" t="s">
        <v>157</v>
      </c>
      <c r="F525" s="54" t="s">
        <v>468</v>
      </c>
    </row>
    <row r="526" spans="2:6" x14ac:dyDescent="0.25">
      <c r="B526" s="186"/>
      <c r="C526" s="53" t="s">
        <v>529</v>
      </c>
      <c r="D526" s="46">
        <v>19.055</v>
      </c>
      <c r="E526" s="54" t="s">
        <v>157</v>
      </c>
      <c r="F526" s="54" t="s">
        <v>468</v>
      </c>
    </row>
    <row r="527" spans="2:6" x14ac:dyDescent="0.25">
      <c r="B527" s="186"/>
      <c r="C527" s="53" t="s">
        <v>530</v>
      </c>
      <c r="D527" s="46">
        <v>19.173999999999999</v>
      </c>
      <c r="E527" s="54" t="s">
        <v>157</v>
      </c>
      <c r="F527" s="54" t="s">
        <v>468</v>
      </c>
    </row>
    <row r="528" spans="2:6" x14ac:dyDescent="0.25">
      <c r="B528" s="186"/>
      <c r="C528" s="53" t="s">
        <v>531</v>
      </c>
      <c r="D528" s="46">
        <v>19.292999999999999</v>
      </c>
      <c r="E528" s="54" t="s">
        <v>157</v>
      </c>
      <c r="F528" s="54" t="s">
        <v>468</v>
      </c>
    </row>
    <row r="529" spans="2:6" x14ac:dyDescent="0.25">
      <c r="B529" s="186"/>
      <c r="C529" s="53" t="s">
        <v>532</v>
      </c>
      <c r="D529" s="46">
        <v>19.411999999999999</v>
      </c>
      <c r="E529" s="54" t="s">
        <v>157</v>
      </c>
      <c r="F529" s="54" t="s">
        <v>468</v>
      </c>
    </row>
    <row r="530" spans="2:6" x14ac:dyDescent="0.25">
      <c r="B530" s="186"/>
      <c r="C530" s="53" t="s">
        <v>533</v>
      </c>
      <c r="D530" s="46">
        <v>19.530999999999999</v>
      </c>
      <c r="E530" s="54" t="s">
        <v>157</v>
      </c>
      <c r="F530" s="54" t="s">
        <v>468</v>
      </c>
    </row>
    <row r="531" spans="2:6" x14ac:dyDescent="0.25">
      <c r="B531" s="186"/>
      <c r="C531" s="53" t="s">
        <v>534</v>
      </c>
      <c r="D531" s="46">
        <v>19.649999999999999</v>
      </c>
      <c r="E531" s="54" t="s">
        <v>157</v>
      </c>
      <c r="F531" s="54" t="s">
        <v>468</v>
      </c>
    </row>
    <row r="532" spans="2:6" x14ac:dyDescent="0.25">
      <c r="B532" s="186"/>
      <c r="C532" s="53" t="s">
        <v>535</v>
      </c>
      <c r="D532" s="46">
        <v>19.768999999999998</v>
      </c>
      <c r="E532" s="54" t="s">
        <v>157</v>
      </c>
      <c r="F532" s="54" t="s">
        <v>468</v>
      </c>
    </row>
    <row r="533" spans="2:6" x14ac:dyDescent="0.25">
      <c r="B533" s="186"/>
      <c r="C533" s="53" t="s">
        <v>536</v>
      </c>
      <c r="D533" s="46">
        <v>19.888000000000002</v>
      </c>
      <c r="E533" s="54" t="s">
        <v>157</v>
      </c>
      <c r="F533" s="54" t="s">
        <v>468</v>
      </c>
    </row>
    <row r="534" spans="2:6" x14ac:dyDescent="0.25">
      <c r="B534" s="186"/>
      <c r="C534" s="53" t="s">
        <v>537</v>
      </c>
      <c r="D534" s="46">
        <v>20.007000000000001</v>
      </c>
      <c r="E534" s="54" t="s">
        <v>157</v>
      </c>
      <c r="F534" s="54" t="s">
        <v>468</v>
      </c>
    </row>
    <row r="535" spans="2:6" x14ac:dyDescent="0.25">
      <c r="B535" s="186"/>
      <c r="C535" s="53" t="s">
        <v>538</v>
      </c>
      <c r="D535" s="46">
        <v>20.126000000000001</v>
      </c>
      <c r="E535" s="54" t="s">
        <v>157</v>
      </c>
      <c r="F535" s="54" t="s">
        <v>468</v>
      </c>
    </row>
    <row r="536" spans="2:6" x14ac:dyDescent="0.25">
      <c r="B536" s="186"/>
      <c r="C536" s="53" t="s">
        <v>539</v>
      </c>
      <c r="D536" s="46">
        <v>20.245000000000001</v>
      </c>
      <c r="E536" s="54" t="s">
        <v>157</v>
      </c>
      <c r="F536" s="54" t="s">
        <v>468</v>
      </c>
    </row>
    <row r="537" spans="2:6" x14ac:dyDescent="0.25">
      <c r="B537" s="186"/>
      <c r="C537" s="53" t="s">
        <v>540</v>
      </c>
      <c r="D537" s="46">
        <v>20.364000000000001</v>
      </c>
      <c r="E537" s="54" t="s">
        <v>157</v>
      </c>
      <c r="F537" s="54" t="s">
        <v>468</v>
      </c>
    </row>
    <row r="538" spans="2:6" x14ac:dyDescent="0.25">
      <c r="B538" s="186"/>
      <c r="C538" s="53" t="s">
        <v>541</v>
      </c>
      <c r="D538" s="46">
        <v>20.483000000000001</v>
      </c>
      <c r="E538" s="54" t="s">
        <v>157</v>
      </c>
      <c r="F538" s="54" t="s">
        <v>468</v>
      </c>
    </row>
    <row r="539" spans="2:6" x14ac:dyDescent="0.25">
      <c r="B539" s="186"/>
      <c r="C539" s="53" t="s">
        <v>542</v>
      </c>
      <c r="D539" s="46">
        <v>20.602</v>
      </c>
      <c r="E539" s="54" t="s">
        <v>157</v>
      </c>
      <c r="F539" s="54" t="s">
        <v>468</v>
      </c>
    </row>
    <row r="540" spans="2:6" x14ac:dyDescent="0.25">
      <c r="B540" s="186"/>
      <c r="C540" s="53" t="s">
        <v>543</v>
      </c>
      <c r="D540" s="46">
        <v>20.721</v>
      </c>
      <c r="E540" s="54" t="s">
        <v>157</v>
      </c>
      <c r="F540" s="54" t="s">
        <v>468</v>
      </c>
    </row>
    <row r="541" spans="2:6" x14ac:dyDescent="0.25">
      <c r="B541" s="186"/>
      <c r="C541" s="53" t="s">
        <v>544</v>
      </c>
      <c r="D541" s="46">
        <v>20.84</v>
      </c>
      <c r="E541" s="54" t="s">
        <v>157</v>
      </c>
      <c r="F541" s="54" t="s">
        <v>468</v>
      </c>
    </row>
    <row r="542" spans="2:6" x14ac:dyDescent="0.25">
      <c r="B542" s="186"/>
      <c r="C542" s="53" t="s">
        <v>545</v>
      </c>
      <c r="D542" s="46">
        <v>20.959</v>
      </c>
      <c r="E542" s="54" t="s">
        <v>157</v>
      </c>
      <c r="F542" s="54" t="s">
        <v>468</v>
      </c>
    </row>
    <row r="543" spans="2:6" x14ac:dyDescent="0.25">
      <c r="B543" s="186"/>
      <c r="C543" s="53" t="s">
        <v>546</v>
      </c>
      <c r="D543" s="46">
        <v>21.077999999999999</v>
      </c>
      <c r="E543" s="54" t="s">
        <v>157</v>
      </c>
      <c r="F543" s="54" t="s">
        <v>468</v>
      </c>
    </row>
    <row r="544" spans="2:6" x14ac:dyDescent="0.25">
      <c r="B544" s="186"/>
      <c r="C544" s="53" t="s">
        <v>547</v>
      </c>
      <c r="D544" s="46">
        <v>21.196999999999999</v>
      </c>
      <c r="E544" s="54" t="s">
        <v>157</v>
      </c>
      <c r="F544" s="54" t="s">
        <v>468</v>
      </c>
    </row>
    <row r="545" spans="2:6" x14ac:dyDescent="0.25">
      <c r="B545" s="186"/>
      <c r="C545" s="53" t="s">
        <v>548</v>
      </c>
      <c r="D545" s="46">
        <v>21.315999999999999</v>
      </c>
      <c r="E545" s="54" t="s">
        <v>157</v>
      </c>
      <c r="F545" s="54" t="s">
        <v>468</v>
      </c>
    </row>
    <row r="546" spans="2:6" x14ac:dyDescent="0.25">
      <c r="B546" s="186"/>
      <c r="C546" s="53" t="s">
        <v>549</v>
      </c>
      <c r="D546" s="46">
        <v>21.434999999999999</v>
      </c>
      <c r="E546" s="54" t="s">
        <v>157</v>
      </c>
      <c r="F546" s="54" t="s">
        <v>468</v>
      </c>
    </row>
    <row r="547" spans="2:6" x14ac:dyDescent="0.25">
      <c r="B547" s="186"/>
      <c r="C547" s="53" t="s">
        <v>550</v>
      </c>
      <c r="D547" s="46">
        <v>21.553999999999998</v>
      </c>
      <c r="E547" s="54" t="s">
        <v>157</v>
      </c>
      <c r="F547" s="54" t="s">
        <v>468</v>
      </c>
    </row>
    <row r="548" spans="2:6" x14ac:dyDescent="0.25">
      <c r="B548" s="186"/>
      <c r="C548" s="53" t="s">
        <v>551</v>
      </c>
      <c r="D548" s="46">
        <v>21.672999999999998</v>
      </c>
      <c r="E548" s="54" t="s">
        <v>157</v>
      </c>
      <c r="F548" s="54" t="s">
        <v>468</v>
      </c>
    </row>
    <row r="549" spans="2:6" x14ac:dyDescent="0.25">
      <c r="B549" s="186"/>
      <c r="C549" s="53" t="s">
        <v>552</v>
      </c>
      <c r="D549" s="46">
        <v>21.792000000000002</v>
      </c>
      <c r="E549" s="54" t="s">
        <v>157</v>
      </c>
      <c r="F549" s="54" t="s">
        <v>468</v>
      </c>
    </row>
    <row r="550" spans="2:6" x14ac:dyDescent="0.25">
      <c r="B550" s="186"/>
      <c r="C550" s="53" t="s">
        <v>553</v>
      </c>
      <c r="D550" s="46">
        <v>21.911000000000001</v>
      </c>
      <c r="E550" s="54" t="s">
        <v>157</v>
      </c>
      <c r="F550" s="54" t="s">
        <v>468</v>
      </c>
    </row>
    <row r="551" spans="2:6" x14ac:dyDescent="0.25">
      <c r="B551" s="186"/>
      <c r="C551" s="53" t="s">
        <v>554</v>
      </c>
      <c r="D551" s="46">
        <v>22.03</v>
      </c>
      <c r="E551" s="54" t="s">
        <v>157</v>
      </c>
      <c r="F551" s="54" t="s">
        <v>468</v>
      </c>
    </row>
    <row r="552" spans="2:6" x14ac:dyDescent="0.25">
      <c r="B552" s="186"/>
      <c r="C552" s="53" t="s">
        <v>555</v>
      </c>
      <c r="D552" s="46">
        <v>22.149000000000001</v>
      </c>
      <c r="E552" s="54" t="s">
        <v>157</v>
      </c>
      <c r="F552" s="54" t="s">
        <v>468</v>
      </c>
    </row>
    <row r="553" spans="2:6" x14ac:dyDescent="0.25">
      <c r="B553" s="186"/>
      <c r="C553" s="53" t="s">
        <v>556</v>
      </c>
      <c r="D553" s="46">
        <v>22.268000000000001</v>
      </c>
      <c r="E553" s="54" t="s">
        <v>157</v>
      </c>
      <c r="F553" s="54" t="s">
        <v>468</v>
      </c>
    </row>
    <row r="554" spans="2:6" x14ac:dyDescent="0.25">
      <c r="B554" s="186"/>
      <c r="C554" s="53" t="s">
        <v>557</v>
      </c>
      <c r="D554" s="46">
        <v>22.387</v>
      </c>
      <c r="E554" s="54" t="s">
        <v>157</v>
      </c>
      <c r="F554" s="54" t="s">
        <v>468</v>
      </c>
    </row>
    <row r="555" spans="2:6" x14ac:dyDescent="0.25">
      <c r="B555" s="186"/>
      <c r="C555" s="53" t="s">
        <v>558</v>
      </c>
      <c r="D555" s="46">
        <v>22.506</v>
      </c>
      <c r="E555" s="54" t="s">
        <v>157</v>
      </c>
      <c r="F555" s="54" t="s">
        <v>468</v>
      </c>
    </row>
    <row r="556" spans="2:6" x14ac:dyDescent="0.25">
      <c r="B556" s="186"/>
      <c r="C556" s="53" t="s">
        <v>559</v>
      </c>
      <c r="D556" s="46">
        <v>22.625</v>
      </c>
      <c r="E556" s="54" t="s">
        <v>157</v>
      </c>
      <c r="F556" s="54" t="s">
        <v>468</v>
      </c>
    </row>
    <row r="557" spans="2:6" x14ac:dyDescent="0.25">
      <c r="B557" s="186"/>
      <c r="C557" s="53" t="s">
        <v>606</v>
      </c>
      <c r="D557" s="46">
        <v>22.744</v>
      </c>
      <c r="E557" s="54" t="s">
        <v>157</v>
      </c>
      <c r="F557" s="54" t="s">
        <v>468</v>
      </c>
    </row>
    <row r="558" spans="2:6" x14ac:dyDescent="0.25">
      <c r="B558" s="186"/>
      <c r="C558" s="53" t="s">
        <v>691</v>
      </c>
      <c r="D558" s="46">
        <v>22.863</v>
      </c>
      <c r="E558" s="54" t="s">
        <v>157</v>
      </c>
      <c r="F558" s="54" t="s">
        <v>468</v>
      </c>
    </row>
    <row r="559" spans="2:6" x14ac:dyDescent="0.25">
      <c r="B559" s="186"/>
      <c r="C559" s="53" t="s">
        <v>692</v>
      </c>
      <c r="D559" s="46">
        <v>22.981999999999999</v>
      </c>
      <c r="E559" s="54" t="s">
        <v>157</v>
      </c>
      <c r="F559" s="54" t="s">
        <v>468</v>
      </c>
    </row>
    <row r="560" spans="2:6" x14ac:dyDescent="0.25">
      <c r="B560" s="186"/>
      <c r="C560" s="53" t="s">
        <v>693</v>
      </c>
      <c r="D560" s="46">
        <v>23.100999999999999</v>
      </c>
      <c r="E560" s="54" t="s">
        <v>157</v>
      </c>
      <c r="F560" s="54" t="s">
        <v>468</v>
      </c>
    </row>
    <row r="561" spans="2:6" x14ac:dyDescent="0.25">
      <c r="B561" s="186"/>
      <c r="C561" s="53" t="s">
        <v>694</v>
      </c>
      <c r="D561" s="46">
        <v>23.22</v>
      </c>
      <c r="E561" s="54" t="s">
        <v>157</v>
      </c>
      <c r="F561" s="54" t="s">
        <v>468</v>
      </c>
    </row>
    <row r="562" spans="2:6" x14ac:dyDescent="0.25">
      <c r="B562" s="186"/>
      <c r="C562" s="53" t="s">
        <v>695</v>
      </c>
      <c r="D562" s="46">
        <v>23.338999999999999</v>
      </c>
      <c r="E562" s="54" t="s">
        <v>157</v>
      </c>
      <c r="F562" s="54" t="s">
        <v>468</v>
      </c>
    </row>
    <row r="563" spans="2:6" x14ac:dyDescent="0.25">
      <c r="B563" s="186"/>
      <c r="C563" s="53" t="s">
        <v>696</v>
      </c>
      <c r="D563" s="46">
        <v>23.457999999999998</v>
      </c>
      <c r="E563" s="54" t="s">
        <v>157</v>
      </c>
      <c r="F563" s="54" t="s">
        <v>468</v>
      </c>
    </row>
    <row r="564" spans="2:6" x14ac:dyDescent="0.25">
      <c r="B564" s="186"/>
      <c r="C564" s="53" t="s">
        <v>697</v>
      </c>
      <c r="D564" s="46">
        <v>23.577000000000002</v>
      </c>
      <c r="E564" s="54" t="s">
        <v>157</v>
      </c>
      <c r="F564" s="54" t="s">
        <v>468</v>
      </c>
    </row>
    <row r="565" spans="2:6" x14ac:dyDescent="0.25">
      <c r="B565" s="186"/>
      <c r="C565" s="53" t="s">
        <v>698</v>
      </c>
      <c r="D565" s="46">
        <v>23.696000000000002</v>
      </c>
      <c r="E565" s="54" t="s">
        <v>157</v>
      </c>
      <c r="F565" s="54" t="s">
        <v>468</v>
      </c>
    </row>
    <row r="566" spans="2:6" x14ac:dyDescent="0.25">
      <c r="B566" s="186"/>
      <c r="C566" s="53" t="s">
        <v>699</v>
      </c>
      <c r="D566" s="46">
        <v>23.815000000000001</v>
      </c>
      <c r="E566" s="54" t="s">
        <v>157</v>
      </c>
      <c r="F566" s="54" t="s">
        <v>468</v>
      </c>
    </row>
    <row r="567" spans="2:6" x14ac:dyDescent="0.25">
      <c r="B567" s="186"/>
      <c r="C567" s="53" t="s">
        <v>700</v>
      </c>
      <c r="D567" s="46">
        <v>23.934000000000001</v>
      </c>
      <c r="E567" s="54" t="s">
        <v>157</v>
      </c>
      <c r="F567" s="54" t="s">
        <v>468</v>
      </c>
    </row>
    <row r="568" spans="2:6" x14ac:dyDescent="0.25">
      <c r="B568" s="186"/>
      <c r="C568" s="53" t="s">
        <v>701</v>
      </c>
      <c r="D568" s="46">
        <v>24.053000000000001</v>
      </c>
      <c r="E568" s="54" t="s">
        <v>157</v>
      </c>
      <c r="F568" s="54" t="s">
        <v>468</v>
      </c>
    </row>
    <row r="569" spans="2:6" x14ac:dyDescent="0.25">
      <c r="B569" s="186"/>
      <c r="C569" s="53" t="s">
        <v>702</v>
      </c>
      <c r="D569" s="46">
        <v>24.172000000000001</v>
      </c>
      <c r="E569" s="54" t="s">
        <v>157</v>
      </c>
      <c r="F569" s="54" t="s">
        <v>468</v>
      </c>
    </row>
    <row r="570" spans="2:6" x14ac:dyDescent="0.25">
      <c r="B570" s="186"/>
      <c r="C570" s="53" t="s">
        <v>703</v>
      </c>
      <c r="D570" s="46">
        <v>24.291</v>
      </c>
      <c r="E570" s="54" t="s">
        <v>157</v>
      </c>
      <c r="F570" s="54" t="s">
        <v>468</v>
      </c>
    </row>
    <row r="571" spans="2:6" x14ac:dyDescent="0.25">
      <c r="B571" s="186"/>
      <c r="C571" s="53" t="s">
        <v>704</v>
      </c>
      <c r="D571" s="46">
        <v>24.41</v>
      </c>
      <c r="E571" s="54" t="s">
        <v>157</v>
      </c>
      <c r="F571" s="54" t="s">
        <v>468</v>
      </c>
    </row>
    <row r="572" spans="2:6" x14ac:dyDescent="0.25">
      <c r="B572" s="186"/>
      <c r="C572" s="53" t="s">
        <v>705</v>
      </c>
      <c r="D572" s="46">
        <v>24.529</v>
      </c>
      <c r="E572" s="54" t="s">
        <v>157</v>
      </c>
      <c r="F572" s="54" t="s">
        <v>468</v>
      </c>
    </row>
    <row r="573" spans="2:6" x14ac:dyDescent="0.25">
      <c r="B573" s="186"/>
      <c r="C573" s="53" t="s">
        <v>706</v>
      </c>
      <c r="D573" s="46">
        <v>24.648</v>
      </c>
      <c r="E573" s="54" t="s">
        <v>157</v>
      </c>
      <c r="F573" s="54" t="s">
        <v>468</v>
      </c>
    </row>
    <row r="574" spans="2:6" x14ac:dyDescent="0.25">
      <c r="B574" s="186"/>
      <c r="C574" s="53" t="s">
        <v>707</v>
      </c>
      <c r="D574" s="46">
        <v>24.766999999999999</v>
      </c>
      <c r="E574" s="54" t="s">
        <v>157</v>
      </c>
      <c r="F574" s="54" t="s">
        <v>468</v>
      </c>
    </row>
    <row r="575" spans="2:6" x14ac:dyDescent="0.25">
      <c r="B575" s="186"/>
      <c r="C575" s="53" t="s">
        <v>708</v>
      </c>
      <c r="D575" s="46">
        <v>24.885999999999999</v>
      </c>
      <c r="E575" s="54" t="s">
        <v>157</v>
      </c>
      <c r="F575" s="54" t="s">
        <v>468</v>
      </c>
    </row>
    <row r="576" spans="2:6" x14ac:dyDescent="0.25">
      <c r="B576" s="186"/>
      <c r="C576" s="53" t="s">
        <v>709</v>
      </c>
      <c r="D576" s="46">
        <v>25.004999999999999</v>
      </c>
      <c r="E576" s="54" t="s">
        <v>157</v>
      </c>
      <c r="F576" s="54" t="s">
        <v>468</v>
      </c>
    </row>
    <row r="577" spans="2:6" x14ac:dyDescent="0.25">
      <c r="B577" s="186"/>
      <c r="C577" s="53" t="s">
        <v>710</v>
      </c>
      <c r="D577" s="46">
        <v>25.123999999999999</v>
      </c>
      <c r="E577" s="54" t="s">
        <v>157</v>
      </c>
      <c r="F577" s="54" t="s">
        <v>468</v>
      </c>
    </row>
    <row r="578" spans="2:6" x14ac:dyDescent="0.25">
      <c r="B578" s="186"/>
      <c r="C578" s="53" t="s">
        <v>711</v>
      </c>
      <c r="D578" s="46">
        <v>25.242999999999999</v>
      </c>
      <c r="E578" s="54" t="s">
        <v>157</v>
      </c>
      <c r="F578" s="54" t="s">
        <v>468</v>
      </c>
    </row>
    <row r="579" spans="2:6" x14ac:dyDescent="0.25">
      <c r="B579" s="186"/>
      <c r="C579" s="53" t="s">
        <v>712</v>
      </c>
      <c r="D579" s="46">
        <v>25.361999999999998</v>
      </c>
      <c r="E579" s="54" t="s">
        <v>157</v>
      </c>
      <c r="F579" s="54" t="s">
        <v>468</v>
      </c>
    </row>
    <row r="580" spans="2:6" x14ac:dyDescent="0.25">
      <c r="B580" s="186"/>
      <c r="C580" s="53" t="s">
        <v>713</v>
      </c>
      <c r="D580" s="46">
        <v>25.481000000000002</v>
      </c>
      <c r="E580" s="54" t="s">
        <v>157</v>
      </c>
      <c r="F580" s="54" t="s">
        <v>468</v>
      </c>
    </row>
    <row r="581" spans="2:6" x14ac:dyDescent="0.25">
      <c r="B581" s="186"/>
      <c r="C581" s="53" t="s">
        <v>714</v>
      </c>
      <c r="D581" s="46">
        <v>25.6</v>
      </c>
      <c r="E581" s="54" t="s">
        <v>157</v>
      </c>
      <c r="F581" s="54" t="s">
        <v>468</v>
      </c>
    </row>
    <row r="582" spans="2:6" x14ac:dyDescent="0.25">
      <c r="B582" s="186"/>
      <c r="C582" s="53" t="s">
        <v>715</v>
      </c>
      <c r="D582" s="46">
        <v>25.719000000000001</v>
      </c>
      <c r="E582" s="54" t="s">
        <v>157</v>
      </c>
      <c r="F582" s="54" t="s">
        <v>468</v>
      </c>
    </row>
    <row r="583" spans="2:6" x14ac:dyDescent="0.25">
      <c r="B583" s="186"/>
      <c r="C583" s="53" t="s">
        <v>716</v>
      </c>
      <c r="D583" s="46">
        <v>25.838000000000001</v>
      </c>
      <c r="E583" s="54" t="s">
        <v>157</v>
      </c>
      <c r="F583" s="54" t="s">
        <v>468</v>
      </c>
    </row>
    <row r="584" spans="2:6" x14ac:dyDescent="0.25">
      <c r="B584" s="186"/>
      <c r="C584" s="53" t="s">
        <v>717</v>
      </c>
      <c r="D584" s="46">
        <v>25.957000000000001</v>
      </c>
      <c r="E584" s="54" t="s">
        <v>157</v>
      </c>
      <c r="F584" s="54" t="s">
        <v>468</v>
      </c>
    </row>
    <row r="585" spans="2:6" x14ac:dyDescent="0.25">
      <c r="B585" s="186"/>
      <c r="C585" s="53" t="s">
        <v>718</v>
      </c>
      <c r="D585" s="46">
        <v>26.076000000000001</v>
      </c>
      <c r="E585" s="54" t="s">
        <v>157</v>
      </c>
      <c r="F585" s="54" t="s">
        <v>468</v>
      </c>
    </row>
    <row r="586" spans="2:6" x14ac:dyDescent="0.25">
      <c r="B586" s="186"/>
      <c r="C586" s="53" t="s">
        <v>719</v>
      </c>
      <c r="D586" s="46">
        <v>26.195</v>
      </c>
      <c r="E586" s="54" t="s">
        <v>157</v>
      </c>
      <c r="F586" s="54" t="s">
        <v>468</v>
      </c>
    </row>
    <row r="587" spans="2:6" x14ac:dyDescent="0.25">
      <c r="B587" s="186"/>
      <c r="C587" s="53" t="s">
        <v>720</v>
      </c>
      <c r="D587" s="46">
        <v>26.314</v>
      </c>
      <c r="E587" s="54" t="s">
        <v>157</v>
      </c>
      <c r="F587" s="54" t="s">
        <v>468</v>
      </c>
    </row>
    <row r="588" spans="2:6" x14ac:dyDescent="0.25">
      <c r="B588" s="186"/>
      <c r="C588" s="53" t="s">
        <v>721</v>
      </c>
      <c r="D588" s="46">
        <v>26.433</v>
      </c>
      <c r="E588" s="54" t="s">
        <v>157</v>
      </c>
      <c r="F588" s="54" t="s">
        <v>468</v>
      </c>
    </row>
    <row r="589" spans="2:6" x14ac:dyDescent="0.25">
      <c r="B589" s="186"/>
      <c r="C589" s="53" t="s">
        <v>722</v>
      </c>
      <c r="D589" s="46">
        <v>26.552</v>
      </c>
      <c r="E589" s="54" t="s">
        <v>157</v>
      </c>
      <c r="F589" s="54" t="s">
        <v>468</v>
      </c>
    </row>
    <row r="590" spans="2:6" x14ac:dyDescent="0.25">
      <c r="B590" s="186"/>
      <c r="C590" s="53" t="s">
        <v>723</v>
      </c>
      <c r="D590" s="46">
        <v>26.670999999999999</v>
      </c>
      <c r="E590" s="54" t="s">
        <v>157</v>
      </c>
      <c r="F590" s="54" t="s">
        <v>468</v>
      </c>
    </row>
    <row r="591" spans="2:6" x14ac:dyDescent="0.25">
      <c r="B591" s="186"/>
      <c r="C591" s="53" t="s">
        <v>724</v>
      </c>
      <c r="D591" s="46">
        <v>26.79</v>
      </c>
      <c r="E591" s="54" t="s">
        <v>157</v>
      </c>
      <c r="F591" s="54" t="s">
        <v>468</v>
      </c>
    </row>
    <row r="592" spans="2:6" x14ac:dyDescent="0.25">
      <c r="B592" s="186"/>
      <c r="C592" s="53" t="s">
        <v>725</v>
      </c>
      <c r="D592" s="46">
        <v>26.908999999999999</v>
      </c>
      <c r="E592" s="54" t="s">
        <v>157</v>
      </c>
      <c r="F592" s="54" t="s">
        <v>468</v>
      </c>
    </row>
    <row r="593" spans="2:6" x14ac:dyDescent="0.25">
      <c r="B593" s="186"/>
      <c r="C593" s="53" t="s">
        <v>726</v>
      </c>
      <c r="D593" s="46">
        <v>27.027999999999999</v>
      </c>
      <c r="E593" s="54" t="s">
        <v>157</v>
      </c>
      <c r="F593" s="54" t="s">
        <v>468</v>
      </c>
    </row>
    <row r="594" spans="2:6" x14ac:dyDescent="0.25">
      <c r="B594" s="186"/>
      <c r="C594" s="53" t="s">
        <v>727</v>
      </c>
      <c r="D594" s="46">
        <v>27.146999999999998</v>
      </c>
      <c r="E594" s="54" t="s">
        <v>157</v>
      </c>
      <c r="F594" s="54" t="s">
        <v>468</v>
      </c>
    </row>
    <row r="595" spans="2:6" x14ac:dyDescent="0.25">
      <c r="B595" s="186"/>
      <c r="C595" s="53" t="s">
        <v>728</v>
      </c>
      <c r="D595" s="46">
        <v>27.265999999999998</v>
      </c>
      <c r="E595" s="54" t="s">
        <v>157</v>
      </c>
      <c r="F595" s="54" t="s">
        <v>468</v>
      </c>
    </row>
    <row r="596" spans="2:6" x14ac:dyDescent="0.25">
      <c r="B596" s="186"/>
      <c r="C596" s="53" t="s">
        <v>729</v>
      </c>
      <c r="D596" s="15">
        <v>27.385000000000002</v>
      </c>
      <c r="E596" s="54" t="s">
        <v>157</v>
      </c>
      <c r="F596" s="54" t="s">
        <v>468</v>
      </c>
    </row>
    <row r="597" spans="2:6" x14ac:dyDescent="0.25">
      <c r="B597" s="186"/>
      <c r="C597" s="53" t="s">
        <v>730</v>
      </c>
      <c r="D597" s="15">
        <v>27.504000000000001</v>
      </c>
      <c r="E597" s="54" t="s">
        <v>157</v>
      </c>
      <c r="F597" s="54" t="s">
        <v>468</v>
      </c>
    </row>
    <row r="598" spans="2:6" x14ac:dyDescent="0.25">
      <c r="B598" s="186"/>
      <c r="C598" s="53" t="s">
        <v>731</v>
      </c>
      <c r="D598" s="15">
        <v>27.623000000000001</v>
      </c>
      <c r="E598" s="54" t="s">
        <v>157</v>
      </c>
      <c r="F598" s="54" t="s">
        <v>468</v>
      </c>
    </row>
    <row r="599" spans="2:6" x14ac:dyDescent="0.25">
      <c r="B599" s="186"/>
      <c r="C599" s="53" t="s">
        <v>732</v>
      </c>
      <c r="D599" s="15">
        <v>27.742000000000001</v>
      </c>
      <c r="E599" s="54" t="s">
        <v>157</v>
      </c>
      <c r="F599" s="54" t="s">
        <v>468</v>
      </c>
    </row>
    <row r="600" spans="2:6" x14ac:dyDescent="0.25">
      <c r="B600" s="186"/>
      <c r="C600" s="53"/>
      <c r="D600" s="15"/>
      <c r="E600" s="54"/>
      <c r="F600" s="54"/>
    </row>
    <row r="601" spans="2:6" x14ac:dyDescent="0.25">
      <c r="B601" s="186"/>
      <c r="C601" s="53"/>
      <c r="D601" s="15"/>
      <c r="E601" s="54"/>
      <c r="F601" s="54"/>
    </row>
    <row r="602" spans="2:6" x14ac:dyDescent="0.25">
      <c r="B602" s="186"/>
      <c r="C602" s="53"/>
      <c r="D602" s="15"/>
      <c r="E602" s="54"/>
      <c r="F602" s="54"/>
    </row>
    <row r="603" spans="2:6" x14ac:dyDescent="0.25">
      <c r="B603" s="186"/>
      <c r="C603" s="53"/>
      <c r="D603" s="15"/>
      <c r="E603" s="54"/>
      <c r="F603" s="54"/>
    </row>
    <row r="604" spans="2:6" x14ac:dyDescent="0.25">
      <c r="D604" s="15"/>
      <c r="E604" s="44"/>
      <c r="F604" s="44"/>
    </row>
    <row r="605" spans="2:6" x14ac:dyDescent="0.25">
      <c r="D605" s="15"/>
      <c r="E605" s="44"/>
      <c r="F605" s="44"/>
    </row>
    <row r="606" spans="2:6" x14ac:dyDescent="0.25">
      <c r="D606" s="15"/>
      <c r="E606" s="44"/>
      <c r="F606" s="44"/>
    </row>
    <row r="607" spans="2:6" x14ac:dyDescent="0.25">
      <c r="D607" s="15"/>
      <c r="E607" s="44"/>
      <c r="F607" s="44"/>
    </row>
    <row r="608" spans="2:6" x14ac:dyDescent="0.25">
      <c r="D608" s="15"/>
      <c r="E608" s="44"/>
      <c r="F608" s="44"/>
    </row>
    <row r="609" spans="4:4" x14ac:dyDescent="0.25">
      <c r="D609" s="15"/>
    </row>
    <row r="610" spans="4:4" x14ac:dyDescent="0.25">
      <c r="D610" s="15"/>
    </row>
    <row r="611" spans="4:4" x14ac:dyDescent="0.25">
      <c r="D611" s="15"/>
    </row>
    <row r="612" spans="4:4" x14ac:dyDescent="0.25">
      <c r="D612" s="15"/>
    </row>
    <row r="613" spans="4:4" x14ac:dyDescent="0.25">
      <c r="D613" s="15"/>
    </row>
    <row r="614" spans="4:4" x14ac:dyDescent="0.25">
      <c r="D614" s="15"/>
    </row>
    <row r="615" spans="4:4" x14ac:dyDescent="0.25">
      <c r="D615" s="15"/>
    </row>
    <row r="616" spans="4:4" x14ac:dyDescent="0.25">
      <c r="D616" s="15"/>
    </row>
    <row r="617" spans="4:4" x14ac:dyDescent="0.25">
      <c r="D617" s="15"/>
    </row>
    <row r="618" spans="4:4" x14ac:dyDescent="0.25">
      <c r="D618" s="15"/>
    </row>
    <row r="619" spans="4:4" x14ac:dyDescent="0.25">
      <c r="D619" s="15"/>
    </row>
    <row r="620" spans="4:4" x14ac:dyDescent="0.25">
      <c r="D620" s="15"/>
    </row>
    <row r="621" spans="4:4" x14ac:dyDescent="0.25">
      <c r="D621" s="15"/>
    </row>
    <row r="622" spans="4:4" x14ac:dyDescent="0.25">
      <c r="D622" s="15"/>
    </row>
    <row r="623" spans="4:4" x14ac:dyDescent="0.25">
      <c r="D623" s="15"/>
    </row>
    <row r="624" spans="4:4" x14ac:dyDescent="0.25">
      <c r="D624" s="15"/>
    </row>
    <row r="625" spans="4:4" x14ac:dyDescent="0.25">
      <c r="D625" s="15"/>
    </row>
    <row r="626" spans="4:4" x14ac:dyDescent="0.25">
      <c r="D626" s="15"/>
    </row>
    <row r="627" spans="4:4" x14ac:dyDescent="0.25">
      <c r="D627" s="15"/>
    </row>
    <row r="628" spans="4:4" x14ac:dyDescent="0.25">
      <c r="D628" s="15"/>
    </row>
    <row r="629" spans="4:4" x14ac:dyDescent="0.25">
      <c r="D629" s="15"/>
    </row>
    <row r="630" spans="4:4" x14ac:dyDescent="0.25">
      <c r="D630" s="15"/>
    </row>
    <row r="631" spans="4:4" x14ac:dyDescent="0.25">
      <c r="D631" s="15"/>
    </row>
    <row r="632" spans="4:4" x14ac:dyDescent="0.25">
      <c r="D632" s="15"/>
    </row>
    <row r="633" spans="4:4" x14ac:dyDescent="0.25">
      <c r="D633" s="15"/>
    </row>
    <row r="634" spans="4:4" x14ac:dyDescent="0.25">
      <c r="D634" s="15"/>
    </row>
    <row r="635" spans="4:4" x14ac:dyDescent="0.25">
      <c r="D635" s="15"/>
    </row>
    <row r="636" spans="4:4" x14ac:dyDescent="0.25">
      <c r="D636" s="15"/>
    </row>
    <row r="637" spans="4:4" x14ac:dyDescent="0.25">
      <c r="D637" s="15"/>
    </row>
    <row r="638" spans="4:4" x14ac:dyDescent="0.25">
      <c r="D638" s="15"/>
    </row>
    <row r="639" spans="4:4" x14ac:dyDescent="0.25">
      <c r="D639" s="15"/>
    </row>
    <row r="640" spans="4:4" x14ac:dyDescent="0.25">
      <c r="D640" s="15"/>
    </row>
    <row r="641" spans="4:4" x14ac:dyDescent="0.25">
      <c r="D641" s="15"/>
    </row>
    <row r="642" spans="4:4" x14ac:dyDescent="0.25">
      <c r="D642" s="15"/>
    </row>
    <row r="643" spans="4:4" x14ac:dyDescent="0.25">
      <c r="D643" s="15"/>
    </row>
    <row r="644" spans="4:4" x14ac:dyDescent="0.25">
      <c r="D644" s="15"/>
    </row>
    <row r="645" spans="4:4" x14ac:dyDescent="0.25">
      <c r="D645" s="15"/>
    </row>
    <row r="646" spans="4:4" x14ac:dyDescent="0.25">
      <c r="D646" s="15"/>
    </row>
    <row r="647" spans="4:4" x14ac:dyDescent="0.25">
      <c r="D647" s="15"/>
    </row>
    <row r="648" spans="4:4" x14ac:dyDescent="0.25">
      <c r="D648" s="15"/>
    </row>
    <row r="649" spans="4:4" x14ac:dyDescent="0.25">
      <c r="D649" s="15"/>
    </row>
    <row r="650" spans="4:4" x14ac:dyDescent="0.25">
      <c r="D650" s="15"/>
    </row>
    <row r="651" spans="4:4" x14ac:dyDescent="0.25">
      <c r="D651" s="15"/>
    </row>
    <row r="652" spans="4:4" x14ac:dyDescent="0.25">
      <c r="D652" s="15"/>
    </row>
    <row r="653" spans="4:4" x14ac:dyDescent="0.25">
      <c r="D653" s="15"/>
    </row>
    <row r="654" spans="4:4" x14ac:dyDescent="0.25">
      <c r="D654" s="15"/>
    </row>
    <row r="655" spans="4:4" x14ac:dyDescent="0.25">
      <c r="D655" s="15"/>
    </row>
    <row r="656" spans="4:4" x14ac:dyDescent="0.25">
      <c r="D656" s="15"/>
    </row>
    <row r="657" spans="4:4" x14ac:dyDescent="0.25">
      <c r="D657" s="15"/>
    </row>
    <row r="658" spans="4:4" x14ac:dyDescent="0.25">
      <c r="D658" s="15"/>
    </row>
    <row r="659" spans="4:4" x14ac:dyDescent="0.25">
      <c r="D659" s="15"/>
    </row>
    <row r="660" spans="4:4" x14ac:dyDescent="0.25">
      <c r="D660" s="15"/>
    </row>
    <row r="661" spans="4:4" x14ac:dyDescent="0.25">
      <c r="D661" s="15"/>
    </row>
    <row r="662" spans="4:4" x14ac:dyDescent="0.25">
      <c r="D662" s="15"/>
    </row>
    <row r="663" spans="4:4" x14ac:dyDescent="0.25">
      <c r="D663" s="15"/>
    </row>
    <row r="664" spans="4:4" x14ac:dyDescent="0.25">
      <c r="D664" s="15"/>
    </row>
    <row r="665" spans="4:4" x14ac:dyDescent="0.25">
      <c r="D665" s="15"/>
    </row>
    <row r="666" spans="4:4" x14ac:dyDescent="0.25">
      <c r="D666" s="15"/>
    </row>
    <row r="667" spans="4:4" x14ac:dyDescent="0.25">
      <c r="D667" s="15"/>
    </row>
    <row r="668" spans="4:4" x14ac:dyDescent="0.25">
      <c r="D668" s="15"/>
    </row>
    <row r="669" spans="4:4" x14ac:dyDescent="0.25">
      <c r="D669" s="15"/>
    </row>
    <row r="670" spans="4:4" x14ac:dyDescent="0.25">
      <c r="D670" s="15"/>
    </row>
    <row r="671" spans="4:4" x14ac:dyDescent="0.25">
      <c r="D671" s="15"/>
    </row>
    <row r="672" spans="4:4" x14ac:dyDescent="0.25">
      <c r="D672" s="15"/>
    </row>
    <row r="673" spans="4:4" x14ac:dyDescent="0.25">
      <c r="D673" s="15"/>
    </row>
    <row r="674" spans="4:4" x14ac:dyDescent="0.25">
      <c r="D674" s="15"/>
    </row>
    <row r="675" spans="4:4" x14ac:dyDescent="0.25">
      <c r="D675" s="15"/>
    </row>
    <row r="676" spans="4:4" x14ac:dyDescent="0.25">
      <c r="D676" s="15"/>
    </row>
    <row r="677" spans="4:4" x14ac:dyDescent="0.25">
      <c r="D677" s="15"/>
    </row>
    <row r="678" spans="4:4" x14ac:dyDescent="0.25">
      <c r="D678" s="15"/>
    </row>
    <row r="679" spans="4:4" x14ac:dyDescent="0.25">
      <c r="D679" s="15"/>
    </row>
    <row r="680" spans="4:4" x14ac:dyDescent="0.25">
      <c r="D680" s="15"/>
    </row>
    <row r="681" spans="4:4" x14ac:dyDescent="0.25">
      <c r="D681" s="15"/>
    </row>
    <row r="682" spans="4:4" x14ac:dyDescent="0.25">
      <c r="D682" s="15"/>
    </row>
    <row r="683" spans="4:4" x14ac:dyDescent="0.25">
      <c r="D683" s="15"/>
    </row>
    <row r="684" spans="4:4" x14ac:dyDescent="0.25">
      <c r="D684" s="15"/>
    </row>
    <row r="685" spans="4:4" x14ac:dyDescent="0.25">
      <c r="D685" s="15"/>
    </row>
    <row r="686" spans="4:4" x14ac:dyDescent="0.25">
      <c r="D686" s="15"/>
    </row>
    <row r="687" spans="4:4" x14ac:dyDescent="0.25">
      <c r="D687" s="15"/>
    </row>
    <row r="688" spans="4:4" x14ac:dyDescent="0.25">
      <c r="D688" s="15"/>
    </row>
    <row r="689" spans="4:4" x14ac:dyDescent="0.25">
      <c r="D689" s="15"/>
    </row>
    <row r="690" spans="4:4" x14ac:dyDescent="0.25">
      <c r="D690" s="15"/>
    </row>
    <row r="691" spans="4:4" x14ac:dyDescent="0.25">
      <c r="D691" s="15"/>
    </row>
    <row r="692" spans="4:4" x14ac:dyDescent="0.25">
      <c r="D692" s="15"/>
    </row>
    <row r="693" spans="4:4" x14ac:dyDescent="0.25">
      <c r="D693" s="15"/>
    </row>
    <row r="694" spans="4:4" x14ac:dyDescent="0.25">
      <c r="D694" s="15"/>
    </row>
    <row r="695" spans="4:4" x14ac:dyDescent="0.25">
      <c r="D695" s="15"/>
    </row>
    <row r="696" spans="4:4" x14ac:dyDescent="0.25">
      <c r="D696" s="15"/>
    </row>
    <row r="697" spans="4:4" x14ac:dyDescent="0.25">
      <c r="D697" s="15"/>
    </row>
    <row r="698" spans="4:4" x14ac:dyDescent="0.25">
      <c r="D698" s="15"/>
    </row>
    <row r="699" spans="4:4" x14ac:dyDescent="0.25">
      <c r="D699" s="15"/>
    </row>
    <row r="700" spans="4:4" x14ac:dyDescent="0.25">
      <c r="D700" s="15"/>
    </row>
    <row r="701" spans="4:4" x14ac:dyDescent="0.25">
      <c r="D701" s="15"/>
    </row>
    <row r="702" spans="4:4" x14ac:dyDescent="0.25">
      <c r="D702" s="15"/>
    </row>
    <row r="703" spans="4:4" x14ac:dyDescent="0.25">
      <c r="D703" s="15"/>
    </row>
    <row r="704" spans="4:4" x14ac:dyDescent="0.25">
      <c r="D704" s="15"/>
    </row>
    <row r="705" spans="4:4" x14ac:dyDescent="0.25">
      <c r="D705" s="15"/>
    </row>
    <row r="706" spans="4:4" x14ac:dyDescent="0.25">
      <c r="D706" s="15"/>
    </row>
    <row r="707" spans="4:4" x14ac:dyDescent="0.25">
      <c r="D707" s="15"/>
    </row>
    <row r="708" spans="4:4" x14ac:dyDescent="0.25">
      <c r="D708" s="15"/>
    </row>
    <row r="709" spans="4:4" x14ac:dyDescent="0.25">
      <c r="D709" s="15"/>
    </row>
    <row r="710" spans="4:4" x14ac:dyDescent="0.25">
      <c r="D710" s="15"/>
    </row>
    <row r="711" spans="4:4" x14ac:dyDescent="0.25">
      <c r="D711" s="15"/>
    </row>
    <row r="712" spans="4:4" x14ac:dyDescent="0.25">
      <c r="D712" s="15"/>
    </row>
    <row r="713" spans="4:4" x14ac:dyDescent="0.25">
      <c r="D713" s="15"/>
    </row>
    <row r="714" spans="4:4" x14ac:dyDescent="0.25">
      <c r="D714" s="15"/>
    </row>
    <row r="715" spans="4:4" x14ac:dyDescent="0.25">
      <c r="D715" s="15"/>
    </row>
    <row r="716" spans="4:4" x14ac:dyDescent="0.25">
      <c r="D716" s="15"/>
    </row>
    <row r="717" spans="4:4" x14ac:dyDescent="0.25">
      <c r="D717" s="15"/>
    </row>
  </sheetData>
  <sheetProtection sheet="1" objects="1" scenarios="1"/>
  <mergeCells count="14">
    <mergeCell ref="B92:B102"/>
    <mergeCell ref="B121:B280"/>
    <mergeCell ref="B281:B440"/>
    <mergeCell ref="B441:B603"/>
    <mergeCell ref="B79:B84"/>
    <mergeCell ref="B116:B120"/>
    <mergeCell ref="B85:B91"/>
    <mergeCell ref="B103:B115"/>
    <mergeCell ref="B3:B12"/>
    <mergeCell ref="B13:B17"/>
    <mergeCell ref="B18:B65"/>
    <mergeCell ref="B66:B68"/>
    <mergeCell ref="B76:B78"/>
    <mergeCell ref="B69:B75"/>
  </mergeCells>
  <pageMargins left="0.7" right="0.7" top="0.75" bottom="0.75" header="0.3" footer="0.3"/>
  <pageSetup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7"/>
    <pageSetUpPr fitToPage="1"/>
  </sheetPr>
  <dimension ref="A1:F50"/>
  <sheetViews>
    <sheetView showZeros="0" workbookViewId="0">
      <selection activeCell="H15" sqref="H15"/>
    </sheetView>
  </sheetViews>
  <sheetFormatPr baseColWidth="10" defaultRowHeight="15" x14ac:dyDescent="0.25"/>
  <cols>
    <col min="1" max="1" width="25.7109375" customWidth="1"/>
    <col min="2" max="2" width="24.28515625" customWidth="1"/>
    <col min="3" max="3" width="16.5703125" customWidth="1"/>
    <col min="5" max="5" width="14.7109375" customWidth="1"/>
    <col min="6" max="6" width="16.7109375" customWidth="1"/>
  </cols>
  <sheetData>
    <row r="1" spans="1:6" ht="15" customHeight="1" thickBot="1" x14ac:dyDescent="0.3">
      <c r="A1" s="187" t="s">
        <v>466</v>
      </c>
      <c r="B1" s="188"/>
      <c r="C1" s="188"/>
      <c r="D1" s="188"/>
      <c r="E1" s="188"/>
      <c r="F1" s="189"/>
    </row>
    <row r="2" spans="1:6" ht="15" customHeight="1" thickBot="1" x14ac:dyDescent="0.3">
      <c r="A2" s="56" t="s">
        <v>39</v>
      </c>
      <c r="B2" s="34" t="s">
        <v>394</v>
      </c>
      <c r="C2" s="35" t="s">
        <v>13</v>
      </c>
      <c r="D2" s="34" t="s">
        <v>1</v>
      </c>
      <c r="E2" s="38" t="s">
        <v>14</v>
      </c>
      <c r="F2" s="34" t="s">
        <v>15</v>
      </c>
    </row>
    <row r="3" spans="1:6" ht="15" customHeight="1" thickTop="1" x14ac:dyDescent="0.25">
      <c r="A3" s="134"/>
      <c r="B3" s="135"/>
      <c r="C3" s="41">
        <f>IFERROR(SUMIF('Bordereau Matériaux_Global'!F:F,'Sommaire quantité'!B3,'Bordereau Matériaux_Global'!C:C),"")</f>
        <v>0</v>
      </c>
      <c r="D3" s="36" t="str">
        <f>IFERROR(VLOOKUP(B3,'Liste matériaux'!C:E,3,FALSE),"")</f>
        <v/>
      </c>
      <c r="E3" s="39" t="str">
        <f>IFERROR(VLOOKUP(B3,'Liste matériaux'!C:E,2,FALSE),"")</f>
        <v/>
      </c>
      <c r="F3" s="57" t="str">
        <f>IFERROR(E3*C3,"")</f>
        <v/>
      </c>
    </row>
    <row r="4" spans="1:6" ht="15" customHeight="1" x14ac:dyDescent="0.25">
      <c r="A4" s="136"/>
      <c r="B4" s="135"/>
      <c r="C4" s="42">
        <f>IFERROR(SUMIF('Bordereau Matériaux_Global'!F:F,'Sommaire quantité'!B4,'Bordereau Matériaux_Global'!C:C),"")</f>
        <v>0</v>
      </c>
      <c r="D4" s="37" t="str">
        <f>IFERROR(VLOOKUP(B4,'Liste matériaux'!C:E,3,FALSE),"")</f>
        <v/>
      </c>
      <c r="E4" s="40" t="str">
        <f>IFERROR(VLOOKUP(B4,'Liste matériaux'!C:E,2,FALSE),"")</f>
        <v/>
      </c>
      <c r="F4" s="58" t="str">
        <f t="shared" ref="F4:F18" si="0">IFERROR(E4*C4,"")</f>
        <v/>
      </c>
    </row>
    <row r="5" spans="1:6" ht="15" customHeight="1" x14ac:dyDescent="0.25">
      <c r="A5" s="136"/>
      <c r="B5" s="135"/>
      <c r="C5" s="41">
        <f>IFERROR(SUMIF('Bordereau Matériaux_Global'!F:F,'Sommaire quantité'!B5,'Bordereau Matériaux_Global'!C:C),"")</f>
        <v>0</v>
      </c>
      <c r="D5" s="36" t="str">
        <f>IFERROR(VLOOKUP(B5,'Liste matériaux'!C:E,3,FALSE),"")</f>
        <v/>
      </c>
      <c r="E5" s="40" t="str">
        <f>IFERROR(VLOOKUP(B5,'Liste matériaux'!C:E,2,FALSE),"")</f>
        <v/>
      </c>
      <c r="F5" s="58" t="str">
        <f t="shared" si="0"/>
        <v/>
      </c>
    </row>
    <row r="6" spans="1:6" ht="15" customHeight="1" x14ac:dyDescent="0.25">
      <c r="A6" s="136"/>
      <c r="B6" s="135"/>
      <c r="C6" s="41">
        <f>IFERROR(SUMIF('Bordereau Matériaux_Global'!F:F,'Sommaire quantité'!B6,'Bordereau Matériaux_Global'!C:C),"")</f>
        <v>0</v>
      </c>
      <c r="D6" s="36" t="str">
        <f>IFERROR(VLOOKUP(B6,'Liste matériaux'!C:E,3,FALSE),"")</f>
        <v/>
      </c>
      <c r="E6" s="40" t="str">
        <f>IFERROR(VLOOKUP(B6,'Liste matériaux'!C:E,2,FALSE),"")</f>
        <v/>
      </c>
      <c r="F6" s="58" t="str">
        <f t="shared" si="0"/>
        <v/>
      </c>
    </row>
    <row r="7" spans="1:6" ht="15" customHeight="1" x14ac:dyDescent="0.25">
      <c r="A7" s="136"/>
      <c r="B7" s="135"/>
      <c r="C7" s="41">
        <f>IFERROR(SUMIF('Bordereau Matériaux_Global'!F:F,'Sommaire quantité'!B7,'Bordereau Matériaux_Global'!C:C),"")</f>
        <v>0</v>
      </c>
      <c r="D7" s="36" t="str">
        <f>IFERROR(VLOOKUP(B7,'Liste matériaux'!C:E,3,FALSE),"")</f>
        <v/>
      </c>
      <c r="E7" s="40" t="str">
        <f>IFERROR(VLOOKUP(B7,'Liste matériaux'!C:E,2,FALSE),"")</f>
        <v/>
      </c>
      <c r="F7" s="58" t="str">
        <f t="shared" si="0"/>
        <v/>
      </c>
    </row>
    <row r="8" spans="1:6" ht="15" customHeight="1" x14ac:dyDescent="0.25">
      <c r="A8" s="136"/>
      <c r="B8" s="135"/>
      <c r="C8" s="41">
        <f>IFERROR(SUMIF('Bordereau Matériaux_Global'!F:F,'Sommaire quantité'!B8,'Bordereau Matériaux_Global'!C:C),"")</f>
        <v>0</v>
      </c>
      <c r="D8" s="36" t="str">
        <f>IFERROR(VLOOKUP(B8,'Liste matériaux'!C:E,3,FALSE),"")</f>
        <v/>
      </c>
      <c r="E8" s="40" t="str">
        <f>IFERROR(VLOOKUP(B8,'Liste matériaux'!C:E,2,FALSE),"")</f>
        <v/>
      </c>
      <c r="F8" s="58" t="str">
        <f t="shared" si="0"/>
        <v/>
      </c>
    </row>
    <row r="9" spans="1:6" ht="15" customHeight="1" x14ac:dyDescent="0.25">
      <c r="A9" s="136"/>
      <c r="B9" s="135"/>
      <c r="C9" s="41">
        <f>IFERROR(SUMIF('Bordereau Matériaux_Global'!F:F,'Sommaire quantité'!B9,'Bordereau Matériaux_Global'!C:C),"")</f>
        <v>0</v>
      </c>
      <c r="D9" s="36" t="str">
        <f>IFERROR(VLOOKUP(B9,'Liste matériaux'!C:E,3,FALSE),"")</f>
        <v/>
      </c>
      <c r="E9" s="40" t="str">
        <f>IFERROR(VLOOKUP(B9,'Liste matériaux'!C:E,2,FALSE),"")</f>
        <v/>
      </c>
      <c r="F9" s="58" t="str">
        <f t="shared" si="0"/>
        <v/>
      </c>
    </row>
    <row r="10" spans="1:6" ht="15" customHeight="1" x14ac:dyDescent="0.25">
      <c r="A10" s="136"/>
      <c r="B10" s="135"/>
      <c r="C10" s="41">
        <f>IFERROR(SUMIF('Bordereau Matériaux_Global'!F:F,'Sommaire quantité'!B10,'Bordereau Matériaux_Global'!C:C),"")</f>
        <v>0</v>
      </c>
      <c r="D10" s="36" t="str">
        <f>IFERROR(VLOOKUP(B10,'Liste matériaux'!C:E,3,FALSE),"")</f>
        <v/>
      </c>
      <c r="E10" s="40" t="str">
        <f>IFERROR(VLOOKUP(B10,'Liste matériaux'!C:E,2,FALSE),"")</f>
        <v/>
      </c>
      <c r="F10" s="58" t="str">
        <f t="shared" si="0"/>
        <v/>
      </c>
    </row>
    <row r="11" spans="1:6" ht="15" customHeight="1" x14ac:dyDescent="0.25">
      <c r="A11" s="136"/>
      <c r="B11" s="135"/>
      <c r="C11" s="41">
        <f>IFERROR(SUMIF('Bordereau Matériaux_Global'!F:F,'Sommaire quantité'!B11,'Bordereau Matériaux_Global'!C:C),"")</f>
        <v>0</v>
      </c>
      <c r="D11" s="36" t="str">
        <f>IFERROR(VLOOKUP(B11,'Liste matériaux'!C:E,3,FALSE),"")</f>
        <v/>
      </c>
      <c r="E11" s="40" t="str">
        <f>IFERROR(VLOOKUP(B11,'Liste matériaux'!C:E,2,FALSE),"")</f>
        <v/>
      </c>
      <c r="F11" s="58" t="str">
        <f t="shared" si="0"/>
        <v/>
      </c>
    </row>
    <row r="12" spans="1:6" ht="15" customHeight="1" x14ac:dyDescent="0.25">
      <c r="A12" s="136"/>
      <c r="B12" s="135"/>
      <c r="C12" s="41">
        <f>IFERROR(SUMIF('Bordereau Matériaux_Global'!F:F,'Sommaire quantité'!B12,'Bordereau Matériaux_Global'!C:C),"")</f>
        <v>0</v>
      </c>
      <c r="D12" s="36" t="str">
        <f>IFERROR(VLOOKUP(B12,'Liste matériaux'!C:E,3,FALSE),"")</f>
        <v/>
      </c>
      <c r="E12" s="40" t="str">
        <f>IFERROR(VLOOKUP(B12,'Liste matériaux'!C:E,2,FALSE),"")</f>
        <v/>
      </c>
      <c r="F12" s="58" t="str">
        <f t="shared" si="0"/>
        <v/>
      </c>
    </row>
    <row r="13" spans="1:6" ht="15" customHeight="1" x14ac:dyDescent="0.25">
      <c r="A13" s="136"/>
      <c r="B13" s="135"/>
      <c r="C13" s="41">
        <f>IFERROR(SUMIF('Bordereau Matériaux_Global'!F:F,'Sommaire quantité'!B13,'Bordereau Matériaux_Global'!C:C),"")</f>
        <v>0</v>
      </c>
      <c r="D13" s="36" t="str">
        <f>IFERROR(VLOOKUP(B13,'Liste matériaux'!C:E,3,FALSE),"")</f>
        <v/>
      </c>
      <c r="E13" s="40" t="str">
        <f>IFERROR(VLOOKUP(B13,'Liste matériaux'!C:E,2,FALSE),"")</f>
        <v/>
      </c>
      <c r="F13" s="58" t="str">
        <f t="shared" si="0"/>
        <v/>
      </c>
    </row>
    <row r="14" spans="1:6" ht="15" customHeight="1" x14ac:dyDescent="0.25">
      <c r="A14" s="136"/>
      <c r="B14" s="135"/>
      <c r="C14" s="41">
        <f>IFERROR(SUMIF('Bordereau Matériaux_Global'!F:F,'Sommaire quantité'!B14,'Bordereau Matériaux_Global'!C:C),"")</f>
        <v>0</v>
      </c>
      <c r="D14" s="36" t="str">
        <f>IFERROR(VLOOKUP(B14,'Liste matériaux'!C:E,3,FALSE),"")</f>
        <v/>
      </c>
      <c r="E14" s="40" t="str">
        <f>IFERROR(VLOOKUP(B14,'Liste matériaux'!C:E,2,FALSE),"")</f>
        <v/>
      </c>
      <c r="F14" s="58" t="str">
        <f t="shared" si="0"/>
        <v/>
      </c>
    </row>
    <row r="15" spans="1:6" ht="15" customHeight="1" x14ac:dyDescent="0.25">
      <c r="A15" s="136"/>
      <c r="B15" s="135"/>
      <c r="C15" s="41">
        <f>IFERROR(SUMIF('Bordereau Matériaux_Global'!F:F,'Sommaire quantité'!B15,'Bordereau Matériaux_Global'!C:C),"")</f>
        <v>0</v>
      </c>
      <c r="D15" s="36" t="str">
        <f>IFERROR(VLOOKUP(B15,'Liste matériaux'!C:E,3,FALSE),"")</f>
        <v/>
      </c>
      <c r="E15" s="40" t="str">
        <f>IFERROR(VLOOKUP(B15,'Liste matériaux'!C:E,2,FALSE),"")</f>
        <v/>
      </c>
      <c r="F15" s="58" t="str">
        <f t="shared" si="0"/>
        <v/>
      </c>
    </row>
    <row r="16" spans="1:6" ht="15" customHeight="1" x14ac:dyDescent="0.25">
      <c r="A16" s="136"/>
      <c r="B16" s="135"/>
      <c r="C16" s="41">
        <f>IFERROR(SUMIF('Bordereau Matériaux_Global'!F:F,'Sommaire quantité'!B16,'Bordereau Matériaux_Global'!C:C),"")</f>
        <v>0</v>
      </c>
      <c r="D16" s="36" t="str">
        <f>IFERROR(VLOOKUP(B16,'Liste matériaux'!C:E,3,FALSE),"")</f>
        <v/>
      </c>
      <c r="E16" s="40" t="str">
        <f>IFERROR(VLOOKUP(B16,'Liste matériaux'!C:E,2,FALSE),"")</f>
        <v/>
      </c>
      <c r="F16" s="58" t="str">
        <f t="shared" si="0"/>
        <v/>
      </c>
    </row>
    <row r="17" spans="1:6" ht="15" customHeight="1" x14ac:dyDescent="0.25">
      <c r="A17" s="136"/>
      <c r="B17" s="135"/>
      <c r="C17" s="41">
        <f>IFERROR(SUMIF('Bordereau Matériaux_Global'!F:F,'Sommaire quantité'!B17,'Bordereau Matériaux_Global'!C:C),"")</f>
        <v>0</v>
      </c>
      <c r="D17" s="36" t="str">
        <f>IFERROR(VLOOKUP(B17,'Liste matériaux'!C:E,3,FALSE),"")</f>
        <v/>
      </c>
      <c r="E17" s="40" t="str">
        <f>IFERROR(VLOOKUP(B17,'Liste matériaux'!C:E,2,FALSE),"")</f>
        <v/>
      </c>
      <c r="F17" s="58" t="str">
        <f t="shared" si="0"/>
        <v/>
      </c>
    </row>
    <row r="18" spans="1:6" ht="15" customHeight="1" x14ac:dyDescent="0.25">
      <c r="A18" s="137"/>
      <c r="B18" s="138"/>
      <c r="C18" s="59">
        <f>IFERROR(SUMIF('Bordereau Matériaux_Global'!F:F,'Sommaire quantité'!B18,'Bordereau Matériaux_Global'!C:C),"")</f>
        <v>0</v>
      </c>
      <c r="D18" s="60" t="str">
        <f>IFERROR(VLOOKUP(B18,'Liste matériaux'!C:E,3,FALSE),"")</f>
        <v/>
      </c>
      <c r="E18" s="61" t="str">
        <f>IFERROR(VLOOKUP(B18,'Liste matériaux'!C:E,2,FALSE),"")</f>
        <v/>
      </c>
      <c r="F18" s="62" t="str">
        <f t="shared" si="0"/>
        <v/>
      </c>
    </row>
    <row r="19" spans="1:6" ht="15" customHeight="1" x14ac:dyDescent="0.25"/>
    <row r="20" spans="1:6" ht="15" customHeight="1" x14ac:dyDescent="0.25"/>
    <row r="21" spans="1:6" ht="15" customHeight="1" x14ac:dyDescent="0.25"/>
    <row r="22" spans="1:6" ht="15" customHeight="1" x14ac:dyDescent="0.25"/>
    <row r="23" spans="1:6" ht="15" customHeight="1" x14ac:dyDescent="0.25"/>
    <row r="24" spans="1:6" ht="15" customHeight="1" x14ac:dyDescent="0.25"/>
    <row r="25" spans="1:6" ht="15" customHeight="1" x14ac:dyDescent="0.25"/>
    <row r="26" spans="1:6" ht="15" customHeight="1" x14ac:dyDescent="0.25"/>
    <row r="27" spans="1:6" ht="15" customHeight="1" x14ac:dyDescent="0.25"/>
    <row r="28" spans="1:6" ht="15" customHeight="1" x14ac:dyDescent="0.25"/>
    <row r="29" spans="1:6" ht="15" customHeight="1" x14ac:dyDescent="0.25"/>
    <row r="30" spans="1:6" ht="15" customHeight="1" x14ac:dyDescent="0.25"/>
    <row r="31" spans="1:6" ht="15" customHeight="1" x14ac:dyDescent="0.25"/>
    <row r="32" spans="1:6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</sheetData>
  <sheetProtection sheet="1" objects="1" scenarios="1"/>
  <mergeCells count="1">
    <mergeCell ref="A1:F1"/>
  </mergeCells>
  <dataValidations count="1">
    <dataValidation type="list" allowBlank="1" showInputMessage="1" showErrorMessage="1" sqref="B3:B18">
      <formula1>INDIRECT(A3)</formula1>
    </dataValidation>
  </dataValidations>
  <pageMargins left="0.7" right="0.7" top="0.75" bottom="0.75" header="0.3" footer="0.3"/>
  <pageSetup paperSize="5" scale="65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matériaux'!$A$3:$A$18</xm:f>
          </x14:formula1>
          <xm:sqref>A3:A18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K16"/>
  <sheetViews>
    <sheetView workbookViewId="0">
      <selection activeCell="A2" sqref="A2:K6"/>
    </sheetView>
  </sheetViews>
  <sheetFormatPr baseColWidth="10" defaultRowHeight="15" x14ac:dyDescent="0.25"/>
  <sheetData>
    <row r="1" spans="1:11" s="53" customFormat="1" ht="15.75" thickBot="1" x14ac:dyDescent="0.3">
      <c r="A1" s="53" t="s">
        <v>776</v>
      </c>
    </row>
    <row r="2" spans="1:11" s="53" customFormat="1" ht="15.95" customHeight="1" thickTop="1" x14ac:dyDescent="0.25">
      <c r="A2" s="122"/>
      <c r="B2" s="67" t="str">
        <f>IFERROR(VLOOKUP(A2,'Bordereau Sommaire'!B:E,2,FALSE),"")</f>
        <v/>
      </c>
      <c r="C2" s="67" t="str">
        <f>IFERROR(VLOOKUP(A2,'Bordereau Sommaire'!B:E,3,FALSE),"")</f>
        <v/>
      </c>
      <c r="D2" s="67" t="str">
        <f>IFERROR(VLOOKUP(A2,'Bordereau Sommaire'!B:E,4,FALSE),"")</f>
        <v/>
      </c>
      <c r="E2" s="68"/>
      <c r="F2" s="69" t="str">
        <f>IFERROR(K2/J2,"")</f>
        <v/>
      </c>
      <c r="G2" s="70" t="str">
        <f>IFERROR(C2/J2,"")</f>
        <v/>
      </c>
      <c r="H2" s="67" t="str">
        <f t="shared" ref="H2:H6" si="0">D2</f>
        <v/>
      </c>
      <c r="I2" s="69" t="str">
        <f>IFERROR(K2/C2,"")</f>
        <v/>
      </c>
      <c r="J2" s="71">
        <f>IFERROR(SUM(J3:J6),"")</f>
        <v>0</v>
      </c>
      <c r="K2" s="72">
        <f>IFERROR(SUM(K3:K6),"")</f>
        <v>0</v>
      </c>
    </row>
    <row r="3" spans="1:11" s="53" customFormat="1" ht="15.95" customHeight="1" x14ac:dyDescent="0.25">
      <c r="A3" s="139"/>
      <c r="B3" s="123"/>
      <c r="C3" s="123"/>
      <c r="D3" s="123"/>
      <c r="E3" s="132"/>
      <c r="F3" s="73" t="str">
        <f>IFERROR(VLOOKUP(E3,'Détails des équipes'!B$19:K$88,10,FALSE),"")</f>
        <v/>
      </c>
      <c r="G3" s="123"/>
      <c r="H3" s="74">
        <f t="shared" si="0"/>
        <v>0</v>
      </c>
      <c r="I3" s="75" t="str">
        <f t="shared" ref="I3:I6" si="1">IFERROR(F3/G3,"")</f>
        <v/>
      </c>
      <c r="J3" s="76" t="str">
        <f t="shared" ref="J3:J6" si="2">IFERROR(C3/G3,"")</f>
        <v/>
      </c>
      <c r="K3" s="63" t="str">
        <f t="shared" ref="K3:K6" si="3">IFERROR(I3*C3,"")</f>
        <v/>
      </c>
    </row>
    <row r="4" spans="1:11" s="53" customFormat="1" ht="15.95" customHeight="1" x14ac:dyDescent="0.25">
      <c r="A4" s="139"/>
      <c r="B4" s="123"/>
      <c r="C4" s="123"/>
      <c r="D4" s="123"/>
      <c r="E4" s="132"/>
      <c r="F4" s="73" t="str">
        <f>IFERROR(VLOOKUP(E4,'Détails des équipes'!B$19:K$88,10,FALSE),"")</f>
        <v/>
      </c>
      <c r="G4" s="123"/>
      <c r="H4" s="74">
        <f t="shared" si="0"/>
        <v>0</v>
      </c>
      <c r="I4" s="75" t="str">
        <f t="shared" si="1"/>
        <v/>
      </c>
      <c r="J4" s="76" t="str">
        <f t="shared" si="2"/>
        <v/>
      </c>
      <c r="K4" s="63" t="str">
        <f t="shared" si="3"/>
        <v/>
      </c>
    </row>
    <row r="5" spans="1:11" s="53" customFormat="1" ht="15.95" customHeight="1" x14ac:dyDescent="0.25">
      <c r="A5" s="139"/>
      <c r="B5" s="123"/>
      <c r="C5" s="123"/>
      <c r="D5" s="123"/>
      <c r="E5" s="132"/>
      <c r="F5" s="73" t="str">
        <f>IFERROR(VLOOKUP(E5,'Détails des équipes'!B$19:K$88,10,FALSE),"")</f>
        <v/>
      </c>
      <c r="G5" s="123"/>
      <c r="H5" s="74">
        <f t="shared" si="0"/>
        <v>0</v>
      </c>
      <c r="I5" s="75" t="str">
        <f t="shared" si="1"/>
        <v/>
      </c>
      <c r="J5" s="76" t="str">
        <f t="shared" si="2"/>
        <v/>
      </c>
      <c r="K5" s="63" t="str">
        <f t="shared" si="3"/>
        <v/>
      </c>
    </row>
    <row r="6" spans="1:11" s="53" customFormat="1" ht="15.95" customHeight="1" x14ac:dyDescent="0.25">
      <c r="A6" s="139"/>
      <c r="B6" s="123"/>
      <c r="C6" s="123"/>
      <c r="D6" s="123"/>
      <c r="E6" s="132"/>
      <c r="F6" s="73" t="str">
        <f>IFERROR(VLOOKUP(E6,'Détails des équipes'!B$19:K$88,10,FALSE),"")</f>
        <v/>
      </c>
      <c r="G6" s="123"/>
      <c r="H6" s="74">
        <f t="shared" si="0"/>
        <v>0</v>
      </c>
      <c r="I6" s="75" t="str">
        <f t="shared" si="1"/>
        <v/>
      </c>
      <c r="J6" s="76" t="str">
        <f t="shared" si="2"/>
        <v/>
      </c>
      <c r="K6" s="63" t="str">
        <f t="shared" si="3"/>
        <v/>
      </c>
    </row>
    <row r="10" spans="1:11" x14ac:dyDescent="0.25">
      <c r="A10" t="s">
        <v>777</v>
      </c>
    </row>
    <row r="11" spans="1:11" s="53" customFormat="1" x14ac:dyDescent="0.25">
      <c r="A11" s="128"/>
      <c r="B11" s="116"/>
      <c r="C11" s="19"/>
      <c r="D11" s="20"/>
      <c r="E11" s="21"/>
      <c r="F11" s="22"/>
      <c r="G11" s="23">
        <f>SUM(G12:G16)</f>
        <v>0</v>
      </c>
      <c r="H11" s="117"/>
      <c r="I11" s="23"/>
      <c r="J11" s="24">
        <f>SUM(J12:J16)</f>
        <v>0</v>
      </c>
      <c r="K11" s="23">
        <f>G11*H11+J11</f>
        <v>0</v>
      </c>
    </row>
    <row r="12" spans="1:11" s="53" customFormat="1" x14ac:dyDescent="0.25">
      <c r="A12" s="54"/>
      <c r="B12" s="11"/>
      <c r="C12" s="129"/>
      <c r="D12" s="130"/>
      <c r="E12" s="118"/>
      <c r="F12" s="3" t="str">
        <f>IFERROR(VLOOKUP(D12,'Liste ressources'!C$2:E$121,3,),"")</f>
        <v/>
      </c>
      <c r="G12" s="3" t="str">
        <f>IFERROR(F12*E12,"")</f>
        <v/>
      </c>
      <c r="H12" s="1"/>
      <c r="I12" s="131"/>
      <c r="J12" s="1" t="str">
        <f>IF(IF(I12="oui",'Liste ressources'!E$95,0)*E12=0,"",IF(I12="oui",'Liste ressources'!E$95,0)*E12)</f>
        <v/>
      </c>
      <c r="K12" s="1"/>
    </row>
    <row r="13" spans="1:11" s="53" customFormat="1" x14ac:dyDescent="0.25">
      <c r="A13" s="54"/>
      <c r="B13" s="11"/>
      <c r="C13" s="129"/>
      <c r="D13" s="130"/>
      <c r="E13" s="118"/>
      <c r="F13" s="3" t="str">
        <f>IFERROR(VLOOKUP(D13,'Liste ressources'!C$2:E$121,3,),"")</f>
        <v/>
      </c>
      <c r="G13" s="3" t="str">
        <f t="shared" ref="G13:G16" si="4">IFERROR(F13*E13,"")</f>
        <v/>
      </c>
      <c r="H13" s="1"/>
      <c r="I13" s="131"/>
      <c r="J13" s="1" t="str">
        <f>IF(IF(I13="oui",'Liste ressources'!E$95,0)*E13=0,"",IF(I13="oui",'Liste ressources'!E$95,0)*E13)</f>
        <v/>
      </c>
      <c r="K13" s="1"/>
    </row>
    <row r="14" spans="1:11" s="53" customFormat="1" x14ac:dyDescent="0.25">
      <c r="A14" s="54"/>
      <c r="B14" s="11"/>
      <c r="C14" s="129"/>
      <c r="D14" s="130"/>
      <c r="E14" s="118"/>
      <c r="F14" s="3" t="str">
        <f>IFERROR(VLOOKUP(D14,'Liste ressources'!C$2:E$121,3,),"")</f>
        <v/>
      </c>
      <c r="G14" s="3" t="str">
        <f t="shared" si="4"/>
        <v/>
      </c>
      <c r="H14" s="1"/>
      <c r="I14" s="131"/>
      <c r="J14" s="1" t="str">
        <f>IF(IF(I14="oui",'Liste ressources'!E$95,0)*E14=0,"",IF(I14="oui",'Liste ressources'!E$95,0)*E14)</f>
        <v/>
      </c>
      <c r="K14" s="1"/>
    </row>
    <row r="15" spans="1:11" s="53" customFormat="1" x14ac:dyDescent="0.25">
      <c r="A15" s="54"/>
      <c r="B15" s="11"/>
      <c r="C15" s="129"/>
      <c r="D15" s="130"/>
      <c r="E15" s="118"/>
      <c r="F15" s="3" t="str">
        <f>IFERROR(VLOOKUP(D15,'Liste ressources'!C$2:E$121,3,),"")</f>
        <v/>
      </c>
      <c r="G15" s="3" t="str">
        <f t="shared" si="4"/>
        <v/>
      </c>
      <c r="H15" s="1"/>
      <c r="I15" s="131"/>
      <c r="J15" s="1" t="str">
        <f>IF(IF(I15="oui",'Liste ressources'!E$95,0)*E15=0,"",IF(I15="oui",'Liste ressources'!E$95,0)*E15)</f>
        <v/>
      </c>
      <c r="K15" s="1"/>
    </row>
    <row r="16" spans="1:11" s="53" customFormat="1" x14ac:dyDescent="0.25">
      <c r="A16" s="54"/>
      <c r="B16" s="11"/>
      <c r="C16" s="129"/>
      <c r="D16" s="130"/>
      <c r="E16" s="118"/>
      <c r="F16" s="3" t="str">
        <f>IFERROR(VLOOKUP(D16,'Liste ressources'!C$2:E$121,3,),"")</f>
        <v/>
      </c>
      <c r="G16" s="3" t="str">
        <f t="shared" si="4"/>
        <v/>
      </c>
      <c r="H16" s="1"/>
      <c r="I16" s="131"/>
      <c r="J16" s="1" t="str">
        <f>IF(IF(I16="oui",'Liste ressources'!E$95,0)*E16=0,"",IF(I16="oui",'Liste ressources'!E$95,0)*E16)</f>
        <v/>
      </c>
      <c r="K16" s="1"/>
    </row>
  </sheetData>
  <conditionalFormatting sqref="F2:F3">
    <cfRule type="expression" priority="25">
      <formula>"si(esterreur(F2);OUI;F2)"</formula>
    </cfRule>
  </conditionalFormatting>
  <conditionalFormatting sqref="F5">
    <cfRule type="expression" priority="23">
      <formula>"si(esterreur(F2);OUI;F2)"</formula>
    </cfRule>
  </conditionalFormatting>
  <conditionalFormatting sqref="F6">
    <cfRule type="expression" priority="21">
      <formula>"si(esterreur(F2);OUI;F2)"</formula>
    </cfRule>
  </conditionalFormatting>
  <conditionalFormatting sqref="F4">
    <cfRule type="expression" priority="19">
      <formula>"si(esterreur(F2);OUI;F2)"</formula>
    </cfRule>
  </conditionalFormatting>
  <dataValidations disablePrompts="1" count="1">
    <dataValidation type="list" allowBlank="1" showInputMessage="1" showErrorMessage="1" sqref="D12:D16">
      <formula1>INDIRECT(C12)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4" id="{7A3904A5-80DF-4A58-8FD9-6E36E94614A8}">
            <xm:f>estformule('Bordereau main d''oeuvre'!A1)</xm:f>
            <x14:dxf/>
          </x14:cfRule>
          <xm:sqref>A2:K4</xm:sqref>
        </x14:conditionalFormatting>
        <x14:conditionalFormatting xmlns:xm="http://schemas.microsoft.com/office/excel/2006/main">
          <x14:cfRule type="expression" priority="864" id="{F90672A2-7EA6-4F05-AB96-5718C83B3BC3}">
            <xm:f>COUNTIF('Bordereau main d''oeuvre'!A:A,'Bordereau main d''oeuvre'!#REF!)&gt;1</xm:f>
            <x14:dxf>
              <fill>
                <patternFill>
                  <bgColor rgb="FFFF0000"/>
                </patternFill>
              </fill>
            </x14:dxf>
          </x14:cfRule>
          <xm:sqref>A5:A6</xm:sqref>
        </x14:conditionalFormatting>
        <x14:conditionalFormatting xmlns:xm="http://schemas.microsoft.com/office/excel/2006/main">
          <x14:cfRule type="expression" priority="866" id="{7A3904A5-80DF-4A58-8FD9-6E36E94614A8}">
            <xm:f>estformule('Bordereau main d''oeuvre'!#REF!)</xm:f>
            <x14:dxf/>
          </x14:cfRule>
          <xm:sqref>A5:K6</xm:sqref>
        </x14:conditionalFormatting>
        <x14:conditionalFormatting xmlns:xm="http://schemas.microsoft.com/office/excel/2006/main">
          <x14:cfRule type="expression" priority="979" id="{F90672A2-7EA6-4F05-AB96-5718C83B3BC3}">
            <xm:f>COUNTIF('Bordereau main d''oeuvre'!A:A,'Bordereau main d''oeuvre'!A1)&gt;1</xm:f>
            <x14:dxf>
              <fill>
                <patternFill>
                  <bgColor rgb="FFFF0000"/>
                </patternFill>
              </fill>
            </x14:dxf>
          </x14:cfRule>
          <xm:sqref>A2:A4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>
          <x14:formula1>
            <xm:f>'Détails des équipes'!$N$2:$N$16</xm:f>
          </x14:formula1>
          <xm:sqref>E3:E6</xm:sqref>
        </x14:dataValidation>
        <x14:dataValidation type="list" allowBlank="1" showInputMessage="1" showErrorMessage="1">
          <x14:formula1>
            <xm:f>'Liste ressources'!$A$3:$A$17</xm:f>
          </x14:formula1>
          <xm:sqref>C11:C16</xm:sqref>
        </x14:dataValidation>
        <x14:dataValidation type="list" allowBlank="1" showInputMessage="1" showErrorMessage="1">
          <x14:formula1>
            <xm:f>'Liste ressources'!$C$95:$C$96</xm:f>
          </x14:formula1>
          <xm:sqref>I11:I16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30</vt:i4>
      </vt:variant>
    </vt:vector>
  </HeadingPairs>
  <TitlesOfParts>
    <vt:vector size="41" baseType="lpstr">
      <vt:lpstr>Fonctionnement</vt:lpstr>
      <vt:lpstr>Bordereau ajusté</vt:lpstr>
      <vt:lpstr>Frais généraux</vt:lpstr>
      <vt:lpstr>Bordereau Sommaire</vt:lpstr>
      <vt:lpstr>Bordereau main d'oeuvre</vt:lpstr>
      <vt:lpstr>Bordereau Matériaux_Global</vt:lpstr>
      <vt:lpstr>Détails des équipes</vt:lpstr>
      <vt:lpstr>Liste ressources</vt:lpstr>
      <vt:lpstr>Liste matériaux</vt:lpstr>
      <vt:lpstr>Sommaire quantité</vt:lpstr>
      <vt:lpstr>REFERENCE</vt:lpstr>
      <vt:lpstr>Aménagement_paysager</vt:lpstr>
      <vt:lpstr>Autres</vt:lpstr>
      <vt:lpstr>Béton</vt:lpstr>
      <vt:lpstr>Bordereau_matériaux</vt:lpstr>
      <vt:lpstr>Camion</vt:lpstr>
      <vt:lpstr>Chargeur_sur_pneu</vt:lpstr>
      <vt:lpstr>Conduite</vt:lpstr>
      <vt:lpstr>Enrobé_bitumineux</vt:lpstr>
      <vt:lpstr>Environnement</vt:lpstr>
      <vt:lpstr>Équipement</vt:lpstr>
      <vt:lpstr>Équipements</vt:lpstr>
      <vt:lpstr>Machinerie_spécialisée</vt:lpstr>
      <vt:lpstr>Main_d_oeuvre</vt:lpstr>
      <vt:lpstr>Matériaux_granulaires</vt:lpstr>
      <vt:lpstr>Membrane_géotextile</vt:lpstr>
      <vt:lpstr>Nivelleuse</vt:lpstr>
      <vt:lpstr>Paveuse</vt:lpstr>
      <vt:lpstr>Pelle_hydraulique</vt:lpstr>
      <vt:lpstr>Revêtement_protection</vt:lpstr>
      <vt:lpstr>Rouleau_compacteur</vt:lpstr>
      <vt:lpstr>Signalisation</vt:lpstr>
      <vt:lpstr>Signalisation_Mat</vt:lpstr>
      <vt:lpstr>Tracteur_sur_chenille</vt:lpstr>
      <vt:lpstr>Transport_en_vrac</vt:lpstr>
      <vt:lpstr>Vrac_Enrobé</vt:lpstr>
      <vt:lpstr>Vrac_Pierre</vt:lpstr>
      <vt:lpstr>'Bordereau ajusté'!Zone_d_impression</vt:lpstr>
      <vt:lpstr>'Bordereau main d''oeuvre'!Zone_d_impression</vt:lpstr>
      <vt:lpstr>'Bordereau Matériaux_Global'!Zone_d_impression</vt:lpstr>
      <vt:lpstr>'Bordereau Sommaire'!Zone_d_impression</vt:lpstr>
    </vt:vector>
  </TitlesOfParts>
  <Company>Cima+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Nouveau</dc:creator>
  <cp:lastModifiedBy>Jason Jacques</cp:lastModifiedBy>
  <cp:lastPrinted>2014-05-29T12:46:57Z</cp:lastPrinted>
  <dcterms:created xsi:type="dcterms:W3CDTF">2013-09-10T14:53:42Z</dcterms:created>
  <dcterms:modified xsi:type="dcterms:W3CDTF">2014-11-13T14:47:32Z</dcterms:modified>
</cp:coreProperties>
</file>