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15" yWindow="-105" windowWidth="22980" windowHeight="12450" activeTab="3"/>
  </bookViews>
  <sheets>
    <sheet name="Feuil4" sheetId="4" r:id="rId1"/>
    <sheet name="Feuil2" sheetId="2" r:id="rId2"/>
    <sheet name="Feuil3" sheetId="3" r:id="rId3"/>
    <sheet name="Feuil1" sheetId="5" r:id="rId4"/>
    <sheet name="Feuil5" sheetId="6" r:id="rId5"/>
  </sheets>
  <calcPr calcId="145621"/>
</workbook>
</file>

<file path=xl/calcChain.xml><?xml version="1.0" encoding="utf-8"?>
<calcChain xmlns="http://schemas.openxmlformats.org/spreadsheetml/2006/main">
  <c r="E325" i="5" l="1"/>
  <c r="E232" i="5"/>
  <c r="E230" i="5"/>
  <c r="G133" i="5"/>
  <c r="G134" i="5"/>
  <c r="H30" i="5" l="1"/>
  <c r="F198" i="5" l="1"/>
  <c r="H274" i="5" l="1"/>
  <c r="H273" i="5"/>
  <c r="F210" i="5" l="1"/>
  <c r="H269" i="5" l="1"/>
  <c r="H268" i="5"/>
  <c r="F204" i="5"/>
  <c r="F203" i="5"/>
  <c r="E326" i="5" l="1"/>
  <c r="F312" i="5"/>
  <c r="H280" i="5"/>
  <c r="H278" i="5"/>
  <c r="H35" i="5" l="1"/>
  <c r="H28" i="5"/>
  <c r="G126" i="5" l="1"/>
  <c r="H8" i="5" l="1"/>
  <c r="H31" i="5"/>
  <c r="H12" i="5"/>
  <c r="H16" i="5"/>
  <c r="H21" i="5"/>
  <c r="H5" i="5"/>
  <c r="H29" i="5"/>
  <c r="H26" i="5"/>
  <c r="H6" i="5"/>
  <c r="H4" i="5"/>
  <c r="E329" i="5" l="1"/>
  <c r="E328" i="5"/>
  <c r="E327" i="5"/>
  <c r="H279" i="5" l="1"/>
  <c r="F207" i="5" l="1"/>
  <c r="F314" i="5"/>
  <c r="F313" i="5"/>
  <c r="F72" i="5" l="1"/>
  <c r="F71" i="5"/>
  <c r="F70" i="5"/>
  <c r="F69" i="5"/>
  <c r="H271" i="5" l="1"/>
  <c r="H277" i="5" l="1"/>
  <c r="H275" i="5"/>
  <c r="H276" i="5"/>
  <c r="H272" i="5"/>
  <c r="H270" i="5" l="1"/>
  <c r="H281" i="5" l="1"/>
  <c r="F202" i="5"/>
  <c r="F201" i="5"/>
  <c r="F200" i="5"/>
  <c r="F197" i="5"/>
  <c r="F209" i="5" l="1"/>
  <c r="F208" i="5"/>
  <c r="F206" i="5"/>
  <c r="F199" i="5"/>
  <c r="F205" i="5"/>
  <c r="D218" i="5" l="1"/>
  <c r="G128" i="5"/>
  <c r="G136" i="5"/>
  <c r="G135" i="5"/>
  <c r="G132" i="5"/>
  <c r="G131" i="5"/>
  <c r="G130" i="5"/>
  <c r="G129" i="5"/>
  <c r="H36" i="5"/>
  <c r="H32" i="5"/>
  <c r="C52" i="5" l="1"/>
  <c r="H24" i="5" s="1"/>
  <c r="C48" i="5"/>
  <c r="H27" i="5" s="1"/>
  <c r="I47" i="5"/>
  <c r="H9" i="5" s="1"/>
  <c r="G43" i="5"/>
  <c r="H22" i="5"/>
  <c r="H34" i="5"/>
  <c r="H33" i="5"/>
  <c r="H25" i="5"/>
  <c r="H18" i="5"/>
  <c r="H7" i="5"/>
  <c r="J54" i="2"/>
  <c r="J80" i="2"/>
  <c r="J83" i="2"/>
  <c r="J82" i="2"/>
  <c r="J81" i="2"/>
  <c r="J79" i="2"/>
  <c r="J78" i="2"/>
  <c r="J77" i="2"/>
  <c r="J76" i="2"/>
  <c r="J75" i="2"/>
  <c r="J74" i="2"/>
  <c r="J73" i="2"/>
  <c r="J72" i="2"/>
  <c r="J71" i="2"/>
  <c r="J70" i="2"/>
  <c r="J69" i="2"/>
  <c r="J63" i="2"/>
  <c r="J62" i="2"/>
  <c r="J60" i="2"/>
  <c r="J57" i="2"/>
  <c r="J61" i="2"/>
  <c r="J68" i="2"/>
  <c r="J65" i="2"/>
  <c r="J59" i="2"/>
  <c r="J58" i="2"/>
  <c r="J52" i="2"/>
  <c r="J56" i="2" l="1"/>
  <c r="J55" i="2"/>
  <c r="J53" i="2"/>
  <c r="E90" i="2"/>
  <c r="C90" i="2"/>
  <c r="J51" i="2" s="1"/>
  <c r="C99" i="2"/>
  <c r="T89" i="2"/>
  <c r="V89" i="2"/>
  <c r="V88" i="2"/>
  <c r="T88" i="2"/>
  <c r="B95" i="2"/>
  <c r="I90" i="2"/>
  <c r="J94" i="2"/>
  <c r="G90" i="2"/>
  <c r="H42" i="4" l="1"/>
  <c r="H26" i="4"/>
  <c r="D48" i="4" l="1"/>
  <c r="O26" i="4"/>
  <c r="O42" i="4"/>
</calcChain>
</file>

<file path=xl/sharedStrings.xml><?xml version="1.0" encoding="utf-8"?>
<sst xmlns="http://schemas.openxmlformats.org/spreadsheetml/2006/main" count="1466" uniqueCount="537">
  <si>
    <t>MARDI</t>
  </si>
  <si>
    <t>JEUDI</t>
  </si>
  <si>
    <t xml:space="preserve">PM
</t>
  </si>
  <si>
    <t xml:space="preserve">AM
</t>
  </si>
  <si>
    <t>Theme</t>
  </si>
  <si>
    <t>Nom</t>
  </si>
  <si>
    <t>Etablissement</t>
  </si>
  <si>
    <t>Lieu</t>
  </si>
  <si>
    <t>Nb d'élève</t>
  </si>
  <si>
    <t>Confirmation</t>
  </si>
  <si>
    <t>UBP LLSH</t>
  </si>
  <si>
    <t>clermont</t>
  </si>
  <si>
    <t>Arts/ Histoire / his. Art</t>
  </si>
  <si>
    <t>Lettre/ philo/ langues</t>
  </si>
  <si>
    <t>Lettres langues</t>
  </si>
  <si>
    <t>Sc. Techno</t>
  </si>
  <si>
    <t>UFR Sciences et technologies</t>
  </si>
  <si>
    <t>UBP SC. Techn</t>
  </si>
  <si>
    <t>lettres langues</t>
  </si>
  <si>
    <t>droit</t>
  </si>
  <si>
    <t>Sc. Humaine</t>
  </si>
  <si>
    <t xml:space="preserve">légende : </t>
  </si>
  <si>
    <t>Planification des packs selon les jours/établissements</t>
  </si>
  <si>
    <t>IFSI / IFSA Clermont</t>
  </si>
  <si>
    <t>IFSI / IFSA</t>
  </si>
  <si>
    <t xml:space="preserve">total </t>
  </si>
  <si>
    <t>total</t>
  </si>
  <si>
    <t xml:space="preserve">total par thème </t>
  </si>
  <si>
    <t>lettre, langues</t>
  </si>
  <si>
    <t>sc.tech</t>
  </si>
  <si>
    <t>science humaine</t>
  </si>
  <si>
    <t>Droit</t>
  </si>
  <si>
    <t>IUT d'allier</t>
  </si>
  <si>
    <t>TC : techn. Commercialisation</t>
  </si>
  <si>
    <t>montlucon</t>
  </si>
  <si>
    <t>Montlucon</t>
  </si>
  <si>
    <t>L. Monnet Mermoz</t>
  </si>
  <si>
    <t>Clermont</t>
  </si>
  <si>
    <t>Aurillac</t>
  </si>
  <si>
    <t>CPGE Eco (ECE, ECS)</t>
  </si>
  <si>
    <t>CPGE Littéraire</t>
  </si>
  <si>
    <t>CPGE Scientifique (MPSI, PCSI)</t>
  </si>
  <si>
    <t>CPGE sc. Bio (BCPST)</t>
  </si>
  <si>
    <t>Lettre langues</t>
  </si>
  <si>
    <t>L. Blaise Pascal</t>
  </si>
  <si>
    <t xml:space="preserve">L. Blaise Pascal </t>
  </si>
  <si>
    <t>BTS: TC, CGO, AG</t>
  </si>
  <si>
    <t>L. Paul Constans</t>
  </si>
  <si>
    <t>BTS : SN, CRCI/ IPM</t>
  </si>
  <si>
    <t>ESACM</t>
  </si>
  <si>
    <t>BTS MUC</t>
  </si>
  <si>
    <t>BTS CGO</t>
  </si>
  <si>
    <t>Sc. Tech</t>
  </si>
  <si>
    <t>BTS SIO</t>
  </si>
  <si>
    <t>Sc.Tech</t>
  </si>
  <si>
    <t>travail social</t>
  </si>
  <si>
    <t>Art</t>
  </si>
  <si>
    <t>ITSRA</t>
  </si>
  <si>
    <t>N° pack</t>
  </si>
  <si>
    <t xml:space="preserve">thème </t>
  </si>
  <si>
    <t>Aprem</t>
  </si>
  <si>
    <t>matin</t>
  </si>
  <si>
    <t>Montluçon</t>
  </si>
  <si>
    <t>IUT D'allier : DUT GLT, TC</t>
  </si>
  <si>
    <t xml:space="preserve">Sc. Techn </t>
  </si>
  <si>
    <t>BTS Qualité</t>
  </si>
  <si>
    <t>L. Sidoine Apollinaire</t>
  </si>
  <si>
    <t>CPGE ECT</t>
  </si>
  <si>
    <t>Sc. Techn</t>
  </si>
  <si>
    <t xml:space="preserve">BTS PI </t>
  </si>
  <si>
    <t xml:space="preserve">BTS ESF </t>
  </si>
  <si>
    <t>BTS SP3S</t>
  </si>
  <si>
    <t>SC; Humaine</t>
  </si>
  <si>
    <t>BTS CRSA</t>
  </si>
  <si>
    <t>BTS SN</t>
  </si>
  <si>
    <t xml:space="preserve">Paul Constans : TC, CGO, AG </t>
  </si>
  <si>
    <t>Places</t>
  </si>
  <si>
    <t>IUT D'allier : GEII, GTE, GMP</t>
  </si>
  <si>
    <t>Paul Constans : SN, CRCI, IPM</t>
  </si>
  <si>
    <t>Puy en Velay</t>
  </si>
  <si>
    <t>Sc. tech</t>
  </si>
  <si>
    <t>C. Dupuy</t>
  </si>
  <si>
    <t xml:space="preserve">IUT Chimie : </t>
  </si>
  <si>
    <t>BAC STI2, S</t>
  </si>
  <si>
    <t>BAC S (STL, STI2D)</t>
  </si>
  <si>
    <t>mardi</t>
  </si>
  <si>
    <t>jeudi</t>
  </si>
  <si>
    <t xml:space="preserve">Simone W. </t>
  </si>
  <si>
    <t>Simone W. : infirmier</t>
  </si>
  <si>
    <t xml:space="preserve">IFSI Allier </t>
  </si>
  <si>
    <t>BAC STMG, ES, S (L)</t>
  </si>
  <si>
    <t>Simone W. : BTS Biotech</t>
  </si>
  <si>
    <t>c. Dupuy : BTS : Electro, CPI/IPM</t>
  </si>
  <si>
    <t>Madame de Stael : CGPE Eco</t>
  </si>
  <si>
    <t>Lettres</t>
  </si>
  <si>
    <t>Madame de Stael : CGPE Littéraire</t>
  </si>
  <si>
    <t>Appel</t>
  </si>
  <si>
    <t>Suivi</t>
  </si>
  <si>
    <t>Mme de Stael</t>
  </si>
  <si>
    <t xml:space="preserve">proposition : Mardi am pour 10 élèves CGPE ECO
                           mardi pm pour 10 élèves : CGPE Litt --&gt; 10 sur toute une journée, 5 musique 5 théâtre et vice-versa? </t>
  </si>
  <si>
    <t>BAC ES (tous BAC)</t>
  </si>
  <si>
    <t>BAC, STMG, S ( STI2D, ES, L)</t>
  </si>
  <si>
    <t>BAC STI2D, S</t>
  </si>
  <si>
    <t>IFSI/ IFSA</t>
  </si>
  <si>
    <t>IFI/IFSA</t>
  </si>
  <si>
    <t xml:space="preserve">Montlucon </t>
  </si>
  <si>
    <t xml:space="preserve">Vichy </t>
  </si>
  <si>
    <t>BAC S</t>
  </si>
  <si>
    <t>IFMK : masseur-kiné</t>
  </si>
  <si>
    <t>Sc.Humaine</t>
  </si>
  <si>
    <t>Valery Larbaud : Prépa concours infirmier</t>
  </si>
  <si>
    <t>IUT Allier : MMI</t>
  </si>
  <si>
    <t>Albert Londres : Communication</t>
  </si>
  <si>
    <t>Valery Larbaud : Diététique</t>
  </si>
  <si>
    <t>Valéry Larbaud : Optique</t>
  </si>
  <si>
    <t>Tous BAC</t>
  </si>
  <si>
    <t>BAC STMG,L,ES,S (STI2D)</t>
  </si>
  <si>
    <t>BAC ST2S, STL,S</t>
  </si>
  <si>
    <t>Moulins</t>
  </si>
  <si>
    <t>IFRFSSA : infirmier, aide soignant, assistant etc.</t>
  </si>
  <si>
    <t>ESPE : enseignant</t>
  </si>
  <si>
    <t>Albert Londres : Notariat, SIO ,NRC</t>
  </si>
  <si>
    <t xml:space="preserve">Moulins </t>
  </si>
  <si>
    <t>IUT Allier : DUT TC</t>
  </si>
  <si>
    <t>Jean Monnet : MUC, CGO</t>
  </si>
  <si>
    <t>Jean Monnet : MANAA</t>
  </si>
  <si>
    <t>BAC STD2A, MANAA</t>
  </si>
  <si>
    <t>BAC STMG,ES,S (L)</t>
  </si>
  <si>
    <t>Clermont-Ferrand</t>
  </si>
  <si>
    <t>ESCAM</t>
  </si>
  <si>
    <t>LLSH Licence Arts, Histoire, Histoire de l'art</t>
  </si>
  <si>
    <t>50 (60Escam?)</t>
  </si>
  <si>
    <t xml:space="preserve">LACC : Licence Info-Com </t>
  </si>
  <si>
    <t>LLSH : Licence Lettres, Philo, Langues</t>
  </si>
  <si>
    <t>mardi ( a vérifier avec LLSH)</t>
  </si>
  <si>
    <t>Lycée Blaise Pascal : prépa littéraire</t>
  </si>
  <si>
    <t>LACC : LEA Echanges internationaux</t>
  </si>
  <si>
    <t>Jean Monnet : Verre, Design Produit</t>
  </si>
  <si>
    <t>STS Chamalière : Tourisme</t>
  </si>
  <si>
    <t>BAC STMG, ES, L, S</t>
  </si>
  <si>
    <t>STS chamalières : Hotellerie + mise à niveau</t>
  </si>
  <si>
    <t>lettres</t>
  </si>
  <si>
    <t>LLSH : Arts, Histoire, Histoire de l'art</t>
  </si>
  <si>
    <t xml:space="preserve">L. BP : CGPE Eco </t>
  </si>
  <si>
    <t xml:space="preserve">L. SA : CPGE ECT </t>
  </si>
  <si>
    <t xml:space="preserve">L. SA : BTS CGO </t>
  </si>
  <si>
    <t>L. AB : BTS Banque, Assurance, Ci, MUC</t>
  </si>
  <si>
    <t xml:space="preserve">L. SA : BTS PI </t>
  </si>
  <si>
    <t>L. AB : BTS CI, MUC</t>
  </si>
  <si>
    <t>Ecoles de l'UDA</t>
  </si>
  <si>
    <t>UDA DUT : GEA</t>
  </si>
  <si>
    <t>(monter a 1 pour BP? )</t>
  </si>
  <si>
    <t>L. AB : BTS banque, Assurance CI, MUC</t>
  </si>
  <si>
    <t>BAC STMG</t>
  </si>
  <si>
    <t>Ecole UDA</t>
  </si>
  <si>
    <t>BAC ES, L avec maths</t>
  </si>
  <si>
    <t>BAC STMG, ES, S   (L)</t>
  </si>
  <si>
    <t>BAC STM, ES, L, S</t>
  </si>
  <si>
    <t>TOUS BAC</t>
  </si>
  <si>
    <t>BAC L, ES ou S</t>
  </si>
  <si>
    <t xml:space="preserve">UDA DUT : GIM, RT, info </t>
  </si>
  <si>
    <t>BAC STI2D, S, (STL, STMG)</t>
  </si>
  <si>
    <t>BAC STI2D, S (STL)</t>
  </si>
  <si>
    <t xml:space="preserve">BAC S </t>
  </si>
  <si>
    <t>lafayette : BTS en alternance (SN, Electron..)</t>
  </si>
  <si>
    <t>L. BP : CGPE MPSI, PCSI</t>
  </si>
  <si>
    <t>L. BP  CPEG BCPST (bio)</t>
  </si>
  <si>
    <t xml:space="preserve">jeudi </t>
  </si>
  <si>
    <t xml:space="preserve">L. SA : BTS Qualité </t>
  </si>
  <si>
    <t xml:space="preserve">L. SA : BTS SIO </t>
  </si>
  <si>
    <t xml:space="preserve">BAC STL, STAV, S </t>
  </si>
  <si>
    <t xml:space="preserve">Licence Bio </t>
  </si>
  <si>
    <t>UFR Science et techno</t>
  </si>
  <si>
    <t xml:space="preserve">UDA DUT : Gim, Info, RT, MP </t>
  </si>
  <si>
    <t xml:space="preserve">mardi et jeudi </t>
  </si>
  <si>
    <t>Lafayette : CPGE MPSI, PCSI (?)</t>
  </si>
  <si>
    <t xml:space="preserve">UFR Sciences et techno </t>
  </si>
  <si>
    <t>Lafayette : BTS régulier SN, Electron, Cira, PM, MI</t>
  </si>
  <si>
    <t>BAC  STI2D, S,(ES, STMG)</t>
  </si>
  <si>
    <t xml:space="preserve">Licence bio </t>
  </si>
  <si>
    <t xml:space="preserve">TOUS BAC </t>
  </si>
  <si>
    <t>UDA DUT ; GIM, RT</t>
  </si>
  <si>
    <t>IFSI</t>
  </si>
  <si>
    <t>ESPE</t>
  </si>
  <si>
    <t>UFR psycho</t>
  </si>
  <si>
    <t>TOUT BAC</t>
  </si>
  <si>
    <t>EIFSI : paramédicale</t>
  </si>
  <si>
    <t>sc</t>
  </si>
  <si>
    <t>mardo</t>
  </si>
  <si>
    <t>LACC: info comm</t>
  </si>
  <si>
    <t>LACC: léa</t>
  </si>
  <si>
    <t>L. BP : CPEG litt</t>
  </si>
  <si>
    <t>.L Chamalière : Hotellerie</t>
  </si>
  <si>
    <t>L. Chamalière : tourisme</t>
  </si>
  <si>
    <t>ESCAM 20:50</t>
  </si>
  <si>
    <t>LLSH, lettres philo, langues   56:60</t>
  </si>
  <si>
    <t>LLSH : Arts, histoire,; histoire de l'art 6:60</t>
  </si>
  <si>
    <t>LLSH : lettres, philo, langues 26:60</t>
  </si>
  <si>
    <t>L. BP : CPEG ECE, ECS</t>
  </si>
  <si>
    <t>LACC : Léa ????</t>
  </si>
  <si>
    <t>L. SA : CGO</t>
  </si>
  <si>
    <t>L. SA : CPGE ECT</t>
  </si>
  <si>
    <t>L. SA : BTS PI</t>
  </si>
  <si>
    <t>L. AB : CI, MUC</t>
  </si>
  <si>
    <t>UDA : DUT GEA Clermont</t>
  </si>
  <si>
    <t>BAC ES, L / BAC S, ES</t>
  </si>
  <si>
    <t>BAC SRMG, ES, S</t>
  </si>
  <si>
    <t>BAC STMG, ES, l? S, pro</t>
  </si>
  <si>
    <t>BAC STMG, ES, L, S, pro</t>
  </si>
  <si>
    <t xml:space="preserve">BAC STMG, ES, L,S,pro </t>
  </si>
  <si>
    <t>BAC STMG, ES, S, pro</t>
  </si>
  <si>
    <t>BAC STMG, ES, L, S, Pro</t>
  </si>
  <si>
    <t xml:space="preserve"> TOUT BAC</t>
  </si>
  <si>
    <t>Ecoles de l'UDA 40/120</t>
  </si>
  <si>
    <t>L. AB : Assurance, banque, CI, MUC 18/20</t>
  </si>
  <si>
    <t>L. AB : Assurance banque, CI, MUC 15/20</t>
  </si>
  <si>
    <t>Ecoles de l'UDA  18/120</t>
  </si>
  <si>
    <t>IUT allier GLT</t>
  </si>
  <si>
    <t>IUT allier GEII</t>
  </si>
  <si>
    <t>IUT allier GTE</t>
  </si>
  <si>
    <t>IUT allier GMP</t>
  </si>
  <si>
    <t xml:space="preserve">IUT allier TC Montlucon </t>
  </si>
  <si>
    <t>Paul constans : BTS SN</t>
  </si>
  <si>
    <t>PC  BTS CGO</t>
  </si>
  <si>
    <t>PC BTS AG</t>
  </si>
  <si>
    <t>PC BTS TC</t>
  </si>
  <si>
    <t>PC BTS CRCI/IPM</t>
  </si>
  <si>
    <t>Mme CPGE Eco</t>
  </si>
  <si>
    <t>MME CPGE Litt</t>
  </si>
  <si>
    <t>IFSI IDE</t>
  </si>
  <si>
    <t>IFSI AS</t>
  </si>
  <si>
    <t>BAC STMG, ES, L, S BAC PRO</t>
  </si>
  <si>
    <t xml:space="preserve">BAC STMG, ES, S? L Bac Pro </t>
  </si>
  <si>
    <t>BAC STI2D, S Bac pro</t>
  </si>
  <si>
    <t>science</t>
  </si>
  <si>
    <t xml:space="preserve">BAC STI2D, S, STL Bac Pro </t>
  </si>
  <si>
    <t>BAC STMG, ES, S Bac pro</t>
  </si>
  <si>
    <t>BAC STMG, ES, L Bac pro</t>
  </si>
  <si>
    <t xml:space="preserve">BAC STI2D, STMG, S Bac pro </t>
  </si>
  <si>
    <t xml:space="preserve">science </t>
  </si>
  <si>
    <t>BAC STI2D, S bac pro</t>
  </si>
  <si>
    <t xml:space="preserve">lettre </t>
  </si>
  <si>
    <t>BAC L( ES ou S bon niveau)</t>
  </si>
  <si>
    <t>BAC ES</t>
  </si>
  <si>
    <t xml:space="preserve">BAC L </t>
  </si>
  <si>
    <t>BAC L</t>
  </si>
  <si>
    <t>sc humaine</t>
  </si>
  <si>
    <t>IUT Allier MMI</t>
  </si>
  <si>
    <t>BAC STMG, STI2D, S, ES</t>
  </si>
  <si>
    <t>mercredi</t>
  </si>
  <si>
    <t>vendredi</t>
  </si>
  <si>
    <t>samedi</t>
  </si>
  <si>
    <t>dimanche</t>
  </si>
  <si>
    <t>lundi</t>
  </si>
  <si>
    <t>BAC STMG, L, ES,S</t>
  </si>
  <si>
    <t>sciences</t>
  </si>
  <si>
    <t>BAC STMG, ES, L,S</t>
  </si>
  <si>
    <t>BAC STMG, ES, L, S Bac pro</t>
  </si>
  <si>
    <t>BAC STI2D, S, PRO</t>
  </si>
  <si>
    <t>BAC STI2D, S, Pro</t>
  </si>
  <si>
    <t>L. Albert Londres : SIO</t>
  </si>
  <si>
    <t>L. Albert Londres : Communication</t>
  </si>
  <si>
    <t>L. Albert Londres : notariat</t>
  </si>
  <si>
    <t>L. Albert Londres : NRC</t>
  </si>
  <si>
    <t>L. Albert Londres : ATI</t>
  </si>
  <si>
    <t>L. Albert Londres : DRB</t>
  </si>
  <si>
    <t>L. Albert Londres : AM</t>
  </si>
  <si>
    <t>BAC STMG, ES , L, S</t>
  </si>
  <si>
    <t>L. Albert Londres : communication</t>
  </si>
  <si>
    <t>L. Albert Londres : AEA</t>
  </si>
  <si>
    <t xml:space="preserve">iut allier </t>
  </si>
  <si>
    <t>sciences/ droit</t>
  </si>
  <si>
    <t>pas d'info sur les jours, les dates etc.</t>
  </si>
  <si>
    <t>lafayette BTS SN, CIRA</t>
  </si>
  <si>
    <t>Lafayette CPGE MPSI, PCSI</t>
  </si>
  <si>
    <t>Lafayette CPGE TSI</t>
  </si>
  <si>
    <t>SCIENCES ---CLEMONT FERRAND</t>
  </si>
  <si>
    <t>UDA GIM</t>
  </si>
  <si>
    <t>UDA DUT INFO</t>
  </si>
  <si>
    <t>UDA DUT RT</t>
  </si>
  <si>
    <t>UDA DUT MP</t>
  </si>
  <si>
    <t>UDA DUT GIM</t>
  </si>
  <si>
    <t>Lycée BP CPGE MPSI, PCSI</t>
  </si>
  <si>
    <t>Lycée BP CPGE BCPSI</t>
  </si>
  <si>
    <t xml:space="preserve">L. Sidoine Apolinnaire BTS SIO </t>
  </si>
  <si>
    <t>UFR Sciences et techno</t>
  </si>
  <si>
    <t>UFR psychologie</t>
  </si>
  <si>
    <t>jour pas fixé</t>
  </si>
  <si>
    <t>jours pas fixé</t>
  </si>
  <si>
    <t>STI2D, S , Pro</t>
  </si>
  <si>
    <t>Lafayette BTS Electro, MS, mention compl. Ascensortiste</t>
  </si>
  <si>
    <t>ST2D, S, Pro (STL)</t>
  </si>
  <si>
    <t>S</t>
  </si>
  <si>
    <t>STI2D, STL</t>
  </si>
  <si>
    <t>STI2D, S, STL, Pro</t>
  </si>
  <si>
    <t>S, STI2D, Pro</t>
  </si>
  <si>
    <t>S, STMG, STI2D, Pro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</si>
  <si>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</si>
  <si>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</si>
  <si>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</si>
  <si>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</si>
  <si>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</si>
  <si>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</si>
  <si>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</si>
  <si>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</si>
  <si>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 xml:space="preserve">SCIENCES : Clermont </t>
  </si>
  <si>
    <t>L.Lafayette: BTS  : electro, Mi, ascensoriste</t>
  </si>
  <si>
    <t xml:space="preserve">L. BP : CPGE MPSI, PCSI </t>
  </si>
  <si>
    <t>L. BP : CPGE BCPST</t>
  </si>
  <si>
    <t>L. SA : BTS Qualité</t>
  </si>
  <si>
    <t xml:space="preserve">L. fayette CPGE TSI </t>
  </si>
  <si>
    <t>pm</t>
  </si>
  <si>
    <t>UDA DUT ; GIM, Info, RT, MP</t>
  </si>
  <si>
    <t>Licence Bio</t>
  </si>
  <si>
    <t>L. fayette : BTS  electro, MI</t>
  </si>
  <si>
    <t>L. BP : CPGE MPSI, PCSI</t>
  </si>
  <si>
    <t>L. BP ; CPGE BCPST</t>
  </si>
  <si>
    <t>UDA DUT ; GIM, RT, MP, Info</t>
  </si>
  <si>
    <t>UDA DUT : info, RT, MP, GIM</t>
  </si>
  <si>
    <t>Licence bio</t>
  </si>
  <si>
    <t>L. Fayette : SN, CIRA</t>
  </si>
  <si>
    <t>L. Fayette: CPGE MPSI, PCSI</t>
  </si>
  <si>
    <t>STL, STAV,S</t>
  </si>
  <si>
    <t xml:space="preserve">L. Sidoine apolinnaire BTS Qualité </t>
  </si>
  <si>
    <t>STMG, STI2D, S, ES</t>
  </si>
  <si>
    <t>STI2D, S, Pro</t>
  </si>
  <si>
    <t xml:space="preserve">RESTE : </t>
  </si>
  <si>
    <t>UFR Sc et T</t>
  </si>
  <si>
    <t>UDA licence bio</t>
  </si>
  <si>
    <t>UDA Licence Bio</t>
  </si>
  <si>
    <t>UDA Licence bio</t>
  </si>
  <si>
    <t>UFR science et techno</t>
  </si>
  <si>
    <t>UDA DUT ; info</t>
  </si>
  <si>
    <t>UDA DUT ; GIM</t>
  </si>
  <si>
    <t xml:space="preserve">UDA Info, RT, GIM </t>
  </si>
  <si>
    <t>L. lafayette SN, CIRA</t>
  </si>
  <si>
    <t>UDA  : info, RT</t>
  </si>
  <si>
    <t>Lafayette BTS SN, CIRA</t>
  </si>
  <si>
    <t>UDA DUT :  RT, GIM</t>
  </si>
  <si>
    <t>UFR Science techno</t>
  </si>
  <si>
    <t>SC. HUMAINE : Clermont</t>
  </si>
  <si>
    <t xml:space="preserve">MARDI </t>
  </si>
  <si>
    <t>EIFSI</t>
  </si>
  <si>
    <t>tout bac</t>
  </si>
  <si>
    <t>UFR psyco</t>
  </si>
  <si>
    <t>* Demander a ISTRA si possible de mettre 20 personnes le jeudi pm</t>
  </si>
  <si>
    <t>L. Chamalière : Hotellerie</t>
  </si>
  <si>
    <t>LETTRES : Clermont</t>
  </si>
  <si>
    <t>LACC: licence info com</t>
  </si>
  <si>
    <t>LLSH : Lettres, philo, langues</t>
  </si>
  <si>
    <t xml:space="preserve">LACC : info Com </t>
  </si>
  <si>
    <t>L. Chamalière : BTS hotellerie</t>
  </si>
  <si>
    <t>LLSH  : lettre, philo</t>
  </si>
  <si>
    <t>LLSH : lettre, philo, langues</t>
  </si>
  <si>
    <t>LLSH : lettres, philo, langues</t>
  </si>
  <si>
    <t>LACC : licence léa</t>
  </si>
  <si>
    <t>L. Chamalière : BTS tourisme</t>
  </si>
  <si>
    <t>BAC L (ES ou S bon niveau litt)</t>
  </si>
  <si>
    <t>BAC généraux + STMG
BAC Pro</t>
  </si>
  <si>
    <t>BAC généraux + STMG</t>
  </si>
  <si>
    <t>BAC PRO</t>
  </si>
  <si>
    <t>L. BP ; CPGE Litt</t>
  </si>
  <si>
    <t>LACC : léa</t>
  </si>
  <si>
    <t>LLSH : Arts, histoire, histoire de l'art</t>
  </si>
  <si>
    <t xml:space="preserve">LLSH : Arts, histoire, histoire de l'art </t>
  </si>
  <si>
    <t>DROIT : Clermont</t>
  </si>
  <si>
    <t xml:space="preserve">LLSH, lettres philo, langues   </t>
  </si>
  <si>
    <t>LLSH : Arts, histoire,; histoire de l'art</t>
  </si>
  <si>
    <t xml:space="preserve">LLSH : lettres, philo, langues </t>
  </si>
  <si>
    <t>LACC : Léa</t>
  </si>
  <si>
    <t>LLSH : Lettres, philo; langues</t>
  </si>
  <si>
    <t>* Essayer de placer ESCAM le jeudi matin (24places)</t>
  </si>
  <si>
    <t>LLS/ Arts, Histoire, Histoire de l'art</t>
  </si>
  <si>
    <t>L. BP : CPGE ECE, ECS</t>
  </si>
  <si>
    <t>L. SA : BTS  CGO</t>
  </si>
  <si>
    <t>L. AB ; Assurance, banque, CI, MUC</t>
  </si>
  <si>
    <t>L. AB ; BTS Assurance, banque, CI, MUC</t>
  </si>
  <si>
    <t>L. AB : Assurance, banque, CI, MUC</t>
  </si>
  <si>
    <t>BAC ES + STMG (L, S )
Bac Pro</t>
  </si>
  <si>
    <t>BAC ES, S, STMG
Bac Pro</t>
  </si>
  <si>
    <t xml:space="preserve">LACC :licence Léa </t>
  </si>
  <si>
    <t>L. BP ; CPGE, ECE, ECS</t>
  </si>
  <si>
    <t>UDA : DUT GEA : Clermont</t>
  </si>
  <si>
    <t>Ecoles UDA</t>
  </si>
  <si>
    <t>L. AB ;BTS  CI, MUC</t>
  </si>
  <si>
    <t xml:space="preserve">BAC généraux + STMG
</t>
  </si>
  <si>
    <t>BAC STMG, ES, S (L)
Bac Pro</t>
  </si>
  <si>
    <t xml:space="preserve">BAC ES + STMG (L, S)
</t>
  </si>
  <si>
    <t xml:space="preserve">BAC STMG + généraux
</t>
  </si>
  <si>
    <t xml:space="preserve">L. AB : Assurance banque, CI, MUC </t>
  </si>
  <si>
    <t>* Essayer d'avoir LACC : léa  ( VOIR DROIT, léa : mardi pm ET Jeudi pm)</t>
  </si>
  <si>
    <t>(10 autres en DROIT)</t>
  </si>
  <si>
    <t xml:space="preserve">L. AB : CI, MUC </t>
  </si>
  <si>
    <t>UDA: DUT GEA Clermont</t>
  </si>
  <si>
    <t>LEGENDE</t>
  </si>
  <si>
    <t>doublons (inverse avant midi et apres midi
 de pacs déjà existant, permet de doubler le
 nombre d'effectif lors de l'inscription : écrire 
160places disponibles  au lieu de 80 par exemple)</t>
  </si>
  <si>
    <t>Proposition de changement par rapport à l'année 
dernière, pas encore accepter par l'établissement</t>
  </si>
  <si>
    <t>Note, commentaire</t>
  </si>
  <si>
    <t>Sciences : montlucçon</t>
  </si>
  <si>
    <t>IUT Allier :DUT  GEII, GTE, GMP</t>
  </si>
  <si>
    <t>L. Paul Constans : BTS SN, CRCI, IPM</t>
  </si>
  <si>
    <t>BAC STI2D, S, Bac Pro</t>
  </si>
  <si>
    <t xml:space="preserve">IUT allier : toute la journée? Combien? </t>
  </si>
  <si>
    <t>L. C Dupuy : electrotech / CPI/IPM</t>
  </si>
  <si>
    <t>Bac STI2, S</t>
  </si>
  <si>
    <t>L. Simone W. BTS Biotech</t>
  </si>
  <si>
    <t>BAC S, STL, STI2D</t>
  </si>
  <si>
    <t xml:space="preserve">Science : PUY EN VELAY </t>
  </si>
  <si>
    <t>IUT Allier : DUT Chimie</t>
  </si>
  <si>
    <t xml:space="preserve">* Possible de monter à 20 Pour Simone Weil ? Car Dupuy est a 20 </t>
  </si>
  <si>
    <t xml:space="preserve">UDA : DUT chimie </t>
  </si>
  <si>
    <t>UDA : DUT chimie</t>
  </si>
  <si>
    <t>IUT Allier  :DUT chimie</t>
  </si>
  <si>
    <t>L. Dupuy : electro, CPI/IMP</t>
  </si>
  <si>
    <t>IFSAS</t>
  </si>
  <si>
    <t>Sc. Humaine MONTLUCON</t>
  </si>
  <si>
    <t>L. Simone W : Prépa infirmier, concours secteur social</t>
  </si>
  <si>
    <t xml:space="preserve">IFSI Allier : infirmier </t>
  </si>
  <si>
    <t xml:space="preserve">Sc. Humaine : LE PUY EN VELAY </t>
  </si>
  <si>
    <t>L. Valérye L : prépa infirmier</t>
  </si>
  <si>
    <t>L. Valérye L : diététique</t>
  </si>
  <si>
    <t>L. Valérye L; Prépa infirmier</t>
  </si>
  <si>
    <t>IFMK : masseur kiné</t>
  </si>
  <si>
    <t>L. Valérye L : optique</t>
  </si>
  <si>
    <t>L. valérye L : diététique</t>
  </si>
  <si>
    <t>AURILLAC</t>
  </si>
  <si>
    <t>IUT : DUT GEA</t>
  </si>
  <si>
    <t>18 (6,4,8)</t>
  </si>
  <si>
    <t>Sciences</t>
  </si>
  <si>
    <t>UDA : DUT : génie biologique : agronomie, diététique, environnement</t>
  </si>
  <si>
    <t>L. Monnet Mermoz (SIO, CGO, MUC)</t>
  </si>
  <si>
    <t>L. Monnet Mermoz  (SIO, CGO, MUC)</t>
  </si>
  <si>
    <t xml:space="preserve">L. Monnet Mermoz : CRSA, SN </t>
  </si>
  <si>
    <t>Sc humaine</t>
  </si>
  <si>
    <t>IFSI : infirmier</t>
  </si>
  <si>
    <t>IFAS :  ; aide-soignante</t>
  </si>
  <si>
    <t>Droit: AURILLAC</t>
  </si>
  <si>
    <t>L. Monnet Mermoz : CRSA, SN</t>
  </si>
  <si>
    <t>UDA : DUT génie biologique : agronomie,  diététique, environnement</t>
  </si>
  <si>
    <t>L. Monnet Mermoz : CRSA, SN , SIO</t>
  </si>
  <si>
    <t>(séparer avec droit)</t>
  </si>
  <si>
    <t>18 (3,4,8)</t>
  </si>
  <si>
    <t>(Sio séparera vec science)</t>
  </si>
  <si>
    <t>Sciences : AURILLAC</t>
  </si>
  <si>
    <t>Sc. Humaine : ViCHY</t>
  </si>
  <si>
    <t>Sc; Humaine : Aurillac</t>
  </si>
  <si>
    <t>L. Jean Monnet : design produit</t>
  </si>
  <si>
    <t>L. Jean Monnet DMA verre</t>
  </si>
  <si>
    <t>L. Jean Monnet Electronique</t>
  </si>
  <si>
    <t>L. Jean Monnet MANAA</t>
  </si>
  <si>
    <t>L. Jean Monnet design produit</t>
  </si>
  <si>
    <t xml:space="preserve">L. Jean Monnet : design produit, DMA verre, </t>
  </si>
  <si>
    <t>L. Jean Monnet : MANAA</t>
  </si>
  <si>
    <t>L. Monnet Mermoz : SIO, CGO, MUC</t>
  </si>
  <si>
    <t>SCIENCES  ET TECHNOLOGIE</t>
  </si>
  <si>
    <t>SC HUMAINE ET SOCIALES, SANTE, SPORT et EDUCATION</t>
  </si>
  <si>
    <t>LETTRES, LANGUES, ARTS, COMMUNICATION et SC HUMAINE</t>
  </si>
  <si>
    <t>DROIT , ECONOMIE ET COMMERCE</t>
  </si>
  <si>
    <t>Lettres   : Moulins</t>
  </si>
  <si>
    <t>Droit : Montlucon</t>
  </si>
  <si>
    <t>MATIN</t>
  </si>
  <si>
    <t>IUT Allier : DUT GLT, TC</t>
  </si>
  <si>
    <t>L. Mme de Stael : CPGE Ece</t>
  </si>
  <si>
    <t>PM</t>
  </si>
  <si>
    <t>L. Paul Constans BTS CGO, AG, TC</t>
  </si>
  <si>
    <t>BAC STMG, STI2D + généraux</t>
  </si>
  <si>
    <t>Droit : Puy en velay</t>
  </si>
  <si>
    <t>L.Simone W BTS NRC</t>
  </si>
  <si>
    <t>L. Simone W. BTS CGO</t>
  </si>
  <si>
    <t>Droit: Vichy</t>
  </si>
  <si>
    <t>L. Albert Londres : Notariat,  NRC</t>
  </si>
  <si>
    <t xml:space="preserve">L. Albert Londres : AM , SIO </t>
  </si>
  <si>
    <t>(SIO l'apres midi normalement pas prévu ? A voir )</t>
  </si>
  <si>
    <t>Science : VICHY</t>
  </si>
  <si>
    <t xml:space="preserve">IUT Allier : MMI  </t>
  </si>
  <si>
    <t>L. Albert Londres : AEA; DRB; ATI, SIO</t>
  </si>
  <si>
    <t>UDA DUT GEA Clermont</t>
  </si>
  <si>
    <t>IUT allier, GLT, TC</t>
  </si>
  <si>
    <t>L. Madame de stael : CPGE ECE</t>
  </si>
  <si>
    <t>L. Paul constans : CGO, AG, TC</t>
  </si>
  <si>
    <t>Lettres : montlucon</t>
  </si>
  <si>
    <t>L. Mme de Stael : CPGE litt</t>
  </si>
  <si>
    <t>(</t>
  </si>
  <si>
    <t>Mme de Stael : CPGE litt : option musique</t>
  </si>
  <si>
    <t>Lettres : Vichy</t>
  </si>
  <si>
    <t>IUT allier : MMI</t>
  </si>
  <si>
    <t>L. Albert Londres : communication)</t>
  </si>
  <si>
    <t>L. Albert Londres : BTS Communication</t>
  </si>
  <si>
    <t>?????</t>
  </si>
  <si>
    <t>* vérifier si c'est toute la journée ou demi journée car théatre et musique</t>
  </si>
  <si>
    <t>droit : Moulins</t>
  </si>
  <si>
    <t>IUT Allier : TC</t>
  </si>
  <si>
    <t>L. Jean monnet : CGO, MUC</t>
  </si>
  <si>
    <t>Sc. Humaine : Moulins</t>
  </si>
  <si>
    <t>IRFSSA : infirmier, aide soignant, auxiliaire vie social, secrétaire médical médico social</t>
  </si>
  <si>
    <t>* toute la journée pour tout voir?</t>
  </si>
  <si>
    <t xml:space="preserve">* demander si 60 places c'est ok </t>
  </si>
  <si>
    <t xml:space="preserve">IRFSSA : infirmier, aide soignant, auxiliaire de vie social etc. </t>
  </si>
  <si>
    <t>ESPE : education</t>
  </si>
  <si>
    <t>science : Moulins</t>
  </si>
  <si>
    <t>L. jean monnet : BTS electroniques</t>
  </si>
  <si>
    <t>Lafayette BTS Electro, MS, SN, CIRA</t>
  </si>
  <si>
    <t>L. BP : CPGE MPSI, PCSI , BCPST</t>
  </si>
  <si>
    <t>Lycée BP CPGE MPSI, PCSI, BCPSI</t>
  </si>
  <si>
    <t>L. fayette : BTS  electro, MI, SN, CIRA</t>
  </si>
  <si>
    <t>UDA Info, RT, GIM (8 pour info)</t>
  </si>
  <si>
    <t>UDA DUT ; GIM, RT, Info</t>
  </si>
  <si>
    <t>L.Lafayette: BTS  : electro, Ms, SN, CIRA</t>
  </si>
  <si>
    <t>L. SA : BTS  ESF, SP3S</t>
  </si>
  <si>
    <t>L. Sidoine Apolinnaire : SP3S, ESF</t>
  </si>
  <si>
    <t>BAC STL, STAV, S</t>
  </si>
  <si>
    <t>BAC S, STMG, STI2D, Pro</t>
  </si>
  <si>
    <t>BAC STI2D, STL</t>
  </si>
  <si>
    <t>BAC STI2D, S, STL, Pro</t>
  </si>
  <si>
    <t>BONUS</t>
  </si>
  <si>
    <t>tout mettre l'avant midi?</t>
  </si>
  <si>
    <t>itsra</t>
  </si>
  <si>
    <t>IUT Dut GEA</t>
  </si>
  <si>
    <t>bonus</t>
  </si>
  <si>
    <t>IUT Allier GLT, TC</t>
  </si>
  <si>
    <t>SIO? ??</t>
  </si>
  <si>
    <t>(aide soignante sont en stage, pas possible)</t>
  </si>
  <si>
    <t>L. fayette  comm et industries graphiques</t>
  </si>
  <si>
    <t xml:space="preserve">L. fayette comm et industrie graphique </t>
  </si>
  <si>
    <t xml:space="preserve">ESCAM </t>
  </si>
  <si>
    <t xml:space="preserve">bac sti2D, S </t>
  </si>
  <si>
    <t xml:space="preserve">Ecoles : pas possible le mardi </t>
  </si>
  <si>
    <t>EFSI : paramédicale</t>
  </si>
  <si>
    <t>L. BP litt</t>
  </si>
  <si>
    <t>mardi (?)</t>
  </si>
  <si>
    <t xml:space="preserve">PAS SUR </t>
  </si>
  <si>
    <t xml:space="preserve">LLSH Arts Histoire de l'art, </t>
  </si>
  <si>
    <t>aprem</t>
  </si>
  <si>
    <t>l'un ou l'autre</t>
  </si>
  <si>
    <t>UDA DUT génie biologique</t>
  </si>
  <si>
    <t xml:space="preserve">IUT Allier, GLT, TC </t>
  </si>
  <si>
    <t>Demi journées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</si>
</sst>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color theme="3"/>
      <name val="Calibri"/>
      <family val="2"/>
      <scheme val="minor"/>
    </font>
    <font>
      <b/>
      <u/>
      <sz val="26"/>
      <color rgb="FFFF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17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15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4" borderId="0" applyNumberFormat="0" applyBorder="0" applyAlignment="0" applyProtection="0"/>
    <xf numFmtId="0" fontId="3" fillId="5" borderId="8" applyFont="0" applyBorder="0" applyAlignment="0">
      <alignment horizontal="center"/>
    </xf>
    <xf numFmtId="0" fontId="3" fillId="6" borderId="0" applyAlignment="0">
      <alignment horizontal="center"/>
    </xf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1" fillId="16" borderId="0" applyNumberFormat="0" applyBorder="0" applyAlignment="0" applyProtection="0"/>
  </cellStyleXfs>
  <cellXfs count="13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6" xfId="0" applyBorder="1"/>
    <xf numFmtId="0" fontId="2" fillId="2" borderId="0" xfId="1" applyAlignment="1">
      <alignment horizontal="center"/>
    </xf>
    <xf numFmtId="0" fontId="2" fillId="2" borderId="6" xfId="1" applyBorder="1" applyAlignment="1">
      <alignment horizontal="center"/>
    </xf>
    <xf numFmtId="0" fontId="4" fillId="6" borderId="10" xfId="5" applyFont="1" applyBorder="1" applyAlignment="1">
      <alignment horizontal="center"/>
    </xf>
    <xf numFmtId="0" fontId="6" fillId="5" borderId="10" xfId="4" applyFont="1" applyBorder="1" applyAlignment="1">
      <alignment horizontal="center"/>
    </xf>
    <xf numFmtId="0" fontId="6" fillId="5" borderId="5" xfId="4" applyFont="1" applyBorder="1" applyAlignment="1">
      <alignment horizontal="center"/>
    </xf>
    <xf numFmtId="0" fontId="2" fillId="7" borderId="0" xfId="6" applyAlignment="1">
      <alignment horizontal="center"/>
    </xf>
    <xf numFmtId="0" fontId="2" fillId="7" borderId="1" xfId="6" applyBorder="1" applyAlignment="1">
      <alignment horizontal="center"/>
    </xf>
    <xf numFmtId="0" fontId="2" fillId="2" borderId="6" xfId="1" applyBorder="1" applyAlignment="1"/>
    <xf numFmtId="0" fontId="2" fillId="2" borderId="7" xfId="1" applyBorder="1" applyAlignment="1"/>
    <xf numFmtId="0" fontId="2" fillId="7" borderId="0" xfId="6" applyAlignment="1"/>
    <xf numFmtId="0" fontId="2" fillId="7" borderId="1" xfId="6" applyBorder="1" applyAlignment="1"/>
    <xf numFmtId="0" fontId="0" fillId="0" borderId="0" xfId="0" applyAlignment="1"/>
    <xf numFmtId="0" fontId="0" fillId="0" borderId="1" xfId="0" applyBorder="1" applyAlignment="1"/>
    <xf numFmtId="0" fontId="0" fillId="0" borderId="3" xfId="0" applyBorder="1" applyAlignment="1"/>
    <xf numFmtId="0" fontId="0" fillId="0" borderId="5" xfId="0" applyBorder="1" applyAlignment="1"/>
    <xf numFmtId="0" fontId="2" fillId="2" borderId="0" xfId="1" applyAlignment="1"/>
    <xf numFmtId="0" fontId="2" fillId="2" borderId="6" xfId="1" applyBorder="1" applyAlignment="1">
      <alignment horizontal="left"/>
    </xf>
    <xf numFmtId="0" fontId="2" fillId="7" borderId="0" xfId="6" applyAlignment="1">
      <alignment horizontal="left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/>
    </xf>
    <xf numFmtId="0" fontId="2" fillId="2" borderId="0" xfId="1" applyAlignment="1">
      <alignment horizontal="left"/>
    </xf>
    <xf numFmtId="0" fontId="2" fillId="8" borderId="0" xfId="7" applyAlignment="1">
      <alignment horizontal="center"/>
    </xf>
    <xf numFmtId="0" fontId="2" fillId="9" borderId="0" xfId="8" applyAlignment="1">
      <alignment horizontal="center"/>
    </xf>
    <xf numFmtId="0" fontId="0" fillId="0" borderId="0" xfId="0" applyAlignment="1">
      <alignment horizontal="right"/>
    </xf>
    <xf numFmtId="0" fontId="8" fillId="0" borderId="0" xfId="0" applyFont="1"/>
    <xf numFmtId="0" fontId="9" fillId="0" borderId="0" xfId="0" applyFont="1"/>
    <xf numFmtId="0" fontId="2" fillId="9" borderId="0" xfId="8" applyAlignment="1"/>
    <xf numFmtId="0" fontId="2" fillId="9" borderId="0" xfId="8" applyAlignment="1">
      <alignment horizontal="left"/>
    </xf>
    <xf numFmtId="0" fontId="2" fillId="9" borderId="1" xfId="8" applyBorder="1" applyAlignment="1"/>
    <xf numFmtId="0" fontId="7" fillId="0" borderId="3" xfId="0" applyFont="1" applyBorder="1" applyAlignment="1">
      <alignment horizontal="right"/>
    </xf>
    <xf numFmtId="0" fontId="7" fillId="0" borderId="0" xfId="0" applyFont="1" applyAlignment="1">
      <alignment horizontal="right"/>
    </xf>
    <xf numFmtId="0" fontId="7" fillId="0" borderId="2" xfId="0" applyFont="1" applyBorder="1"/>
    <xf numFmtId="0" fontId="7" fillId="0" borderId="4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3" xfId="0" applyFont="1" applyBorder="1" applyAlignment="1">
      <alignment horizontal="left"/>
    </xf>
    <xf numFmtId="0" fontId="7" fillId="0" borderId="0" xfId="0" applyFont="1" applyAlignment="1">
      <alignment horizontal="left"/>
    </xf>
    <xf numFmtId="0" fontId="2" fillId="8" borderId="0" xfId="7" applyAlignment="1"/>
    <xf numFmtId="0" fontId="2" fillId="8" borderId="0" xfId="7" applyAlignment="1">
      <alignment horizontal="left"/>
    </xf>
    <xf numFmtId="0" fontId="2" fillId="8" borderId="1" xfId="7" applyBorder="1" applyAlignment="1"/>
    <xf numFmtId="0" fontId="2" fillId="8" borderId="0" xfId="7"/>
    <xf numFmtId="0" fontId="2" fillId="2" borderId="1" xfId="1" applyBorder="1" applyAlignment="1"/>
    <xf numFmtId="0" fontId="2" fillId="2" borderId="0" xfId="1"/>
    <xf numFmtId="0" fontId="2" fillId="2" borderId="1" xfId="1" applyBorder="1" applyAlignment="1">
      <alignment horizontal="center"/>
    </xf>
    <xf numFmtId="0" fontId="2" fillId="7" borderId="0" xfId="6"/>
    <xf numFmtId="0" fontId="2" fillId="9" borderId="0" xfId="8"/>
    <xf numFmtId="0" fontId="2" fillId="8" borderId="1" xfId="7" applyBorder="1" applyAlignment="1">
      <alignment horizontal="center"/>
    </xf>
    <xf numFmtId="0" fontId="10" fillId="0" borderId="0" xfId="0" applyFont="1"/>
    <xf numFmtId="0" fontId="0" fillId="0" borderId="0" xfId="0" applyAlignment="1">
      <alignment wrapText="1"/>
    </xf>
    <xf numFmtId="0" fontId="11" fillId="0" borderId="0" xfId="0" applyFont="1"/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0" fillId="0" borderId="13" xfId="0" applyFill="1" applyBorder="1"/>
    <xf numFmtId="0" fontId="0" fillId="0" borderId="13" xfId="0" applyBorder="1"/>
    <xf numFmtId="0" fontId="0" fillId="0" borderId="14" xfId="0" applyBorder="1"/>
    <xf numFmtId="0" fontId="2" fillId="9" borderId="14" xfId="8" applyBorder="1"/>
    <xf numFmtId="0" fontId="2" fillId="9" borderId="13" xfId="8" applyBorder="1"/>
    <xf numFmtId="0" fontId="0" fillId="0" borderId="0" xfId="0" applyFill="1" applyBorder="1"/>
    <xf numFmtId="0" fontId="1" fillId="10" borderId="0" xfId="9"/>
    <xf numFmtId="0" fontId="1" fillId="11" borderId="0" xfId="10"/>
    <xf numFmtId="0" fontId="1" fillId="11" borderId="14" xfId="10" applyBorder="1"/>
    <xf numFmtId="0" fontId="1" fillId="12" borderId="0" xfId="11"/>
    <xf numFmtId="0" fontId="0" fillId="12" borderId="0" xfId="11" applyFont="1"/>
    <xf numFmtId="0" fontId="0" fillId="0" borderId="0" xfId="0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11" borderId="14" xfId="10" applyBorder="1" applyAlignment="1">
      <alignment horizontal="center"/>
    </xf>
    <xf numFmtId="0" fontId="1" fillId="11" borderId="0" xfId="10" applyAlignment="1">
      <alignment horizontal="center"/>
    </xf>
    <xf numFmtId="0" fontId="1" fillId="10" borderId="0" xfId="9" applyAlignment="1">
      <alignment horizontal="center"/>
    </xf>
    <xf numFmtId="0" fontId="7" fillId="0" borderId="0" xfId="0" applyFont="1"/>
    <xf numFmtId="0" fontId="12" fillId="0" borderId="0" xfId="0" applyFont="1"/>
    <xf numFmtId="0" fontId="13" fillId="0" borderId="0" xfId="0" applyFont="1"/>
    <xf numFmtId="0" fontId="0" fillId="10" borderId="0" xfId="9" applyFont="1"/>
    <xf numFmtId="0" fontId="12" fillId="10" borderId="0" xfId="9" applyFont="1"/>
    <xf numFmtId="0" fontId="7" fillId="10" borderId="0" xfId="9" applyFont="1"/>
    <xf numFmtId="0" fontId="1" fillId="13" borderId="0" xfId="12"/>
    <xf numFmtId="0" fontId="2" fillId="14" borderId="0" xfId="13"/>
    <xf numFmtId="0" fontId="2" fillId="4" borderId="0" xfId="3"/>
    <xf numFmtId="0" fontId="7" fillId="13" borderId="0" xfId="12" applyFont="1"/>
    <xf numFmtId="0" fontId="14" fillId="14" borderId="0" xfId="13" applyFont="1"/>
    <xf numFmtId="0" fontId="15" fillId="0" borderId="14" xfId="0" applyFont="1" applyBorder="1"/>
    <xf numFmtId="0" fontId="0" fillId="11" borderId="0" xfId="10" applyFont="1"/>
    <xf numFmtId="0" fontId="7" fillId="11" borderId="0" xfId="10" applyFont="1"/>
    <xf numFmtId="0" fontId="16" fillId="0" borderId="0" xfId="0" applyFont="1"/>
    <xf numFmtId="0" fontId="0" fillId="0" borderId="15" xfId="0" applyBorder="1"/>
    <xf numFmtId="0" fontId="1" fillId="13" borderId="0" xfId="12" applyAlignment="1">
      <alignment horizontal="center"/>
    </xf>
    <xf numFmtId="0" fontId="0" fillId="13" borderId="0" xfId="12" applyFont="1"/>
    <xf numFmtId="0" fontId="0" fillId="0" borderId="15" xfId="0" applyBorder="1" applyAlignment="1">
      <alignment horizontal="center"/>
    </xf>
    <xf numFmtId="0" fontId="0" fillId="15" borderId="0" xfId="0" applyFill="1"/>
    <xf numFmtId="0" fontId="17" fillId="15" borderId="0" xfId="0" applyFont="1" applyFill="1"/>
    <xf numFmtId="0" fontId="7" fillId="15" borderId="0" xfId="0" applyFont="1" applyFill="1" applyAlignment="1">
      <alignment horizontal="right"/>
    </xf>
    <xf numFmtId="0" fontId="0" fillId="15" borderId="0" xfId="0" applyFill="1" applyAlignment="1">
      <alignment horizontal="left"/>
    </xf>
    <xf numFmtId="0" fontId="7" fillId="0" borderId="13" xfId="0" applyFont="1" applyBorder="1"/>
    <xf numFmtId="0" fontId="0" fillId="10" borderId="0" xfId="9" applyFont="1" applyAlignment="1">
      <alignment horizontal="right"/>
    </xf>
    <xf numFmtId="0" fontId="0" fillId="0" borderId="15" xfId="0" applyFont="1" applyBorder="1"/>
    <xf numFmtId="0" fontId="0" fillId="0" borderId="0" xfId="0" applyFont="1"/>
    <xf numFmtId="0" fontId="0" fillId="17" borderId="0" xfId="0" applyFill="1"/>
    <xf numFmtId="0" fontId="18" fillId="0" borderId="0" xfId="0" applyFont="1"/>
    <xf numFmtId="0" fontId="18" fillId="0" borderId="0" xfId="0" applyFont="1" applyAlignment="1">
      <alignment wrapText="1"/>
    </xf>
    <xf numFmtId="0" fontId="0" fillId="17" borderId="0" xfId="0" applyFill="1" applyAlignment="1">
      <alignment horizontal="center"/>
    </xf>
    <xf numFmtId="0" fontId="1" fillId="13" borderId="16" xfId="12" applyBorder="1"/>
    <xf numFmtId="0" fontId="0" fillId="0" borderId="0" xfId="0" applyFill="1"/>
    <xf numFmtId="0" fontId="1" fillId="16" borderId="0" xfId="14"/>
    <xf numFmtId="0" fontId="19" fillId="0" borderId="0" xfId="0" applyFont="1"/>
    <xf numFmtId="0" fontId="0" fillId="0" borderId="13" xfId="0" applyFont="1" applyBorder="1"/>
    <xf numFmtId="0" fontId="1" fillId="16" borderId="16" xfId="14" applyBorder="1"/>
    <xf numFmtId="0" fontId="1" fillId="16" borderId="16" xfId="14" applyBorder="1" applyAlignment="1">
      <alignment horizontal="right"/>
    </xf>
    <xf numFmtId="0" fontId="2" fillId="18" borderId="0" xfId="1" applyFill="1" applyAlignment="1">
      <alignment horizontal="left"/>
    </xf>
    <xf numFmtId="0" fontId="3" fillId="6" borderId="0" xfId="5" applyAlignment="1">
      <alignment horizontal="center"/>
    </xf>
    <xf numFmtId="0" fontId="5" fillId="5" borderId="8" xfId="4" applyFont="1" applyBorder="1" applyAlignment="1">
      <alignment horizontal="center"/>
    </xf>
    <xf numFmtId="0" fontId="5" fillId="5" borderId="2" xfId="4" applyFont="1" applyBorder="1" applyAlignment="1">
      <alignment horizontal="center"/>
    </xf>
    <xf numFmtId="0" fontId="2" fillId="4" borderId="3" xfId="3" applyBorder="1" applyAlignment="1">
      <alignment horizontal="center" wrapText="1"/>
    </xf>
    <xf numFmtId="0" fontId="2" fillId="4" borderId="9" xfId="3" applyBorder="1" applyAlignment="1">
      <alignment horizontal="center"/>
    </xf>
    <xf numFmtId="0" fontId="1" fillId="3" borderId="9" xfId="2" applyBorder="1" applyAlignment="1">
      <alignment horizontal="center" wrapText="1"/>
    </xf>
    <xf numFmtId="0" fontId="1" fillId="3" borderId="9" xfId="2" applyBorder="1" applyAlignment="1">
      <alignment horizontal="center"/>
    </xf>
    <xf numFmtId="0" fontId="1" fillId="3" borderId="6" xfId="2" applyBorder="1" applyAlignment="1">
      <alignment horizontal="center"/>
    </xf>
    <xf numFmtId="0" fontId="0" fillId="0" borderId="0" xfId="0" applyAlignment="1">
      <alignment wrapText="1"/>
    </xf>
    <xf numFmtId="0" fontId="0" fillId="17" borderId="0" xfId="9" applyFont="1" applyFill="1"/>
    <xf numFmtId="0" fontId="1" fillId="17" borderId="0" xfId="9" applyFill="1" applyAlignment="1">
      <alignment horizontal="center"/>
    </xf>
    <xf numFmtId="0" fontId="0" fillId="17" borderId="0" xfId="12" applyFont="1" applyFill="1"/>
    <xf numFmtId="0" fontId="1" fillId="17" borderId="0" xfId="12" applyFill="1" applyAlignment="1">
      <alignment horizontal="center"/>
    </xf>
  </cellXfs>
  <cellStyles count="15">
    <cellStyle name="20 % - Accent2" xfId="9" builtinId="34"/>
    <cellStyle name="20 % - Accent3" xfId="10" builtinId="38"/>
    <cellStyle name="20 % - Accent4" xfId="2" builtinId="42"/>
    <cellStyle name="20 % - Accent5" xfId="11" builtinId="46"/>
    <cellStyle name="40 % - Accent2" xfId="12" builtinId="35"/>
    <cellStyle name="40 % - Accent4" xfId="14" builtinId="43"/>
    <cellStyle name="60 % - Accent2" xfId="13" builtinId="36"/>
    <cellStyle name="60 % - Accent4" xfId="3" builtinId="44"/>
    <cellStyle name="Accent2" xfId="1" builtinId="33"/>
    <cellStyle name="Accent3" xfId="6" builtinId="37"/>
    <cellStyle name="Accent5" xfId="7" builtinId="45"/>
    <cellStyle name="Accent6" xfId="8" builtinId="49"/>
    <cellStyle name="Normal" xfId="0" builtinId="0"/>
    <cellStyle name="Style 1" xfId="4"/>
    <cellStyle name="Style 2" xfId="5"/>
  </cellStyles>
  <dxfs count="21">
    <dxf>
      <font>
        <b val="0"/>
        <i val="0"/>
      </font>
    </dxf>
    <dxf>
      <font>
        <b val="0"/>
        <i val="0"/>
      </font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B50:I83" totalsRowShown="0" headerRowBorderDxfId="20" tableBorderDxfId="19">
  <autoFilter ref="B50:I83"/>
  <tableColumns count="8">
    <tableColumn id="1" name="Colonne1" dataDxfId="18"/>
    <tableColumn id="2" name="Colonne2" dataDxfId="17"/>
    <tableColumn id="3" name="Colonne3" dataDxfId="16"/>
    <tableColumn id="4" name="Colonne4" dataDxfId="15"/>
    <tableColumn id="5" name="Colonne5" dataDxfId="14"/>
    <tableColumn id="6" name="Colonne6" dataDxfId="13"/>
    <tableColumn id="7" name="Colonne7" dataDxfId="12"/>
    <tableColumn id="8" name="Colonne8" dataDxfId="11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3:G36" totalsRowShown="0" headerRowBorderDxfId="10" tableBorderDxfId="9">
  <autoFilter ref="A3:G36"/>
  <tableColumns count="7"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25:F137" totalsRowShown="0">
  <autoFilter ref="A125:F137"/>
  <tableColumns count="6">
    <tableColumn id="2" name="Colonne2"/>
    <tableColumn id="3" name="Colonne3"/>
    <tableColumn id="4" name="Colonne4"/>
    <tableColumn id="5" name="Colonne5"/>
    <tableColumn id="6" name="Colonne6"/>
    <tableColumn id="7" name="Colonne7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96:E210" totalsRowShown="0">
  <autoFilter ref="A196:E210"/>
  <tableColumns count="5">
    <tableColumn id="1" name="Colonne1"/>
    <tableColumn id="2" name="Colonne2" dataDxfId="1"/>
    <tableColumn id="3" name="Colonne3" dataDxfId="0"/>
    <tableColumn id="4" name="Colonne4"/>
    <tableColumn id="5" name="Colonne5"/>
  </tableColumns>
  <tableStyleInfo name="TableStyleMedium16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A266:G281" totalsRowShown="0" dataCellStyle="Normal">
  <autoFilter ref="A266:G281"/>
  <tableColumns count="7">
    <tableColumn id="1" name="Colonne1" dataCellStyle="Normal"/>
    <tableColumn id="2" name="Colonne2" dataCellStyle="Normal"/>
    <tableColumn id="3" name="Colonne3" dataCellStyle="Normal"/>
    <tableColumn id="4" name="Colonne4" dataCellStyle="Normal"/>
    <tableColumn id="5" name="Colonne5" dataCellStyle="Normal"/>
    <tableColumn id="6" name="Colonne6" dataCellStyle="Normal"/>
    <tableColumn id="7" name="Colonne7" dataCellStyle="Normal"/>
  </tableColumns>
  <tableStyleInfo name="TableStyleMedium16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A82:E84" totalsRowShown="0">
  <autoFilter ref="A82:E84"/>
  <tableColumns count="5">
    <tableColumn id="1" name="Colonne1"/>
    <tableColumn id="2" name="Colonne2"/>
    <tableColumn id="3" name="Colonne3"/>
    <tableColumn id="4" name="Colonne4"/>
    <tableColumn id="5" name="Colonne5"/>
  </tableColumns>
  <tableStyleInfo name="TableStyleMedium16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A67:E72" totalsRowShown="0">
  <autoFilter ref="A67:E72"/>
  <tableColumns count="5">
    <tableColumn id="1" name="Colonne1"/>
    <tableColumn id="2" name="Colonne2"/>
    <tableColumn id="3" name="Colonne3"/>
    <tableColumn id="4" name="Colonne4"/>
    <tableColumn id="5" name="Colonne5"/>
  </tableColumns>
  <tableStyleInfo name="TableStyleMedium16" showFirstColumn="0" showLastColumn="0" showRowStripes="1" showColumnStripes="0"/>
</table>
</file>

<file path=xl/tables/table8.xml><?xml version="1.0" encoding="utf-8"?>
<table xmlns="http://schemas.openxmlformats.org/spreadsheetml/2006/main" id="5" name="Tableau5" displayName="Tableau5" ref="A310:F315" totalsRowShown="0">
  <autoFilter ref="A310:F315"/>
  <tableColumns count="6">
    <tableColumn id="1" name="Colonne1"/>
    <tableColumn id="2" name="Colonne2"/>
    <tableColumn id="3" name="Colonne3"/>
    <tableColumn id="4" name="Colonne4"/>
    <tableColumn id="5" name="Colonne5"/>
    <tableColumn id="6" name="Colonne6"/>
  </tableColumns>
  <tableStyleInfo name="TableStyleMedium16" showFirstColumn="0" showLastColumn="0" showRowStripes="1" showColumnStripes="0"/>
</table>
</file>

<file path=xl/tables/table9.xml><?xml version="1.0" encoding="utf-8"?>
<table xmlns="http://schemas.openxmlformats.org/spreadsheetml/2006/main" id="7" name="Tableau7" displayName="Tableau7" ref="A324:D329" totalsRowShown="0">
  <autoFilter ref="A324:D329"/>
  <tableColumns count="4">
    <tableColumn id="1" name="Colonne1"/>
    <tableColumn id="2" name="Colonne2"/>
    <tableColumn id="3" name="Colonne3"/>
    <tableColumn id="4" name="Colonne4"/>
  </tableColumns>
  <tableStyleInfo name="TableStyleMedium16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A254:D257" totalsRowShown="0">
  <autoFilter ref="A254:D257"/>
  <tableColumns count="4">
    <tableColumn id="1" name="Colonne1"/>
    <tableColumn id="2" name="Colonne2"/>
    <tableColumn id="3" name="Colonne3"/>
    <tableColumn id="4" name="Colonne4"/>
  </tableColumns>
  <tableStyleInfo name="TableStyleMedium16" showFirstColumn="0" showLastColumn="0" showRowStripes="1" showColumnStripes="0"/>
</table>
</file>

<file path=xl/tables/table11.xml><?xml version="1.0" encoding="utf-8"?>
<table xmlns="http://schemas.openxmlformats.org/spreadsheetml/2006/main" id="12" name="Tableau12" displayName="Tableau12" ref="A351:D356" totalsRowShown="0">
  <autoFilter ref="A351:D356"/>
  <tableColumns count="4">
    <tableColumn id="1" name="Colonne1"/>
    <tableColumn id="2" name="Colonne2"/>
    <tableColumn id="3" name="Colonne3"/>
    <tableColumn id="4" name="Colonne4"/>
  </tableColumns>
  <tableStyleInfo name="TableStyleMedium16" showFirstColumn="0" showLastColumn="0" showRowStripes="1" showColumnStripes="0"/>
</table>
</file>

<file path=xl/tables/table12.xml><?xml version="1.0" encoding="utf-8"?>
<table xmlns="http://schemas.openxmlformats.org/spreadsheetml/2006/main" id="13" name="Tableau14" displayName="Tableau14" ref="A181:D184" totalsRowShown="0">
  <autoFilter ref="A181:D184"/>
  <tableColumns count="4">
    <tableColumn id="1" name="Colonne1"/>
    <tableColumn id="2" name="Colonne2"/>
    <tableColumn id="3" name="Colonne3"/>
    <tableColumn id="4" name="Colonne4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1"/>
  <sheetViews>
    <sheetView topLeftCell="A7" workbookViewId="0">
      <selection activeCell="D23" sqref="D23"/>
    </sheetView>
  </sheetViews>
  <sheetFormatPr baseColWidth="10" defaultRowHeight="15" x14ac:dyDescent="0.25"/>
  <cols>
    <col min="2" max="2" width="17.7109375" customWidth="1"/>
    <col min="3" max="3" width="28.42578125" customWidth="1"/>
    <col min="4" max="4" width="22.5703125" customWidth="1"/>
    <col min="6" max="6" width="16.140625" customWidth="1"/>
    <col min="7" max="7" width="14.42578125" customWidth="1"/>
    <col min="9" max="9" width="14.85546875" customWidth="1"/>
    <col min="10" max="10" width="30.140625" customWidth="1"/>
    <col min="11" max="11" width="23" customWidth="1"/>
    <col min="14" max="14" width="16" customWidth="1"/>
  </cols>
  <sheetData>
    <row r="1" spans="1:15" x14ac:dyDescent="0.25">
      <c r="F1" s="33"/>
      <c r="G1" s="33"/>
      <c r="H1" s="33"/>
      <c r="I1" s="33"/>
      <c r="J1" s="33"/>
    </row>
    <row r="2" spans="1:15" ht="23.25" x14ac:dyDescent="0.35">
      <c r="F2" s="34" t="s">
        <v>22</v>
      </c>
      <c r="G2" s="34"/>
      <c r="H2" s="34"/>
      <c r="I2" s="34"/>
      <c r="J2" s="33"/>
    </row>
    <row r="5" spans="1:15" x14ac:dyDescent="0.25">
      <c r="C5" s="32" t="s">
        <v>21</v>
      </c>
      <c r="D5" s="9" t="s">
        <v>18</v>
      </c>
      <c r="E5" s="14" t="s">
        <v>15</v>
      </c>
      <c r="F5" s="30" t="s">
        <v>19</v>
      </c>
      <c r="G5" s="31" t="s">
        <v>20</v>
      </c>
    </row>
    <row r="6" spans="1:15" ht="23.25" x14ac:dyDescent="0.35">
      <c r="B6" s="121" t="s">
        <v>0</v>
      </c>
      <c r="C6" s="121"/>
      <c r="D6" s="121"/>
      <c r="E6" s="121"/>
      <c r="F6" s="121"/>
      <c r="G6" s="121"/>
      <c r="H6" s="121"/>
      <c r="I6" s="122" t="s">
        <v>1</v>
      </c>
      <c r="J6" s="122"/>
      <c r="K6" s="122"/>
      <c r="L6" s="122"/>
      <c r="M6" s="122"/>
      <c r="N6" s="122"/>
      <c r="O6" s="123"/>
    </row>
    <row r="7" spans="1:15" ht="16.5" thickBot="1" x14ac:dyDescent="0.3">
      <c r="B7" s="11" t="s">
        <v>4</v>
      </c>
      <c r="C7" s="11" t="s">
        <v>5</v>
      </c>
      <c r="D7" s="11" t="s">
        <v>6</v>
      </c>
      <c r="E7" s="11" t="s">
        <v>7</v>
      </c>
      <c r="F7" s="11" t="s">
        <v>8</v>
      </c>
      <c r="G7" s="11" t="s">
        <v>9</v>
      </c>
      <c r="H7" s="11"/>
      <c r="I7" s="12" t="s">
        <v>4</v>
      </c>
      <c r="J7" s="12" t="s">
        <v>5</v>
      </c>
      <c r="K7" s="12" t="s">
        <v>6</v>
      </c>
      <c r="L7" s="12" t="s">
        <v>7</v>
      </c>
      <c r="M7" s="12" t="s">
        <v>8</v>
      </c>
      <c r="N7" s="12" t="s">
        <v>9</v>
      </c>
      <c r="O7" s="13"/>
    </row>
    <row r="8" spans="1:15" ht="16.5" thickTop="1" thickBot="1" x14ac:dyDescent="0.3">
      <c r="A8" s="124" t="s">
        <v>3</v>
      </c>
      <c r="B8" s="16" t="s">
        <v>14</v>
      </c>
      <c r="C8" s="25" t="s">
        <v>13</v>
      </c>
      <c r="D8" s="25" t="s">
        <v>10</v>
      </c>
      <c r="E8" s="10" t="s">
        <v>11</v>
      </c>
      <c r="F8" s="10">
        <v>60</v>
      </c>
      <c r="G8" s="16"/>
      <c r="H8" s="17"/>
      <c r="I8" s="16" t="s">
        <v>14</v>
      </c>
      <c r="J8" s="16" t="s">
        <v>12</v>
      </c>
      <c r="K8" s="16" t="s">
        <v>10</v>
      </c>
      <c r="L8" s="16" t="s">
        <v>11</v>
      </c>
      <c r="M8" s="10">
        <v>60</v>
      </c>
      <c r="N8" s="10"/>
      <c r="O8" s="10"/>
    </row>
    <row r="9" spans="1:15" ht="16.5" thickTop="1" thickBot="1" x14ac:dyDescent="0.3">
      <c r="A9" s="125"/>
      <c r="B9" s="18" t="s">
        <v>15</v>
      </c>
      <c r="C9" s="26" t="s">
        <v>16</v>
      </c>
      <c r="D9" s="26" t="s">
        <v>17</v>
      </c>
      <c r="E9" s="14" t="s">
        <v>11</v>
      </c>
      <c r="F9" s="14">
        <v>100</v>
      </c>
      <c r="G9" s="18"/>
      <c r="H9" s="19"/>
      <c r="I9" s="18" t="s">
        <v>15</v>
      </c>
      <c r="J9" s="18" t="s">
        <v>16</v>
      </c>
      <c r="K9" s="18" t="s">
        <v>17</v>
      </c>
      <c r="L9" s="18" t="s">
        <v>11</v>
      </c>
      <c r="M9" s="14">
        <v>100</v>
      </c>
      <c r="N9" s="14"/>
      <c r="O9" s="15"/>
    </row>
    <row r="10" spans="1:15" ht="16.5" thickTop="1" thickBot="1" x14ac:dyDescent="0.3">
      <c r="A10" s="125"/>
      <c r="B10" s="35" t="s">
        <v>20</v>
      </c>
      <c r="C10" s="36" t="s">
        <v>24</v>
      </c>
      <c r="D10" s="36" t="s">
        <v>23</v>
      </c>
      <c r="E10" s="31" t="s">
        <v>11</v>
      </c>
      <c r="F10" s="31">
        <v>20</v>
      </c>
      <c r="G10" s="35"/>
      <c r="H10" s="37"/>
      <c r="I10" s="35" t="s">
        <v>20</v>
      </c>
      <c r="J10" s="36" t="s">
        <v>24</v>
      </c>
      <c r="K10" s="36" t="s">
        <v>23</v>
      </c>
      <c r="L10" s="31" t="s">
        <v>11</v>
      </c>
      <c r="M10" s="31">
        <v>20</v>
      </c>
      <c r="N10" s="35"/>
      <c r="O10" s="37"/>
    </row>
    <row r="11" spans="1:15" ht="16.5" thickTop="1" thickBot="1" x14ac:dyDescent="0.3">
      <c r="A11" s="125"/>
      <c r="B11" s="45" t="s">
        <v>31</v>
      </c>
      <c r="C11" s="46" t="s">
        <v>33</v>
      </c>
      <c r="D11" s="46" t="s">
        <v>32</v>
      </c>
      <c r="E11" s="30" t="s">
        <v>35</v>
      </c>
      <c r="F11" s="30">
        <v>50</v>
      </c>
      <c r="G11" s="45"/>
      <c r="H11" s="47"/>
      <c r="I11" s="45" t="s">
        <v>31</v>
      </c>
      <c r="J11" s="46" t="s">
        <v>33</v>
      </c>
      <c r="K11" s="46" t="s">
        <v>32</v>
      </c>
      <c r="L11" s="30" t="s">
        <v>34</v>
      </c>
      <c r="M11" s="30">
        <v>50</v>
      </c>
      <c r="N11" s="45"/>
      <c r="O11" s="48"/>
    </row>
    <row r="12" spans="1:15" ht="16.5" thickTop="1" thickBot="1" x14ac:dyDescent="0.3">
      <c r="A12" s="125"/>
      <c r="B12" s="20"/>
      <c r="C12" s="27"/>
      <c r="D12" s="27"/>
      <c r="E12" s="1"/>
      <c r="F12" s="1"/>
      <c r="G12" s="20"/>
      <c r="H12" s="21"/>
      <c r="I12" s="45" t="s">
        <v>31</v>
      </c>
      <c r="J12" s="46" t="s">
        <v>51</v>
      </c>
      <c r="K12" s="46" t="s">
        <v>36</v>
      </c>
      <c r="L12" s="30" t="s">
        <v>38</v>
      </c>
      <c r="M12" s="30">
        <v>4</v>
      </c>
      <c r="N12" s="45"/>
      <c r="O12" s="47"/>
    </row>
    <row r="13" spans="1:15" ht="16.5" thickTop="1" thickBot="1" x14ac:dyDescent="0.3">
      <c r="A13" s="125"/>
      <c r="B13" s="45" t="s">
        <v>31</v>
      </c>
      <c r="C13" s="46" t="s">
        <v>39</v>
      </c>
      <c r="D13" s="46" t="s">
        <v>45</v>
      </c>
      <c r="E13" s="30" t="s">
        <v>37</v>
      </c>
      <c r="F13" s="30">
        <v>8</v>
      </c>
      <c r="G13" s="45"/>
      <c r="H13" s="47"/>
      <c r="I13" s="48" t="s">
        <v>19</v>
      </c>
      <c r="J13" s="48" t="s">
        <v>50</v>
      </c>
      <c r="K13" s="46" t="s">
        <v>36</v>
      </c>
      <c r="L13" s="30" t="s">
        <v>38</v>
      </c>
      <c r="M13" s="30">
        <v>8</v>
      </c>
      <c r="N13" s="48"/>
      <c r="O13" s="48"/>
    </row>
    <row r="14" spans="1:15" ht="16.5" thickTop="1" thickBot="1" x14ac:dyDescent="0.3">
      <c r="A14" s="125"/>
      <c r="B14" s="24" t="s">
        <v>43</v>
      </c>
      <c r="C14" s="29" t="s">
        <v>40</v>
      </c>
      <c r="D14" s="29" t="s">
        <v>44</v>
      </c>
      <c r="E14" s="9" t="s">
        <v>37</v>
      </c>
      <c r="F14" s="9">
        <v>6</v>
      </c>
      <c r="G14" s="24"/>
      <c r="H14" s="49"/>
      <c r="I14" s="52" t="s">
        <v>52</v>
      </c>
      <c r="J14" s="52" t="s">
        <v>53</v>
      </c>
      <c r="K14" s="26" t="s">
        <v>36</v>
      </c>
      <c r="L14" s="14" t="s">
        <v>38</v>
      </c>
      <c r="M14" s="14">
        <v>6</v>
      </c>
      <c r="N14" s="52"/>
      <c r="O14" s="52"/>
    </row>
    <row r="15" spans="1:15" ht="16.5" thickTop="1" thickBot="1" x14ac:dyDescent="0.3">
      <c r="A15" s="125"/>
      <c r="B15" s="24"/>
      <c r="C15" s="29"/>
      <c r="D15" s="29"/>
      <c r="E15" s="9"/>
      <c r="F15" s="9"/>
      <c r="G15" s="24"/>
      <c r="H15" s="49"/>
      <c r="I15" s="52" t="s">
        <v>54</v>
      </c>
      <c r="J15" s="52" t="s">
        <v>74</v>
      </c>
      <c r="K15" s="26" t="s">
        <v>36</v>
      </c>
      <c r="L15" s="14" t="s">
        <v>38</v>
      </c>
      <c r="M15" s="14">
        <v>8</v>
      </c>
      <c r="N15" s="52"/>
      <c r="O15" s="52"/>
    </row>
    <row r="16" spans="1:15" ht="16.5" thickTop="1" thickBot="1" x14ac:dyDescent="0.3">
      <c r="A16" s="125"/>
      <c r="B16" s="18" t="s">
        <v>15</v>
      </c>
      <c r="C16" s="26" t="s">
        <v>41</v>
      </c>
      <c r="D16" s="26" t="s">
        <v>44</v>
      </c>
      <c r="E16" s="14" t="s">
        <v>37</v>
      </c>
      <c r="F16" s="14">
        <v>12</v>
      </c>
      <c r="G16" s="18"/>
      <c r="H16" s="19"/>
      <c r="I16" s="52" t="s">
        <v>54</v>
      </c>
      <c r="J16" s="52" t="s">
        <v>73</v>
      </c>
      <c r="K16" s="26" t="s">
        <v>36</v>
      </c>
      <c r="L16" s="14" t="s">
        <v>38</v>
      </c>
      <c r="M16" s="14">
        <v>8</v>
      </c>
      <c r="N16" s="52"/>
      <c r="O16" s="52"/>
    </row>
    <row r="17" spans="1:16" ht="16.5" thickTop="1" thickBot="1" x14ac:dyDescent="0.3">
      <c r="A17" s="125"/>
      <c r="B17" s="18" t="s">
        <v>15</v>
      </c>
      <c r="C17" s="26" t="s">
        <v>42</v>
      </c>
      <c r="D17" s="26" t="s">
        <v>44</v>
      </c>
      <c r="E17" s="14" t="s">
        <v>37</v>
      </c>
      <c r="F17" s="14">
        <v>6</v>
      </c>
      <c r="G17" s="18"/>
      <c r="H17" s="19"/>
      <c r="I17" s="45" t="s">
        <v>31</v>
      </c>
      <c r="J17" s="46" t="s">
        <v>39</v>
      </c>
      <c r="K17" s="46" t="s">
        <v>45</v>
      </c>
      <c r="L17" s="30" t="s">
        <v>37</v>
      </c>
      <c r="M17" s="30">
        <v>8</v>
      </c>
      <c r="N17" s="45"/>
      <c r="O17" s="47"/>
    </row>
    <row r="18" spans="1:16" ht="16.5" thickTop="1" thickBot="1" x14ac:dyDescent="0.3">
      <c r="A18" s="125"/>
      <c r="B18" s="50" t="s">
        <v>14</v>
      </c>
      <c r="C18" s="50" t="s">
        <v>56</v>
      </c>
      <c r="D18" s="50" t="s">
        <v>49</v>
      </c>
      <c r="E18" s="50" t="s">
        <v>37</v>
      </c>
      <c r="F18" s="9">
        <v>50</v>
      </c>
      <c r="G18" s="24"/>
      <c r="H18" s="49"/>
      <c r="I18" s="24" t="s">
        <v>43</v>
      </c>
      <c r="J18" s="29" t="s">
        <v>40</v>
      </c>
      <c r="K18" s="29" t="s">
        <v>44</v>
      </c>
      <c r="L18" s="9" t="s">
        <v>37</v>
      </c>
      <c r="M18" s="9">
        <v>6</v>
      </c>
      <c r="N18" s="24"/>
      <c r="O18" s="49"/>
    </row>
    <row r="19" spans="1:16" ht="16.5" thickTop="1" thickBot="1" x14ac:dyDescent="0.3">
      <c r="A19" s="125"/>
      <c r="B19" s="53" t="s">
        <v>20</v>
      </c>
      <c r="C19" s="53" t="s">
        <v>55</v>
      </c>
      <c r="D19" s="53" t="s">
        <v>57</v>
      </c>
      <c r="E19" s="53" t="s">
        <v>37</v>
      </c>
      <c r="F19" s="31">
        <v>40</v>
      </c>
      <c r="G19" s="35"/>
      <c r="H19" s="37"/>
      <c r="I19" s="18" t="s">
        <v>15</v>
      </c>
      <c r="J19" s="26" t="s">
        <v>41</v>
      </c>
      <c r="K19" s="26" t="s">
        <v>44</v>
      </c>
      <c r="L19" s="14" t="s">
        <v>37</v>
      </c>
      <c r="M19" s="14">
        <v>12</v>
      </c>
      <c r="N19" s="18"/>
      <c r="O19" s="19"/>
    </row>
    <row r="20" spans="1:16" ht="16.5" thickTop="1" thickBot="1" x14ac:dyDescent="0.3">
      <c r="A20" s="125"/>
      <c r="B20" s="18" t="s">
        <v>64</v>
      </c>
      <c r="C20" s="26" t="s">
        <v>65</v>
      </c>
      <c r="D20" s="52" t="s">
        <v>66</v>
      </c>
      <c r="E20" s="52" t="s">
        <v>37</v>
      </c>
      <c r="F20" s="14">
        <v>15</v>
      </c>
      <c r="G20" s="18"/>
      <c r="H20" s="19"/>
      <c r="I20" s="18" t="s">
        <v>15</v>
      </c>
      <c r="J20" s="26" t="s">
        <v>42</v>
      </c>
      <c r="K20" s="26" t="s">
        <v>44</v>
      </c>
      <c r="L20" s="14" t="s">
        <v>37</v>
      </c>
      <c r="M20" s="14">
        <v>6</v>
      </c>
      <c r="N20" s="18"/>
      <c r="O20" s="19"/>
    </row>
    <row r="21" spans="1:16" ht="16.5" thickTop="1" thickBot="1" x14ac:dyDescent="0.3">
      <c r="A21" s="125"/>
      <c r="B21" s="45" t="s">
        <v>31</v>
      </c>
      <c r="C21" s="46" t="s">
        <v>51</v>
      </c>
      <c r="D21" s="46" t="s">
        <v>66</v>
      </c>
      <c r="E21" s="30" t="s">
        <v>37</v>
      </c>
      <c r="F21" s="30">
        <v>10</v>
      </c>
      <c r="G21" s="45"/>
      <c r="H21" s="47"/>
      <c r="I21" s="45" t="s">
        <v>31</v>
      </c>
      <c r="J21" s="48" t="s">
        <v>69</v>
      </c>
      <c r="K21" s="46" t="s">
        <v>66</v>
      </c>
      <c r="L21" s="30" t="s">
        <v>37</v>
      </c>
      <c r="M21" s="30">
        <v>10</v>
      </c>
      <c r="N21" s="48"/>
      <c r="O21" s="48"/>
    </row>
    <row r="22" spans="1:16" ht="16.5" thickTop="1" thickBot="1" x14ac:dyDescent="0.3">
      <c r="A22" s="125"/>
      <c r="B22" s="20"/>
      <c r="C22" s="27"/>
      <c r="D22" s="27"/>
      <c r="E22" s="1"/>
      <c r="F22" s="1"/>
      <c r="G22" s="20"/>
      <c r="H22" s="21"/>
      <c r="I22" s="35" t="s">
        <v>20</v>
      </c>
      <c r="J22" s="53" t="s">
        <v>70</v>
      </c>
      <c r="K22" s="36" t="s">
        <v>66</v>
      </c>
      <c r="L22" s="31" t="s">
        <v>37</v>
      </c>
      <c r="M22" s="31">
        <v>20</v>
      </c>
      <c r="N22" s="53"/>
      <c r="O22" s="53"/>
    </row>
    <row r="23" spans="1:16" ht="16.5" thickTop="1" thickBot="1" x14ac:dyDescent="0.3">
      <c r="A23" s="125"/>
      <c r="B23" s="20"/>
      <c r="C23" s="27"/>
      <c r="D23" s="27"/>
      <c r="E23" s="1"/>
      <c r="F23" s="1"/>
      <c r="G23" s="20"/>
      <c r="H23" s="21"/>
      <c r="I23" s="53" t="s">
        <v>72</v>
      </c>
      <c r="J23" s="53" t="s">
        <v>71</v>
      </c>
      <c r="K23" s="53" t="s">
        <v>66</v>
      </c>
      <c r="L23" s="53" t="s">
        <v>11</v>
      </c>
      <c r="M23" s="53">
        <v>20</v>
      </c>
      <c r="N23" s="53"/>
      <c r="O23" s="53"/>
    </row>
    <row r="24" spans="1:16" ht="16.5" thickTop="1" thickBot="1" x14ac:dyDescent="0.3">
      <c r="A24" s="125"/>
      <c r="B24" s="20"/>
      <c r="C24" s="27"/>
      <c r="D24" s="27"/>
      <c r="E24" s="1"/>
      <c r="F24" s="1"/>
      <c r="G24" s="20"/>
      <c r="H24" s="21"/>
    </row>
    <row r="25" spans="1:16" ht="16.5" thickTop="1" thickBot="1" x14ac:dyDescent="0.3">
      <c r="A25" s="125"/>
      <c r="B25" s="20"/>
      <c r="C25" s="27"/>
      <c r="D25" s="27"/>
      <c r="E25" s="1"/>
      <c r="F25" s="1"/>
      <c r="G25" s="20"/>
      <c r="H25" s="21"/>
    </row>
    <row r="26" spans="1:16" ht="16.5" thickTop="1" thickBot="1" x14ac:dyDescent="0.3">
      <c r="A26" s="125"/>
      <c r="B26" s="22"/>
      <c r="C26" s="28"/>
      <c r="D26" s="28"/>
      <c r="E26" s="6"/>
      <c r="F26" s="6"/>
      <c r="G26" s="38" t="s">
        <v>25</v>
      </c>
      <c r="H26" s="41">
        <f>SUM(F8:F20)</f>
        <v>367</v>
      </c>
      <c r="I26" s="23"/>
      <c r="J26" s="22"/>
      <c r="K26" s="22"/>
      <c r="L26" s="22"/>
      <c r="M26" s="6"/>
      <c r="N26" s="38" t="s">
        <v>25</v>
      </c>
      <c r="O26" s="43">
        <f>SUM(M8:M20)</f>
        <v>296</v>
      </c>
      <c r="P26" s="7"/>
    </row>
    <row r="27" spans="1:16" ht="16.5" thickTop="1" thickBot="1" x14ac:dyDescent="0.3">
      <c r="A27" s="126" t="s">
        <v>2</v>
      </c>
      <c r="B27" s="24" t="s">
        <v>14</v>
      </c>
      <c r="C27" s="29" t="s">
        <v>13</v>
      </c>
      <c r="D27" s="29" t="s">
        <v>10</v>
      </c>
      <c r="E27" s="9" t="s">
        <v>11</v>
      </c>
      <c r="F27" s="9">
        <v>60</v>
      </c>
      <c r="G27" s="16"/>
      <c r="H27" s="17"/>
      <c r="I27" s="14" t="s">
        <v>15</v>
      </c>
      <c r="J27" s="14" t="s">
        <v>16</v>
      </c>
      <c r="K27" s="14" t="s">
        <v>17</v>
      </c>
      <c r="L27" s="14" t="s">
        <v>11</v>
      </c>
      <c r="M27" s="14">
        <v>100</v>
      </c>
      <c r="N27" s="14"/>
      <c r="O27" s="15"/>
      <c r="P27" s="8"/>
    </row>
    <row r="28" spans="1:16" ht="16.5" thickTop="1" thickBot="1" x14ac:dyDescent="0.3">
      <c r="A28" s="127"/>
      <c r="B28" s="18" t="s">
        <v>15</v>
      </c>
      <c r="C28" s="26" t="s">
        <v>16</v>
      </c>
      <c r="D28" s="26" t="s">
        <v>17</v>
      </c>
      <c r="E28" s="14" t="s">
        <v>11</v>
      </c>
      <c r="F28" s="14">
        <v>100</v>
      </c>
      <c r="G28" s="18"/>
      <c r="H28" s="19"/>
      <c r="I28" s="35" t="s">
        <v>20</v>
      </c>
      <c r="J28" s="36" t="s">
        <v>24</v>
      </c>
      <c r="K28" s="36" t="s">
        <v>23</v>
      </c>
      <c r="L28" s="31" t="s">
        <v>11</v>
      </c>
      <c r="M28" s="31">
        <v>20</v>
      </c>
      <c r="N28" s="35"/>
      <c r="O28" s="37"/>
    </row>
    <row r="29" spans="1:16" ht="16.5" thickTop="1" thickBot="1" x14ac:dyDescent="0.3">
      <c r="A29" s="127"/>
      <c r="B29" s="35" t="s">
        <v>20</v>
      </c>
      <c r="C29" s="36" t="s">
        <v>24</v>
      </c>
      <c r="D29" s="36" t="s">
        <v>23</v>
      </c>
      <c r="E29" s="31" t="s">
        <v>11</v>
      </c>
      <c r="F29" s="31">
        <v>20</v>
      </c>
      <c r="G29" s="35"/>
      <c r="H29" s="37"/>
      <c r="I29" s="45" t="s">
        <v>31</v>
      </c>
      <c r="J29" s="46" t="s">
        <v>33</v>
      </c>
      <c r="K29" s="46" t="s">
        <v>32</v>
      </c>
      <c r="L29" s="30" t="s">
        <v>34</v>
      </c>
      <c r="M29" s="30">
        <v>50</v>
      </c>
      <c r="N29" s="45"/>
      <c r="O29" s="30"/>
    </row>
    <row r="30" spans="1:16" ht="16.5" thickTop="1" thickBot="1" x14ac:dyDescent="0.3">
      <c r="A30" s="127"/>
      <c r="B30" s="45" t="s">
        <v>31</v>
      </c>
      <c r="C30" s="46" t="s">
        <v>33</v>
      </c>
      <c r="D30" s="46" t="s">
        <v>32</v>
      </c>
      <c r="E30" s="30" t="s">
        <v>34</v>
      </c>
      <c r="F30" s="30">
        <v>50</v>
      </c>
      <c r="G30" s="45"/>
      <c r="H30" s="47"/>
      <c r="I30" s="45" t="s">
        <v>31</v>
      </c>
      <c r="J30" s="46" t="s">
        <v>51</v>
      </c>
      <c r="K30" s="46" t="s">
        <v>36</v>
      </c>
      <c r="L30" s="30" t="s">
        <v>38</v>
      </c>
      <c r="M30" s="30">
        <v>4</v>
      </c>
      <c r="N30" s="45"/>
      <c r="O30" s="47"/>
    </row>
    <row r="31" spans="1:16" ht="16.5" thickTop="1" thickBot="1" x14ac:dyDescent="0.3">
      <c r="A31" s="127"/>
      <c r="B31" s="45" t="s">
        <v>31</v>
      </c>
      <c r="C31" s="46" t="s">
        <v>46</v>
      </c>
      <c r="D31" s="46" t="s">
        <v>47</v>
      </c>
      <c r="E31" s="30" t="s">
        <v>35</v>
      </c>
      <c r="F31" s="30">
        <v>15</v>
      </c>
      <c r="G31" s="45"/>
      <c r="H31" s="47"/>
      <c r="I31" s="48" t="s">
        <v>19</v>
      </c>
      <c r="J31" s="48" t="s">
        <v>50</v>
      </c>
      <c r="K31" s="46" t="s">
        <v>36</v>
      </c>
      <c r="L31" s="30" t="s">
        <v>38</v>
      </c>
      <c r="M31" s="30">
        <v>8</v>
      </c>
      <c r="N31" s="45"/>
      <c r="O31" s="30"/>
    </row>
    <row r="32" spans="1:16" ht="16.5" thickTop="1" thickBot="1" x14ac:dyDescent="0.3">
      <c r="A32" s="127"/>
      <c r="B32" s="18" t="s">
        <v>15</v>
      </c>
      <c r="C32" s="26" t="s">
        <v>48</v>
      </c>
      <c r="D32" s="26" t="s">
        <v>47</v>
      </c>
      <c r="E32" s="14" t="s">
        <v>35</v>
      </c>
      <c r="F32" s="14">
        <v>10</v>
      </c>
      <c r="G32" s="14"/>
      <c r="H32" s="15"/>
      <c r="I32" s="52" t="s">
        <v>52</v>
      </c>
      <c r="J32" s="52" t="s">
        <v>53</v>
      </c>
      <c r="K32" s="26" t="s">
        <v>36</v>
      </c>
      <c r="L32" s="14" t="s">
        <v>38</v>
      </c>
      <c r="M32" s="14">
        <v>6</v>
      </c>
      <c r="N32" s="52"/>
      <c r="O32" s="14"/>
    </row>
    <row r="33" spans="1:15" ht="16.5" thickTop="1" thickBot="1" x14ac:dyDescent="0.3">
      <c r="A33" s="127"/>
      <c r="B33" s="50" t="s">
        <v>14</v>
      </c>
      <c r="C33" s="50" t="s">
        <v>49</v>
      </c>
      <c r="D33" s="50" t="s">
        <v>49</v>
      </c>
      <c r="E33" s="50" t="s">
        <v>37</v>
      </c>
      <c r="F33" s="9">
        <v>50</v>
      </c>
      <c r="G33" s="24"/>
      <c r="H33" s="51"/>
      <c r="I33" s="52" t="s">
        <v>54</v>
      </c>
      <c r="J33" s="52" t="s">
        <v>73</v>
      </c>
      <c r="K33" s="26" t="s">
        <v>36</v>
      </c>
      <c r="L33" s="14" t="s">
        <v>38</v>
      </c>
      <c r="M33" s="14">
        <v>8</v>
      </c>
      <c r="N33" s="52"/>
      <c r="O33" s="14"/>
    </row>
    <row r="34" spans="1:15" ht="16.5" thickTop="1" thickBot="1" x14ac:dyDescent="0.3">
      <c r="A34" s="127"/>
      <c r="B34" s="53" t="s">
        <v>20</v>
      </c>
      <c r="C34" s="53" t="s">
        <v>55</v>
      </c>
      <c r="D34" s="53" t="s">
        <v>57</v>
      </c>
      <c r="E34" s="53" t="s">
        <v>37</v>
      </c>
      <c r="F34" s="31">
        <v>40</v>
      </c>
      <c r="G34" s="53"/>
      <c r="H34" s="53"/>
      <c r="I34" s="52" t="s">
        <v>54</v>
      </c>
      <c r="J34" s="52" t="s">
        <v>74</v>
      </c>
      <c r="K34" s="26" t="s">
        <v>36</v>
      </c>
      <c r="L34" s="14" t="s">
        <v>38</v>
      </c>
      <c r="M34" s="14">
        <v>8</v>
      </c>
      <c r="O34" s="1"/>
    </row>
    <row r="35" spans="1:15" ht="16.5" thickTop="1" thickBot="1" x14ac:dyDescent="0.3">
      <c r="A35" s="127"/>
      <c r="B35" s="30" t="s">
        <v>31</v>
      </c>
      <c r="C35" s="30" t="s">
        <v>67</v>
      </c>
      <c r="D35" s="30" t="s">
        <v>66</v>
      </c>
      <c r="E35" s="30" t="s">
        <v>11</v>
      </c>
      <c r="F35" s="30">
        <v>15</v>
      </c>
      <c r="G35" s="30"/>
      <c r="H35" s="54"/>
      <c r="I35" s="3"/>
      <c r="J35" s="1"/>
      <c r="K35" s="1"/>
      <c r="L35" s="1"/>
      <c r="M35" s="1"/>
      <c r="N35" s="1"/>
      <c r="O35" s="1"/>
    </row>
    <row r="36" spans="1:15" ht="16.5" thickTop="1" thickBot="1" x14ac:dyDescent="0.3">
      <c r="A36" s="127"/>
      <c r="B36" s="14" t="s">
        <v>68</v>
      </c>
      <c r="C36" s="14" t="s">
        <v>53</v>
      </c>
      <c r="D36" s="14" t="s">
        <v>66</v>
      </c>
      <c r="E36" s="14" t="s">
        <v>11</v>
      </c>
      <c r="F36" s="14">
        <v>10</v>
      </c>
      <c r="G36" s="14"/>
      <c r="H36" s="15"/>
      <c r="I36" s="3"/>
      <c r="J36" s="1"/>
      <c r="K36" s="1"/>
      <c r="L36" s="1"/>
      <c r="M36" s="1"/>
      <c r="N36" s="1"/>
      <c r="O36" s="1"/>
    </row>
    <row r="37" spans="1:15" ht="16.5" thickTop="1" thickBot="1" x14ac:dyDescent="0.3">
      <c r="A37" s="127"/>
      <c r="B37" s="1"/>
      <c r="C37" s="1"/>
      <c r="D37" s="1"/>
      <c r="E37" s="1"/>
      <c r="F37" s="1"/>
      <c r="G37" s="1"/>
      <c r="H37" s="2"/>
      <c r="I37" s="3"/>
      <c r="J37" s="1"/>
      <c r="K37" s="1"/>
      <c r="L37" s="1"/>
      <c r="M37" s="1"/>
      <c r="N37" s="1"/>
      <c r="O37" s="1"/>
    </row>
    <row r="38" spans="1:15" ht="16.5" thickTop="1" thickBot="1" x14ac:dyDescent="0.3">
      <c r="A38" s="127"/>
      <c r="B38" s="1"/>
      <c r="C38" s="1"/>
      <c r="D38" s="1"/>
      <c r="E38" s="1"/>
      <c r="F38" s="1"/>
      <c r="G38" s="1"/>
      <c r="H38" s="2"/>
      <c r="I38" s="3"/>
      <c r="J38" s="1"/>
      <c r="K38" s="1"/>
      <c r="L38" s="1"/>
      <c r="M38" s="1"/>
      <c r="N38" s="1"/>
      <c r="O38" s="1"/>
    </row>
    <row r="39" spans="1:15" ht="16.5" thickTop="1" thickBot="1" x14ac:dyDescent="0.3">
      <c r="A39" s="127"/>
      <c r="B39" s="1"/>
      <c r="C39" s="1"/>
      <c r="D39" s="1"/>
      <c r="E39" s="1"/>
      <c r="F39" s="1"/>
      <c r="G39" s="1"/>
      <c r="H39" s="2"/>
      <c r="I39" s="3"/>
      <c r="J39" s="1"/>
      <c r="K39" s="1"/>
      <c r="L39" s="1"/>
      <c r="M39" s="1"/>
      <c r="N39" s="1"/>
      <c r="O39" s="1"/>
    </row>
    <row r="40" spans="1:15" ht="16.5" thickTop="1" thickBot="1" x14ac:dyDescent="0.3">
      <c r="A40" s="127"/>
      <c r="B40" s="1"/>
      <c r="C40" s="1"/>
      <c r="D40" s="1"/>
      <c r="E40" s="1"/>
      <c r="F40" s="1"/>
      <c r="G40" s="1"/>
      <c r="H40" s="2"/>
      <c r="I40" s="3"/>
      <c r="J40" s="1"/>
      <c r="K40" s="1"/>
      <c r="L40" s="1"/>
      <c r="M40" s="1"/>
      <c r="N40" s="1"/>
      <c r="O40" s="1"/>
    </row>
    <row r="41" spans="1:15" ht="15.75" thickTop="1" x14ac:dyDescent="0.25">
      <c r="A41" s="128"/>
      <c r="H41" s="4"/>
      <c r="I41" s="5"/>
    </row>
    <row r="42" spans="1:15" x14ac:dyDescent="0.25">
      <c r="G42" s="39" t="s">
        <v>25</v>
      </c>
      <c r="H42" s="42">
        <f>SUM(F27:F41)</f>
        <v>370</v>
      </c>
      <c r="I42" s="40"/>
      <c r="N42" s="39" t="s">
        <v>26</v>
      </c>
      <c r="O42" s="44">
        <f>SUM(M27:M41)</f>
        <v>204</v>
      </c>
    </row>
    <row r="43" spans="1:15" x14ac:dyDescent="0.25">
      <c r="H43" s="4"/>
      <c r="I43" s="5"/>
    </row>
    <row r="44" spans="1:15" x14ac:dyDescent="0.25">
      <c r="H44" s="4"/>
      <c r="I44" s="5"/>
    </row>
    <row r="47" spans="1:15" x14ac:dyDescent="0.25">
      <c r="B47" t="s">
        <v>27</v>
      </c>
    </row>
    <row r="48" spans="1:15" x14ac:dyDescent="0.25">
      <c r="C48" t="s">
        <v>28</v>
      </c>
      <c r="D48">
        <f>SUM(F8+M8+F27)</f>
        <v>180</v>
      </c>
    </row>
    <row r="49" spans="3:3" x14ac:dyDescent="0.25">
      <c r="C49" t="s">
        <v>29</v>
      </c>
    </row>
    <row r="50" spans="3:3" x14ac:dyDescent="0.25">
      <c r="C50" t="s">
        <v>30</v>
      </c>
    </row>
    <row r="51" spans="3:3" x14ac:dyDescent="0.25">
      <c r="C51" t="s">
        <v>19</v>
      </c>
    </row>
  </sheetData>
  <mergeCells count="4">
    <mergeCell ref="B6:H6"/>
    <mergeCell ref="I6:O6"/>
    <mergeCell ref="A8:A26"/>
    <mergeCell ref="A27:A4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07"/>
  <sheetViews>
    <sheetView topLeftCell="A175" zoomScale="68" zoomScaleNormal="68" workbookViewId="0">
      <selection activeCell="A193" sqref="A193:E208"/>
    </sheetView>
  </sheetViews>
  <sheetFormatPr baseColWidth="10" defaultRowHeight="15" x14ac:dyDescent="0.25"/>
  <cols>
    <col min="1" max="1" width="17.5703125" customWidth="1"/>
    <col min="2" max="2" width="29.85546875" customWidth="1"/>
    <col min="3" max="3" width="34.28515625" customWidth="1"/>
    <col min="4" max="4" width="24.85546875" customWidth="1"/>
    <col min="5" max="5" width="41.7109375" customWidth="1"/>
    <col min="6" max="6" width="32.85546875" customWidth="1"/>
    <col min="7" max="7" width="5.7109375" customWidth="1"/>
    <col min="8" max="8" width="22.5703125" customWidth="1"/>
    <col min="9" max="9" width="23.5703125" customWidth="1"/>
    <col min="10" max="10" width="28.5703125" customWidth="1"/>
    <col min="11" max="11" width="17.85546875" customWidth="1"/>
    <col min="12" max="12" width="5.28515625" customWidth="1"/>
    <col min="13" max="13" width="15.5703125" customWidth="1"/>
    <col min="14" max="14" width="15.85546875" customWidth="1"/>
    <col min="15" max="15" width="8.85546875" customWidth="1"/>
  </cols>
  <sheetData>
    <row r="1" spans="1:9" ht="15.75" x14ac:dyDescent="0.25">
      <c r="A1" s="55" t="s">
        <v>58</v>
      </c>
      <c r="B1" s="55"/>
      <c r="C1" s="55" t="s">
        <v>59</v>
      </c>
      <c r="D1" s="55" t="s">
        <v>7</v>
      </c>
      <c r="E1" s="55" t="s">
        <v>61</v>
      </c>
      <c r="F1" s="55" t="s">
        <v>60</v>
      </c>
      <c r="G1" s="55" t="s">
        <v>76</v>
      </c>
      <c r="H1" s="55"/>
      <c r="I1" s="55"/>
    </row>
    <row r="2" spans="1:9" x14ac:dyDescent="0.25">
      <c r="A2">
        <v>1</v>
      </c>
      <c r="B2" t="s">
        <v>85</v>
      </c>
      <c r="C2" t="s">
        <v>31</v>
      </c>
      <c r="D2" t="s">
        <v>62</v>
      </c>
      <c r="E2" t="s">
        <v>63</v>
      </c>
      <c r="F2" s="53" t="s">
        <v>75</v>
      </c>
      <c r="G2" s="1">
        <v>15</v>
      </c>
      <c r="H2" t="s">
        <v>101</v>
      </c>
    </row>
    <row r="3" spans="1:9" x14ac:dyDescent="0.25">
      <c r="A3">
        <v>2</v>
      </c>
      <c r="B3" t="s">
        <v>85</v>
      </c>
      <c r="C3" t="s">
        <v>52</v>
      </c>
      <c r="D3" t="s">
        <v>62</v>
      </c>
      <c r="E3" t="s">
        <v>77</v>
      </c>
      <c r="F3" s="53" t="s">
        <v>78</v>
      </c>
      <c r="G3" s="1">
        <v>10</v>
      </c>
      <c r="H3" t="s">
        <v>102</v>
      </c>
    </row>
    <row r="4" spans="1:9" x14ac:dyDescent="0.25">
      <c r="A4" s="60">
        <v>3</v>
      </c>
      <c r="B4" s="60" t="s">
        <v>85</v>
      </c>
      <c r="C4" s="60" t="s">
        <v>31</v>
      </c>
      <c r="D4" s="60" t="s">
        <v>62</v>
      </c>
      <c r="E4" s="60" t="s">
        <v>93</v>
      </c>
      <c r="F4" s="60" t="s">
        <v>63</v>
      </c>
      <c r="G4" s="72">
        <v>10</v>
      </c>
      <c r="H4" s="60" t="s">
        <v>100</v>
      </c>
      <c r="I4" s="60"/>
    </row>
    <row r="5" spans="1:9" x14ac:dyDescent="0.25">
      <c r="A5" s="60">
        <v>4</v>
      </c>
      <c r="B5" s="60"/>
      <c r="C5" s="60" t="s">
        <v>94</v>
      </c>
      <c r="D5" s="60" t="s">
        <v>62</v>
      </c>
      <c r="E5" s="60" t="s">
        <v>95</v>
      </c>
      <c r="F5" s="60"/>
      <c r="G5" s="72">
        <v>10</v>
      </c>
      <c r="H5" s="60"/>
      <c r="I5" s="60"/>
    </row>
    <row r="6" spans="1:9" ht="15.75" thickBot="1" x14ac:dyDescent="0.3">
      <c r="A6" s="61">
        <v>5</v>
      </c>
      <c r="B6" s="61" t="s">
        <v>85</v>
      </c>
      <c r="C6" s="61" t="s">
        <v>20</v>
      </c>
      <c r="D6" s="61" t="s">
        <v>105</v>
      </c>
      <c r="E6" s="61" t="s">
        <v>103</v>
      </c>
      <c r="F6" s="62" t="s">
        <v>104</v>
      </c>
      <c r="G6" s="73">
        <v>30</v>
      </c>
      <c r="H6" s="62"/>
      <c r="I6" s="58"/>
    </row>
    <row r="7" spans="1:9" x14ac:dyDescent="0.25">
      <c r="A7" s="63">
        <v>5</v>
      </c>
      <c r="B7" s="63" t="s">
        <v>85</v>
      </c>
      <c r="C7" s="63" t="s">
        <v>80</v>
      </c>
      <c r="D7" s="63" t="s">
        <v>79</v>
      </c>
      <c r="E7" s="64" t="s">
        <v>81</v>
      </c>
      <c r="F7" s="63" t="s">
        <v>82</v>
      </c>
      <c r="G7" s="74">
        <v>20</v>
      </c>
      <c r="H7" s="63" t="s">
        <v>83</v>
      </c>
      <c r="I7" s="59"/>
    </row>
    <row r="8" spans="1:9" x14ac:dyDescent="0.25">
      <c r="A8">
        <v>6</v>
      </c>
      <c r="B8" t="s">
        <v>86</v>
      </c>
      <c r="C8" t="s">
        <v>52</v>
      </c>
      <c r="D8" t="s">
        <v>79</v>
      </c>
      <c r="E8" t="s">
        <v>91</v>
      </c>
      <c r="F8" s="53" t="s">
        <v>92</v>
      </c>
      <c r="G8" s="1">
        <v>20</v>
      </c>
      <c r="H8" t="s">
        <v>84</v>
      </c>
    </row>
    <row r="9" spans="1:9" x14ac:dyDescent="0.25">
      <c r="A9">
        <v>7</v>
      </c>
      <c r="B9" t="s">
        <v>85</v>
      </c>
      <c r="C9" t="s">
        <v>31</v>
      </c>
      <c r="D9" t="s">
        <v>79</v>
      </c>
      <c r="F9" t="s">
        <v>87</v>
      </c>
      <c r="G9" s="1">
        <v>15</v>
      </c>
      <c r="H9" t="s">
        <v>90</v>
      </c>
    </row>
    <row r="10" spans="1:9" x14ac:dyDescent="0.25">
      <c r="A10" s="62">
        <v>8</v>
      </c>
      <c r="B10" s="62" t="s">
        <v>86</v>
      </c>
      <c r="C10" s="62" t="s">
        <v>20</v>
      </c>
      <c r="D10" s="62" t="s">
        <v>79</v>
      </c>
      <c r="E10" s="62" t="s">
        <v>88</v>
      </c>
      <c r="F10" s="65" t="s">
        <v>89</v>
      </c>
      <c r="G10" s="75">
        <v>20</v>
      </c>
      <c r="H10" s="62"/>
      <c r="I10" s="62"/>
    </row>
    <row r="11" spans="1:9" x14ac:dyDescent="0.25">
      <c r="A11" s="63">
        <v>9</v>
      </c>
      <c r="B11" s="63"/>
      <c r="C11" s="63" t="s">
        <v>31</v>
      </c>
      <c r="D11" s="63" t="s">
        <v>106</v>
      </c>
      <c r="E11" s="63" t="s">
        <v>121</v>
      </c>
      <c r="F11" s="93" t="s">
        <v>247</v>
      </c>
      <c r="G11" s="74">
        <v>15</v>
      </c>
      <c r="H11" s="63" t="s">
        <v>107</v>
      </c>
      <c r="I11" s="63"/>
    </row>
    <row r="12" spans="1:9" x14ac:dyDescent="0.25">
      <c r="A12">
        <v>10</v>
      </c>
      <c r="B12" t="s">
        <v>85</v>
      </c>
      <c r="C12" t="s">
        <v>109</v>
      </c>
      <c r="D12" t="s">
        <v>106</v>
      </c>
      <c r="E12" t="s">
        <v>110</v>
      </c>
      <c r="F12" t="s">
        <v>108</v>
      </c>
      <c r="G12" s="1">
        <v>25</v>
      </c>
      <c r="H12" t="s">
        <v>115</v>
      </c>
    </row>
    <row r="13" spans="1:9" x14ac:dyDescent="0.25">
      <c r="A13">
        <v>11</v>
      </c>
      <c r="C13" t="s">
        <v>94</v>
      </c>
      <c r="D13" t="s">
        <v>106</v>
      </c>
      <c r="E13" t="s">
        <v>112</v>
      </c>
      <c r="F13" t="s">
        <v>111</v>
      </c>
      <c r="G13" s="1">
        <v>5</v>
      </c>
      <c r="H13" t="s">
        <v>116</v>
      </c>
    </row>
    <row r="14" spans="1:9" x14ac:dyDescent="0.25">
      <c r="G14" s="1"/>
    </row>
    <row r="15" spans="1:9" x14ac:dyDescent="0.25">
      <c r="G15" s="1"/>
    </row>
    <row r="16" spans="1:9" ht="15.75" thickBot="1" x14ac:dyDescent="0.3">
      <c r="A16" s="58">
        <v>12</v>
      </c>
      <c r="B16" s="58"/>
      <c r="C16" s="58" t="s">
        <v>109</v>
      </c>
      <c r="D16" s="58" t="s">
        <v>106</v>
      </c>
      <c r="E16" s="58" t="s">
        <v>113</v>
      </c>
      <c r="F16" s="58" t="s">
        <v>114</v>
      </c>
      <c r="G16" s="76">
        <v>50</v>
      </c>
      <c r="H16" s="58" t="s">
        <v>117</v>
      </c>
      <c r="I16" s="58"/>
    </row>
    <row r="17" spans="1:9" x14ac:dyDescent="0.25">
      <c r="A17" s="59">
        <v>13</v>
      </c>
      <c r="B17" s="59"/>
      <c r="C17" s="59" t="s">
        <v>109</v>
      </c>
      <c r="D17" s="59" t="s">
        <v>118</v>
      </c>
      <c r="E17" s="59" t="s">
        <v>119</v>
      </c>
      <c r="F17" s="59" t="s">
        <v>120</v>
      </c>
      <c r="G17" s="77">
        <v>50</v>
      </c>
      <c r="H17" s="59" t="s">
        <v>115</v>
      </c>
      <c r="I17" s="59"/>
    </row>
    <row r="18" spans="1:9" x14ac:dyDescent="0.25">
      <c r="A18">
        <v>14</v>
      </c>
      <c r="B18" t="s">
        <v>85</v>
      </c>
      <c r="C18" t="s">
        <v>31</v>
      </c>
      <c r="D18" t="s">
        <v>122</v>
      </c>
      <c r="E18" t="s">
        <v>123</v>
      </c>
      <c r="F18" t="s">
        <v>124</v>
      </c>
      <c r="G18" s="78">
        <v>20</v>
      </c>
      <c r="H18" s="66" t="s">
        <v>127</v>
      </c>
    </row>
    <row r="19" spans="1:9" x14ac:dyDescent="0.25">
      <c r="A19">
        <v>15</v>
      </c>
      <c r="B19" t="s">
        <v>85</v>
      </c>
      <c r="C19" t="s">
        <v>94</v>
      </c>
      <c r="D19" t="s">
        <v>118</v>
      </c>
      <c r="E19" t="s">
        <v>137</v>
      </c>
      <c r="F19" t="s">
        <v>125</v>
      </c>
      <c r="G19" s="1">
        <v>20</v>
      </c>
      <c r="H19" t="s">
        <v>126</v>
      </c>
    </row>
    <row r="20" spans="1:9" x14ac:dyDescent="0.25">
      <c r="A20">
        <v>16</v>
      </c>
      <c r="B20" s="69" t="s">
        <v>134</v>
      </c>
      <c r="C20" s="69" t="s">
        <v>94</v>
      </c>
      <c r="D20" s="69" t="s">
        <v>128</v>
      </c>
      <c r="E20" s="69" t="s">
        <v>129</v>
      </c>
      <c r="F20" s="69" t="s">
        <v>130</v>
      </c>
      <c r="G20" s="79" t="s">
        <v>131</v>
      </c>
      <c r="H20" s="69" t="s">
        <v>158</v>
      </c>
      <c r="I20" s="69"/>
    </row>
    <row r="21" spans="1:9" x14ac:dyDescent="0.25">
      <c r="A21">
        <v>17</v>
      </c>
      <c r="B21" s="68" t="s">
        <v>85</v>
      </c>
      <c r="C21" s="68" t="s">
        <v>94</v>
      </c>
      <c r="D21" s="68" t="s">
        <v>128</v>
      </c>
      <c r="E21" s="68" t="s">
        <v>132</v>
      </c>
      <c r="F21" s="68" t="s">
        <v>133</v>
      </c>
      <c r="G21" s="80">
        <v>20</v>
      </c>
      <c r="H21" s="68" t="s">
        <v>158</v>
      </c>
      <c r="I21" s="68"/>
    </row>
    <row r="22" spans="1:9" x14ac:dyDescent="0.25">
      <c r="A22">
        <v>18</v>
      </c>
      <c r="B22" s="68" t="s">
        <v>85</v>
      </c>
      <c r="C22" s="68" t="s">
        <v>94</v>
      </c>
      <c r="D22" s="68" t="s">
        <v>128</v>
      </c>
      <c r="E22" s="68" t="s">
        <v>135</v>
      </c>
      <c r="F22" s="68" t="s">
        <v>133</v>
      </c>
      <c r="G22" s="80">
        <v>6</v>
      </c>
      <c r="H22" s="68" t="s">
        <v>159</v>
      </c>
      <c r="I22" s="68"/>
    </row>
    <row r="23" spans="1:9" x14ac:dyDescent="0.25">
      <c r="A23">
        <v>19</v>
      </c>
      <c r="B23" s="68" t="s">
        <v>86</v>
      </c>
      <c r="C23" s="68" t="s">
        <v>94</v>
      </c>
      <c r="D23" s="68" t="s">
        <v>128</v>
      </c>
      <c r="E23" s="68" t="s">
        <v>136</v>
      </c>
      <c r="F23" s="68" t="s">
        <v>142</v>
      </c>
      <c r="G23" s="80">
        <v>20</v>
      </c>
      <c r="H23" s="68" t="s">
        <v>158</v>
      </c>
      <c r="I23" s="68"/>
    </row>
    <row r="24" spans="1:9" x14ac:dyDescent="0.25">
      <c r="A24">
        <v>20</v>
      </c>
      <c r="B24" s="68" t="s">
        <v>86</v>
      </c>
      <c r="C24" s="68" t="s">
        <v>94</v>
      </c>
      <c r="D24" s="68" t="s">
        <v>128</v>
      </c>
      <c r="E24" s="68" t="s">
        <v>135</v>
      </c>
      <c r="F24" s="68" t="s">
        <v>130</v>
      </c>
      <c r="G24" s="80">
        <v>6</v>
      </c>
      <c r="H24" s="68" t="s">
        <v>159</v>
      </c>
      <c r="I24" s="68"/>
    </row>
    <row r="25" spans="1:9" x14ac:dyDescent="0.25">
      <c r="A25">
        <v>21</v>
      </c>
      <c r="B25" s="68" t="s">
        <v>86</v>
      </c>
      <c r="C25" s="68" t="s">
        <v>141</v>
      </c>
      <c r="D25" s="68" t="s">
        <v>128</v>
      </c>
      <c r="E25" s="68" t="s">
        <v>140</v>
      </c>
      <c r="F25" s="68" t="s">
        <v>138</v>
      </c>
      <c r="G25" s="80">
        <v>6</v>
      </c>
      <c r="H25" s="68" t="s">
        <v>139</v>
      </c>
      <c r="I25" s="68"/>
    </row>
    <row r="26" spans="1:9" x14ac:dyDescent="0.25">
      <c r="A26">
        <v>22</v>
      </c>
      <c r="B26" s="68" t="s">
        <v>85</v>
      </c>
      <c r="C26" s="68" t="s">
        <v>19</v>
      </c>
      <c r="D26" s="68" t="s">
        <v>128</v>
      </c>
      <c r="E26" s="68" t="s">
        <v>143</v>
      </c>
      <c r="F26" s="68" t="s">
        <v>154</v>
      </c>
      <c r="G26" s="80">
        <v>8</v>
      </c>
      <c r="H26" s="68" t="s">
        <v>155</v>
      </c>
      <c r="I26" s="68" t="s">
        <v>151</v>
      </c>
    </row>
    <row r="27" spans="1:9" x14ac:dyDescent="0.25">
      <c r="A27">
        <v>23</v>
      </c>
      <c r="B27" s="67" t="s">
        <v>85</v>
      </c>
      <c r="C27" s="67" t="s">
        <v>31</v>
      </c>
      <c r="D27" s="67" t="s">
        <v>128</v>
      </c>
      <c r="E27" s="67" t="s">
        <v>145</v>
      </c>
      <c r="F27" s="67" t="s">
        <v>146</v>
      </c>
      <c r="G27" s="81">
        <v>10</v>
      </c>
      <c r="H27" s="67" t="s">
        <v>156</v>
      </c>
      <c r="I27" s="67"/>
    </row>
    <row r="28" spans="1:9" x14ac:dyDescent="0.25">
      <c r="A28">
        <v>24</v>
      </c>
      <c r="B28" s="67" t="s">
        <v>85</v>
      </c>
      <c r="C28" s="67" t="s">
        <v>31</v>
      </c>
      <c r="D28" s="67" t="s">
        <v>128</v>
      </c>
      <c r="E28" s="67" t="s">
        <v>152</v>
      </c>
      <c r="F28" s="67" t="s">
        <v>149</v>
      </c>
      <c r="G28" s="81">
        <v>10</v>
      </c>
      <c r="H28" s="67" t="s">
        <v>157</v>
      </c>
      <c r="I28" s="67"/>
    </row>
    <row r="29" spans="1:9" x14ac:dyDescent="0.25">
      <c r="A29">
        <v>25</v>
      </c>
      <c r="B29" s="67" t="s">
        <v>85</v>
      </c>
      <c r="C29" s="67" t="s">
        <v>31</v>
      </c>
      <c r="D29" s="67" t="s">
        <v>128</v>
      </c>
      <c r="E29" s="67" t="s">
        <v>152</v>
      </c>
      <c r="F29" s="67" t="s">
        <v>144</v>
      </c>
      <c r="G29" s="81">
        <v>10</v>
      </c>
      <c r="H29" s="67" t="s">
        <v>153</v>
      </c>
      <c r="I29" s="67"/>
    </row>
    <row r="30" spans="1:9" x14ac:dyDescent="0.25">
      <c r="A30">
        <v>26</v>
      </c>
      <c r="B30" s="67" t="s">
        <v>86</v>
      </c>
      <c r="C30" s="67" t="s">
        <v>31</v>
      </c>
      <c r="D30" s="67" t="s">
        <v>128</v>
      </c>
      <c r="E30" s="67" t="s">
        <v>143</v>
      </c>
      <c r="F30" s="67" t="s">
        <v>154</v>
      </c>
      <c r="G30" s="81">
        <v>10</v>
      </c>
      <c r="H30" s="67" t="s">
        <v>155</v>
      </c>
      <c r="I30" s="67"/>
    </row>
    <row r="31" spans="1:9" x14ac:dyDescent="0.25">
      <c r="A31">
        <v>27</v>
      </c>
      <c r="B31" s="67" t="s">
        <v>86</v>
      </c>
      <c r="C31" s="67" t="s">
        <v>31</v>
      </c>
      <c r="D31" s="67" t="s">
        <v>128</v>
      </c>
      <c r="E31" s="67" t="s">
        <v>147</v>
      </c>
      <c r="F31" s="67" t="s">
        <v>148</v>
      </c>
      <c r="G31" s="81">
        <v>10</v>
      </c>
      <c r="H31" s="67" t="s">
        <v>90</v>
      </c>
      <c r="I31" s="67"/>
    </row>
    <row r="32" spans="1:9" x14ac:dyDescent="0.25">
      <c r="A32">
        <v>28</v>
      </c>
      <c r="B32" s="67" t="s">
        <v>85</v>
      </c>
      <c r="C32" s="67" t="s">
        <v>31</v>
      </c>
      <c r="D32" s="67" t="s">
        <v>128</v>
      </c>
      <c r="E32" s="67" t="s">
        <v>150</v>
      </c>
      <c r="F32" s="67" t="s">
        <v>149</v>
      </c>
      <c r="G32" s="81">
        <v>80</v>
      </c>
      <c r="H32" s="67" t="s">
        <v>139</v>
      </c>
      <c r="I32" s="67"/>
    </row>
    <row r="33" spans="1:8" x14ac:dyDescent="0.25">
      <c r="A33">
        <v>29</v>
      </c>
      <c r="B33" s="70"/>
      <c r="C33" s="71" t="s">
        <v>187</v>
      </c>
      <c r="D33" s="70"/>
      <c r="E33" s="71" t="s">
        <v>164</v>
      </c>
      <c r="F33" s="71" t="s">
        <v>173</v>
      </c>
      <c r="G33">
        <v>42</v>
      </c>
      <c r="H33" s="71" t="s">
        <v>162</v>
      </c>
    </row>
    <row r="34" spans="1:8" x14ac:dyDescent="0.25">
      <c r="A34">
        <v>30</v>
      </c>
      <c r="B34" s="71" t="s">
        <v>85</v>
      </c>
      <c r="C34" s="70"/>
      <c r="D34" s="70"/>
      <c r="E34" s="71" t="s">
        <v>165</v>
      </c>
      <c r="F34" s="71" t="s">
        <v>176</v>
      </c>
      <c r="G34">
        <v>52</v>
      </c>
      <c r="H34" s="71" t="s">
        <v>163</v>
      </c>
    </row>
    <row r="35" spans="1:8" x14ac:dyDescent="0.25">
      <c r="A35">
        <v>35</v>
      </c>
      <c r="B35" s="71" t="s">
        <v>86</v>
      </c>
      <c r="C35" s="70"/>
      <c r="D35" s="70"/>
      <c r="E35" s="71" t="s">
        <v>165</v>
      </c>
      <c r="F35" s="71" t="s">
        <v>175</v>
      </c>
      <c r="G35">
        <v>20</v>
      </c>
      <c r="H35" s="71" t="s">
        <v>163</v>
      </c>
    </row>
    <row r="36" spans="1:8" x14ac:dyDescent="0.25">
      <c r="A36">
        <v>31</v>
      </c>
      <c r="B36" s="71" t="s">
        <v>85</v>
      </c>
      <c r="C36" s="70"/>
      <c r="D36" s="70"/>
      <c r="E36" s="71" t="s">
        <v>166</v>
      </c>
      <c r="F36" s="71" t="s">
        <v>172</v>
      </c>
      <c r="H36" s="71" t="s">
        <v>163</v>
      </c>
    </row>
    <row r="37" spans="1:8" x14ac:dyDescent="0.25">
      <c r="A37">
        <v>36</v>
      </c>
      <c r="B37" s="71" t="s">
        <v>167</v>
      </c>
      <c r="C37" s="70"/>
      <c r="D37" s="70"/>
      <c r="E37" s="71" t="s">
        <v>166</v>
      </c>
      <c r="F37" s="71" t="s">
        <v>171</v>
      </c>
      <c r="H37" s="71" t="s">
        <v>163</v>
      </c>
    </row>
    <row r="38" spans="1:8" x14ac:dyDescent="0.25">
      <c r="A38">
        <v>32</v>
      </c>
      <c r="B38" s="71" t="s">
        <v>85</v>
      </c>
      <c r="C38" s="70"/>
      <c r="D38" s="70"/>
      <c r="E38" s="71" t="s">
        <v>168</v>
      </c>
      <c r="F38" s="71" t="s">
        <v>171</v>
      </c>
      <c r="G38">
        <v>12</v>
      </c>
      <c r="H38" s="71" t="s">
        <v>170</v>
      </c>
    </row>
    <row r="39" spans="1:8" x14ac:dyDescent="0.25">
      <c r="A39">
        <v>33</v>
      </c>
      <c r="B39" s="71" t="s">
        <v>85</v>
      </c>
      <c r="E39" s="71" t="s">
        <v>160</v>
      </c>
      <c r="F39" s="71" t="s">
        <v>169</v>
      </c>
      <c r="G39">
        <v>12</v>
      </c>
      <c r="H39" s="71" t="s">
        <v>178</v>
      </c>
    </row>
    <row r="40" spans="1:8" x14ac:dyDescent="0.25">
      <c r="A40">
        <v>34</v>
      </c>
      <c r="B40" s="71" t="s">
        <v>85</v>
      </c>
      <c r="E40" s="71" t="s">
        <v>176</v>
      </c>
      <c r="F40" s="71" t="s">
        <v>179</v>
      </c>
      <c r="G40">
        <v>60</v>
      </c>
      <c r="H40" s="71" t="s">
        <v>158</v>
      </c>
    </row>
    <row r="41" spans="1:8" x14ac:dyDescent="0.25">
      <c r="A41">
        <v>37</v>
      </c>
      <c r="B41" s="71" t="s">
        <v>86</v>
      </c>
      <c r="E41" s="71" t="s">
        <v>176</v>
      </c>
      <c r="F41" s="71" t="s">
        <v>171</v>
      </c>
      <c r="G41">
        <v>60</v>
      </c>
      <c r="H41" s="71" t="s">
        <v>180</v>
      </c>
    </row>
    <row r="42" spans="1:8" x14ac:dyDescent="0.25">
      <c r="G42">
        <v>15</v>
      </c>
    </row>
    <row r="43" spans="1:8" x14ac:dyDescent="0.25">
      <c r="F43" s="71" t="s">
        <v>177</v>
      </c>
      <c r="G43">
        <v>10</v>
      </c>
      <c r="H43" s="71" t="s">
        <v>162</v>
      </c>
    </row>
    <row r="44" spans="1:8" x14ac:dyDescent="0.25">
      <c r="A44">
        <v>40</v>
      </c>
      <c r="B44" s="71" t="s">
        <v>174</v>
      </c>
      <c r="E44" s="71" t="s">
        <v>160</v>
      </c>
      <c r="F44" s="70"/>
      <c r="H44" s="71" t="s">
        <v>161</v>
      </c>
    </row>
    <row r="45" spans="1:8" x14ac:dyDescent="0.25">
      <c r="B45" s="71" t="s">
        <v>174</v>
      </c>
      <c r="F45" s="71" t="s">
        <v>173</v>
      </c>
      <c r="H45" s="71" t="s">
        <v>161</v>
      </c>
    </row>
    <row r="47" spans="1:8" x14ac:dyDescent="0.25">
      <c r="B47" t="s">
        <v>86</v>
      </c>
      <c r="E47" t="s">
        <v>181</v>
      </c>
      <c r="G47">
        <v>34</v>
      </c>
    </row>
    <row r="49" spans="1:10" ht="23.25" x14ac:dyDescent="0.35">
      <c r="A49" s="96"/>
      <c r="B49" s="96" t="s">
        <v>276</v>
      </c>
      <c r="C49" s="96"/>
    </row>
    <row r="50" spans="1:10" x14ac:dyDescent="0.25">
      <c r="B50" s="62" t="s">
        <v>297</v>
      </c>
      <c r="C50" s="62" t="s">
        <v>298</v>
      </c>
      <c r="D50" s="62" t="s">
        <v>299</v>
      </c>
      <c r="E50" s="62" t="s">
        <v>300</v>
      </c>
      <c r="F50" s="62" t="s">
        <v>301</v>
      </c>
      <c r="G50" s="62" t="s">
        <v>302</v>
      </c>
      <c r="H50" s="62" t="s">
        <v>303</v>
      </c>
      <c r="I50" s="62" t="s">
        <v>304</v>
      </c>
    </row>
    <row r="51" spans="1:10" x14ac:dyDescent="0.25">
      <c r="B51" s="62"/>
      <c r="C51" s="62" t="s">
        <v>287</v>
      </c>
      <c r="D51" s="62" t="s">
        <v>85</v>
      </c>
      <c r="E51" s="105" t="s">
        <v>290</v>
      </c>
      <c r="F51" s="62"/>
      <c r="G51" s="75">
        <v>20</v>
      </c>
      <c r="H51" s="62" t="s">
        <v>289</v>
      </c>
      <c r="I51" s="62" t="s">
        <v>272</v>
      </c>
      <c r="J51">
        <f>Tableau1[[#This Row],[Colonne6]]-C90</f>
        <v>0</v>
      </c>
    </row>
    <row r="52" spans="1:10" x14ac:dyDescent="0.25">
      <c r="B52" s="97"/>
      <c r="C52" s="97"/>
      <c r="D52" s="97" t="s">
        <v>85</v>
      </c>
      <c r="E52" s="97"/>
      <c r="F52" s="97" t="s">
        <v>290</v>
      </c>
      <c r="G52" s="100">
        <v>20</v>
      </c>
      <c r="H52" s="97" t="s">
        <v>325</v>
      </c>
      <c r="I52" s="97"/>
      <c r="J52">
        <f>Tableau1[[#This Row],[Colonne6]]-H95</f>
        <v>0</v>
      </c>
    </row>
    <row r="53" spans="1:10" x14ac:dyDescent="0.25">
      <c r="B53" s="97"/>
      <c r="C53" s="97"/>
      <c r="D53" s="97" t="s">
        <v>86</v>
      </c>
      <c r="E53" s="97"/>
      <c r="F53" s="97" t="s">
        <v>337</v>
      </c>
      <c r="G53" s="100">
        <v>15</v>
      </c>
      <c r="H53" s="97" t="s">
        <v>291</v>
      </c>
      <c r="I53" s="97"/>
      <c r="J53">
        <f>Tableau1[[#This Row],[Colonne6]]-I100</f>
        <v>0</v>
      </c>
    </row>
    <row r="54" spans="1:10" x14ac:dyDescent="0.25">
      <c r="B54" s="97"/>
      <c r="C54" s="97" t="s">
        <v>288</v>
      </c>
      <c r="D54" s="97" t="s">
        <v>85</v>
      </c>
      <c r="E54" s="97" t="s">
        <v>273</v>
      </c>
      <c r="F54" s="97"/>
      <c r="G54" s="100">
        <v>15</v>
      </c>
      <c r="H54" s="97"/>
      <c r="I54" s="97"/>
      <c r="J54">
        <f>Tableau1[[#This Row],[Colonne6]]-L90</f>
        <v>0</v>
      </c>
    </row>
    <row r="55" spans="1:10" x14ac:dyDescent="0.25">
      <c r="B55" s="97"/>
      <c r="C55" s="97" t="s">
        <v>288</v>
      </c>
      <c r="D55" s="97" t="s">
        <v>86</v>
      </c>
      <c r="E55" s="97"/>
      <c r="F55" s="97" t="s">
        <v>274</v>
      </c>
      <c r="G55" s="100">
        <v>20</v>
      </c>
      <c r="H55" s="97" t="s">
        <v>292</v>
      </c>
      <c r="I55" s="97"/>
      <c r="J55">
        <f>Tableau1[[#This Row],[Colonne6]]-K100</f>
        <v>0</v>
      </c>
    </row>
    <row r="56" spans="1:10" x14ac:dyDescent="0.25">
      <c r="B56" s="97"/>
      <c r="C56" s="97" t="s">
        <v>288</v>
      </c>
      <c r="D56" s="97" t="s">
        <v>85</v>
      </c>
      <c r="E56" s="97" t="s">
        <v>275</v>
      </c>
      <c r="F56" s="97"/>
      <c r="G56" s="100">
        <v>15</v>
      </c>
      <c r="H56" s="97" t="s">
        <v>293</v>
      </c>
      <c r="I56" s="97"/>
      <c r="J56">
        <f>Tableau1[[#This Row],[Colonne6]]-J94</f>
        <v>0</v>
      </c>
    </row>
    <row r="57" spans="1:10" x14ac:dyDescent="0.25">
      <c r="B57" s="97"/>
      <c r="C57" s="97"/>
      <c r="D57" s="97" t="s">
        <v>85</v>
      </c>
      <c r="E57" s="97" t="s">
        <v>277</v>
      </c>
      <c r="F57" s="97"/>
      <c r="G57" s="100">
        <v>30</v>
      </c>
      <c r="H57" s="97" t="s">
        <v>294</v>
      </c>
      <c r="I57" s="97"/>
      <c r="J57">
        <f>Tableau1[[#This Row],[Colonne6]]-H94</f>
        <v>22</v>
      </c>
    </row>
    <row r="58" spans="1:10" x14ac:dyDescent="0.25">
      <c r="B58" s="97"/>
      <c r="C58" s="97"/>
      <c r="D58" s="97" t="s">
        <v>85</v>
      </c>
      <c r="E58" s="97" t="s">
        <v>278</v>
      </c>
      <c r="F58" s="97"/>
      <c r="G58" s="100">
        <v>18</v>
      </c>
      <c r="H58" s="97" t="s">
        <v>296</v>
      </c>
      <c r="I58" s="97"/>
      <c r="J58">
        <f>Tableau1[[#This Row],[Colonne6]]-B94-F94</f>
        <v>0</v>
      </c>
    </row>
    <row r="59" spans="1:10" x14ac:dyDescent="0.25">
      <c r="B59" s="97"/>
      <c r="C59" s="97"/>
      <c r="D59" s="97" t="s">
        <v>85</v>
      </c>
      <c r="E59" s="97" t="s">
        <v>279</v>
      </c>
      <c r="F59" s="97"/>
      <c r="G59" s="100">
        <v>4</v>
      </c>
      <c r="H59" s="97" t="s">
        <v>295</v>
      </c>
      <c r="I59" s="97"/>
      <c r="J59">
        <f>Tableau1[[#This Row],[Colonne6]]-G94</f>
        <v>0</v>
      </c>
    </row>
    <row r="60" spans="1:10" x14ac:dyDescent="0.25">
      <c r="B60" s="97"/>
      <c r="C60" s="97"/>
      <c r="D60" s="97" t="s">
        <v>85</v>
      </c>
      <c r="E60" s="97"/>
      <c r="F60" s="107" t="s">
        <v>280</v>
      </c>
      <c r="G60" s="100">
        <v>20</v>
      </c>
      <c r="H60" s="97" t="s">
        <v>294</v>
      </c>
      <c r="I60" s="97"/>
      <c r="J60">
        <f>Tableau1[[#This Row],[Colonne6]]</f>
        <v>20</v>
      </c>
    </row>
    <row r="61" spans="1:10" x14ac:dyDescent="0.25">
      <c r="B61" s="97"/>
      <c r="C61" s="97"/>
      <c r="D61" s="97" t="s">
        <v>85</v>
      </c>
      <c r="E61" s="97"/>
      <c r="F61" s="107" t="s">
        <v>277</v>
      </c>
      <c r="G61" s="100">
        <v>30</v>
      </c>
      <c r="H61" s="97" t="s">
        <v>294</v>
      </c>
      <c r="I61" s="97"/>
      <c r="J61">
        <f>Tableau1[[#This Row],[Colonne6]]-C91</f>
        <v>10</v>
      </c>
    </row>
    <row r="62" spans="1:10" x14ac:dyDescent="0.25">
      <c r="B62" s="97"/>
      <c r="C62" s="97"/>
      <c r="D62" s="97" t="s">
        <v>85</v>
      </c>
      <c r="E62" s="97"/>
      <c r="F62" s="107" t="s">
        <v>278</v>
      </c>
      <c r="G62" s="100">
        <v>18</v>
      </c>
      <c r="H62" s="97" t="s">
        <v>296</v>
      </c>
      <c r="I62" s="97"/>
      <c r="J62" s="32">
        <f>Tableau1[[#This Row],[Colonne6]]-K91</f>
        <v>7</v>
      </c>
    </row>
    <row r="63" spans="1:10" x14ac:dyDescent="0.25">
      <c r="B63" s="97"/>
      <c r="C63" s="97"/>
      <c r="D63" s="97" t="s">
        <v>85</v>
      </c>
      <c r="E63" s="97"/>
      <c r="F63" s="107" t="s">
        <v>279</v>
      </c>
      <c r="G63" s="100">
        <v>4</v>
      </c>
      <c r="H63" s="97" t="s">
        <v>295</v>
      </c>
      <c r="I63" s="97"/>
      <c r="J63">
        <f>Tableau1[[#This Row],[Colonne6]]-L91</f>
        <v>0</v>
      </c>
    </row>
    <row r="64" spans="1:10" x14ac:dyDescent="0.25">
      <c r="B64" s="97"/>
      <c r="C64" s="97"/>
      <c r="D64" s="97" t="s">
        <v>86</v>
      </c>
      <c r="E64" s="97" t="s">
        <v>281</v>
      </c>
      <c r="F64" s="97"/>
      <c r="G64" s="100">
        <v>30</v>
      </c>
      <c r="H64" s="97" t="s">
        <v>294</v>
      </c>
      <c r="I64" s="97"/>
    </row>
    <row r="65" spans="2:10" x14ac:dyDescent="0.25">
      <c r="B65" s="97"/>
      <c r="C65" s="97"/>
      <c r="D65" s="97" t="s">
        <v>86</v>
      </c>
      <c r="E65" s="97" t="s">
        <v>279</v>
      </c>
      <c r="F65" s="97"/>
      <c r="G65" s="100">
        <v>4</v>
      </c>
      <c r="H65" s="97" t="s">
        <v>295</v>
      </c>
      <c r="I65" s="97"/>
      <c r="J65">
        <f>(G64+Tableau1[[#This Row],[Colonne6]])-K99</f>
        <v>14</v>
      </c>
    </row>
    <row r="66" spans="2:10" x14ac:dyDescent="0.25">
      <c r="B66" s="97"/>
      <c r="C66" s="97"/>
      <c r="D66" s="97" t="s">
        <v>86</v>
      </c>
      <c r="E66" s="97"/>
      <c r="F66" s="97" t="s">
        <v>280</v>
      </c>
      <c r="G66" s="100">
        <v>40</v>
      </c>
      <c r="H66" s="97" t="s">
        <v>294</v>
      </c>
      <c r="I66" s="97"/>
    </row>
    <row r="67" spans="2:10" x14ac:dyDescent="0.25">
      <c r="B67" s="97"/>
      <c r="C67" s="97"/>
      <c r="D67" s="97" t="s">
        <v>86</v>
      </c>
      <c r="E67" s="97"/>
      <c r="F67" s="97" t="s">
        <v>279</v>
      </c>
      <c r="G67" s="100">
        <v>4</v>
      </c>
      <c r="H67" s="97" t="s">
        <v>295</v>
      </c>
      <c r="I67" s="97"/>
    </row>
    <row r="68" spans="2:10" x14ac:dyDescent="0.25">
      <c r="B68" s="97"/>
      <c r="C68" s="97"/>
      <c r="D68" s="97" t="s">
        <v>86</v>
      </c>
      <c r="E68" s="107"/>
      <c r="F68" s="97" t="s">
        <v>281</v>
      </c>
      <c r="G68" s="100">
        <v>30</v>
      </c>
      <c r="H68" s="97" t="s">
        <v>294</v>
      </c>
      <c r="I68" s="97"/>
      <c r="J68">
        <f>(G66+G67+Tableau1[[#This Row],[Colonne6]])-C100</f>
        <v>62</v>
      </c>
    </row>
    <row r="69" spans="2:10" x14ac:dyDescent="0.25">
      <c r="B69" s="97"/>
      <c r="C69" s="97"/>
      <c r="D69" s="97" t="s">
        <v>85</v>
      </c>
      <c r="E69" s="107" t="s">
        <v>282</v>
      </c>
      <c r="F69" s="97"/>
      <c r="G69" s="100">
        <v>12</v>
      </c>
      <c r="H69" s="97" t="s">
        <v>292</v>
      </c>
      <c r="I69" s="97"/>
      <c r="J69">
        <f>Tableau1[[#This Row],[Colonne6]]-E90</f>
        <v>0</v>
      </c>
    </row>
    <row r="70" spans="2:10" x14ac:dyDescent="0.25">
      <c r="B70" s="97"/>
      <c r="C70" s="97"/>
      <c r="D70" s="97" t="s">
        <v>85</v>
      </c>
      <c r="E70" s="107" t="s">
        <v>283</v>
      </c>
      <c r="F70" s="97"/>
      <c r="G70" s="100">
        <v>6</v>
      </c>
      <c r="H70" s="97" t="s">
        <v>292</v>
      </c>
      <c r="I70" s="97"/>
      <c r="J70">
        <f>Tableau1[[#This Row],[Colonne6]]-G90</f>
        <v>0</v>
      </c>
    </row>
    <row r="71" spans="2:10" x14ac:dyDescent="0.25">
      <c r="B71" s="97"/>
      <c r="C71" s="97"/>
      <c r="D71" s="97" t="s">
        <v>86</v>
      </c>
      <c r="E71" s="107" t="s">
        <v>282</v>
      </c>
      <c r="F71" s="97"/>
      <c r="G71" s="100">
        <v>12</v>
      </c>
      <c r="H71" s="97" t="s">
        <v>292</v>
      </c>
      <c r="I71" s="97"/>
      <c r="J71">
        <f>Tableau1[[#This Row],[Colonne6]]-C99</f>
        <v>0</v>
      </c>
    </row>
    <row r="72" spans="2:10" x14ac:dyDescent="0.25">
      <c r="B72" s="97"/>
      <c r="C72" s="97"/>
      <c r="D72" s="97" t="s">
        <v>86</v>
      </c>
      <c r="E72" s="107" t="s">
        <v>283</v>
      </c>
      <c r="F72" s="97"/>
      <c r="G72" s="100">
        <v>6</v>
      </c>
      <c r="H72" s="97" t="s">
        <v>292</v>
      </c>
      <c r="I72" s="97"/>
      <c r="J72">
        <f>Tableau1[[#This Row],[Colonne6]]-E99</f>
        <v>0</v>
      </c>
    </row>
    <row r="73" spans="2:10" x14ac:dyDescent="0.25">
      <c r="B73" s="97"/>
      <c r="C73" s="97"/>
      <c r="D73" s="97" t="s">
        <v>85</v>
      </c>
      <c r="E73" s="107" t="s">
        <v>323</v>
      </c>
      <c r="F73" s="97"/>
      <c r="G73" s="100">
        <v>15</v>
      </c>
      <c r="H73" s="97" t="s">
        <v>322</v>
      </c>
      <c r="I73" s="97"/>
      <c r="J73">
        <f>Tableau1[[#This Row],[Colonne6]]-I90</f>
        <v>0</v>
      </c>
    </row>
    <row r="74" spans="2:10" x14ac:dyDescent="0.25">
      <c r="B74" s="97"/>
      <c r="C74" s="97"/>
      <c r="D74" s="97" t="s">
        <v>85</v>
      </c>
      <c r="E74" s="97"/>
      <c r="F74" s="97" t="s">
        <v>284</v>
      </c>
      <c r="G74" s="100">
        <v>10</v>
      </c>
      <c r="H74" s="97" t="s">
        <v>324</v>
      </c>
      <c r="I74" s="97"/>
      <c r="J74">
        <f>Tableau1[[#This Row],[Colonne6]]-B95</f>
        <v>0</v>
      </c>
    </row>
    <row r="75" spans="2:10" x14ac:dyDescent="0.25">
      <c r="B75" s="97"/>
      <c r="C75" s="97"/>
      <c r="D75" s="97" t="s">
        <v>85</v>
      </c>
      <c r="E75" s="97" t="s">
        <v>285</v>
      </c>
      <c r="F75" s="97"/>
      <c r="G75" s="100">
        <v>100</v>
      </c>
      <c r="H75" s="97" t="s">
        <v>185</v>
      </c>
      <c r="I75" s="97"/>
      <c r="J75">
        <f>Tableau1[[#This Row],[Colonne6]]</f>
        <v>100</v>
      </c>
    </row>
    <row r="76" spans="2:10" x14ac:dyDescent="0.25">
      <c r="B76" s="97"/>
      <c r="C76" s="97"/>
      <c r="D76" s="97" t="s">
        <v>85</v>
      </c>
      <c r="E76" s="97"/>
      <c r="F76" s="97" t="s">
        <v>285</v>
      </c>
      <c r="G76" s="100">
        <v>100</v>
      </c>
      <c r="H76" s="97" t="s">
        <v>185</v>
      </c>
      <c r="I76" s="97"/>
      <c r="J76">
        <f>Tableau1[[#This Row],[Colonne6]]-E91-G91-D95-J95</f>
        <v>17</v>
      </c>
    </row>
    <row r="77" spans="2:10" x14ac:dyDescent="0.25">
      <c r="B77" s="97"/>
      <c r="C77" s="97"/>
      <c r="D77" s="97" t="s">
        <v>86</v>
      </c>
      <c r="E77" s="97" t="s">
        <v>285</v>
      </c>
      <c r="F77" s="97"/>
      <c r="G77" s="100">
        <v>100</v>
      </c>
      <c r="H77" s="97" t="s">
        <v>185</v>
      </c>
      <c r="I77" s="97"/>
      <c r="J77">
        <f>Tableau1[[#This Row],[Colonne6]]-G99</f>
        <v>50</v>
      </c>
    </row>
    <row r="78" spans="2:10" x14ac:dyDescent="0.25">
      <c r="B78" s="97"/>
      <c r="C78" s="97"/>
      <c r="D78" s="97" t="s">
        <v>86</v>
      </c>
      <c r="E78" s="97"/>
      <c r="F78" s="97" t="s">
        <v>285</v>
      </c>
      <c r="G78" s="100">
        <v>100</v>
      </c>
      <c r="H78" s="97" t="s">
        <v>185</v>
      </c>
      <c r="I78" s="97"/>
      <c r="J78">
        <f>Tableau1[[#This Row],[Colonne6]]-O100</f>
        <v>40</v>
      </c>
    </row>
    <row r="79" spans="2:10" x14ac:dyDescent="0.25">
      <c r="B79" s="63"/>
      <c r="C79" s="63"/>
      <c r="D79" s="63" t="s">
        <v>86</v>
      </c>
      <c r="E79" s="63" t="s">
        <v>286</v>
      </c>
      <c r="F79" s="63"/>
      <c r="G79" s="74">
        <v>60</v>
      </c>
      <c r="H79" s="63" t="s">
        <v>185</v>
      </c>
      <c r="I79" s="63"/>
      <c r="J79">
        <f>Tableau1[[#This Row],[Colonne6]]-O99</f>
        <v>0</v>
      </c>
    </row>
    <row r="80" spans="2:10" x14ac:dyDescent="0.25">
      <c r="B80" s="63"/>
      <c r="C80" s="63"/>
      <c r="D80" s="63" t="s">
        <v>85</v>
      </c>
      <c r="E80" s="63" t="s">
        <v>328</v>
      </c>
      <c r="F80" s="63"/>
      <c r="G80" s="74">
        <v>50</v>
      </c>
      <c r="H80" s="63" t="s">
        <v>185</v>
      </c>
      <c r="I80" s="63"/>
      <c r="J80">
        <f>Tableau1[[#This Row],[Colonne6]]-D94</f>
        <v>0</v>
      </c>
    </row>
    <row r="81" spans="1:22" x14ac:dyDescent="0.25">
      <c r="B81" s="63"/>
      <c r="C81" s="63"/>
      <c r="D81" s="63" t="s">
        <v>85</v>
      </c>
      <c r="E81" s="63"/>
      <c r="F81" s="63" t="s">
        <v>329</v>
      </c>
      <c r="G81" s="74">
        <v>50</v>
      </c>
      <c r="H81" s="63" t="s">
        <v>185</v>
      </c>
      <c r="I81" s="63"/>
      <c r="J81">
        <f>Tableau1[[#This Row],[Colonne6]]-I91</f>
        <v>35</v>
      </c>
    </row>
    <row r="82" spans="1:22" x14ac:dyDescent="0.25">
      <c r="B82" s="63"/>
      <c r="C82" s="63"/>
      <c r="D82" s="63" t="s">
        <v>86</v>
      </c>
      <c r="E82" s="63" t="s">
        <v>328</v>
      </c>
      <c r="F82" s="63"/>
      <c r="G82" s="74">
        <v>50</v>
      </c>
      <c r="H82" s="63" t="s">
        <v>185</v>
      </c>
      <c r="I82" s="63"/>
      <c r="J82">
        <f>Tableau1[[#This Row],[Colonne6]]</f>
        <v>50</v>
      </c>
    </row>
    <row r="83" spans="1:22" x14ac:dyDescent="0.25">
      <c r="B83" s="63"/>
      <c r="C83" s="63"/>
      <c r="D83" s="63" t="s">
        <v>86</v>
      </c>
      <c r="E83" s="63"/>
      <c r="F83" s="63" t="s">
        <v>330</v>
      </c>
      <c r="G83" s="74">
        <v>50</v>
      </c>
      <c r="H83" s="63" t="s">
        <v>185</v>
      </c>
      <c r="I83" s="63"/>
      <c r="J83">
        <f>Tableau1[[#This Row],[Colonne6]]-E100-G100</f>
        <v>-6</v>
      </c>
    </row>
    <row r="87" spans="1:22" x14ac:dyDescent="0.25">
      <c r="A87" s="82" t="s">
        <v>305</v>
      </c>
      <c r="R87" s="101"/>
      <c r="S87" s="102" t="s">
        <v>326</v>
      </c>
      <c r="T87" s="101"/>
      <c r="U87" s="101"/>
      <c r="V87" s="104"/>
    </row>
    <row r="88" spans="1:22" x14ac:dyDescent="0.25">
      <c r="B88" s="82"/>
      <c r="E88" s="1"/>
      <c r="G88" s="1"/>
      <c r="R88" s="103" t="s">
        <v>61</v>
      </c>
      <c r="S88" s="101" t="s">
        <v>327</v>
      </c>
      <c r="T88" s="104">
        <f>G75-(D94+F94)</f>
        <v>42</v>
      </c>
      <c r="U88" s="101" t="s">
        <v>179</v>
      </c>
      <c r="V88" s="104">
        <f>G80-D94</f>
        <v>0</v>
      </c>
    </row>
    <row r="89" spans="1:22" x14ac:dyDescent="0.25">
      <c r="A89" s="50" t="s">
        <v>0</v>
      </c>
      <c r="B89" s="29">
        <v>29</v>
      </c>
      <c r="C89" s="29"/>
      <c r="D89" s="29">
        <v>30</v>
      </c>
      <c r="E89" s="29"/>
      <c r="F89" s="29">
        <v>31</v>
      </c>
      <c r="G89" s="9"/>
      <c r="H89" s="29">
        <v>32</v>
      </c>
      <c r="I89" s="29"/>
      <c r="J89" s="50"/>
      <c r="K89" s="50"/>
      <c r="L89" s="50"/>
      <c r="R89" s="103" t="s">
        <v>311</v>
      </c>
      <c r="S89" s="101" t="s">
        <v>327</v>
      </c>
      <c r="T89" s="104">
        <f>G76-(E91+G91+J95+D95)</f>
        <v>17</v>
      </c>
      <c r="U89" s="101" t="s">
        <v>179</v>
      </c>
      <c r="V89" s="104">
        <f>G81-(I91)</f>
        <v>35</v>
      </c>
    </row>
    <row r="90" spans="1:22" x14ac:dyDescent="0.25">
      <c r="A90" t="s">
        <v>61</v>
      </c>
      <c r="B90" s="85" t="s">
        <v>306</v>
      </c>
      <c r="C90" s="81">
        <f>G51</f>
        <v>20</v>
      </c>
      <c r="D90" s="88" t="s">
        <v>307</v>
      </c>
      <c r="E90" s="98">
        <f>G69</f>
        <v>12</v>
      </c>
      <c r="F90" s="85" t="s">
        <v>308</v>
      </c>
      <c r="G90" s="81">
        <f>G70</f>
        <v>6</v>
      </c>
      <c r="H90" s="88" t="s">
        <v>309</v>
      </c>
      <c r="I90" s="98">
        <f>G73</f>
        <v>15</v>
      </c>
      <c r="J90" s="67" t="s">
        <v>335</v>
      </c>
      <c r="K90" s="67"/>
      <c r="L90" s="67">
        <v>15</v>
      </c>
      <c r="R90" s="103"/>
      <c r="S90" s="101"/>
      <c r="T90" s="104"/>
      <c r="U90" s="101"/>
      <c r="V90" s="101"/>
    </row>
    <row r="91" spans="1:22" x14ac:dyDescent="0.25">
      <c r="A91" t="s">
        <v>311</v>
      </c>
      <c r="B91" s="99" t="s">
        <v>333</v>
      </c>
      <c r="C91" s="98">
        <v>20</v>
      </c>
      <c r="D91" s="67" t="s">
        <v>285</v>
      </c>
      <c r="E91" s="81">
        <v>12</v>
      </c>
      <c r="F91" s="88" t="s">
        <v>176</v>
      </c>
      <c r="G91" s="98">
        <v>6</v>
      </c>
      <c r="H91" s="67" t="s">
        <v>179</v>
      </c>
      <c r="I91" s="81">
        <v>15</v>
      </c>
      <c r="J91" s="88" t="s">
        <v>336</v>
      </c>
      <c r="K91" s="88">
        <v>11</v>
      </c>
      <c r="L91" s="88">
        <v>4</v>
      </c>
    </row>
    <row r="93" spans="1:22" x14ac:dyDescent="0.25">
      <c r="A93" s="29">
        <v>33</v>
      </c>
      <c r="B93" s="29"/>
      <c r="C93" s="29"/>
      <c r="D93" s="29">
        <v>34</v>
      </c>
      <c r="E93" s="29"/>
      <c r="F93" s="29"/>
      <c r="G93" s="29"/>
      <c r="H93" s="29"/>
      <c r="I93" s="50"/>
    </row>
    <row r="94" spans="1:22" x14ac:dyDescent="0.25">
      <c r="A94" s="85" t="s">
        <v>332</v>
      </c>
      <c r="B94" s="81">
        <v>10</v>
      </c>
      <c r="C94" s="99" t="s">
        <v>319</v>
      </c>
      <c r="D94" s="88">
        <v>50</v>
      </c>
      <c r="E94" s="85" t="s">
        <v>334</v>
      </c>
      <c r="F94" s="106">
        <v>8</v>
      </c>
      <c r="G94">
        <v>4</v>
      </c>
      <c r="H94" s="27">
        <v>8</v>
      </c>
      <c r="I94" s="88" t="s">
        <v>310</v>
      </c>
      <c r="J94" s="88">
        <f>G56</f>
        <v>15</v>
      </c>
    </row>
    <row r="95" spans="1:22" x14ac:dyDescent="0.25">
      <c r="A95" s="88" t="s">
        <v>169</v>
      </c>
      <c r="B95" s="98">
        <f>G74</f>
        <v>10</v>
      </c>
      <c r="C95" s="85" t="s">
        <v>331</v>
      </c>
      <c r="D95" s="67">
        <v>50</v>
      </c>
      <c r="E95" s="99" t="s">
        <v>314</v>
      </c>
      <c r="F95" s="88"/>
      <c r="H95" s="27">
        <v>20</v>
      </c>
      <c r="I95" s="67" t="s">
        <v>285</v>
      </c>
      <c r="J95" s="67">
        <v>15</v>
      </c>
    </row>
    <row r="98" spans="1:15" x14ac:dyDescent="0.25">
      <c r="A98" s="50" t="s">
        <v>1</v>
      </c>
      <c r="B98" s="29">
        <v>35</v>
      </c>
      <c r="C98" s="29"/>
      <c r="D98" s="29">
        <v>36</v>
      </c>
      <c r="E98" s="29"/>
      <c r="F98" s="29">
        <v>37</v>
      </c>
      <c r="G98" s="9"/>
      <c r="H98" s="29">
        <v>38</v>
      </c>
      <c r="I98" s="29"/>
      <c r="J98" s="29">
        <v>39</v>
      </c>
      <c r="K98" s="29"/>
      <c r="L98" s="29"/>
      <c r="M98" s="29">
        <v>40</v>
      </c>
      <c r="N98" s="29"/>
      <c r="O98" s="29"/>
    </row>
    <row r="99" spans="1:15" x14ac:dyDescent="0.25">
      <c r="A99" t="s">
        <v>61</v>
      </c>
      <c r="B99" s="67" t="s">
        <v>315</v>
      </c>
      <c r="C99" s="81">
        <f>G71</f>
        <v>12</v>
      </c>
      <c r="D99" s="88" t="s">
        <v>316</v>
      </c>
      <c r="E99" s="98">
        <v>6</v>
      </c>
      <c r="F99" s="67" t="s">
        <v>176</v>
      </c>
      <c r="G99" s="81">
        <v>50</v>
      </c>
      <c r="H99" s="99" t="s">
        <v>317</v>
      </c>
      <c r="I99" s="98">
        <v>15</v>
      </c>
      <c r="J99" s="99" t="s">
        <v>338</v>
      </c>
      <c r="K99" s="88">
        <v>20</v>
      </c>
      <c r="L99" t="s">
        <v>318</v>
      </c>
      <c r="M99">
        <v>34</v>
      </c>
      <c r="N99" t="s">
        <v>184</v>
      </c>
      <c r="O99">
        <v>60</v>
      </c>
    </row>
    <row r="100" spans="1:15" x14ac:dyDescent="0.25">
      <c r="A100" t="s">
        <v>311</v>
      </c>
      <c r="B100" s="88" t="s">
        <v>312</v>
      </c>
      <c r="C100" s="98">
        <v>12</v>
      </c>
      <c r="D100" s="67" t="s">
        <v>313</v>
      </c>
      <c r="E100" s="81">
        <v>6</v>
      </c>
      <c r="F100" s="88" t="s">
        <v>319</v>
      </c>
      <c r="G100" s="98">
        <v>50</v>
      </c>
      <c r="H100" s="85" t="s">
        <v>320</v>
      </c>
      <c r="I100" s="81">
        <v>15</v>
      </c>
      <c r="J100" s="85" t="s">
        <v>321</v>
      </c>
      <c r="K100" s="67">
        <v>20</v>
      </c>
      <c r="L100" t="s">
        <v>285</v>
      </c>
      <c r="M100">
        <v>34</v>
      </c>
      <c r="N100" t="s">
        <v>339</v>
      </c>
      <c r="O100">
        <v>60</v>
      </c>
    </row>
    <row r="104" spans="1:15" x14ac:dyDescent="0.25">
      <c r="C104" t="s">
        <v>86</v>
      </c>
      <c r="E104" s="82" t="s">
        <v>184</v>
      </c>
      <c r="F104">
        <v>60</v>
      </c>
      <c r="G104" t="s">
        <v>185</v>
      </c>
    </row>
    <row r="105" spans="1:15" x14ac:dyDescent="0.25">
      <c r="C105" t="s">
        <v>86</v>
      </c>
      <c r="D105" s="82" t="s">
        <v>182</v>
      </c>
      <c r="F105">
        <v>20</v>
      </c>
      <c r="G105" t="s">
        <v>185</v>
      </c>
    </row>
    <row r="106" spans="1:15" x14ac:dyDescent="0.25">
      <c r="C106" t="s">
        <v>85</v>
      </c>
      <c r="D106" s="82" t="s">
        <v>182</v>
      </c>
      <c r="F106">
        <v>20</v>
      </c>
      <c r="G106" t="s">
        <v>185</v>
      </c>
    </row>
    <row r="107" spans="1:15" x14ac:dyDescent="0.25">
      <c r="C107" t="s">
        <v>85</v>
      </c>
      <c r="E107" s="82" t="s">
        <v>182</v>
      </c>
      <c r="F107">
        <v>20</v>
      </c>
      <c r="G107" t="s">
        <v>185</v>
      </c>
    </row>
    <row r="108" spans="1:15" x14ac:dyDescent="0.25">
      <c r="C108" t="s">
        <v>85</v>
      </c>
      <c r="D108" s="82" t="s">
        <v>57</v>
      </c>
      <c r="F108">
        <v>40</v>
      </c>
      <c r="G108" t="s">
        <v>185</v>
      </c>
    </row>
    <row r="109" spans="1:15" x14ac:dyDescent="0.25">
      <c r="C109" t="s">
        <v>85</v>
      </c>
      <c r="E109" t="s">
        <v>57</v>
      </c>
      <c r="F109">
        <v>40</v>
      </c>
      <c r="G109" t="s">
        <v>185</v>
      </c>
    </row>
    <row r="110" spans="1:15" x14ac:dyDescent="0.25">
      <c r="C110" t="s">
        <v>85</v>
      </c>
      <c r="E110" s="82" t="s">
        <v>186</v>
      </c>
      <c r="F110">
        <v>20</v>
      </c>
      <c r="G110" t="s">
        <v>185</v>
      </c>
    </row>
    <row r="111" spans="1:15" x14ac:dyDescent="0.25">
      <c r="C111" t="s">
        <v>85</v>
      </c>
      <c r="E111" s="82" t="s">
        <v>183</v>
      </c>
      <c r="F111">
        <v>20</v>
      </c>
      <c r="G111" t="s">
        <v>185</v>
      </c>
    </row>
    <row r="112" spans="1:15" x14ac:dyDescent="0.25">
      <c r="C112" t="s">
        <v>188</v>
      </c>
      <c r="D112" s="82" t="s">
        <v>129</v>
      </c>
      <c r="F112">
        <v>50</v>
      </c>
    </row>
    <row r="113" spans="3:10" x14ac:dyDescent="0.25">
      <c r="C113" t="s">
        <v>85</v>
      </c>
      <c r="E113" s="83" t="s">
        <v>194</v>
      </c>
      <c r="F113">
        <v>50</v>
      </c>
    </row>
    <row r="114" spans="3:10" x14ac:dyDescent="0.25">
      <c r="C114" t="s">
        <v>85</v>
      </c>
      <c r="D114" s="82" t="s">
        <v>189</v>
      </c>
      <c r="F114">
        <v>20</v>
      </c>
    </row>
    <row r="115" spans="3:10" x14ac:dyDescent="0.25">
      <c r="C115" t="s">
        <v>86</v>
      </c>
      <c r="E115" s="82" t="s">
        <v>190</v>
      </c>
      <c r="F115">
        <v>20</v>
      </c>
      <c r="J115" s="67"/>
    </row>
    <row r="116" spans="3:10" x14ac:dyDescent="0.25">
      <c r="C116" t="s">
        <v>85</v>
      </c>
      <c r="D116" s="82" t="s">
        <v>191</v>
      </c>
      <c r="F116">
        <v>6</v>
      </c>
    </row>
    <row r="117" spans="3:10" x14ac:dyDescent="0.25">
      <c r="C117" t="s">
        <v>86</v>
      </c>
      <c r="D117" s="82" t="s">
        <v>191</v>
      </c>
      <c r="F117">
        <v>6</v>
      </c>
    </row>
    <row r="118" spans="3:10" x14ac:dyDescent="0.25">
      <c r="C118" t="s">
        <v>85</v>
      </c>
      <c r="D118" s="84" t="s">
        <v>197</v>
      </c>
      <c r="F118">
        <v>60</v>
      </c>
    </row>
    <row r="119" spans="3:10" x14ac:dyDescent="0.25">
      <c r="C119" t="s">
        <v>85</v>
      </c>
      <c r="E119" s="83" t="s">
        <v>195</v>
      </c>
      <c r="F119">
        <v>60</v>
      </c>
    </row>
    <row r="120" spans="3:10" x14ac:dyDescent="0.25">
      <c r="C120" t="s">
        <v>86</v>
      </c>
      <c r="E120" s="83" t="s">
        <v>196</v>
      </c>
      <c r="F120">
        <v>60</v>
      </c>
    </row>
    <row r="121" spans="3:10" x14ac:dyDescent="0.25">
      <c r="C121" t="s">
        <v>85</v>
      </c>
      <c r="D121" s="82" t="s">
        <v>192</v>
      </c>
      <c r="F121">
        <v>6</v>
      </c>
    </row>
    <row r="122" spans="3:10" x14ac:dyDescent="0.25">
      <c r="C122" t="s">
        <v>85</v>
      </c>
      <c r="E122" s="82" t="s">
        <v>193</v>
      </c>
      <c r="F122">
        <v>12</v>
      </c>
    </row>
    <row r="135" spans="1:9" x14ac:dyDescent="0.25">
      <c r="A135" t="s">
        <v>86</v>
      </c>
    </row>
    <row r="136" spans="1:9" x14ac:dyDescent="0.25">
      <c r="A136" t="s">
        <v>85</v>
      </c>
      <c r="D136" s="82" t="s">
        <v>199</v>
      </c>
      <c r="G136" t="s">
        <v>185</v>
      </c>
      <c r="H136">
        <v>40</v>
      </c>
    </row>
    <row r="137" spans="1:9" x14ac:dyDescent="0.25">
      <c r="A137" s="67" t="s">
        <v>86</v>
      </c>
      <c r="D137" s="82" t="s">
        <v>198</v>
      </c>
      <c r="G137" t="s">
        <v>205</v>
      </c>
      <c r="H137">
        <v>8</v>
      </c>
      <c r="I137" s="67"/>
    </row>
    <row r="138" spans="1:9" x14ac:dyDescent="0.25">
      <c r="A138" t="s">
        <v>85</v>
      </c>
      <c r="B138" s="67"/>
      <c r="C138" s="67"/>
      <c r="D138" s="87" t="s">
        <v>198</v>
      </c>
      <c r="E138" s="67"/>
      <c r="F138" s="67"/>
      <c r="G138" s="85" t="s">
        <v>205</v>
      </c>
      <c r="H138" s="67">
        <v>8</v>
      </c>
    </row>
    <row r="139" spans="1:9" x14ac:dyDescent="0.25">
      <c r="A139" t="s">
        <v>85</v>
      </c>
      <c r="D139" s="82" t="s">
        <v>200</v>
      </c>
      <c r="G139" t="s">
        <v>206</v>
      </c>
      <c r="H139">
        <v>10</v>
      </c>
    </row>
    <row r="140" spans="1:9" x14ac:dyDescent="0.25">
      <c r="A140" s="67" t="s">
        <v>86</v>
      </c>
      <c r="E140" s="82" t="s">
        <v>201</v>
      </c>
      <c r="G140" t="s">
        <v>153</v>
      </c>
      <c r="H140">
        <v>15</v>
      </c>
      <c r="I140" s="67"/>
    </row>
    <row r="141" spans="1:9" x14ac:dyDescent="0.25">
      <c r="A141" t="s">
        <v>85</v>
      </c>
      <c r="B141" s="67"/>
      <c r="C141" s="67"/>
      <c r="D141" s="87" t="s">
        <v>202</v>
      </c>
      <c r="E141" s="67"/>
      <c r="F141" s="67"/>
      <c r="G141" s="85" t="s">
        <v>210</v>
      </c>
      <c r="H141" s="67">
        <v>10</v>
      </c>
    </row>
    <row r="142" spans="1:9" x14ac:dyDescent="0.25">
      <c r="A142" t="s">
        <v>85</v>
      </c>
      <c r="D142" s="83" t="s">
        <v>215</v>
      </c>
      <c r="G142" t="s">
        <v>209</v>
      </c>
      <c r="H142">
        <v>20</v>
      </c>
    </row>
    <row r="143" spans="1:9" x14ac:dyDescent="0.25">
      <c r="A143" s="67" t="s">
        <v>86</v>
      </c>
      <c r="E143" s="83" t="s">
        <v>214</v>
      </c>
      <c r="G143" t="s">
        <v>208</v>
      </c>
      <c r="H143">
        <v>20</v>
      </c>
      <c r="I143" s="67"/>
    </row>
    <row r="144" spans="1:9" x14ac:dyDescent="0.25">
      <c r="A144" s="67" t="s">
        <v>86</v>
      </c>
      <c r="B144" s="67"/>
      <c r="C144" s="67"/>
      <c r="D144" s="87" t="s">
        <v>203</v>
      </c>
      <c r="E144" s="67"/>
      <c r="F144" s="67"/>
      <c r="G144" s="85" t="s">
        <v>207</v>
      </c>
      <c r="H144" s="67">
        <v>10</v>
      </c>
      <c r="I144" s="67"/>
    </row>
    <row r="145" spans="1:9" x14ac:dyDescent="0.25">
      <c r="A145" s="67" t="s">
        <v>86</v>
      </c>
      <c r="B145" s="67"/>
      <c r="C145" s="67"/>
      <c r="D145" s="67"/>
      <c r="E145" s="87" t="s">
        <v>203</v>
      </c>
      <c r="F145" s="67"/>
      <c r="G145" s="85" t="s">
        <v>208</v>
      </c>
      <c r="H145" s="67">
        <v>10</v>
      </c>
      <c r="I145" s="67"/>
    </row>
    <row r="146" spans="1:9" x14ac:dyDescent="0.25">
      <c r="A146" s="67" t="s">
        <v>86</v>
      </c>
      <c r="B146" s="67"/>
      <c r="C146" s="67"/>
      <c r="D146" s="87" t="s">
        <v>204</v>
      </c>
      <c r="E146" s="67"/>
      <c r="F146" s="67"/>
      <c r="G146" s="85" t="s">
        <v>211</v>
      </c>
      <c r="H146" s="67">
        <v>80</v>
      </c>
      <c r="I146" s="67"/>
    </row>
    <row r="147" spans="1:9" x14ac:dyDescent="0.25">
      <c r="A147" s="67" t="s">
        <v>86</v>
      </c>
      <c r="B147" s="67"/>
      <c r="C147" s="67"/>
      <c r="D147" s="86" t="s">
        <v>213</v>
      </c>
      <c r="E147" s="67"/>
      <c r="F147" s="67"/>
      <c r="G147" s="85" t="s">
        <v>185</v>
      </c>
      <c r="H147" s="67">
        <v>120</v>
      </c>
      <c r="I147" s="67"/>
    </row>
    <row r="148" spans="1:9" x14ac:dyDescent="0.25">
      <c r="B148" s="67"/>
      <c r="C148" s="67"/>
      <c r="D148" s="67"/>
      <c r="E148" s="85" t="s">
        <v>216</v>
      </c>
      <c r="F148" s="67"/>
      <c r="G148" s="85" t="s">
        <v>212</v>
      </c>
      <c r="H148" s="67">
        <v>120</v>
      </c>
    </row>
    <row r="151" spans="1:9" x14ac:dyDescent="0.25">
      <c r="A151" t="s">
        <v>85</v>
      </c>
    </row>
    <row r="152" spans="1:9" x14ac:dyDescent="0.25">
      <c r="A152" s="89" t="s">
        <v>85</v>
      </c>
      <c r="B152" t="s">
        <v>19</v>
      </c>
      <c r="D152" s="82" t="s">
        <v>217</v>
      </c>
      <c r="G152" t="s">
        <v>231</v>
      </c>
      <c r="H152">
        <v>60</v>
      </c>
      <c r="I152" s="89"/>
    </row>
    <row r="153" spans="1:9" x14ac:dyDescent="0.25">
      <c r="A153" s="89" t="s">
        <v>85</v>
      </c>
      <c r="B153" s="89" t="s">
        <v>234</v>
      </c>
      <c r="C153" s="89"/>
      <c r="D153" s="92" t="s">
        <v>218</v>
      </c>
      <c r="E153" s="89"/>
      <c r="F153" s="89"/>
      <c r="G153" s="89" t="s">
        <v>233</v>
      </c>
      <c r="H153" s="89">
        <v>18</v>
      </c>
      <c r="I153" s="89"/>
    </row>
    <row r="154" spans="1:9" x14ac:dyDescent="0.25">
      <c r="A154" s="89" t="s">
        <v>85</v>
      </c>
      <c r="B154" s="89" t="s">
        <v>234</v>
      </c>
      <c r="C154" s="89"/>
      <c r="D154" s="92" t="s">
        <v>219</v>
      </c>
      <c r="E154" s="89"/>
      <c r="F154" s="89"/>
      <c r="G154" s="89" t="s">
        <v>235</v>
      </c>
      <c r="H154" s="89">
        <v>18</v>
      </c>
      <c r="I154" s="89"/>
    </row>
    <row r="155" spans="1:9" x14ac:dyDescent="0.25">
      <c r="A155" t="s">
        <v>85</v>
      </c>
      <c r="B155" s="89" t="s">
        <v>234</v>
      </c>
      <c r="C155" s="89"/>
      <c r="D155" s="92" t="s">
        <v>220</v>
      </c>
      <c r="E155" s="89"/>
      <c r="F155" s="89"/>
      <c r="G155" s="89" t="s">
        <v>233</v>
      </c>
      <c r="H155" s="89">
        <v>18</v>
      </c>
    </row>
    <row r="156" spans="1:9" x14ac:dyDescent="0.25">
      <c r="A156" t="s">
        <v>85</v>
      </c>
      <c r="B156" t="s">
        <v>19</v>
      </c>
      <c r="D156" s="82" t="s">
        <v>221</v>
      </c>
      <c r="G156" t="s">
        <v>232</v>
      </c>
      <c r="H156">
        <v>30</v>
      </c>
    </row>
    <row r="157" spans="1:9" x14ac:dyDescent="0.25">
      <c r="A157" s="89" t="s">
        <v>85</v>
      </c>
      <c r="B157" t="s">
        <v>19</v>
      </c>
      <c r="E157" t="s">
        <v>217</v>
      </c>
      <c r="G157" t="s">
        <v>231</v>
      </c>
      <c r="H157">
        <v>60</v>
      </c>
    </row>
    <row r="158" spans="1:9" x14ac:dyDescent="0.25">
      <c r="A158" s="89" t="s">
        <v>85</v>
      </c>
      <c r="B158" s="89" t="s">
        <v>234</v>
      </c>
      <c r="C158" s="89"/>
      <c r="D158" s="89"/>
      <c r="E158" s="89" t="s">
        <v>218</v>
      </c>
      <c r="F158" s="89"/>
      <c r="G158" s="89" t="s">
        <v>233</v>
      </c>
      <c r="H158" s="89">
        <v>18</v>
      </c>
    </row>
    <row r="159" spans="1:9" x14ac:dyDescent="0.25">
      <c r="A159" s="89" t="s">
        <v>85</v>
      </c>
      <c r="B159" s="89" t="s">
        <v>234</v>
      </c>
      <c r="C159" s="89"/>
      <c r="D159" s="89"/>
      <c r="E159" s="89" t="s">
        <v>219</v>
      </c>
      <c r="F159" s="89"/>
      <c r="G159" s="89" t="s">
        <v>235</v>
      </c>
      <c r="H159" s="89">
        <v>18</v>
      </c>
    </row>
    <row r="160" spans="1:9" x14ac:dyDescent="0.25">
      <c r="A160" t="s">
        <v>85</v>
      </c>
      <c r="B160" s="89" t="s">
        <v>234</v>
      </c>
      <c r="C160" s="89"/>
      <c r="D160" s="89"/>
      <c r="E160" s="89" t="s">
        <v>220</v>
      </c>
      <c r="F160" s="89"/>
      <c r="G160" s="89" t="s">
        <v>233</v>
      </c>
      <c r="H160" s="89">
        <v>18</v>
      </c>
    </row>
    <row r="161" spans="1:8" x14ac:dyDescent="0.25">
      <c r="A161" s="88" t="s">
        <v>85</v>
      </c>
      <c r="B161" t="s">
        <v>19</v>
      </c>
      <c r="E161" t="s">
        <v>221</v>
      </c>
      <c r="G161" t="s">
        <v>232</v>
      </c>
      <c r="H161">
        <v>30</v>
      </c>
    </row>
    <row r="162" spans="1:8" x14ac:dyDescent="0.25">
      <c r="A162" t="s">
        <v>85</v>
      </c>
      <c r="B162" s="88" t="s">
        <v>239</v>
      </c>
      <c r="C162" s="88"/>
      <c r="D162" s="88"/>
      <c r="E162" s="91" t="s">
        <v>222</v>
      </c>
      <c r="F162" s="88"/>
      <c r="G162" s="88" t="s">
        <v>240</v>
      </c>
      <c r="H162" s="88">
        <v>5</v>
      </c>
    </row>
    <row r="163" spans="1:8" x14ac:dyDescent="0.25">
      <c r="A163" t="s">
        <v>85</v>
      </c>
      <c r="B163" t="s">
        <v>19</v>
      </c>
      <c r="E163" s="82" t="s">
        <v>223</v>
      </c>
      <c r="G163" t="s">
        <v>236</v>
      </c>
      <c r="H163">
        <v>5</v>
      </c>
    </row>
    <row r="164" spans="1:8" x14ac:dyDescent="0.25">
      <c r="A164" t="s">
        <v>85</v>
      </c>
      <c r="B164" t="s">
        <v>19</v>
      </c>
      <c r="E164" s="82" t="s">
        <v>224</v>
      </c>
      <c r="G164" t="s">
        <v>237</v>
      </c>
      <c r="H164">
        <v>5</v>
      </c>
    </row>
    <row r="165" spans="1:8" x14ac:dyDescent="0.25">
      <c r="A165" s="88" t="s">
        <v>85</v>
      </c>
      <c r="B165" t="s">
        <v>19</v>
      </c>
      <c r="E165" s="82" t="s">
        <v>225</v>
      </c>
      <c r="G165" t="s">
        <v>238</v>
      </c>
      <c r="H165">
        <v>5</v>
      </c>
    </row>
    <row r="166" spans="1:8" x14ac:dyDescent="0.25">
      <c r="A166" t="s">
        <v>85</v>
      </c>
      <c r="B166" s="88" t="s">
        <v>234</v>
      </c>
      <c r="C166" s="88"/>
      <c r="D166" s="88"/>
      <c r="E166" s="91" t="s">
        <v>226</v>
      </c>
      <c r="F166" s="88"/>
      <c r="G166" s="88" t="s">
        <v>102</v>
      </c>
      <c r="H166" s="88">
        <v>5</v>
      </c>
    </row>
    <row r="167" spans="1:8" x14ac:dyDescent="0.25">
      <c r="A167" s="90" t="s">
        <v>85</v>
      </c>
      <c r="B167" t="s">
        <v>19</v>
      </c>
      <c r="D167" s="82" t="s">
        <v>227</v>
      </c>
      <c r="G167" t="s">
        <v>243</v>
      </c>
      <c r="H167">
        <v>15</v>
      </c>
    </row>
    <row r="168" spans="1:8" x14ac:dyDescent="0.25">
      <c r="A168" t="s">
        <v>85</v>
      </c>
      <c r="B168" s="90" t="s">
        <v>241</v>
      </c>
      <c r="C168" s="90"/>
      <c r="D168" s="90" t="s">
        <v>228</v>
      </c>
      <c r="E168" s="90"/>
      <c r="F168" s="90"/>
      <c r="G168" s="90" t="s">
        <v>242</v>
      </c>
      <c r="H168" s="90">
        <v>10</v>
      </c>
    </row>
    <row r="169" spans="1:8" x14ac:dyDescent="0.25">
      <c r="A169" s="90" t="s">
        <v>85</v>
      </c>
      <c r="B169" t="s">
        <v>19</v>
      </c>
      <c r="E169" t="s">
        <v>227</v>
      </c>
      <c r="G169" t="s">
        <v>243</v>
      </c>
      <c r="H169">
        <v>15</v>
      </c>
    </row>
    <row r="170" spans="1:8" x14ac:dyDescent="0.25">
      <c r="A170" s="68" t="s">
        <v>86</v>
      </c>
      <c r="B170" s="90" t="s">
        <v>241</v>
      </c>
      <c r="C170" s="90"/>
      <c r="D170" s="90"/>
      <c r="E170" s="90" t="s">
        <v>228</v>
      </c>
      <c r="F170" s="90"/>
      <c r="G170" s="90" t="s">
        <v>244</v>
      </c>
      <c r="H170" s="90">
        <v>10</v>
      </c>
    </row>
    <row r="171" spans="1:8" x14ac:dyDescent="0.25">
      <c r="A171" s="68" t="s">
        <v>86</v>
      </c>
      <c r="B171" s="68" t="s">
        <v>19</v>
      </c>
      <c r="C171" s="68"/>
      <c r="D171" s="68" t="s">
        <v>227</v>
      </c>
      <c r="E171" s="68"/>
      <c r="F171" s="68"/>
      <c r="G171" s="68" t="s">
        <v>243</v>
      </c>
      <c r="H171" s="68">
        <v>15</v>
      </c>
    </row>
    <row r="172" spans="1:8" x14ac:dyDescent="0.25">
      <c r="A172" s="68" t="s">
        <v>85</v>
      </c>
      <c r="B172" s="68" t="s">
        <v>241</v>
      </c>
      <c r="C172" s="68"/>
      <c r="D172" s="68" t="s">
        <v>228</v>
      </c>
      <c r="E172" s="68"/>
      <c r="F172" s="68"/>
      <c r="G172" s="68" t="s">
        <v>245</v>
      </c>
      <c r="H172" s="68">
        <v>10</v>
      </c>
    </row>
    <row r="173" spans="1:8" x14ac:dyDescent="0.25">
      <c r="B173" s="68" t="s">
        <v>246</v>
      </c>
      <c r="C173" s="68"/>
      <c r="D173" s="68" t="s">
        <v>229</v>
      </c>
      <c r="E173" s="68" t="s">
        <v>230</v>
      </c>
      <c r="F173" s="68"/>
      <c r="G173" s="68" t="s">
        <v>185</v>
      </c>
      <c r="H173" s="68">
        <v>30</v>
      </c>
    </row>
    <row r="175" spans="1:8" x14ac:dyDescent="0.25">
      <c r="A175" s="68" t="s">
        <v>85</v>
      </c>
    </row>
    <row r="176" spans="1:8" x14ac:dyDescent="0.25">
      <c r="A176" s="68" t="s">
        <v>249</v>
      </c>
      <c r="C176" t="s">
        <v>271</v>
      </c>
      <c r="D176" s="95" t="s">
        <v>260</v>
      </c>
      <c r="F176">
        <v>5</v>
      </c>
      <c r="G176" s="68" t="s">
        <v>248</v>
      </c>
    </row>
    <row r="177" spans="1:7" x14ac:dyDescent="0.25">
      <c r="A177" s="68" t="s">
        <v>86</v>
      </c>
      <c r="C177" t="s">
        <v>141</v>
      </c>
      <c r="D177" s="94" t="s">
        <v>261</v>
      </c>
      <c r="F177">
        <v>5</v>
      </c>
      <c r="G177" s="68" t="s">
        <v>254</v>
      </c>
    </row>
    <row r="178" spans="1:7" x14ac:dyDescent="0.25">
      <c r="A178" s="68" t="s">
        <v>250</v>
      </c>
      <c r="C178" t="s">
        <v>19</v>
      </c>
      <c r="D178" s="94" t="s">
        <v>262</v>
      </c>
      <c r="F178">
        <v>5</v>
      </c>
      <c r="G178" s="68" t="s">
        <v>256</v>
      </c>
    </row>
    <row r="179" spans="1:7" x14ac:dyDescent="0.25">
      <c r="A179" s="68" t="s">
        <v>251</v>
      </c>
      <c r="C179" t="s">
        <v>19</v>
      </c>
      <c r="D179" s="94" t="s">
        <v>263</v>
      </c>
      <c r="F179">
        <v>5</v>
      </c>
      <c r="G179" t="s">
        <v>257</v>
      </c>
    </row>
    <row r="180" spans="1:7" x14ac:dyDescent="0.25">
      <c r="A180" s="68" t="s">
        <v>252</v>
      </c>
      <c r="C180" t="s">
        <v>255</v>
      </c>
      <c r="D180" s="95" t="s">
        <v>264</v>
      </c>
      <c r="F180">
        <v>3</v>
      </c>
      <c r="G180" s="68" t="s">
        <v>258</v>
      </c>
    </row>
    <row r="181" spans="1:7" x14ac:dyDescent="0.25">
      <c r="A181" s="68" t="s">
        <v>253</v>
      </c>
      <c r="C181" t="s">
        <v>255</v>
      </c>
      <c r="D181" s="95" t="s">
        <v>265</v>
      </c>
      <c r="F181">
        <v>3</v>
      </c>
      <c r="G181" s="68" t="s">
        <v>259</v>
      </c>
    </row>
    <row r="182" spans="1:7" x14ac:dyDescent="0.25">
      <c r="A182" s="68" t="s">
        <v>85</v>
      </c>
      <c r="C182" t="s">
        <v>19</v>
      </c>
      <c r="E182" s="94" t="s">
        <v>266</v>
      </c>
      <c r="F182">
        <v>5</v>
      </c>
      <c r="G182" s="68" t="s">
        <v>267</v>
      </c>
    </row>
    <row r="183" spans="1:7" x14ac:dyDescent="0.25">
      <c r="A183" s="68" t="s">
        <v>249</v>
      </c>
      <c r="C183" t="s">
        <v>141</v>
      </c>
      <c r="E183" s="94" t="s">
        <v>268</v>
      </c>
      <c r="F183">
        <v>5</v>
      </c>
      <c r="G183" s="68" t="s">
        <v>254</v>
      </c>
    </row>
    <row r="184" spans="1:7" x14ac:dyDescent="0.25">
      <c r="A184" s="68" t="s">
        <v>86</v>
      </c>
      <c r="C184" t="s">
        <v>19</v>
      </c>
      <c r="E184" s="94" t="s">
        <v>262</v>
      </c>
      <c r="F184">
        <v>5</v>
      </c>
      <c r="G184" s="68" t="s">
        <v>256</v>
      </c>
    </row>
    <row r="185" spans="1:7" x14ac:dyDescent="0.25">
      <c r="A185" s="68" t="s">
        <v>250</v>
      </c>
      <c r="C185" t="s">
        <v>255</v>
      </c>
      <c r="E185" s="95" t="s">
        <v>269</v>
      </c>
      <c r="F185">
        <v>3</v>
      </c>
      <c r="G185" s="68" t="s">
        <v>259</v>
      </c>
    </row>
    <row r="186" spans="1:7" x14ac:dyDescent="0.25">
      <c r="E186" s="68"/>
    </row>
    <row r="187" spans="1:7" x14ac:dyDescent="0.25">
      <c r="E187" s="68" t="s">
        <v>270</v>
      </c>
    </row>
    <row r="192" spans="1:7" x14ac:dyDescent="0.25">
      <c r="A192" t="s">
        <v>425</v>
      </c>
    </row>
    <row r="193" spans="1:5" x14ac:dyDescent="0.25">
      <c r="A193" t="s">
        <v>31</v>
      </c>
    </row>
    <row r="195" spans="1:5" x14ac:dyDescent="0.25">
      <c r="B195" t="s">
        <v>86</v>
      </c>
      <c r="C195" t="s">
        <v>426</v>
      </c>
      <c r="E195">
        <v>100</v>
      </c>
    </row>
    <row r="196" spans="1:5" x14ac:dyDescent="0.25">
      <c r="B196" t="s">
        <v>86</v>
      </c>
      <c r="C196" t="s">
        <v>430</v>
      </c>
      <c r="E196" s="32" t="s">
        <v>427</v>
      </c>
    </row>
    <row r="197" spans="1:5" x14ac:dyDescent="0.25">
      <c r="B197" t="s">
        <v>86</v>
      </c>
      <c r="D197" t="s">
        <v>431</v>
      </c>
      <c r="E197" s="32" t="s">
        <v>427</v>
      </c>
    </row>
    <row r="199" spans="1:5" x14ac:dyDescent="0.25">
      <c r="A199" t="s">
        <v>428</v>
      </c>
    </row>
    <row r="200" spans="1:5" x14ac:dyDescent="0.25">
      <c r="B200" t="s">
        <v>85</v>
      </c>
      <c r="D200" t="s">
        <v>429</v>
      </c>
      <c r="E200">
        <v>60</v>
      </c>
    </row>
    <row r="201" spans="1:5" x14ac:dyDescent="0.25">
      <c r="B201" t="s">
        <v>86</v>
      </c>
      <c r="D201" t="s">
        <v>429</v>
      </c>
    </row>
    <row r="202" spans="1:5" x14ac:dyDescent="0.25">
      <c r="B202" t="s">
        <v>86</v>
      </c>
      <c r="C202" t="s">
        <v>432</v>
      </c>
      <c r="E202">
        <v>16</v>
      </c>
    </row>
    <row r="203" spans="1:5" x14ac:dyDescent="0.25">
      <c r="B203" t="s">
        <v>86</v>
      </c>
      <c r="D203" t="s">
        <v>432</v>
      </c>
      <c r="E203">
        <v>16</v>
      </c>
    </row>
    <row r="206" spans="1:5" x14ac:dyDescent="0.25">
      <c r="A206" t="s">
        <v>433</v>
      </c>
      <c r="B206" t="s">
        <v>86</v>
      </c>
      <c r="C206" t="s">
        <v>434</v>
      </c>
      <c r="E206">
        <v>20</v>
      </c>
    </row>
    <row r="207" spans="1:5" x14ac:dyDescent="0.25">
      <c r="B207" t="s">
        <v>86</v>
      </c>
      <c r="C207" t="s">
        <v>435</v>
      </c>
      <c r="E207">
        <v>20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"/>
  <sheetViews>
    <sheetView workbookViewId="0">
      <selection activeCell="A15" sqref="A15:N23"/>
    </sheetView>
  </sheetViews>
  <sheetFormatPr baseColWidth="10" defaultRowHeight="15" x14ac:dyDescent="0.25"/>
  <cols>
    <col min="1" max="1" width="40" customWidth="1"/>
    <col min="2" max="2" width="118.85546875" customWidth="1"/>
  </cols>
  <sheetData>
    <row r="2" spans="1:2" x14ac:dyDescent="0.25">
      <c r="A2" s="57" t="s">
        <v>96</v>
      </c>
      <c r="B2" s="57" t="s">
        <v>97</v>
      </c>
    </row>
    <row r="3" spans="1:2" ht="30" x14ac:dyDescent="0.25">
      <c r="A3" t="s">
        <v>98</v>
      </c>
      <c r="B3" s="5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361"/>
  <sheetViews>
    <sheetView tabSelected="1" topLeftCell="A310" zoomScale="82" zoomScaleNormal="82" workbookViewId="0">
      <selection activeCell="H332" sqref="H332"/>
    </sheetView>
  </sheetViews>
  <sheetFormatPr baseColWidth="10" defaultRowHeight="15" x14ac:dyDescent="0.25"/>
  <cols>
    <col min="1" max="1" width="14.5703125" customWidth="1"/>
    <col min="2" max="2" width="30.7109375" customWidth="1"/>
    <col min="3" max="3" width="19.5703125" customWidth="1"/>
    <col min="4" max="4" width="24.5703125" customWidth="1"/>
    <col min="5" max="6" width="29" customWidth="1"/>
    <col min="7" max="7" width="15.7109375" customWidth="1"/>
    <col min="8" max="8" width="20.85546875" customWidth="1"/>
    <col min="9" max="9" width="9.7109375" customWidth="1"/>
    <col min="10" max="10" width="19.140625" customWidth="1"/>
    <col min="11" max="11" width="7" customWidth="1"/>
    <col min="12" max="12" width="5.42578125" customWidth="1"/>
    <col min="14" max="14" width="14.85546875" customWidth="1"/>
    <col min="15" max="15" width="9.5703125" customWidth="1"/>
  </cols>
  <sheetData>
    <row r="2" spans="1:17" ht="33.75" x14ac:dyDescent="0.5">
      <c r="B2" s="96"/>
      <c r="D2" s="116" t="s">
        <v>454</v>
      </c>
      <c r="M2" s="82" t="s">
        <v>394</v>
      </c>
    </row>
    <row r="3" spans="1:17" ht="15" customHeight="1" x14ac:dyDescent="0.25">
      <c r="A3" s="62" t="s">
        <v>298</v>
      </c>
      <c r="B3" s="62" t="s">
        <v>299</v>
      </c>
      <c r="C3" s="62" t="s">
        <v>300</v>
      </c>
      <c r="D3" s="62" t="s">
        <v>301</v>
      </c>
      <c r="E3" s="62" t="s">
        <v>302</v>
      </c>
      <c r="F3" s="62" t="s">
        <v>303</v>
      </c>
      <c r="G3" s="62" t="s">
        <v>304</v>
      </c>
      <c r="L3" s="115"/>
      <c r="M3" s="129" t="s">
        <v>395</v>
      </c>
      <c r="N3" s="129"/>
      <c r="O3" s="129"/>
      <c r="P3" s="129"/>
      <c r="Q3" s="129"/>
    </row>
    <row r="4" spans="1:17" x14ac:dyDescent="0.25">
      <c r="A4" s="62" t="s">
        <v>287</v>
      </c>
      <c r="B4" s="62" t="s">
        <v>85</v>
      </c>
      <c r="C4" s="117" t="s">
        <v>501</v>
      </c>
      <c r="D4" s="62"/>
      <c r="E4" s="75">
        <v>35</v>
      </c>
      <c r="F4" s="62" t="s">
        <v>289</v>
      </c>
      <c r="G4" s="62" t="s">
        <v>272</v>
      </c>
      <c r="H4">
        <f>Tableau13[[#This Row],[Colonne6]]-C43</f>
        <v>0</v>
      </c>
      <c r="L4" s="115"/>
      <c r="M4" s="129"/>
      <c r="N4" s="129"/>
      <c r="O4" s="129"/>
      <c r="P4" s="129"/>
      <c r="Q4" s="129"/>
    </row>
    <row r="5" spans="1:17" x14ac:dyDescent="0.25">
      <c r="A5" s="97"/>
      <c r="B5" s="97" t="s">
        <v>85</v>
      </c>
      <c r="C5" s="97"/>
      <c r="D5" s="97" t="s">
        <v>501</v>
      </c>
      <c r="E5" s="100">
        <v>35</v>
      </c>
      <c r="F5" s="97" t="s">
        <v>325</v>
      </c>
      <c r="G5" s="97"/>
      <c r="H5">
        <f>Tableau13[[#This Row],[Colonne6]]-G48</f>
        <v>0</v>
      </c>
      <c r="L5" s="115"/>
      <c r="M5" s="129"/>
      <c r="N5" s="129"/>
      <c r="O5" s="129"/>
      <c r="P5" s="129"/>
      <c r="Q5" s="129"/>
    </row>
    <row r="6" spans="1:17" x14ac:dyDescent="0.25">
      <c r="A6" s="97"/>
      <c r="B6" s="97"/>
      <c r="C6" s="97"/>
      <c r="D6" s="97" t="s">
        <v>501</v>
      </c>
      <c r="E6" s="100">
        <v>35</v>
      </c>
      <c r="F6" s="97" t="s">
        <v>291</v>
      </c>
      <c r="G6" s="97"/>
      <c r="H6">
        <f>Tableau13[[#This Row],[Colonne6]]-I53</f>
        <v>35</v>
      </c>
      <c r="L6" s="115"/>
      <c r="M6" s="129"/>
      <c r="N6" s="129"/>
      <c r="O6" s="129"/>
      <c r="P6" s="129"/>
      <c r="Q6" s="129"/>
    </row>
    <row r="7" spans="1:17" ht="15" customHeight="1" x14ac:dyDescent="0.25">
      <c r="A7" s="97" t="s">
        <v>288</v>
      </c>
      <c r="B7" s="97"/>
      <c r="C7" s="97"/>
      <c r="D7" s="97"/>
      <c r="E7" s="100"/>
      <c r="F7" s="97"/>
      <c r="G7" s="97"/>
      <c r="H7">
        <f>Tableau13[[#This Row],[Colonne6]]-L43</f>
        <v>0</v>
      </c>
      <c r="L7" s="52"/>
      <c r="M7" s="129" t="s">
        <v>396</v>
      </c>
      <c r="N7" s="129"/>
      <c r="O7" s="129"/>
      <c r="P7" s="129"/>
      <c r="Q7" s="129"/>
    </row>
    <row r="8" spans="1:17" x14ac:dyDescent="0.25">
      <c r="A8" s="97" t="s">
        <v>288</v>
      </c>
      <c r="B8" s="97" t="s">
        <v>86</v>
      </c>
      <c r="C8" s="97"/>
      <c r="D8" s="97" t="s">
        <v>274</v>
      </c>
      <c r="E8" s="100">
        <v>20</v>
      </c>
      <c r="F8" s="97" t="s">
        <v>292</v>
      </c>
      <c r="G8" s="97"/>
      <c r="H8">
        <f>Tableau13[[#This Row],[Colonne6]]-G53</f>
        <v>0</v>
      </c>
      <c r="L8" s="52"/>
      <c r="M8" s="129"/>
      <c r="N8" s="129"/>
      <c r="O8" s="129"/>
      <c r="P8" s="129"/>
      <c r="Q8" s="129"/>
    </row>
    <row r="9" spans="1:17" x14ac:dyDescent="0.25">
      <c r="A9" s="97" t="s">
        <v>288</v>
      </c>
      <c r="B9" s="97" t="s">
        <v>85</v>
      </c>
      <c r="C9" s="97" t="s">
        <v>275</v>
      </c>
      <c r="D9" s="97"/>
      <c r="E9" s="100">
        <v>15</v>
      </c>
      <c r="F9" s="97" t="s">
        <v>293</v>
      </c>
      <c r="G9" s="97"/>
      <c r="H9">
        <f>Tableau13[[#This Row],[Colonne6]]-I47</f>
        <v>0</v>
      </c>
      <c r="L9" s="52"/>
      <c r="M9" s="129"/>
      <c r="N9" s="129"/>
      <c r="O9" s="129"/>
      <c r="P9" s="129"/>
      <c r="Q9" s="129"/>
    </row>
    <row r="10" spans="1:17" x14ac:dyDescent="0.25">
      <c r="A10" s="97"/>
      <c r="B10" s="97" t="s">
        <v>85</v>
      </c>
      <c r="C10" s="97" t="s">
        <v>277</v>
      </c>
      <c r="D10" s="97"/>
      <c r="E10" s="100">
        <v>30</v>
      </c>
      <c r="F10" s="97" t="s">
        <v>294</v>
      </c>
      <c r="G10" s="97"/>
      <c r="L10" s="109"/>
      <c r="M10" t="s">
        <v>397</v>
      </c>
    </row>
    <row r="11" spans="1:17" x14ac:dyDescent="0.25">
      <c r="A11" s="97"/>
      <c r="B11" s="97" t="s">
        <v>85</v>
      </c>
      <c r="C11" s="97" t="s">
        <v>278</v>
      </c>
      <c r="D11" s="97"/>
      <c r="E11" s="100">
        <v>18</v>
      </c>
      <c r="F11" s="97" t="s">
        <v>296</v>
      </c>
      <c r="G11" s="97"/>
      <c r="L11" s="109"/>
    </row>
    <row r="12" spans="1:17" x14ac:dyDescent="0.25">
      <c r="A12" s="97"/>
      <c r="B12" s="97" t="s">
        <v>85</v>
      </c>
      <c r="C12" s="97" t="s">
        <v>279</v>
      </c>
      <c r="D12" s="97"/>
      <c r="E12" s="100">
        <v>4</v>
      </c>
      <c r="F12" s="97" t="s">
        <v>295</v>
      </c>
      <c r="G12" s="97" t="s">
        <v>25</v>
      </c>
      <c r="H12">
        <f>Tableau13[[#This Row],[Colonne6]]+E11+E10-G47-C47</f>
        <v>7</v>
      </c>
    </row>
    <row r="13" spans="1:17" x14ac:dyDescent="0.25">
      <c r="A13" s="97"/>
      <c r="B13" s="97" t="s">
        <v>85</v>
      </c>
      <c r="C13" s="97"/>
      <c r="D13" s="107" t="s">
        <v>280</v>
      </c>
      <c r="E13" s="100">
        <v>20</v>
      </c>
      <c r="F13" s="97" t="s">
        <v>294</v>
      </c>
      <c r="G13" s="97"/>
    </row>
    <row r="14" spans="1:17" x14ac:dyDescent="0.25">
      <c r="A14" s="97"/>
      <c r="B14" s="97" t="s">
        <v>85</v>
      </c>
      <c r="C14" s="97"/>
      <c r="D14" s="107" t="s">
        <v>277</v>
      </c>
      <c r="E14" s="100">
        <v>30</v>
      </c>
      <c r="F14" s="97" t="s">
        <v>294</v>
      </c>
      <c r="G14" s="97"/>
    </row>
    <row r="15" spans="1:17" x14ac:dyDescent="0.25">
      <c r="A15" s="97"/>
      <c r="B15" s="97" t="s">
        <v>85</v>
      </c>
      <c r="C15" s="97"/>
      <c r="D15" s="107" t="s">
        <v>278</v>
      </c>
      <c r="E15" s="100">
        <v>18</v>
      </c>
      <c r="F15" s="97" t="s">
        <v>296</v>
      </c>
      <c r="G15" s="97"/>
      <c r="H15" s="32"/>
    </row>
    <row r="16" spans="1:17" x14ac:dyDescent="0.25">
      <c r="A16" s="97"/>
      <c r="B16" s="97" t="s">
        <v>85</v>
      </c>
      <c r="C16" s="97"/>
      <c r="D16" s="107" t="s">
        <v>279</v>
      </c>
      <c r="E16" s="100">
        <v>4</v>
      </c>
      <c r="F16" s="97" t="s">
        <v>295</v>
      </c>
      <c r="G16" s="97" t="s">
        <v>25</v>
      </c>
      <c r="H16">
        <f>Tableau13[[#This Row],[Colonne6]]+E15+E14+E13-C44</f>
        <v>37</v>
      </c>
    </row>
    <row r="17" spans="1:8" x14ac:dyDescent="0.25">
      <c r="A17" s="97"/>
      <c r="B17" s="97" t="s">
        <v>86</v>
      </c>
      <c r="C17" s="97" t="s">
        <v>281</v>
      </c>
      <c r="D17" s="97"/>
      <c r="E17" s="100">
        <v>30</v>
      </c>
      <c r="F17" s="97" t="s">
        <v>294</v>
      </c>
      <c r="G17" s="97"/>
    </row>
    <row r="18" spans="1:8" x14ac:dyDescent="0.25">
      <c r="A18" s="97"/>
      <c r="B18" s="97" t="s">
        <v>86</v>
      </c>
      <c r="C18" s="97" t="s">
        <v>279</v>
      </c>
      <c r="D18" s="97"/>
      <c r="E18" s="100">
        <v>4</v>
      </c>
      <c r="F18" s="97" t="s">
        <v>295</v>
      </c>
      <c r="G18" s="97"/>
      <c r="H18">
        <f>(E17+Tableau13[[#This Row],[Colonne6]])-C56</f>
        <v>34</v>
      </c>
    </row>
    <row r="19" spans="1:8" x14ac:dyDescent="0.25">
      <c r="A19" s="97"/>
      <c r="B19" s="97" t="s">
        <v>86</v>
      </c>
      <c r="C19" s="97"/>
      <c r="D19" s="97" t="s">
        <v>280</v>
      </c>
      <c r="E19" s="100">
        <v>40</v>
      </c>
      <c r="F19" s="97" t="s">
        <v>294</v>
      </c>
      <c r="G19" s="97"/>
    </row>
    <row r="20" spans="1:8" x14ac:dyDescent="0.25">
      <c r="A20" s="97"/>
      <c r="B20" s="97" t="s">
        <v>86</v>
      </c>
      <c r="C20" s="97"/>
      <c r="D20" s="97" t="s">
        <v>279</v>
      </c>
      <c r="E20" s="100">
        <v>4</v>
      </c>
      <c r="F20" s="97" t="s">
        <v>295</v>
      </c>
      <c r="G20" s="97"/>
    </row>
    <row r="21" spans="1:8" x14ac:dyDescent="0.25">
      <c r="A21" s="97"/>
      <c r="B21" s="97" t="s">
        <v>86</v>
      </c>
      <c r="C21" s="107"/>
      <c r="D21" s="97" t="s">
        <v>281</v>
      </c>
      <c r="E21" s="100">
        <v>30</v>
      </c>
      <c r="F21" s="97" t="s">
        <v>294</v>
      </c>
      <c r="G21" s="97"/>
      <c r="H21">
        <f>(E19+E20+Tableau13[[#This Row],[Colonne6]])-C53</f>
        <v>62</v>
      </c>
    </row>
    <row r="22" spans="1:8" x14ac:dyDescent="0.25">
      <c r="A22" s="97"/>
      <c r="B22" s="97" t="s">
        <v>85</v>
      </c>
      <c r="C22" s="107" t="s">
        <v>503</v>
      </c>
      <c r="D22" s="97"/>
      <c r="E22" s="100">
        <v>18</v>
      </c>
      <c r="F22" s="97" t="s">
        <v>292</v>
      </c>
      <c r="G22" s="97"/>
      <c r="H22">
        <f>Tableau13[[#This Row],[Colonne6]]-E43</f>
        <v>0</v>
      </c>
    </row>
    <row r="23" spans="1:8" x14ac:dyDescent="0.25">
      <c r="A23" s="97"/>
      <c r="B23" s="97" t="s">
        <v>85</v>
      </c>
      <c r="C23" s="107"/>
      <c r="D23" s="97"/>
      <c r="E23" s="100"/>
      <c r="F23" s="97" t="s">
        <v>292</v>
      </c>
      <c r="G23" s="97"/>
    </row>
    <row r="24" spans="1:8" x14ac:dyDescent="0.25">
      <c r="A24" s="97"/>
      <c r="B24" s="97" t="s">
        <v>86</v>
      </c>
      <c r="C24" s="107" t="s">
        <v>282</v>
      </c>
      <c r="D24" s="97"/>
      <c r="E24" s="100">
        <v>12</v>
      </c>
      <c r="F24" s="97" t="s">
        <v>292</v>
      </c>
      <c r="G24" s="97"/>
      <c r="H24">
        <f>Tableau13[[#This Row],[Colonne6]]-C52</f>
        <v>0</v>
      </c>
    </row>
    <row r="25" spans="1:8" x14ac:dyDescent="0.25">
      <c r="A25" s="97"/>
      <c r="B25" s="97" t="s">
        <v>86</v>
      </c>
      <c r="C25" s="107" t="s">
        <v>283</v>
      </c>
      <c r="D25" s="97"/>
      <c r="E25" s="100">
        <v>6</v>
      </c>
      <c r="F25" s="97" t="s">
        <v>292</v>
      </c>
      <c r="G25" s="97"/>
      <c r="H25">
        <f>Tableau13[[#This Row],[Colonne6]]-E52</f>
        <v>0</v>
      </c>
    </row>
    <row r="26" spans="1:8" x14ac:dyDescent="0.25">
      <c r="A26" s="97"/>
      <c r="B26" s="97" t="s">
        <v>85</v>
      </c>
      <c r="C26" s="107" t="s">
        <v>323</v>
      </c>
      <c r="D26" s="97"/>
      <c r="E26" s="100">
        <v>15</v>
      </c>
      <c r="F26" s="97" t="s">
        <v>322</v>
      </c>
      <c r="G26" s="97"/>
      <c r="H26">
        <f>Tableau13[[#This Row],[Colonne6]]-G43</f>
        <v>0</v>
      </c>
    </row>
    <row r="27" spans="1:8" x14ac:dyDescent="0.25">
      <c r="A27" s="97"/>
      <c r="B27" s="97" t="s">
        <v>85</v>
      </c>
      <c r="C27" s="97"/>
      <c r="D27" s="97" t="s">
        <v>284</v>
      </c>
      <c r="E27" s="100">
        <v>10</v>
      </c>
      <c r="F27" s="97" t="s">
        <v>324</v>
      </c>
      <c r="G27" s="97"/>
      <c r="H27">
        <f>Tableau13[[#This Row],[Colonne6]]-C48</f>
        <v>0</v>
      </c>
    </row>
    <row r="28" spans="1:8" x14ac:dyDescent="0.25">
      <c r="A28" s="97"/>
      <c r="B28" s="97" t="s">
        <v>85</v>
      </c>
      <c r="C28" s="97" t="s">
        <v>285</v>
      </c>
      <c r="D28" s="97"/>
      <c r="E28" s="100">
        <v>100</v>
      </c>
      <c r="F28" s="97" t="s">
        <v>185</v>
      </c>
      <c r="G28" s="97"/>
      <c r="H28">
        <f>Tableau13[[#This Row],[Colonne6]]-M47</f>
        <v>0</v>
      </c>
    </row>
    <row r="29" spans="1:8" x14ac:dyDescent="0.25">
      <c r="A29" s="97"/>
      <c r="B29" s="97" t="s">
        <v>85</v>
      </c>
      <c r="C29" s="97"/>
      <c r="D29" s="97" t="s">
        <v>285</v>
      </c>
      <c r="E29" s="100">
        <v>100</v>
      </c>
      <c r="F29" s="97" t="s">
        <v>185</v>
      </c>
      <c r="G29" s="97"/>
      <c r="H29">
        <f>Tableau13[[#This Row],[Colonne6]]-E44-E48-I48</f>
        <v>17</v>
      </c>
    </row>
    <row r="30" spans="1:8" x14ac:dyDescent="0.25">
      <c r="A30" s="97"/>
      <c r="B30" s="97" t="s">
        <v>86</v>
      </c>
      <c r="C30" s="97" t="s">
        <v>285</v>
      </c>
      <c r="D30" s="97"/>
      <c r="E30" s="100">
        <v>100</v>
      </c>
      <c r="F30" s="97" t="s">
        <v>185</v>
      </c>
      <c r="G30" s="97"/>
      <c r="H30">
        <f>Tableau13[[#This Row],[Colonne6]]-I56</f>
        <v>0</v>
      </c>
    </row>
    <row r="31" spans="1:8" x14ac:dyDescent="0.25">
      <c r="A31" s="97"/>
      <c r="B31" s="97" t="s">
        <v>86</v>
      </c>
      <c r="C31" s="97"/>
      <c r="D31" s="97" t="s">
        <v>285</v>
      </c>
      <c r="E31" s="100">
        <v>100</v>
      </c>
      <c r="F31" s="97" t="s">
        <v>185</v>
      </c>
      <c r="G31" s="97"/>
      <c r="H31">
        <f>Tableau13[[#This Row],[Colonne6]]-E57</f>
        <v>66</v>
      </c>
    </row>
    <row r="32" spans="1:8" x14ac:dyDescent="0.25">
      <c r="A32" s="63"/>
      <c r="B32" s="63" t="s">
        <v>86</v>
      </c>
      <c r="C32" s="97"/>
      <c r="D32" s="63" t="s">
        <v>286</v>
      </c>
      <c r="E32" s="74">
        <v>60</v>
      </c>
      <c r="F32" s="63" t="s">
        <v>185</v>
      </c>
      <c r="G32" s="63"/>
      <c r="H32">
        <f>Tableau13[[#This Row],[Colonne6]]-G56</f>
        <v>20</v>
      </c>
    </row>
    <row r="33" spans="1:13" x14ac:dyDescent="0.25">
      <c r="A33" s="63"/>
      <c r="B33" s="63" t="s">
        <v>85</v>
      </c>
      <c r="C33" s="63" t="s">
        <v>328</v>
      </c>
      <c r="D33" s="63"/>
      <c r="E33" s="74">
        <v>50</v>
      </c>
      <c r="F33" s="63" t="s">
        <v>185</v>
      </c>
      <c r="G33" s="63"/>
      <c r="H33">
        <f>Tableau13[[#This Row],[Colonne6]]-E47</f>
        <v>0</v>
      </c>
    </row>
    <row r="34" spans="1:13" x14ac:dyDescent="0.25">
      <c r="A34" s="63"/>
      <c r="B34" s="63" t="s">
        <v>85</v>
      </c>
      <c r="C34" s="63"/>
      <c r="D34" s="63" t="s">
        <v>329</v>
      </c>
      <c r="E34" s="74">
        <v>50</v>
      </c>
      <c r="F34" s="63" t="s">
        <v>185</v>
      </c>
      <c r="G34" s="63"/>
      <c r="H34">
        <f>Tableau13[[#This Row],[Colonne6]]-G44</f>
        <v>35</v>
      </c>
    </row>
    <row r="35" spans="1:13" x14ac:dyDescent="0.25">
      <c r="A35" s="63"/>
      <c r="B35" s="63" t="s">
        <v>86</v>
      </c>
      <c r="C35" s="63" t="s">
        <v>328</v>
      </c>
      <c r="D35" s="63"/>
      <c r="E35" s="74">
        <v>50</v>
      </c>
      <c r="F35" s="63" t="s">
        <v>185</v>
      </c>
      <c r="G35" s="63"/>
      <c r="H35">
        <f>Tableau13[[#This Row],[Colonne6]]-G52</f>
        <v>30</v>
      </c>
    </row>
    <row r="36" spans="1:13" x14ac:dyDescent="0.25">
      <c r="A36" s="63"/>
      <c r="B36" s="63" t="s">
        <v>86</v>
      </c>
      <c r="C36" s="63"/>
      <c r="D36" s="63" t="s">
        <v>330</v>
      </c>
      <c r="E36" s="74">
        <v>50</v>
      </c>
      <c r="F36" s="63" t="s">
        <v>185</v>
      </c>
      <c r="G36" s="63"/>
      <c r="H36">
        <f>Tableau13[[#This Row],[Colonne6]]-E53-G57</f>
        <v>4</v>
      </c>
    </row>
    <row r="40" spans="1:13" x14ac:dyDescent="0.25">
      <c r="A40" s="82" t="s">
        <v>305</v>
      </c>
    </row>
    <row r="41" spans="1:13" x14ac:dyDescent="0.25">
      <c r="B41" s="82"/>
      <c r="E41" s="1"/>
      <c r="G41" s="1"/>
    </row>
    <row r="42" spans="1:13" x14ac:dyDescent="0.25">
      <c r="A42" s="50" t="s">
        <v>0</v>
      </c>
      <c r="B42" s="29"/>
      <c r="C42" s="29">
        <v>27</v>
      </c>
      <c r="D42" s="29"/>
      <c r="E42" s="29">
        <v>28</v>
      </c>
      <c r="F42" s="29"/>
      <c r="G42" s="9">
        <v>29</v>
      </c>
    </row>
    <row r="43" spans="1:13" x14ac:dyDescent="0.25">
      <c r="A43" t="s">
        <v>61</v>
      </c>
      <c r="B43" s="85" t="s">
        <v>507</v>
      </c>
      <c r="C43" s="81">
        <v>35</v>
      </c>
      <c r="D43" s="99" t="s">
        <v>502</v>
      </c>
      <c r="E43" s="98">
        <v>18</v>
      </c>
      <c r="F43" s="88" t="s">
        <v>309</v>
      </c>
      <c r="G43" s="98">
        <f>E26</f>
        <v>15</v>
      </c>
    </row>
    <row r="44" spans="1:13" x14ac:dyDescent="0.25">
      <c r="A44" t="s">
        <v>311</v>
      </c>
      <c r="B44" s="99" t="s">
        <v>506</v>
      </c>
      <c r="C44" s="98">
        <v>35</v>
      </c>
      <c r="D44" s="67" t="s">
        <v>285</v>
      </c>
      <c r="E44" s="81">
        <v>18</v>
      </c>
      <c r="F44" s="67" t="s">
        <v>179</v>
      </c>
      <c r="G44" s="81">
        <v>15</v>
      </c>
    </row>
    <row r="45" spans="1:13" x14ac:dyDescent="0.25">
      <c r="B45" t="s">
        <v>259</v>
      </c>
      <c r="D45" t="s">
        <v>107</v>
      </c>
      <c r="F45" t="s">
        <v>510</v>
      </c>
    </row>
    <row r="46" spans="1:13" x14ac:dyDescent="0.25">
      <c r="B46" s="29"/>
      <c r="C46" s="29">
        <v>30</v>
      </c>
      <c r="D46" s="29"/>
      <c r="E46" s="29">
        <v>31</v>
      </c>
      <c r="F46" s="29"/>
      <c r="G46" s="29"/>
      <c r="H46" s="29"/>
      <c r="I46" s="29">
        <v>32</v>
      </c>
      <c r="J46" s="50"/>
      <c r="K46" s="50" t="s">
        <v>514</v>
      </c>
    </row>
    <row r="47" spans="1:13" x14ac:dyDescent="0.25">
      <c r="A47" t="s">
        <v>61</v>
      </c>
      <c r="B47" s="85" t="s">
        <v>332</v>
      </c>
      <c r="C47" s="81">
        <v>10</v>
      </c>
      <c r="D47" s="99" t="s">
        <v>319</v>
      </c>
      <c r="E47" s="88">
        <v>50</v>
      </c>
      <c r="F47" s="118" t="s">
        <v>505</v>
      </c>
      <c r="G47" s="119">
        <v>35</v>
      </c>
      <c r="H47" s="88" t="s">
        <v>310</v>
      </c>
      <c r="I47" s="88">
        <f>E9</f>
        <v>15</v>
      </c>
      <c r="K47" t="s">
        <v>331</v>
      </c>
      <c r="M47">
        <v>100</v>
      </c>
    </row>
    <row r="48" spans="1:13" x14ac:dyDescent="0.25">
      <c r="A48" t="s">
        <v>311</v>
      </c>
      <c r="B48" s="88" t="s">
        <v>169</v>
      </c>
      <c r="C48" s="98">
        <f>E27</f>
        <v>10</v>
      </c>
      <c r="D48" s="85" t="s">
        <v>331</v>
      </c>
      <c r="E48" s="67">
        <v>50</v>
      </c>
      <c r="F48" s="118" t="s">
        <v>504</v>
      </c>
      <c r="G48" s="118">
        <v>35</v>
      </c>
      <c r="H48" s="67" t="s">
        <v>285</v>
      </c>
      <c r="I48" s="67">
        <v>15</v>
      </c>
    </row>
    <row r="49" spans="1:9" x14ac:dyDescent="0.25">
      <c r="B49" t="s">
        <v>511</v>
      </c>
      <c r="D49" t="s">
        <v>185</v>
      </c>
      <c r="H49" t="s">
        <v>512</v>
      </c>
    </row>
    <row r="51" spans="1:9" x14ac:dyDescent="0.25">
      <c r="A51" s="50" t="s">
        <v>1</v>
      </c>
      <c r="B51" s="29"/>
      <c r="C51" s="29">
        <v>33</v>
      </c>
      <c r="D51" s="29"/>
      <c r="E51" s="29">
        <v>34</v>
      </c>
      <c r="F51" s="29"/>
      <c r="G51" s="9">
        <v>35</v>
      </c>
    </row>
    <row r="52" spans="1:9" x14ac:dyDescent="0.25">
      <c r="A52" t="s">
        <v>61</v>
      </c>
      <c r="B52" s="67" t="s">
        <v>315</v>
      </c>
      <c r="C52" s="81">
        <f>E24</f>
        <v>12</v>
      </c>
      <c r="D52" s="88" t="s">
        <v>316</v>
      </c>
      <c r="E52" s="98">
        <v>6</v>
      </c>
      <c r="F52" s="85" t="s">
        <v>313</v>
      </c>
      <c r="G52" s="81">
        <v>20</v>
      </c>
    </row>
    <row r="53" spans="1:9" x14ac:dyDescent="0.25">
      <c r="A53" t="s">
        <v>311</v>
      </c>
      <c r="B53" s="88" t="s">
        <v>312</v>
      </c>
      <c r="C53" s="98">
        <v>12</v>
      </c>
      <c r="D53" s="67" t="s">
        <v>313</v>
      </c>
      <c r="E53" s="81">
        <v>6</v>
      </c>
      <c r="F53" s="85" t="s">
        <v>321</v>
      </c>
      <c r="G53" s="67">
        <v>20</v>
      </c>
    </row>
    <row r="54" spans="1:9" x14ac:dyDescent="0.25">
      <c r="B54" t="s">
        <v>107</v>
      </c>
      <c r="D54" t="s">
        <v>107</v>
      </c>
      <c r="F54" t="s">
        <v>107</v>
      </c>
    </row>
    <row r="55" spans="1:9" x14ac:dyDescent="0.25">
      <c r="B55" s="29"/>
      <c r="C55" s="29"/>
      <c r="D55" s="29"/>
      <c r="E55" s="120">
        <v>36</v>
      </c>
      <c r="F55" s="29"/>
      <c r="G55" s="29">
        <v>37</v>
      </c>
      <c r="H55" t="s">
        <v>514</v>
      </c>
    </row>
    <row r="56" spans="1:9" x14ac:dyDescent="0.25">
      <c r="B56" s="99"/>
      <c r="C56" s="88"/>
      <c r="D56" s="67" t="s">
        <v>318</v>
      </c>
      <c r="E56" s="67">
        <v>34</v>
      </c>
      <c r="F56" t="s">
        <v>184</v>
      </c>
      <c r="G56" s="88">
        <v>40</v>
      </c>
      <c r="H56" t="s">
        <v>172</v>
      </c>
      <c r="I56">
        <v>100</v>
      </c>
    </row>
    <row r="57" spans="1:9" x14ac:dyDescent="0.25">
      <c r="D57" s="88" t="s">
        <v>285</v>
      </c>
      <c r="E57" s="88">
        <v>34</v>
      </c>
      <c r="F57" s="99" t="s">
        <v>313</v>
      </c>
      <c r="G57" s="67">
        <v>40</v>
      </c>
    </row>
    <row r="58" spans="1:9" x14ac:dyDescent="0.25">
      <c r="D58" t="s">
        <v>513</v>
      </c>
      <c r="F58" t="s">
        <v>185</v>
      </c>
    </row>
    <row r="60" spans="1:9" x14ac:dyDescent="0.25">
      <c r="A60" s="82" t="s">
        <v>398</v>
      </c>
    </row>
    <row r="61" spans="1:9" x14ac:dyDescent="0.25">
      <c r="A61" s="50" t="s">
        <v>85</v>
      </c>
      <c r="B61" s="50"/>
      <c r="C61" s="50">
        <v>38</v>
      </c>
    </row>
    <row r="62" spans="1:9" x14ac:dyDescent="0.25">
      <c r="A62" t="s">
        <v>61</v>
      </c>
      <c r="B62" s="67" t="s">
        <v>399</v>
      </c>
      <c r="C62" s="67">
        <v>10</v>
      </c>
      <c r="D62" s="109" t="s">
        <v>402</v>
      </c>
      <c r="E62" s="109"/>
    </row>
    <row r="63" spans="1:9" x14ac:dyDescent="0.25">
      <c r="A63" t="s">
        <v>311</v>
      </c>
      <c r="B63" s="88" t="s">
        <v>400</v>
      </c>
      <c r="C63" s="88">
        <v>10</v>
      </c>
    </row>
    <row r="64" spans="1:9" x14ac:dyDescent="0.25">
      <c r="B64" t="s">
        <v>401</v>
      </c>
    </row>
    <row r="66" spans="1:6" x14ac:dyDescent="0.25">
      <c r="A66" s="82" t="s">
        <v>443</v>
      </c>
    </row>
    <row r="67" spans="1:6" x14ac:dyDescent="0.25">
      <c r="A67" t="s">
        <v>297</v>
      </c>
      <c r="B67" t="s">
        <v>298</v>
      </c>
      <c r="C67" t="s">
        <v>299</v>
      </c>
      <c r="D67" t="s">
        <v>300</v>
      </c>
      <c r="E67" t="s">
        <v>301</v>
      </c>
    </row>
    <row r="69" spans="1:6" x14ac:dyDescent="0.25">
      <c r="A69" t="s">
        <v>85</v>
      </c>
      <c r="C69" t="s">
        <v>429</v>
      </c>
      <c r="D69">
        <v>60</v>
      </c>
      <c r="F69">
        <f>Tableau9[[#This Row],[Colonne4]]</f>
        <v>60</v>
      </c>
    </row>
    <row r="70" spans="1:6" x14ac:dyDescent="0.25">
      <c r="A70" t="s">
        <v>86</v>
      </c>
      <c r="C70" t="s">
        <v>429</v>
      </c>
      <c r="D70">
        <v>60</v>
      </c>
      <c r="F70">
        <f>Tableau9[[#This Row],[Colonne4]]-C76</f>
        <v>41</v>
      </c>
    </row>
    <row r="71" spans="1:6" x14ac:dyDescent="0.25">
      <c r="A71" t="s">
        <v>86</v>
      </c>
      <c r="B71" t="s">
        <v>432</v>
      </c>
      <c r="D71">
        <v>16</v>
      </c>
      <c r="F71">
        <f>Tableau9[[#This Row],[Colonne4]]</f>
        <v>16</v>
      </c>
    </row>
    <row r="72" spans="1:6" x14ac:dyDescent="0.25">
      <c r="A72" t="s">
        <v>86</v>
      </c>
      <c r="C72" t="s">
        <v>439</v>
      </c>
      <c r="D72">
        <v>19</v>
      </c>
      <c r="E72" t="s">
        <v>440</v>
      </c>
      <c r="F72">
        <f>Tableau9[[#This Row],[Colonne4]]-C76</f>
        <v>0</v>
      </c>
    </row>
    <row r="74" spans="1:6" x14ac:dyDescent="0.25">
      <c r="A74" s="50" t="s">
        <v>86</v>
      </c>
      <c r="B74" s="50"/>
      <c r="C74" s="50">
        <v>39</v>
      </c>
      <c r="E74" t="s">
        <v>85</v>
      </c>
    </row>
    <row r="75" spans="1:6" x14ac:dyDescent="0.25">
      <c r="A75" t="s">
        <v>61</v>
      </c>
      <c r="B75" s="67" t="s">
        <v>437</v>
      </c>
      <c r="C75" s="67">
        <v>19</v>
      </c>
    </row>
    <row r="76" spans="1:6" x14ac:dyDescent="0.25">
      <c r="A76" t="s">
        <v>311</v>
      </c>
      <c r="B76" s="88" t="s">
        <v>438</v>
      </c>
      <c r="C76" s="88">
        <v>19</v>
      </c>
      <c r="D76" s="101" t="s">
        <v>520</v>
      </c>
      <c r="E76" t="s">
        <v>534</v>
      </c>
    </row>
    <row r="80" spans="1:6" x14ac:dyDescent="0.25">
      <c r="A80" s="82" t="s">
        <v>407</v>
      </c>
    </row>
    <row r="81" spans="1:6" ht="13.5" customHeight="1" x14ac:dyDescent="0.25"/>
    <row r="82" spans="1:6" x14ac:dyDescent="0.25">
      <c r="A82" t="s">
        <v>297</v>
      </c>
      <c r="B82" t="s">
        <v>298</v>
      </c>
      <c r="C82" t="s">
        <v>299</v>
      </c>
      <c r="D82" t="s">
        <v>300</v>
      </c>
      <c r="E82" t="s">
        <v>301</v>
      </c>
    </row>
    <row r="83" spans="1:6" x14ac:dyDescent="0.25">
      <c r="A83" t="s">
        <v>85</v>
      </c>
      <c r="B83" t="s">
        <v>410</v>
      </c>
      <c r="D83">
        <v>20</v>
      </c>
    </row>
    <row r="84" spans="1:6" x14ac:dyDescent="0.25">
      <c r="A84" t="s">
        <v>85</v>
      </c>
      <c r="C84" t="s">
        <v>411</v>
      </c>
      <c r="D84">
        <v>20</v>
      </c>
    </row>
    <row r="86" spans="1:6" x14ac:dyDescent="0.25">
      <c r="A86" s="50" t="s">
        <v>85</v>
      </c>
      <c r="B86" s="50"/>
      <c r="C86" s="50">
        <v>40</v>
      </c>
    </row>
    <row r="87" spans="1:6" x14ac:dyDescent="0.25">
      <c r="A87" t="s">
        <v>61</v>
      </c>
      <c r="B87" s="67" t="s">
        <v>403</v>
      </c>
      <c r="C87" s="67">
        <v>20</v>
      </c>
      <c r="D87" s="52" t="s">
        <v>412</v>
      </c>
      <c r="E87" s="52">
        <v>20</v>
      </c>
    </row>
    <row r="88" spans="1:6" x14ac:dyDescent="0.25">
      <c r="A88" t="s">
        <v>311</v>
      </c>
      <c r="B88" s="88" t="s">
        <v>408</v>
      </c>
      <c r="C88" s="88">
        <v>20</v>
      </c>
      <c r="D88" s="52" t="s">
        <v>413</v>
      </c>
      <c r="E88" s="52">
        <v>20</v>
      </c>
    </row>
    <row r="89" spans="1:6" x14ac:dyDescent="0.25">
      <c r="B89" t="s">
        <v>404</v>
      </c>
    </row>
    <row r="91" spans="1:6" x14ac:dyDescent="0.25">
      <c r="A91" s="50" t="s">
        <v>86</v>
      </c>
      <c r="B91" s="50"/>
      <c r="C91" s="50">
        <v>41</v>
      </c>
    </row>
    <row r="92" spans="1:6" x14ac:dyDescent="0.25">
      <c r="A92" t="s">
        <v>61</v>
      </c>
      <c r="B92" s="67" t="s">
        <v>405</v>
      </c>
      <c r="C92" s="67">
        <v>15</v>
      </c>
    </row>
    <row r="93" spans="1:6" x14ac:dyDescent="0.25">
      <c r="A93" t="s">
        <v>311</v>
      </c>
      <c r="B93" s="88" t="s">
        <v>403</v>
      </c>
      <c r="C93" s="88">
        <v>15</v>
      </c>
      <c r="D93" s="109" t="s">
        <v>409</v>
      </c>
      <c r="E93" s="109"/>
      <c r="F93" s="109"/>
    </row>
    <row r="94" spans="1:6" x14ac:dyDescent="0.25">
      <c r="B94" t="s">
        <v>406</v>
      </c>
    </row>
    <row r="97" spans="1:4" x14ac:dyDescent="0.25">
      <c r="A97" s="82" t="s">
        <v>499</v>
      </c>
      <c r="C97">
        <v>42</v>
      </c>
    </row>
    <row r="98" spans="1:4" x14ac:dyDescent="0.25">
      <c r="A98" t="s">
        <v>85</v>
      </c>
      <c r="B98" t="s">
        <v>500</v>
      </c>
      <c r="C98">
        <v>10</v>
      </c>
    </row>
    <row r="100" spans="1:4" x14ac:dyDescent="0.25">
      <c r="A100" s="82" t="s">
        <v>473</v>
      </c>
    </row>
    <row r="101" spans="1:4" x14ac:dyDescent="0.25">
      <c r="A101" t="s">
        <v>85</v>
      </c>
      <c r="C101">
        <v>43</v>
      </c>
    </row>
    <row r="102" spans="1:4" x14ac:dyDescent="0.25">
      <c r="A102" t="s">
        <v>61</v>
      </c>
      <c r="B102" t="s">
        <v>474</v>
      </c>
      <c r="C102">
        <v>12</v>
      </c>
      <c r="D102" t="s">
        <v>515</v>
      </c>
    </row>
    <row r="103" spans="1:4" x14ac:dyDescent="0.25">
      <c r="A103" t="s">
        <v>311</v>
      </c>
      <c r="B103" t="s">
        <v>475</v>
      </c>
      <c r="C103">
        <v>12</v>
      </c>
    </row>
    <row r="124" spans="1:7" ht="33.75" x14ac:dyDescent="0.5">
      <c r="D124" s="116" t="s">
        <v>455</v>
      </c>
    </row>
    <row r="125" spans="1:7" x14ac:dyDescent="0.25">
      <c r="A125" t="s">
        <v>298</v>
      </c>
      <c r="B125" t="s">
        <v>299</v>
      </c>
      <c r="C125" s="82" t="s">
        <v>300</v>
      </c>
      <c r="D125" t="s">
        <v>301</v>
      </c>
      <c r="E125" t="s">
        <v>302</v>
      </c>
      <c r="F125" t="s">
        <v>303</v>
      </c>
    </row>
    <row r="126" spans="1:7" x14ac:dyDescent="0.25">
      <c r="A126" t="s">
        <v>86</v>
      </c>
      <c r="B126" t="s">
        <v>509</v>
      </c>
      <c r="C126" s="82"/>
      <c r="D126">
        <v>40</v>
      </c>
      <c r="G126">
        <f>Tableau3[[#This Row],[Colonne5]]-C146</f>
        <v>0</v>
      </c>
    </row>
    <row r="127" spans="1:7" x14ac:dyDescent="0.25">
      <c r="A127" t="s">
        <v>86</v>
      </c>
      <c r="C127" s="82"/>
    </row>
    <row r="128" spans="1:7" x14ac:dyDescent="0.25">
      <c r="A128" t="s">
        <v>86</v>
      </c>
      <c r="B128" t="s">
        <v>184</v>
      </c>
      <c r="C128" s="82"/>
      <c r="D128">
        <v>20</v>
      </c>
      <c r="E128" t="s">
        <v>185</v>
      </c>
      <c r="G128">
        <f>Tableau3[[#This Row],[Colonne5]]</f>
        <v>20</v>
      </c>
    </row>
    <row r="129" spans="1:11" x14ac:dyDescent="0.25">
      <c r="A129" t="s">
        <v>86</v>
      </c>
      <c r="C129" s="82" t="s">
        <v>184</v>
      </c>
      <c r="D129">
        <v>60</v>
      </c>
      <c r="E129" t="s">
        <v>185</v>
      </c>
      <c r="G129">
        <f>Tableau3[[#This Row],[Colonne5]]-G147-E147-C147</f>
        <v>-20</v>
      </c>
    </row>
    <row r="130" spans="1:11" x14ac:dyDescent="0.25">
      <c r="A130" t="s">
        <v>86</v>
      </c>
      <c r="B130" s="82" t="s">
        <v>182</v>
      </c>
      <c r="D130">
        <v>20</v>
      </c>
      <c r="E130" t="s">
        <v>185</v>
      </c>
      <c r="G130">
        <f>Tableau3[[#This Row],[Colonne5]]-E146</f>
        <v>0</v>
      </c>
    </row>
    <row r="131" spans="1:11" x14ac:dyDescent="0.25">
      <c r="A131" t="s">
        <v>85</v>
      </c>
      <c r="B131" s="82" t="s">
        <v>182</v>
      </c>
      <c r="D131">
        <v>20</v>
      </c>
      <c r="E131" t="s">
        <v>185</v>
      </c>
      <c r="G131">
        <f>Tableau3[[#This Row],[Colonne5]]-G142</f>
        <v>0</v>
      </c>
    </row>
    <row r="132" spans="1:11" x14ac:dyDescent="0.25">
      <c r="A132" t="s">
        <v>85</v>
      </c>
      <c r="C132" s="82" t="s">
        <v>182</v>
      </c>
      <c r="D132">
        <v>20</v>
      </c>
      <c r="E132" t="s">
        <v>185</v>
      </c>
      <c r="G132">
        <f>Tableau3[[#This Row],[Colonne5]]-C143</f>
        <v>0</v>
      </c>
    </row>
    <row r="133" spans="1:11" x14ac:dyDescent="0.25">
      <c r="A133" t="s">
        <v>85</v>
      </c>
      <c r="B133" s="82" t="s">
        <v>57</v>
      </c>
      <c r="D133">
        <v>40</v>
      </c>
      <c r="E133" t="s">
        <v>185</v>
      </c>
      <c r="G133">
        <f>Tableau3[[#This Row],[Colonne5]]-E142-I142</f>
        <v>0</v>
      </c>
    </row>
    <row r="134" spans="1:11" x14ac:dyDescent="0.25">
      <c r="A134" t="s">
        <v>85</v>
      </c>
      <c r="C134" t="s">
        <v>57</v>
      </c>
      <c r="D134">
        <v>40</v>
      </c>
      <c r="E134" t="s">
        <v>185</v>
      </c>
      <c r="G134">
        <f>Tableau3[[#This Row],[Colonne5]]-I143</f>
        <v>0</v>
      </c>
    </row>
    <row r="135" spans="1:11" x14ac:dyDescent="0.25">
      <c r="A135" t="s">
        <v>85</v>
      </c>
      <c r="C135" s="82" t="s">
        <v>527</v>
      </c>
      <c r="D135">
        <v>20</v>
      </c>
      <c r="E135" t="s">
        <v>185</v>
      </c>
      <c r="G135">
        <f>Tableau3[[#This Row],[Colonne5]]-G143</f>
        <v>0</v>
      </c>
    </row>
    <row r="136" spans="1:11" x14ac:dyDescent="0.25">
      <c r="A136" t="s">
        <v>85</v>
      </c>
      <c r="C136" s="82" t="s">
        <v>183</v>
      </c>
      <c r="D136">
        <v>20</v>
      </c>
      <c r="E136" t="s">
        <v>185</v>
      </c>
      <c r="G136">
        <f>Tableau3[[#This Row],[Colonne5]]-E143</f>
        <v>0</v>
      </c>
    </row>
    <row r="140" spans="1:11" x14ac:dyDescent="0.25">
      <c r="A140" s="82" t="s">
        <v>340</v>
      </c>
      <c r="B140" s="82"/>
      <c r="G140" s="1"/>
    </row>
    <row r="141" spans="1:11" x14ac:dyDescent="0.25">
      <c r="A141" s="50" t="s">
        <v>341</v>
      </c>
      <c r="B141" s="50">
        <v>1</v>
      </c>
      <c r="C141" s="50"/>
      <c r="D141" s="50">
        <v>2</v>
      </c>
      <c r="E141" s="50"/>
      <c r="F141" s="50">
        <v>3</v>
      </c>
      <c r="G141" s="9"/>
      <c r="H141" s="50" t="s">
        <v>514</v>
      </c>
      <c r="I141" s="50"/>
      <c r="J141" s="50"/>
      <c r="K141" s="50"/>
    </row>
    <row r="142" spans="1:11" x14ac:dyDescent="0.25">
      <c r="A142" t="s">
        <v>61</v>
      </c>
      <c r="B142" s="67" t="s">
        <v>57</v>
      </c>
      <c r="C142" s="67">
        <v>20</v>
      </c>
      <c r="D142" s="88" t="s">
        <v>57</v>
      </c>
      <c r="E142" s="88">
        <v>20</v>
      </c>
      <c r="F142" s="67" t="s">
        <v>182</v>
      </c>
      <c r="G142" s="81">
        <v>20</v>
      </c>
      <c r="H142" t="s">
        <v>516</v>
      </c>
      <c r="I142">
        <v>20</v>
      </c>
    </row>
    <row r="143" spans="1:11" x14ac:dyDescent="0.25">
      <c r="A143" t="s">
        <v>311</v>
      </c>
      <c r="B143" s="88" t="s">
        <v>182</v>
      </c>
      <c r="C143" s="88">
        <v>20</v>
      </c>
      <c r="D143" s="67" t="s">
        <v>183</v>
      </c>
      <c r="E143" s="67">
        <v>20</v>
      </c>
      <c r="F143" s="88" t="s">
        <v>342</v>
      </c>
      <c r="G143" s="98">
        <v>20</v>
      </c>
      <c r="H143" t="s">
        <v>516</v>
      </c>
      <c r="I143">
        <v>40</v>
      </c>
    </row>
    <row r="144" spans="1:11" x14ac:dyDescent="0.25">
      <c r="B144" t="s">
        <v>343</v>
      </c>
      <c r="D144" t="s">
        <v>343</v>
      </c>
      <c r="F144" t="s">
        <v>343</v>
      </c>
    </row>
    <row r="145" spans="1:17" x14ac:dyDescent="0.25">
      <c r="A145" s="50" t="s">
        <v>1</v>
      </c>
      <c r="B145" s="50">
        <v>4</v>
      </c>
      <c r="C145" s="50"/>
      <c r="D145" s="50">
        <v>5</v>
      </c>
      <c r="E145" s="50"/>
      <c r="F145" s="50">
        <v>53</v>
      </c>
      <c r="G145" s="9"/>
      <c r="H145" s="50"/>
      <c r="I145" s="50"/>
      <c r="J145" s="50"/>
      <c r="K145" s="50"/>
    </row>
    <row r="146" spans="1:17" x14ac:dyDescent="0.25">
      <c r="A146" t="s">
        <v>61</v>
      </c>
      <c r="B146" s="85" t="s">
        <v>508</v>
      </c>
      <c r="C146" s="67">
        <v>40</v>
      </c>
      <c r="D146" s="88" t="s">
        <v>182</v>
      </c>
      <c r="E146" s="88">
        <v>20</v>
      </c>
      <c r="F146" s="130" t="s">
        <v>184</v>
      </c>
      <c r="G146" s="131">
        <v>20</v>
      </c>
    </row>
    <row r="147" spans="1:17" x14ac:dyDescent="0.25">
      <c r="A147" t="s">
        <v>311</v>
      </c>
      <c r="B147" s="88" t="s">
        <v>184</v>
      </c>
      <c r="C147" s="88">
        <v>40</v>
      </c>
      <c r="D147" s="67" t="s">
        <v>344</v>
      </c>
      <c r="E147" s="67">
        <v>20</v>
      </c>
      <c r="F147" s="132" t="s">
        <v>57</v>
      </c>
      <c r="G147" s="133">
        <v>20</v>
      </c>
      <c r="M147" s="114"/>
      <c r="N147" s="114"/>
      <c r="O147" s="114"/>
      <c r="P147" s="114"/>
      <c r="Q147" s="114"/>
    </row>
    <row r="148" spans="1:17" x14ac:dyDescent="0.25">
      <c r="F148" s="109" t="s">
        <v>345</v>
      </c>
    </row>
    <row r="151" spans="1:17" x14ac:dyDescent="0.25">
      <c r="A151" s="82" t="s">
        <v>415</v>
      </c>
      <c r="C151">
        <v>6</v>
      </c>
    </row>
    <row r="152" spans="1:17" x14ac:dyDescent="0.25">
      <c r="A152" s="50" t="s">
        <v>85</v>
      </c>
      <c r="B152" s="50"/>
      <c r="C152" s="50"/>
    </row>
    <row r="153" spans="1:17" x14ac:dyDescent="0.25">
      <c r="A153" t="s">
        <v>61</v>
      </c>
      <c r="B153" s="67" t="s">
        <v>182</v>
      </c>
      <c r="C153" s="67">
        <v>30</v>
      </c>
    </row>
    <row r="154" spans="1:17" x14ac:dyDescent="0.25">
      <c r="A154" t="s">
        <v>311</v>
      </c>
      <c r="B154" s="88" t="s">
        <v>414</v>
      </c>
      <c r="C154" s="88">
        <v>30</v>
      </c>
    </row>
    <row r="155" spans="1:17" x14ac:dyDescent="0.25">
      <c r="B155" t="s">
        <v>185</v>
      </c>
    </row>
    <row r="157" spans="1:17" x14ac:dyDescent="0.25">
      <c r="A157" s="82" t="s">
        <v>418</v>
      </c>
      <c r="C157">
        <v>7</v>
      </c>
    </row>
    <row r="158" spans="1:17" x14ac:dyDescent="0.25">
      <c r="A158" s="50" t="s">
        <v>86</v>
      </c>
      <c r="B158" s="50"/>
      <c r="C158" s="50"/>
    </row>
    <row r="159" spans="1:17" x14ac:dyDescent="0.25">
      <c r="A159" t="s">
        <v>61</v>
      </c>
      <c r="B159" s="88" t="s">
        <v>416</v>
      </c>
      <c r="C159" s="88">
        <v>20</v>
      </c>
    </row>
    <row r="160" spans="1:17" x14ac:dyDescent="0.25">
      <c r="A160" t="s">
        <v>311</v>
      </c>
      <c r="B160" s="67" t="s">
        <v>417</v>
      </c>
      <c r="C160" s="67">
        <v>20</v>
      </c>
    </row>
    <row r="161" spans="1:8" x14ac:dyDescent="0.25">
      <c r="B161" t="s">
        <v>185</v>
      </c>
    </row>
    <row r="164" spans="1:8" x14ac:dyDescent="0.25">
      <c r="A164" s="82" t="s">
        <v>444</v>
      </c>
      <c r="C164">
        <v>8</v>
      </c>
      <c r="E164">
        <v>9</v>
      </c>
      <c r="G164">
        <v>10</v>
      </c>
    </row>
    <row r="165" spans="1:8" x14ac:dyDescent="0.25">
      <c r="A165" s="50" t="s">
        <v>85</v>
      </c>
      <c r="B165" s="50"/>
      <c r="C165" s="50"/>
      <c r="D165" s="50"/>
      <c r="E165" s="50"/>
      <c r="F165" s="50"/>
      <c r="G165" s="50"/>
      <c r="H165" s="50"/>
    </row>
    <row r="166" spans="1:8" x14ac:dyDescent="0.25">
      <c r="A166" t="s">
        <v>61</v>
      </c>
      <c r="B166" s="67" t="s">
        <v>419</v>
      </c>
      <c r="C166" s="67">
        <v>25</v>
      </c>
      <c r="D166" s="88" t="s">
        <v>420</v>
      </c>
      <c r="E166" s="88">
        <v>50</v>
      </c>
      <c r="F166" s="67" t="s">
        <v>421</v>
      </c>
      <c r="G166" s="67">
        <v>25</v>
      </c>
    </row>
    <row r="167" spans="1:8" x14ac:dyDescent="0.25">
      <c r="A167" t="s">
        <v>311</v>
      </c>
      <c r="B167" s="88" t="s">
        <v>422</v>
      </c>
      <c r="C167" s="88">
        <v>25</v>
      </c>
      <c r="D167" s="67" t="s">
        <v>423</v>
      </c>
      <c r="E167" s="67">
        <v>50</v>
      </c>
      <c r="F167" s="88" t="s">
        <v>424</v>
      </c>
      <c r="G167" s="88">
        <v>25</v>
      </c>
    </row>
    <row r="170" spans="1:8" x14ac:dyDescent="0.25">
      <c r="A170" s="82" t="s">
        <v>445</v>
      </c>
    </row>
    <row r="171" spans="1:8" x14ac:dyDescent="0.25">
      <c r="A171" s="50" t="s">
        <v>86</v>
      </c>
      <c r="B171" s="50"/>
      <c r="C171" s="50">
        <v>11</v>
      </c>
    </row>
    <row r="172" spans="1:8" x14ac:dyDescent="0.25">
      <c r="A172" t="s">
        <v>61</v>
      </c>
      <c r="B172" s="67" t="s">
        <v>434</v>
      </c>
      <c r="C172" s="67">
        <v>20</v>
      </c>
      <c r="D172" t="s">
        <v>521</v>
      </c>
    </row>
    <row r="173" spans="1:8" x14ac:dyDescent="0.25">
      <c r="A173" t="s">
        <v>311</v>
      </c>
      <c r="B173" s="88"/>
      <c r="C173" s="88"/>
    </row>
    <row r="179" spans="1:5" x14ac:dyDescent="0.25">
      <c r="A179" s="82" t="s">
        <v>493</v>
      </c>
    </row>
    <row r="181" spans="1:5" x14ac:dyDescent="0.25">
      <c r="A181" t="s">
        <v>297</v>
      </c>
      <c r="B181" t="s">
        <v>298</v>
      </c>
      <c r="C181" t="s">
        <v>299</v>
      </c>
      <c r="D181" t="s">
        <v>300</v>
      </c>
    </row>
    <row r="182" spans="1:5" x14ac:dyDescent="0.25">
      <c r="A182" t="s">
        <v>85</v>
      </c>
      <c r="B182" t="s">
        <v>494</v>
      </c>
      <c r="D182">
        <v>60</v>
      </c>
      <c r="E182" s="109" t="s">
        <v>495</v>
      </c>
    </row>
    <row r="183" spans="1:5" x14ac:dyDescent="0.25">
      <c r="A183" t="s">
        <v>85</v>
      </c>
      <c r="C183" t="s">
        <v>494</v>
      </c>
      <c r="D183">
        <v>60</v>
      </c>
    </row>
    <row r="184" spans="1:5" x14ac:dyDescent="0.25">
      <c r="A184" t="s">
        <v>85</v>
      </c>
      <c r="B184" t="s">
        <v>183</v>
      </c>
      <c r="D184">
        <v>60</v>
      </c>
      <c r="E184" s="109" t="s">
        <v>496</v>
      </c>
    </row>
    <row r="186" spans="1:5" x14ac:dyDescent="0.25">
      <c r="A186" s="50" t="s">
        <v>85</v>
      </c>
      <c r="B186" s="50"/>
      <c r="C186" s="50">
        <v>12</v>
      </c>
    </row>
    <row r="187" spans="1:5" x14ac:dyDescent="0.25">
      <c r="A187" t="s">
        <v>61</v>
      </c>
      <c r="B187" s="67" t="s">
        <v>497</v>
      </c>
      <c r="C187" s="67">
        <v>60</v>
      </c>
    </row>
    <row r="188" spans="1:5" x14ac:dyDescent="0.25">
      <c r="A188" t="s">
        <v>311</v>
      </c>
      <c r="B188" s="88" t="s">
        <v>498</v>
      </c>
      <c r="C188" s="88">
        <v>60</v>
      </c>
    </row>
    <row r="193" spans="1:17" ht="33.75" x14ac:dyDescent="0.5">
      <c r="D193" s="116" t="s">
        <v>456</v>
      </c>
    </row>
    <row r="196" spans="1:17" x14ac:dyDescent="0.25">
      <c r="A196" t="s">
        <v>297</v>
      </c>
      <c r="B196" s="82" t="s">
        <v>298</v>
      </c>
      <c r="C196" t="s">
        <v>299</v>
      </c>
      <c r="D196" t="s">
        <v>300</v>
      </c>
      <c r="E196" t="s">
        <v>301</v>
      </c>
    </row>
    <row r="197" spans="1:17" x14ac:dyDescent="0.25">
      <c r="A197" t="s">
        <v>85</v>
      </c>
      <c r="B197" s="108" t="s">
        <v>129</v>
      </c>
      <c r="C197" s="108"/>
      <c r="D197">
        <v>50</v>
      </c>
      <c r="F197">
        <f>Tableau4[[#This Row],[Colonne4]]-C216</f>
        <v>0</v>
      </c>
    </row>
    <row r="198" spans="1:17" x14ac:dyDescent="0.25">
      <c r="A198" t="s">
        <v>85</v>
      </c>
      <c r="B198" s="108"/>
      <c r="C198" s="108" t="s">
        <v>129</v>
      </c>
      <c r="D198">
        <v>50</v>
      </c>
      <c r="F198">
        <f>Tableau4[[#This Row],[Colonne4]]-E217-G221-I221</f>
        <v>10</v>
      </c>
    </row>
    <row r="199" spans="1:17" x14ac:dyDescent="0.25">
      <c r="A199" s="52" t="s">
        <v>86</v>
      </c>
      <c r="B199" s="52" t="s">
        <v>129</v>
      </c>
      <c r="C199" s="52"/>
      <c r="D199" s="52">
        <v>24</v>
      </c>
      <c r="F199">
        <f>Tableau4[[#This Row],[Colonne4]]-G224</f>
        <v>0</v>
      </c>
    </row>
    <row r="200" spans="1:17" x14ac:dyDescent="0.25">
      <c r="A200" t="s">
        <v>85</v>
      </c>
      <c r="B200" s="108" t="s">
        <v>189</v>
      </c>
      <c r="C200" s="108"/>
      <c r="D200">
        <v>30</v>
      </c>
      <c r="F200">
        <f>Tableau4[[#This Row],[Colonne4]]-K216-E216</f>
        <v>0</v>
      </c>
    </row>
    <row r="201" spans="1:17" x14ac:dyDescent="0.25">
      <c r="A201" t="s">
        <v>86</v>
      </c>
      <c r="B201" s="108" t="s">
        <v>190</v>
      </c>
      <c r="C201" s="108"/>
      <c r="D201">
        <v>30</v>
      </c>
      <c r="F201">
        <f>Tableau4[[#This Row],[Colonne4]]-E224</f>
        <v>0</v>
      </c>
    </row>
    <row r="202" spans="1:17" x14ac:dyDescent="0.25">
      <c r="A202" s="52" t="s">
        <v>85</v>
      </c>
      <c r="B202" s="52"/>
      <c r="C202" s="52" t="s">
        <v>369</v>
      </c>
      <c r="D202" s="52">
        <v>30</v>
      </c>
      <c r="F202">
        <f>Tableau4[[#This Row],[Colonne4]]-I217-K217</f>
        <v>10</v>
      </c>
      <c r="G202" t="s">
        <v>391</v>
      </c>
    </row>
    <row r="203" spans="1:17" x14ac:dyDescent="0.25">
      <c r="A203" t="s">
        <v>85</v>
      </c>
      <c r="B203" s="108" t="s">
        <v>191</v>
      </c>
      <c r="C203" s="108"/>
      <c r="D203">
        <v>6</v>
      </c>
      <c r="F203">
        <f>Tableau4[[#This Row],[Colonne4]]-G216</f>
        <v>0</v>
      </c>
    </row>
    <row r="204" spans="1:17" x14ac:dyDescent="0.25">
      <c r="A204" t="s">
        <v>86</v>
      </c>
      <c r="B204" s="108" t="s">
        <v>191</v>
      </c>
      <c r="C204" s="108"/>
      <c r="D204">
        <v>6</v>
      </c>
      <c r="F204">
        <f>Tableau4[[#This Row],[Colonne4]]-C224</f>
        <v>0</v>
      </c>
    </row>
    <row r="205" spans="1:17" x14ac:dyDescent="0.25">
      <c r="A205" t="s">
        <v>85</v>
      </c>
      <c r="B205" s="108" t="s">
        <v>368</v>
      </c>
      <c r="C205" s="108"/>
      <c r="D205">
        <v>60</v>
      </c>
      <c r="F205">
        <f>Tableau4[[#This Row],[Colonne4]]-I216-E220-G220</f>
        <v>34</v>
      </c>
      <c r="Q205" s="114"/>
    </row>
    <row r="206" spans="1:17" x14ac:dyDescent="0.25">
      <c r="A206" t="s">
        <v>85</v>
      </c>
      <c r="B206" s="108"/>
      <c r="C206" s="108" t="s">
        <v>366</v>
      </c>
      <c r="D206">
        <v>60</v>
      </c>
      <c r="F206">
        <f>Tableau4[[#This Row],[Colonne4]]-C217-G217</f>
        <v>4</v>
      </c>
    </row>
    <row r="207" spans="1:17" x14ac:dyDescent="0.25">
      <c r="A207" t="s">
        <v>86</v>
      </c>
      <c r="B207" s="108"/>
      <c r="C207" s="108" t="s">
        <v>367</v>
      </c>
      <c r="D207">
        <v>60</v>
      </c>
      <c r="F207" s="52">
        <f>Tableau4[[#This Row],[Colonne4]]-C225-E225-G225</f>
        <v>0</v>
      </c>
    </row>
    <row r="208" spans="1:17" x14ac:dyDescent="0.25">
      <c r="A208" t="s">
        <v>85</v>
      </c>
      <c r="B208" s="108" t="s">
        <v>346</v>
      </c>
      <c r="C208" s="108"/>
      <c r="D208">
        <v>6</v>
      </c>
      <c r="F208">
        <f>Tableau4[[#This Row],[Colonne4]]-C220</f>
        <v>0</v>
      </c>
    </row>
    <row r="209" spans="1:12" x14ac:dyDescent="0.25">
      <c r="A209" t="s">
        <v>85</v>
      </c>
      <c r="B209" s="108"/>
      <c r="C209" s="108" t="s">
        <v>193</v>
      </c>
      <c r="D209">
        <v>12</v>
      </c>
      <c r="F209">
        <f>Tableau4[[#This Row],[Colonne4]]-E221-C221</f>
        <v>0</v>
      </c>
    </row>
    <row r="210" spans="1:12" x14ac:dyDescent="0.25">
      <c r="A210" t="s">
        <v>529</v>
      </c>
      <c r="B210" s="108" t="s">
        <v>522</v>
      </c>
      <c r="C210" s="108"/>
      <c r="D210">
        <v>10</v>
      </c>
      <c r="E210" t="s">
        <v>525</v>
      </c>
      <c r="F210">
        <f>Tableau4[[#This Row],[Colonne4]]-I220</f>
        <v>0</v>
      </c>
    </row>
    <row r="214" spans="1:12" x14ac:dyDescent="0.25">
      <c r="A214" s="82" t="s">
        <v>347</v>
      </c>
      <c r="G214" s="1"/>
    </row>
    <row r="215" spans="1:12" x14ac:dyDescent="0.25">
      <c r="A215" s="50" t="s">
        <v>0</v>
      </c>
      <c r="B215" s="50">
        <v>13</v>
      </c>
      <c r="C215" s="50"/>
      <c r="D215" s="50">
        <v>14</v>
      </c>
      <c r="E215" s="50"/>
      <c r="F215" s="50">
        <v>15</v>
      </c>
      <c r="G215" s="9"/>
      <c r="H215" s="50">
        <v>16</v>
      </c>
      <c r="I215" s="50"/>
      <c r="J215" s="50">
        <v>17</v>
      </c>
      <c r="K215" s="50"/>
      <c r="L215" s="50"/>
    </row>
    <row r="216" spans="1:12" x14ac:dyDescent="0.25">
      <c r="A216" t="s">
        <v>61</v>
      </c>
      <c r="B216" s="67" t="s">
        <v>129</v>
      </c>
      <c r="C216" s="67">
        <v>50</v>
      </c>
      <c r="D216" s="99" t="s">
        <v>348</v>
      </c>
      <c r="E216" s="88">
        <v>20</v>
      </c>
      <c r="F216" s="85" t="s">
        <v>528</v>
      </c>
      <c r="G216" s="81">
        <v>6</v>
      </c>
      <c r="H216" s="88" t="s">
        <v>349</v>
      </c>
      <c r="I216" s="88">
        <v>10</v>
      </c>
      <c r="J216" s="88" t="s">
        <v>350</v>
      </c>
      <c r="K216" s="88">
        <v>10</v>
      </c>
    </row>
    <row r="217" spans="1:12" x14ac:dyDescent="0.25">
      <c r="A217" t="s">
        <v>311</v>
      </c>
      <c r="B217" s="88" t="s">
        <v>353</v>
      </c>
      <c r="C217" s="88">
        <v>50</v>
      </c>
      <c r="D217" s="67" t="s">
        <v>129</v>
      </c>
      <c r="E217" s="67">
        <v>20</v>
      </c>
      <c r="F217" s="88" t="s">
        <v>354</v>
      </c>
      <c r="G217" s="98">
        <v>6</v>
      </c>
      <c r="H217" s="85" t="s">
        <v>355</v>
      </c>
      <c r="I217" s="67">
        <v>10</v>
      </c>
      <c r="J217" s="85" t="s">
        <v>369</v>
      </c>
      <c r="K217" s="67">
        <v>10</v>
      </c>
    </row>
    <row r="218" spans="1:12" x14ac:dyDescent="0.25">
      <c r="B218" s="110" t="s">
        <v>185</v>
      </c>
      <c r="C218" s="110"/>
      <c r="D218" s="110" t="str">
        <f>+B218</f>
        <v>TOUT BAC</v>
      </c>
      <c r="E218" s="110"/>
      <c r="F218" s="110" t="s">
        <v>357</v>
      </c>
      <c r="G218" s="110"/>
      <c r="H218" s="110" t="s">
        <v>185</v>
      </c>
      <c r="I218" s="110"/>
      <c r="J218" s="110" t="s">
        <v>185</v>
      </c>
      <c r="K218" s="110"/>
    </row>
    <row r="219" spans="1:12" x14ac:dyDescent="0.25">
      <c r="B219" s="50">
        <v>18</v>
      </c>
      <c r="C219" s="50"/>
      <c r="D219" s="50">
        <v>19</v>
      </c>
      <c r="E219" s="50"/>
      <c r="F219" s="50"/>
      <c r="G219" s="50"/>
      <c r="I219">
        <v>23</v>
      </c>
    </row>
    <row r="220" spans="1:12" x14ac:dyDescent="0.25">
      <c r="B220" s="85" t="s">
        <v>351</v>
      </c>
      <c r="C220" s="67">
        <v>6</v>
      </c>
      <c r="D220" s="88" t="s">
        <v>352</v>
      </c>
      <c r="E220" s="88">
        <v>6</v>
      </c>
      <c r="F220" s="115" t="s">
        <v>370</v>
      </c>
      <c r="G220" s="115">
        <v>10</v>
      </c>
      <c r="H220" t="s">
        <v>523</v>
      </c>
      <c r="I220">
        <v>10</v>
      </c>
    </row>
    <row r="221" spans="1:12" x14ac:dyDescent="0.25">
      <c r="B221" s="99" t="s">
        <v>356</v>
      </c>
      <c r="C221" s="88">
        <v>6</v>
      </c>
      <c r="D221" s="67" t="s">
        <v>193</v>
      </c>
      <c r="E221" s="67">
        <v>6</v>
      </c>
      <c r="F221" s="115" t="s">
        <v>129</v>
      </c>
      <c r="G221" s="115">
        <v>10</v>
      </c>
      <c r="H221" t="s">
        <v>524</v>
      </c>
      <c r="I221">
        <v>10</v>
      </c>
    </row>
    <row r="222" spans="1:12" ht="30" x14ac:dyDescent="0.25">
      <c r="B222" s="111" t="s">
        <v>358</v>
      </c>
      <c r="C222" s="110"/>
      <c r="D222" s="110" t="s">
        <v>359</v>
      </c>
      <c r="E222" s="110"/>
      <c r="F222" s="110"/>
      <c r="G222" s="110"/>
      <c r="H222" s="110" t="s">
        <v>360</v>
      </c>
      <c r="J222" t="s">
        <v>532</v>
      </c>
    </row>
    <row r="223" spans="1:12" x14ac:dyDescent="0.25">
      <c r="A223" s="50" t="s">
        <v>1</v>
      </c>
      <c r="B223" s="50">
        <v>20</v>
      </c>
      <c r="C223" s="50"/>
      <c r="D223" s="50">
        <v>21</v>
      </c>
      <c r="E223" s="50"/>
      <c r="F223" t="s">
        <v>530</v>
      </c>
      <c r="G223" s="1">
        <v>22</v>
      </c>
      <c r="H223" s="50" t="s">
        <v>533</v>
      </c>
      <c r="I223" s="50"/>
    </row>
    <row r="224" spans="1:12" x14ac:dyDescent="0.25">
      <c r="A224" t="s">
        <v>61</v>
      </c>
      <c r="B224" s="88" t="s">
        <v>361</v>
      </c>
      <c r="C224" s="88">
        <v>6</v>
      </c>
      <c r="D224" s="67" t="s">
        <v>362</v>
      </c>
      <c r="E224" s="67">
        <v>30</v>
      </c>
      <c r="F224" s="53" t="s">
        <v>129</v>
      </c>
      <c r="G224" s="53">
        <v>24</v>
      </c>
      <c r="H224" t="s">
        <v>524</v>
      </c>
      <c r="I224">
        <v>50</v>
      </c>
      <c r="J224" s="109"/>
    </row>
    <row r="225" spans="1:11" x14ac:dyDescent="0.25">
      <c r="A225" t="s">
        <v>311</v>
      </c>
      <c r="B225" s="67" t="s">
        <v>363</v>
      </c>
      <c r="C225" s="67">
        <v>6</v>
      </c>
      <c r="D225" s="113" t="s">
        <v>364</v>
      </c>
      <c r="E225" s="113">
        <v>30</v>
      </c>
      <c r="F225" s="53" t="s">
        <v>372</v>
      </c>
      <c r="G225" s="53">
        <v>24</v>
      </c>
      <c r="H225" t="s">
        <v>524</v>
      </c>
      <c r="I225">
        <v>50</v>
      </c>
      <c r="J225" s="109" t="s">
        <v>531</v>
      </c>
      <c r="K225">
        <v>25</v>
      </c>
    </row>
    <row r="226" spans="1:11" x14ac:dyDescent="0.25">
      <c r="B226" s="110" t="s">
        <v>357</v>
      </c>
      <c r="F226" s="109" t="s">
        <v>371</v>
      </c>
      <c r="G226" s="112"/>
      <c r="J226" s="109"/>
    </row>
    <row r="227" spans="1:11" x14ac:dyDescent="0.25">
      <c r="F227" s="109"/>
      <c r="G227" s="112"/>
    </row>
    <row r="228" spans="1:11" x14ac:dyDescent="0.25">
      <c r="A228" s="82" t="s">
        <v>458</v>
      </c>
      <c r="B228" s="82"/>
      <c r="F228" s="109" t="s">
        <v>390</v>
      </c>
      <c r="G228" s="109"/>
    </row>
    <row r="229" spans="1:11" x14ac:dyDescent="0.25">
      <c r="A229" t="s">
        <v>85</v>
      </c>
      <c r="B229" s="82" t="s">
        <v>446</v>
      </c>
      <c r="D229">
        <v>10</v>
      </c>
    </row>
    <row r="230" spans="1:11" x14ac:dyDescent="0.25">
      <c r="A230" t="s">
        <v>85</v>
      </c>
      <c r="B230" s="82" t="s">
        <v>447</v>
      </c>
      <c r="D230">
        <v>10</v>
      </c>
      <c r="E230">
        <f>D230+D229-C240</f>
        <v>0</v>
      </c>
    </row>
    <row r="231" spans="1:11" x14ac:dyDescent="0.25">
      <c r="A231" t="s">
        <v>85</v>
      </c>
      <c r="B231" s="82" t="s">
        <v>448</v>
      </c>
      <c r="D231">
        <v>10</v>
      </c>
    </row>
    <row r="232" spans="1:11" x14ac:dyDescent="0.25">
      <c r="B232" t="s">
        <v>449</v>
      </c>
      <c r="D232">
        <v>20</v>
      </c>
      <c r="E232">
        <f>D232-C241</f>
        <v>0</v>
      </c>
    </row>
    <row r="233" spans="1:11" x14ac:dyDescent="0.25">
      <c r="A233" t="s">
        <v>85</v>
      </c>
      <c r="C233" t="s">
        <v>450</v>
      </c>
      <c r="D233">
        <v>10</v>
      </c>
    </row>
    <row r="234" spans="1:11" x14ac:dyDescent="0.25">
      <c r="A234" t="s">
        <v>85</v>
      </c>
      <c r="C234" t="s">
        <v>447</v>
      </c>
      <c r="D234">
        <v>10</v>
      </c>
    </row>
    <row r="235" spans="1:11" x14ac:dyDescent="0.25">
      <c r="A235" t="s">
        <v>85</v>
      </c>
      <c r="C235" t="s">
        <v>448</v>
      </c>
      <c r="D235">
        <v>10</v>
      </c>
    </row>
    <row r="236" spans="1:11" x14ac:dyDescent="0.25">
      <c r="C236" s="82" t="s">
        <v>449</v>
      </c>
      <c r="D236">
        <v>20</v>
      </c>
    </row>
    <row r="239" spans="1:11" x14ac:dyDescent="0.25">
      <c r="A239" s="50" t="s">
        <v>85</v>
      </c>
      <c r="B239" s="50"/>
      <c r="C239">
        <v>24</v>
      </c>
    </row>
    <row r="240" spans="1:11" x14ac:dyDescent="0.25">
      <c r="A240" t="s">
        <v>61</v>
      </c>
      <c r="B240" s="67" t="s">
        <v>451</v>
      </c>
      <c r="C240" s="67">
        <v>20</v>
      </c>
      <c r="E240" s="88" t="s">
        <v>452</v>
      </c>
      <c r="F240">
        <v>20</v>
      </c>
    </row>
    <row r="241" spans="1:6" x14ac:dyDescent="0.25">
      <c r="A241" t="s">
        <v>311</v>
      </c>
      <c r="B241" s="88" t="s">
        <v>452</v>
      </c>
      <c r="C241" s="88">
        <v>20</v>
      </c>
      <c r="E241" s="67" t="s">
        <v>451</v>
      </c>
      <c r="F241">
        <v>20</v>
      </c>
    </row>
    <row r="245" spans="1:6" x14ac:dyDescent="0.25">
      <c r="A245" s="82" t="s">
        <v>480</v>
      </c>
    </row>
    <row r="246" spans="1:6" x14ac:dyDescent="0.25">
      <c r="C246" t="s">
        <v>481</v>
      </c>
      <c r="E246">
        <v>5</v>
      </c>
    </row>
    <row r="247" spans="1:6" x14ac:dyDescent="0.25">
      <c r="D247" t="s">
        <v>481</v>
      </c>
      <c r="E247" t="s">
        <v>482</v>
      </c>
    </row>
    <row r="249" spans="1:6" x14ac:dyDescent="0.25">
      <c r="A249" s="50" t="s">
        <v>85</v>
      </c>
      <c r="B249" s="50"/>
      <c r="C249" s="50">
        <v>25</v>
      </c>
    </row>
    <row r="250" spans="1:6" x14ac:dyDescent="0.25">
      <c r="A250" t="s">
        <v>61</v>
      </c>
      <c r="B250" s="67" t="s">
        <v>483</v>
      </c>
      <c r="C250" s="67">
        <v>5</v>
      </c>
      <c r="D250" s="109" t="s">
        <v>489</v>
      </c>
    </row>
    <row r="253" spans="1:6" x14ac:dyDescent="0.25">
      <c r="A253" s="82" t="s">
        <v>484</v>
      </c>
    </row>
    <row r="254" spans="1:6" x14ac:dyDescent="0.25">
      <c r="A254" t="s">
        <v>297</v>
      </c>
      <c r="B254" t="s">
        <v>298</v>
      </c>
      <c r="C254" t="s">
        <v>299</v>
      </c>
      <c r="D254" t="s">
        <v>300</v>
      </c>
    </row>
    <row r="255" spans="1:6" x14ac:dyDescent="0.25">
      <c r="A255" t="s">
        <v>85</v>
      </c>
      <c r="B255" t="s">
        <v>486</v>
      </c>
      <c r="D255">
        <v>5</v>
      </c>
    </row>
    <row r="256" spans="1:6" x14ac:dyDescent="0.25">
      <c r="A256" t="s">
        <v>85</v>
      </c>
      <c r="C256" t="s">
        <v>487</v>
      </c>
      <c r="D256">
        <v>5</v>
      </c>
    </row>
    <row r="257" spans="1:8" x14ac:dyDescent="0.25">
      <c r="A257" t="s">
        <v>85</v>
      </c>
      <c r="B257" t="s">
        <v>485</v>
      </c>
      <c r="D257" s="109" t="s">
        <v>488</v>
      </c>
    </row>
    <row r="260" spans="1:8" x14ac:dyDescent="0.25">
      <c r="A260" t="s">
        <v>85</v>
      </c>
      <c r="C260">
        <v>26</v>
      </c>
    </row>
    <row r="261" spans="1:8" x14ac:dyDescent="0.25">
      <c r="A261" t="s">
        <v>61</v>
      </c>
      <c r="B261" t="s">
        <v>111</v>
      </c>
      <c r="C261">
        <v>5</v>
      </c>
    </row>
    <row r="262" spans="1:8" ht="33.75" x14ac:dyDescent="0.5">
      <c r="A262" t="s">
        <v>311</v>
      </c>
      <c r="B262" t="s">
        <v>268</v>
      </c>
      <c r="C262">
        <v>5</v>
      </c>
      <c r="E262" s="116" t="s">
        <v>457</v>
      </c>
    </row>
    <row r="266" spans="1:8" x14ac:dyDescent="0.25">
      <c r="A266" t="s">
        <v>297</v>
      </c>
      <c r="B266" t="s">
        <v>298</v>
      </c>
      <c r="C266" t="s">
        <v>299</v>
      </c>
      <c r="D266" t="s">
        <v>300</v>
      </c>
      <c r="E266" t="s">
        <v>301</v>
      </c>
      <c r="F266" t="s">
        <v>302</v>
      </c>
      <c r="G266" t="s">
        <v>303</v>
      </c>
    </row>
    <row r="268" spans="1:8" x14ac:dyDescent="0.25">
      <c r="A268" t="s">
        <v>86</v>
      </c>
      <c r="B268" t="s">
        <v>198</v>
      </c>
      <c r="E268" t="s">
        <v>205</v>
      </c>
      <c r="F268">
        <v>8</v>
      </c>
      <c r="H268">
        <f>Tableau6[[#This Row],[Colonne6]]-Feuil1!I298</f>
        <v>0</v>
      </c>
    </row>
    <row r="269" spans="1:8" x14ac:dyDescent="0.25">
      <c r="A269" t="s">
        <v>85</v>
      </c>
      <c r="B269" t="s">
        <v>198</v>
      </c>
      <c r="E269" t="s">
        <v>205</v>
      </c>
      <c r="F269">
        <v>8</v>
      </c>
      <c r="H269">
        <f>Tableau6[[#This Row],[Colonne6]]-Feuil1!C294</f>
        <v>0</v>
      </c>
    </row>
    <row r="270" spans="1:8" x14ac:dyDescent="0.25">
      <c r="A270" t="s">
        <v>85</v>
      </c>
      <c r="B270" t="s">
        <v>200</v>
      </c>
      <c r="E270" t="s">
        <v>206</v>
      </c>
      <c r="F270">
        <v>10</v>
      </c>
      <c r="H270">
        <f>Tableau6[[#This Row],[Colonne6]]-Feuil1!E294</f>
        <v>0</v>
      </c>
    </row>
    <row r="271" spans="1:8" x14ac:dyDescent="0.25">
      <c r="A271" t="s">
        <v>85</v>
      </c>
      <c r="C271" t="s">
        <v>201</v>
      </c>
      <c r="E271" t="s">
        <v>153</v>
      </c>
      <c r="F271">
        <v>15</v>
      </c>
      <c r="H271">
        <f>Tableau6[[#This Row],[Colonne6]]-Feuil1!G295</f>
        <v>0</v>
      </c>
    </row>
    <row r="272" spans="1:8" x14ac:dyDescent="0.25">
      <c r="A272" t="s">
        <v>86</v>
      </c>
      <c r="B272" t="s">
        <v>202</v>
      </c>
      <c r="E272" t="s">
        <v>210</v>
      </c>
      <c r="F272">
        <v>10</v>
      </c>
      <c r="H272">
        <f>Tableau6[[#This Row],[Colonne6]]-Feuil1!G298</f>
        <v>0</v>
      </c>
    </row>
    <row r="273" spans="1:8" x14ac:dyDescent="0.25">
      <c r="A273" t="s">
        <v>85</v>
      </c>
      <c r="B273" t="s">
        <v>389</v>
      </c>
      <c r="E273" t="s">
        <v>209</v>
      </c>
      <c r="F273">
        <v>20</v>
      </c>
      <c r="H273">
        <f>Tableau6[[#This Row],[Colonne6]]-Feuil1!G294</f>
        <v>5</v>
      </c>
    </row>
    <row r="274" spans="1:8" x14ac:dyDescent="0.25">
      <c r="A274" s="114" t="s">
        <v>85</v>
      </c>
      <c r="B274" s="114"/>
      <c r="C274" s="114" t="s">
        <v>214</v>
      </c>
      <c r="D274" s="114"/>
      <c r="E274" s="114"/>
      <c r="F274" s="114">
        <v>20</v>
      </c>
      <c r="G274" s="114"/>
      <c r="H274">
        <f>Tableau6[[#This Row],[Colonne6]]-Feuil1!E295</f>
        <v>10</v>
      </c>
    </row>
    <row r="275" spans="1:8" x14ac:dyDescent="0.25">
      <c r="A275" s="114" t="s">
        <v>86</v>
      </c>
      <c r="B275" s="114" t="s">
        <v>203</v>
      </c>
      <c r="C275" s="114"/>
      <c r="D275" s="114"/>
      <c r="E275" s="114"/>
      <c r="F275" s="114">
        <v>10</v>
      </c>
      <c r="G275" s="114"/>
      <c r="H275">
        <f>Tableau6[[#This Row],[Colonne6]]-Feuil1!E298</f>
        <v>0</v>
      </c>
    </row>
    <row r="276" spans="1:8" x14ac:dyDescent="0.25">
      <c r="A276" t="s">
        <v>86</v>
      </c>
      <c r="C276" t="s">
        <v>392</v>
      </c>
      <c r="E276" t="s">
        <v>208</v>
      </c>
      <c r="F276">
        <v>10</v>
      </c>
      <c r="H276">
        <f>Tableau6[[#This Row],[Colonne6]]-Feuil1!G299</f>
        <v>0</v>
      </c>
    </row>
    <row r="277" spans="1:8" x14ac:dyDescent="0.25">
      <c r="A277" t="s">
        <v>86</v>
      </c>
      <c r="B277" t="s">
        <v>204</v>
      </c>
      <c r="E277" t="s">
        <v>211</v>
      </c>
      <c r="F277">
        <v>80</v>
      </c>
      <c r="H277">
        <f>Tableau6[[#This Row],[Colonne6]]-Feuil1!C302</f>
        <v>0</v>
      </c>
    </row>
    <row r="278" spans="1:8" x14ac:dyDescent="0.25">
      <c r="A278" t="s">
        <v>86</v>
      </c>
      <c r="B278" t="s">
        <v>213</v>
      </c>
      <c r="E278" t="s">
        <v>185</v>
      </c>
      <c r="F278">
        <v>120</v>
      </c>
      <c r="H278">
        <f>Tableau6[[#This Row],[Colonne6]]-E302-G302</f>
        <v>0</v>
      </c>
    </row>
    <row r="279" spans="1:8" x14ac:dyDescent="0.25">
      <c r="A279" s="114" t="s">
        <v>86</v>
      </c>
      <c r="B279" s="114"/>
      <c r="C279" s="114" t="s">
        <v>393</v>
      </c>
      <c r="D279" s="114"/>
      <c r="E279" s="114"/>
      <c r="F279" s="114">
        <v>80</v>
      </c>
      <c r="G279" s="114"/>
      <c r="H279">
        <f>Tableau6[[#This Row],[Colonne6]]-E299-E303</f>
        <v>0</v>
      </c>
    </row>
    <row r="280" spans="1:8" x14ac:dyDescent="0.25">
      <c r="A280" t="s">
        <v>86</v>
      </c>
      <c r="C280" t="s">
        <v>216</v>
      </c>
      <c r="E280" t="s">
        <v>212</v>
      </c>
      <c r="F280">
        <v>120</v>
      </c>
      <c r="H280">
        <f>Tableau6[[#This Row],[Colonne6]]-Feuil1!C299-Feuil1!I299-Feuil1!C303-I303</f>
        <v>0</v>
      </c>
    </row>
    <row r="281" spans="1:8" x14ac:dyDescent="0.25">
      <c r="A281" s="52" t="s">
        <v>85</v>
      </c>
      <c r="B281" s="52"/>
      <c r="C281" s="52" t="s">
        <v>369</v>
      </c>
      <c r="D281" s="52"/>
      <c r="E281" s="52"/>
      <c r="F281" s="52">
        <v>10</v>
      </c>
      <c r="G281" s="52"/>
      <c r="H281">
        <f>Tableau6[[#This Row],[Colonne6]]-Feuil1!C298</f>
        <v>0</v>
      </c>
    </row>
    <row r="283" spans="1:8" x14ac:dyDescent="0.25">
      <c r="B283" t="s">
        <v>526</v>
      </c>
    </row>
    <row r="292" spans="1:9" x14ac:dyDescent="0.25">
      <c r="A292" s="82" t="s">
        <v>365</v>
      </c>
    </row>
    <row r="293" spans="1:9" x14ac:dyDescent="0.25">
      <c r="A293" s="50" t="s">
        <v>0</v>
      </c>
      <c r="B293" s="50"/>
      <c r="C293" s="50">
        <v>36</v>
      </c>
      <c r="D293" s="50"/>
      <c r="E293" s="50">
        <v>37</v>
      </c>
      <c r="F293" s="50"/>
      <c r="G293" s="50">
        <v>38</v>
      </c>
    </row>
    <row r="294" spans="1:9" x14ac:dyDescent="0.25">
      <c r="A294" t="s">
        <v>61</v>
      </c>
      <c r="B294" s="67" t="s">
        <v>373</v>
      </c>
      <c r="C294" s="67">
        <v>8</v>
      </c>
      <c r="D294" s="99" t="s">
        <v>374</v>
      </c>
      <c r="E294" s="88">
        <v>10</v>
      </c>
      <c r="F294" s="67" t="s">
        <v>375</v>
      </c>
      <c r="G294" s="67">
        <v>15</v>
      </c>
    </row>
    <row r="295" spans="1:9" x14ac:dyDescent="0.25">
      <c r="A295" t="s">
        <v>311</v>
      </c>
      <c r="B295" s="99" t="s">
        <v>376</v>
      </c>
      <c r="C295" s="88">
        <v>8</v>
      </c>
      <c r="D295" s="67" t="s">
        <v>377</v>
      </c>
      <c r="E295" s="67">
        <v>10</v>
      </c>
      <c r="F295" s="88" t="s">
        <v>201</v>
      </c>
      <c r="G295" s="88">
        <v>15</v>
      </c>
    </row>
    <row r="296" spans="1:9" ht="30" x14ac:dyDescent="0.25">
      <c r="B296" s="111" t="s">
        <v>378</v>
      </c>
      <c r="C296" s="110"/>
      <c r="D296" s="111" t="s">
        <v>379</v>
      </c>
      <c r="E296" s="110"/>
      <c r="F296" s="110" t="s">
        <v>153</v>
      </c>
      <c r="G296" s="110"/>
      <c r="H296" s="110"/>
    </row>
    <row r="297" spans="1:9" x14ac:dyDescent="0.25">
      <c r="A297" s="50" t="s">
        <v>1</v>
      </c>
      <c r="B297" s="50"/>
      <c r="C297" s="50">
        <v>39</v>
      </c>
      <c r="D297" s="50"/>
      <c r="E297" s="50">
        <v>40</v>
      </c>
      <c r="F297" s="50"/>
      <c r="G297" s="50">
        <v>41</v>
      </c>
      <c r="H297" s="50"/>
      <c r="I297" s="50">
        <v>42</v>
      </c>
    </row>
    <row r="298" spans="1:9" x14ac:dyDescent="0.25">
      <c r="A298" t="s">
        <v>61</v>
      </c>
      <c r="B298" s="67" t="s">
        <v>380</v>
      </c>
      <c r="C298" s="67">
        <v>10</v>
      </c>
      <c r="D298" s="99" t="s">
        <v>148</v>
      </c>
      <c r="E298" s="88">
        <v>10</v>
      </c>
      <c r="F298" s="99" t="s">
        <v>147</v>
      </c>
      <c r="G298" s="88">
        <v>10</v>
      </c>
      <c r="H298" s="67" t="s">
        <v>381</v>
      </c>
      <c r="I298" s="67">
        <v>8</v>
      </c>
    </row>
    <row r="299" spans="1:9" x14ac:dyDescent="0.25">
      <c r="A299" t="s">
        <v>311</v>
      </c>
      <c r="B299" s="88" t="s">
        <v>383</v>
      </c>
      <c r="C299" s="88">
        <v>10</v>
      </c>
      <c r="D299" s="85" t="s">
        <v>476</v>
      </c>
      <c r="E299" s="67">
        <v>10</v>
      </c>
      <c r="F299" s="85" t="s">
        <v>384</v>
      </c>
      <c r="G299" s="67">
        <v>10</v>
      </c>
      <c r="H299" s="88" t="s">
        <v>149</v>
      </c>
      <c r="I299" s="88">
        <v>8</v>
      </c>
    </row>
    <row r="300" spans="1:9" ht="30" x14ac:dyDescent="0.25">
      <c r="B300" s="110" t="s">
        <v>185</v>
      </c>
      <c r="C300" s="110"/>
      <c r="D300" s="111" t="s">
        <v>385</v>
      </c>
      <c r="E300" s="110"/>
      <c r="F300" s="111" t="s">
        <v>386</v>
      </c>
      <c r="G300" s="110"/>
      <c r="H300" s="111" t="s">
        <v>387</v>
      </c>
      <c r="I300" s="110"/>
    </row>
    <row r="301" spans="1:9" x14ac:dyDescent="0.25">
      <c r="B301" s="50"/>
      <c r="C301" s="50">
        <v>43</v>
      </c>
      <c r="D301" s="50"/>
      <c r="E301" s="50"/>
      <c r="F301" s="50"/>
      <c r="G301">
        <v>51</v>
      </c>
    </row>
    <row r="302" spans="1:9" x14ac:dyDescent="0.25">
      <c r="B302" s="88" t="s">
        <v>382</v>
      </c>
      <c r="C302" s="88">
        <v>80</v>
      </c>
      <c r="D302" s="115" t="s">
        <v>383</v>
      </c>
      <c r="E302" s="115">
        <v>70</v>
      </c>
      <c r="F302" t="s">
        <v>383</v>
      </c>
      <c r="G302">
        <v>50</v>
      </c>
    </row>
    <row r="303" spans="1:9" x14ac:dyDescent="0.25">
      <c r="B303" s="67" t="s">
        <v>383</v>
      </c>
      <c r="C303" s="67">
        <v>80</v>
      </c>
      <c r="D303" s="115" t="s">
        <v>382</v>
      </c>
      <c r="E303" s="115">
        <v>70</v>
      </c>
      <c r="H303" t="s">
        <v>383</v>
      </c>
      <c r="I303">
        <v>22</v>
      </c>
    </row>
    <row r="304" spans="1:9" ht="30" x14ac:dyDescent="0.25">
      <c r="B304" s="111" t="s">
        <v>388</v>
      </c>
    </row>
    <row r="309" spans="1:6" x14ac:dyDescent="0.25">
      <c r="A309" s="82" t="s">
        <v>436</v>
      </c>
    </row>
    <row r="310" spans="1:6" x14ac:dyDescent="0.25">
      <c r="A310" t="s">
        <v>297</v>
      </c>
      <c r="B310" t="s">
        <v>298</v>
      </c>
      <c r="C310" t="s">
        <v>299</v>
      </c>
      <c r="D310" t="s">
        <v>300</v>
      </c>
      <c r="E310" t="s">
        <v>301</v>
      </c>
      <c r="F310" t="s">
        <v>302</v>
      </c>
    </row>
    <row r="312" spans="1:6" x14ac:dyDescent="0.25">
      <c r="A312" t="s">
        <v>86</v>
      </c>
      <c r="B312" t="s">
        <v>426</v>
      </c>
      <c r="D312">
        <v>100</v>
      </c>
      <c r="F312">
        <f>D312-C318-E318</f>
        <v>2</v>
      </c>
    </row>
    <row r="313" spans="1:6" x14ac:dyDescent="0.25">
      <c r="A313" t="s">
        <v>86</v>
      </c>
      <c r="B313" t="s">
        <v>430</v>
      </c>
      <c r="D313" s="32" t="s">
        <v>441</v>
      </c>
      <c r="E313" t="s">
        <v>442</v>
      </c>
      <c r="F313" s="32" t="str">
        <f>D313</f>
        <v>18 (3,4,8)</v>
      </c>
    </row>
    <row r="314" spans="1:6" x14ac:dyDescent="0.25">
      <c r="A314" t="s">
        <v>86</v>
      </c>
      <c r="C314" t="s">
        <v>431</v>
      </c>
      <c r="D314" s="32">
        <v>18</v>
      </c>
      <c r="F314">
        <f>D314-C319</f>
        <v>0</v>
      </c>
    </row>
    <row r="317" spans="1:6" x14ac:dyDescent="0.25">
      <c r="A317" s="50" t="s">
        <v>86</v>
      </c>
      <c r="B317" s="50"/>
      <c r="C317" s="50">
        <v>44</v>
      </c>
    </row>
    <row r="318" spans="1:6" x14ac:dyDescent="0.25">
      <c r="A318" t="s">
        <v>61</v>
      </c>
      <c r="B318" s="67" t="s">
        <v>426</v>
      </c>
      <c r="C318" s="67">
        <v>18</v>
      </c>
      <c r="D318" t="s">
        <v>517</v>
      </c>
      <c r="E318">
        <v>80</v>
      </c>
    </row>
    <row r="319" spans="1:6" x14ac:dyDescent="0.25">
      <c r="A319" t="s">
        <v>311</v>
      </c>
      <c r="B319" s="99" t="s">
        <v>453</v>
      </c>
      <c r="C319" s="88">
        <v>18</v>
      </c>
    </row>
    <row r="322" spans="1:9" x14ac:dyDescent="0.25">
      <c r="A322" s="82" t="s">
        <v>459</v>
      </c>
    </row>
    <row r="323" spans="1:9" x14ac:dyDescent="0.25">
      <c r="A323" s="82"/>
    </row>
    <row r="324" spans="1:9" x14ac:dyDescent="0.25">
      <c r="A324" t="s">
        <v>297</v>
      </c>
      <c r="B324" t="s">
        <v>298</v>
      </c>
      <c r="C324" t="s">
        <v>299</v>
      </c>
      <c r="D324" t="s">
        <v>300</v>
      </c>
    </row>
    <row r="325" spans="1:9" x14ac:dyDescent="0.25">
      <c r="A325" t="s">
        <v>85</v>
      </c>
      <c r="B325" t="s">
        <v>477</v>
      </c>
      <c r="D325">
        <v>110</v>
      </c>
      <c r="E325">
        <f>Tableau7[[#This Row],[Colonne4]]-C331-I331</f>
        <v>0</v>
      </c>
    </row>
    <row r="326" spans="1:9" x14ac:dyDescent="0.25">
      <c r="A326" t="s">
        <v>85</v>
      </c>
      <c r="C326" t="s">
        <v>477</v>
      </c>
      <c r="D326">
        <v>110</v>
      </c>
      <c r="E326">
        <f>Tableau7[[#This Row],[Colonne4]]-E332-G332</f>
        <v>0</v>
      </c>
    </row>
    <row r="327" spans="1:9" x14ac:dyDescent="0.25">
      <c r="A327" t="s">
        <v>85</v>
      </c>
      <c r="B327" t="s">
        <v>478</v>
      </c>
      <c r="D327">
        <v>10</v>
      </c>
      <c r="E327">
        <f>Tableau7[[#This Row],[Colonne4]]-E331</f>
        <v>0</v>
      </c>
    </row>
    <row r="328" spans="1:9" x14ac:dyDescent="0.25">
      <c r="A328" t="s">
        <v>188</v>
      </c>
      <c r="C328" t="s">
        <v>478</v>
      </c>
      <c r="D328">
        <v>10</v>
      </c>
      <c r="E328">
        <f>Tableau7[[#This Row],[Colonne4]]</f>
        <v>10</v>
      </c>
    </row>
    <row r="329" spans="1:9" x14ac:dyDescent="0.25">
      <c r="A329" t="s">
        <v>85</v>
      </c>
      <c r="C329" t="s">
        <v>479</v>
      </c>
      <c r="D329">
        <v>15</v>
      </c>
      <c r="E329">
        <f>Tableau7[[#This Row],[Colonne4]]-C332</f>
        <v>0</v>
      </c>
    </row>
    <row r="330" spans="1:9" x14ac:dyDescent="0.25">
      <c r="A330" s="50" t="s">
        <v>85</v>
      </c>
      <c r="B330" s="50"/>
      <c r="C330" s="50">
        <v>45</v>
      </c>
      <c r="D330" s="50"/>
      <c r="E330" s="50">
        <v>46</v>
      </c>
      <c r="F330" t="s">
        <v>518</v>
      </c>
      <c r="H330" s="82" t="s">
        <v>536</v>
      </c>
    </row>
    <row r="331" spans="1:9" x14ac:dyDescent="0.25">
      <c r="A331" t="s">
        <v>460</v>
      </c>
      <c r="B331" t="s">
        <v>461</v>
      </c>
      <c r="C331">
        <v>15</v>
      </c>
      <c r="D331" t="s">
        <v>462</v>
      </c>
      <c r="E331">
        <v>10</v>
      </c>
      <c r="H331" t="s">
        <v>535</v>
      </c>
      <c r="I331">
        <v>95</v>
      </c>
    </row>
    <row r="332" spans="1:9" x14ac:dyDescent="0.25">
      <c r="A332" t="s">
        <v>463</v>
      </c>
      <c r="B332" t="s">
        <v>464</v>
      </c>
      <c r="C332">
        <v>15</v>
      </c>
      <c r="D332" t="s">
        <v>461</v>
      </c>
      <c r="E332">
        <v>10</v>
      </c>
      <c r="F332" t="s">
        <v>519</v>
      </c>
      <c r="G332">
        <v>100</v>
      </c>
    </row>
    <row r="333" spans="1:9" x14ac:dyDescent="0.25">
      <c r="B333" t="s">
        <v>465</v>
      </c>
      <c r="D333" t="s">
        <v>243</v>
      </c>
    </row>
    <row r="335" spans="1:9" x14ac:dyDescent="0.25">
      <c r="A335" s="82" t="s">
        <v>466</v>
      </c>
    </row>
    <row r="336" spans="1:9" x14ac:dyDescent="0.25">
      <c r="A336" s="82"/>
    </row>
    <row r="337" spans="1:7" x14ac:dyDescent="0.25">
      <c r="A337" s="50" t="s">
        <v>86</v>
      </c>
      <c r="B337" s="50"/>
      <c r="C337" s="50">
        <v>47</v>
      </c>
    </row>
    <row r="338" spans="1:7" x14ac:dyDescent="0.25">
      <c r="A338" t="s">
        <v>61</v>
      </c>
      <c r="B338" t="s">
        <v>467</v>
      </c>
      <c r="C338">
        <v>12</v>
      </c>
    </row>
    <row r="339" spans="1:7" x14ac:dyDescent="0.25">
      <c r="A339" t="s">
        <v>311</v>
      </c>
      <c r="B339" t="s">
        <v>468</v>
      </c>
      <c r="C339">
        <v>12</v>
      </c>
    </row>
    <row r="340" spans="1:7" x14ac:dyDescent="0.25">
      <c r="B340" t="s">
        <v>139</v>
      </c>
    </row>
    <row r="342" spans="1:7" x14ac:dyDescent="0.25">
      <c r="A342" s="82" t="s">
        <v>469</v>
      </c>
    </row>
    <row r="343" spans="1:7" x14ac:dyDescent="0.25">
      <c r="A343" s="82"/>
    </row>
    <row r="344" spans="1:7" x14ac:dyDescent="0.25">
      <c r="A344" s="50" t="s">
        <v>85</v>
      </c>
      <c r="B344" s="50"/>
      <c r="C344" s="50">
        <v>48</v>
      </c>
    </row>
    <row r="345" spans="1:7" x14ac:dyDescent="0.25">
      <c r="A345" t="s">
        <v>61</v>
      </c>
      <c r="B345" t="s">
        <v>470</v>
      </c>
      <c r="C345">
        <v>5</v>
      </c>
    </row>
    <row r="346" spans="1:7" x14ac:dyDescent="0.25">
      <c r="A346" t="s">
        <v>311</v>
      </c>
      <c r="B346" t="s">
        <v>471</v>
      </c>
      <c r="C346">
        <v>5</v>
      </c>
      <c r="D346" s="109" t="s">
        <v>472</v>
      </c>
      <c r="E346" s="109"/>
      <c r="F346" s="109"/>
      <c r="G346" s="109"/>
    </row>
    <row r="349" spans="1:7" x14ac:dyDescent="0.25">
      <c r="A349" s="82" t="s">
        <v>490</v>
      </c>
    </row>
    <row r="351" spans="1:7" x14ac:dyDescent="0.25">
      <c r="A351" t="s">
        <v>297</v>
      </c>
      <c r="B351" t="s">
        <v>298</v>
      </c>
      <c r="C351" t="s">
        <v>299</v>
      </c>
      <c r="D351" t="s">
        <v>300</v>
      </c>
    </row>
    <row r="352" spans="1:7" x14ac:dyDescent="0.25">
      <c r="A352" t="s">
        <v>85</v>
      </c>
      <c r="B352" t="s">
        <v>492</v>
      </c>
      <c r="D352">
        <v>20</v>
      </c>
    </row>
    <row r="353" spans="1:4" x14ac:dyDescent="0.25">
      <c r="A353" t="s">
        <v>85</v>
      </c>
      <c r="C353" t="s">
        <v>492</v>
      </c>
      <c r="D353">
        <v>20</v>
      </c>
    </row>
    <row r="354" spans="1:4" x14ac:dyDescent="0.25">
      <c r="A354" t="s">
        <v>85</v>
      </c>
      <c r="B354" t="s">
        <v>491</v>
      </c>
      <c r="D354">
        <v>30</v>
      </c>
    </row>
    <row r="355" spans="1:4" x14ac:dyDescent="0.25">
      <c r="A355" t="s">
        <v>85</v>
      </c>
      <c r="C355" t="s">
        <v>491</v>
      </c>
      <c r="D355">
        <v>30</v>
      </c>
    </row>
    <row r="359" spans="1:4" x14ac:dyDescent="0.25">
      <c r="A359" s="50" t="s">
        <v>85</v>
      </c>
      <c r="B359" s="50"/>
      <c r="C359" s="50">
        <v>49</v>
      </c>
    </row>
    <row r="360" spans="1:4" x14ac:dyDescent="0.25">
      <c r="A360" t="s">
        <v>61</v>
      </c>
      <c r="B360" s="67" t="s">
        <v>492</v>
      </c>
      <c r="C360" s="67">
        <v>20</v>
      </c>
    </row>
    <row r="361" spans="1:4" x14ac:dyDescent="0.25">
      <c r="A361" t="s">
        <v>311</v>
      </c>
      <c r="B361" s="88" t="s">
        <v>491</v>
      </c>
      <c r="C361" s="88">
        <v>20</v>
      </c>
    </row>
  </sheetData>
  <mergeCells count="2">
    <mergeCell ref="M3:Q6"/>
    <mergeCell ref="M7:Q9"/>
  </mergeCells>
  <pageMargins left="0.70866141732283472" right="0.70866141732283472" top="0.74803149606299213" bottom="0.74803149606299213" header="0.31496062992125984" footer="0.31496062992125984"/>
  <pageSetup paperSize="9" scale="60" fitToWidth="0" orientation="landscape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Feuil4</vt:lpstr>
      <vt:lpstr>Feuil2</vt:lpstr>
      <vt:lpstr>Feuil3</vt:lpstr>
      <vt:lpstr>Feuil1</vt:lpstr>
      <vt:lpstr>Feuil5</vt:lpstr>
    </vt:vector>
  </TitlesOfParts>
  <Company>Rectorat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JUNEAU</dc:creator>
  <cp:lastModifiedBy>Catherine JUNEAU</cp:lastModifiedBy>
  <cp:lastPrinted>2015-06-08T07:27:40Z</cp:lastPrinted>
  <dcterms:created xsi:type="dcterms:W3CDTF">2015-05-07T07:30:17Z</dcterms:created>
  <dcterms:modified xsi:type="dcterms:W3CDTF">2015-06-22T14:20:06Z</dcterms:modified>
</cp:coreProperties>
</file>