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20940" windowHeight="7560" tabRatio="1000" activeTab="4"/>
  </bookViews>
  <sheets>
    <sheet name="Base de donnée" sheetId="10" r:id="rId1"/>
    <sheet name="Tableau synthese C.A" sheetId="17" r:id="rId2"/>
    <sheet name="Grille Tarifaire " sheetId="6" r:id="rId3"/>
    <sheet name="Tableau de Trésorerie" sheetId="4" r:id="rId4"/>
    <sheet name="Prévisionnel Budget Réalisation" sheetId="5" r:id="rId5"/>
  </sheets>
  <definedNames>
    <definedName name="_xlnm._FilterDatabase" localSheetId="2" hidden="1">'Grille Tarifaire '!$A$6:$E$6</definedName>
  </definedNames>
  <calcPr calcId="125725"/>
  <pivotCaches>
    <pivotCache cacheId="2" r:id="rId6"/>
  </pivotCaches>
</workbook>
</file>

<file path=xl/calcChain.xml><?xml version="1.0" encoding="utf-8"?>
<calcChain xmlns="http://schemas.openxmlformats.org/spreadsheetml/2006/main">
  <c r="T15" i="10"/>
  <c r="R15"/>
  <c r="P15"/>
  <c r="N15"/>
  <c r="T14"/>
  <c r="R14"/>
  <c r="P14"/>
  <c r="N14"/>
  <c r="N13"/>
  <c r="T13"/>
  <c r="R13"/>
  <c r="P13"/>
  <c r="N2"/>
  <c r="N3"/>
  <c r="N4"/>
  <c r="N5"/>
  <c r="N6"/>
  <c r="N7"/>
  <c r="N8"/>
  <c r="N9"/>
  <c r="N10"/>
  <c r="N11"/>
  <c r="N12"/>
  <c r="G8" i="6"/>
  <c r="G9"/>
  <c r="G10"/>
  <c r="G11"/>
  <c r="G12"/>
  <c r="G13"/>
  <c r="G14"/>
  <c r="G7"/>
  <c r="T12" i="10" l="1"/>
  <c r="T11"/>
  <c r="T10"/>
  <c r="R10"/>
  <c r="R11"/>
  <c r="R12"/>
  <c r="P12"/>
  <c r="P11"/>
  <c r="P10"/>
  <c r="T3"/>
  <c r="T4"/>
  <c r="T5"/>
  <c r="T6"/>
  <c r="T7"/>
  <c r="T8"/>
  <c r="T9"/>
  <c r="T2"/>
  <c r="R3"/>
  <c r="R4"/>
  <c r="R5"/>
  <c r="R6"/>
  <c r="R7"/>
  <c r="R8"/>
  <c r="R9"/>
  <c r="R2"/>
  <c r="P3"/>
  <c r="P4"/>
  <c r="P5"/>
  <c r="P6"/>
  <c r="P7"/>
  <c r="P8"/>
  <c r="P9"/>
  <c r="P2"/>
  <c r="B75" i="4"/>
  <c r="C24"/>
  <c r="D24"/>
  <c r="E24"/>
  <c r="F24"/>
  <c r="G24"/>
  <c r="H24"/>
  <c r="I24"/>
  <c r="J24"/>
  <c r="K24"/>
  <c r="L24"/>
  <c r="M24"/>
  <c r="B24"/>
  <c r="C26"/>
  <c r="D26"/>
  <c r="E26"/>
  <c r="F26"/>
  <c r="G26"/>
  <c r="H26"/>
  <c r="I26"/>
  <c r="J26"/>
  <c r="K26"/>
  <c r="L26"/>
  <c r="M26"/>
  <c r="B26"/>
  <c r="C48"/>
  <c r="D48"/>
  <c r="E48"/>
  <c r="F48"/>
  <c r="G48"/>
  <c r="H48"/>
  <c r="I48"/>
  <c r="J48"/>
  <c r="K48"/>
  <c r="L48"/>
  <c r="M48"/>
  <c r="B48"/>
  <c r="C68"/>
  <c r="D68"/>
  <c r="E68"/>
  <c r="F68"/>
  <c r="G68"/>
  <c r="H68"/>
  <c r="I68"/>
  <c r="J68"/>
  <c r="K68"/>
  <c r="L68"/>
  <c r="M68"/>
  <c r="B68"/>
  <c r="C56"/>
  <c r="D56"/>
  <c r="E56"/>
  <c r="F56"/>
  <c r="G56"/>
  <c r="H56"/>
  <c r="I56"/>
  <c r="J56"/>
  <c r="K56"/>
  <c r="L56"/>
  <c r="M56"/>
  <c r="B56"/>
  <c r="C75"/>
  <c r="D75"/>
  <c r="E75"/>
  <c r="F75"/>
  <c r="G75"/>
  <c r="H75"/>
  <c r="I75"/>
  <c r="J75"/>
  <c r="K75"/>
  <c r="L75"/>
  <c r="M75"/>
  <c r="B79"/>
  <c r="C77" s="1"/>
  <c r="C79" s="1"/>
  <c r="D77" s="1"/>
  <c r="C15"/>
  <c r="D15"/>
  <c r="E15"/>
  <c r="F15"/>
  <c r="G15"/>
  <c r="H15"/>
  <c r="I15"/>
  <c r="J15"/>
  <c r="K15"/>
  <c r="L15"/>
  <c r="M15"/>
  <c r="D5"/>
  <c r="D21" s="1"/>
  <c r="H5"/>
  <c r="L5"/>
  <c r="C7"/>
  <c r="C5" s="1"/>
  <c r="D7"/>
  <c r="E7"/>
  <c r="E5" s="1"/>
  <c r="E21" s="1"/>
  <c r="F7"/>
  <c r="F5" s="1"/>
  <c r="F21" s="1"/>
  <c r="G7"/>
  <c r="G5" s="1"/>
  <c r="H7"/>
  <c r="I7"/>
  <c r="I5" s="1"/>
  <c r="I21" s="1"/>
  <c r="J7"/>
  <c r="J5" s="1"/>
  <c r="J21" s="1"/>
  <c r="K7"/>
  <c r="K5" s="1"/>
  <c r="L7"/>
  <c r="M7"/>
  <c r="M5" s="1"/>
  <c r="M21" s="1"/>
  <c r="L21"/>
  <c r="B15"/>
  <c r="B7"/>
  <c r="B5" s="1"/>
  <c r="B21" s="1"/>
  <c r="E8" i="6"/>
  <c r="E12"/>
  <c r="B12"/>
  <c r="E7"/>
  <c r="E11"/>
  <c r="E10"/>
  <c r="D10"/>
  <c r="E14"/>
  <c r="D14"/>
  <c r="D79" i="4" l="1"/>
  <c r="E77" s="1"/>
  <c r="E79" s="1"/>
  <c r="F77" s="1"/>
  <c r="F79" s="1"/>
  <c r="G77" s="1"/>
  <c r="G79" s="1"/>
  <c r="H77" s="1"/>
  <c r="H79" s="1"/>
  <c r="I77" s="1"/>
  <c r="I79" s="1"/>
  <c r="J77" s="1"/>
  <c r="J79" s="1"/>
  <c r="K77" s="1"/>
  <c r="K79" s="1"/>
  <c r="L77" s="1"/>
  <c r="L79" s="1"/>
  <c r="M77" s="1"/>
  <c r="M79" s="1"/>
  <c r="H21"/>
  <c r="K21"/>
  <c r="G21"/>
  <c r="C21"/>
  <c r="D11" i="6"/>
  <c r="D7"/>
  <c r="D8"/>
  <c r="D12"/>
</calcChain>
</file>

<file path=xl/sharedStrings.xml><?xml version="1.0" encoding="utf-8"?>
<sst xmlns="http://schemas.openxmlformats.org/spreadsheetml/2006/main" count="252" uniqueCount="157">
  <si>
    <t>Rhumatologie</t>
  </si>
  <si>
    <t>Pathologie</t>
  </si>
  <si>
    <t>Type de soin</t>
  </si>
  <si>
    <t>Phlebologie</t>
  </si>
  <si>
    <t>63 soins + 9 séances Kine</t>
  </si>
  <si>
    <t>54 soins + 18 séances Kiné</t>
  </si>
  <si>
    <t xml:space="preserve">72 soins </t>
  </si>
  <si>
    <t>Rhumatologie + Phlebologie</t>
  </si>
  <si>
    <t>72 soins + 36 soins</t>
  </si>
  <si>
    <t>Phlebologie + Rhumatologie</t>
  </si>
  <si>
    <t>Code tarifs</t>
  </si>
  <si>
    <t>Prénom</t>
  </si>
  <si>
    <t>Étiquettes de lignes</t>
  </si>
  <si>
    <t>(vide)</t>
  </si>
  <si>
    <t>Total général</t>
  </si>
  <si>
    <t>Grille tarifaire applicable selon  l'avenant n°10 à la convention nationale thermale publié au J.O. du 1 Mars 2014</t>
  </si>
  <si>
    <t>Tarif Forfaitaire de Responsabilité</t>
  </si>
  <si>
    <t>Tarif Limite de Facturation</t>
  </si>
  <si>
    <t>Encaissement</t>
  </si>
  <si>
    <t>C.A</t>
  </si>
  <si>
    <t>C.A  Forfaitaire</t>
  </si>
  <si>
    <t>C.A Limite de facturation</t>
  </si>
  <si>
    <t>EXPLOITATION</t>
  </si>
  <si>
    <t>HORS EXPLOITATION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</si>
  <si>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</si>
  <si>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</si>
  <si>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</si>
  <si>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</si>
  <si>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</si>
  <si>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</si>
  <si>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</si>
  <si>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</si>
  <si>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 xml:space="preserve">Octobre </t>
  </si>
  <si>
    <t>Novembre</t>
  </si>
  <si>
    <t>Décembre</t>
  </si>
  <si>
    <t>Janvier</t>
  </si>
  <si>
    <t>Apport en capital</t>
  </si>
  <si>
    <t>Apport compte courant</t>
  </si>
  <si>
    <t>Emprunt</t>
  </si>
  <si>
    <t>Autre ( Remboursement assurance et divers</t>
  </si>
  <si>
    <t>Décaissement</t>
  </si>
  <si>
    <t>FPC ET TA</t>
  </si>
  <si>
    <t xml:space="preserve">CET </t>
  </si>
  <si>
    <t>ORGANIC</t>
  </si>
  <si>
    <t>Impots et taxes</t>
  </si>
  <si>
    <t>Personnel</t>
  </si>
  <si>
    <t>Frais Bancaire</t>
  </si>
  <si>
    <t>Cotisations</t>
  </si>
  <si>
    <t>Frais télécom et postaux</t>
  </si>
  <si>
    <t>Annonce et insertion</t>
  </si>
  <si>
    <t>Honoraires</t>
  </si>
  <si>
    <t>Certification ISO</t>
  </si>
  <si>
    <t>Etude et analyse</t>
  </si>
  <si>
    <t>Assurance</t>
  </si>
  <si>
    <t>Entretien</t>
  </si>
  <si>
    <t>Loyer</t>
  </si>
  <si>
    <t>Crédit Bail</t>
  </si>
  <si>
    <t>Management Holding</t>
  </si>
  <si>
    <t>Fourniture non stockée  ( LINGE, GOBELET)</t>
  </si>
  <si>
    <t>Fourniture et petit équipement</t>
  </si>
  <si>
    <t>Fournitures  Cure</t>
  </si>
  <si>
    <t>Boues</t>
  </si>
  <si>
    <t>Eau</t>
  </si>
  <si>
    <t>Electricité</t>
  </si>
  <si>
    <t>Gaz</t>
  </si>
  <si>
    <t>Taxe fonciere</t>
  </si>
  <si>
    <t>Salaire Net</t>
  </si>
  <si>
    <t>URSSAF</t>
  </si>
  <si>
    <t>Caisse de retraite</t>
  </si>
  <si>
    <t>Caisse de prévoyance</t>
  </si>
  <si>
    <t>Interessement</t>
  </si>
  <si>
    <t>Frais financier</t>
  </si>
  <si>
    <t>Produit financier</t>
  </si>
  <si>
    <t>Impot sur les societes</t>
  </si>
  <si>
    <t>Crédit de TVA</t>
  </si>
  <si>
    <t>TVA</t>
  </si>
  <si>
    <t>Investissement immobilisation</t>
  </si>
  <si>
    <t>Remboursement emprunt</t>
  </si>
  <si>
    <t>Remboursement compte courant</t>
  </si>
  <si>
    <t>Distribution de dividende</t>
  </si>
  <si>
    <t>TOTAL</t>
  </si>
  <si>
    <t>Autres achats et charges externes</t>
  </si>
  <si>
    <t>SOLDE DEBUT DE MOIS</t>
  </si>
  <si>
    <t>SOLDE FIN DU MOIS</t>
  </si>
  <si>
    <t>Nom</t>
  </si>
  <si>
    <t>Date de Naissance</t>
  </si>
  <si>
    <t>Adresse Postal</t>
  </si>
  <si>
    <t>N° Téléphone</t>
  </si>
  <si>
    <t>Adresse mail</t>
  </si>
  <si>
    <t>N° Sécurité social</t>
  </si>
  <si>
    <t>Saison 2013</t>
  </si>
  <si>
    <t>Saison 2014</t>
  </si>
  <si>
    <t>Date de relance</t>
  </si>
  <si>
    <t>Monplanet</t>
  </si>
  <si>
    <t>Etienne</t>
  </si>
  <si>
    <t>44 bis rue barrau 31400 Toulouse</t>
  </si>
  <si>
    <t>Guillemin</t>
  </si>
  <si>
    <t>Marie</t>
  </si>
  <si>
    <t>Hubert</t>
  </si>
  <si>
    <t>Victor</t>
  </si>
  <si>
    <t>Dupont</t>
  </si>
  <si>
    <t>Durand</t>
  </si>
  <si>
    <t>Jean Yves</t>
  </si>
  <si>
    <t>Saison 2015</t>
  </si>
  <si>
    <t>JANVIER</t>
  </si>
  <si>
    <t xml:space="preserve">Prévisionnel </t>
  </si>
  <si>
    <t>Prévisionnel Ajuste</t>
  </si>
  <si>
    <t>Réalité</t>
  </si>
  <si>
    <t>FEVRIER</t>
  </si>
  <si>
    <t>Element</t>
  </si>
  <si>
    <t>Rhumathologie</t>
  </si>
  <si>
    <t>Phebologie</t>
  </si>
  <si>
    <t>Double Pathologie</t>
  </si>
  <si>
    <t>Code tarif</t>
  </si>
  <si>
    <t>Tarif de responsabilité</t>
  </si>
  <si>
    <t>Oui</t>
  </si>
  <si>
    <t>Non</t>
  </si>
  <si>
    <t>Pathologie principale</t>
  </si>
  <si>
    <t>Chezot</t>
  </si>
  <si>
    <t>Launay</t>
  </si>
  <si>
    <t>Yvettes</t>
  </si>
  <si>
    <t>Sonia</t>
  </si>
  <si>
    <t>Date fin de cure 2013</t>
  </si>
  <si>
    <t>Date fin de cure 2014</t>
  </si>
  <si>
    <t>Date fin cure 2015</t>
  </si>
  <si>
    <t>CPAM</t>
  </si>
  <si>
    <t>MSA</t>
  </si>
  <si>
    <t>RSI</t>
  </si>
  <si>
    <t>Regime Social</t>
  </si>
  <si>
    <t>Mutuelle</t>
  </si>
  <si>
    <t>De Chateauvieux</t>
  </si>
  <si>
    <t>Pascaline</t>
  </si>
  <si>
    <t>Mula</t>
  </si>
  <si>
    <t>Mathieu</t>
  </si>
  <si>
    <t>de Mula</t>
  </si>
  <si>
    <t>Sandrine</t>
  </si>
  <si>
    <t>Étiquettes de colonnes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</si>
  <si>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</si>
  <si>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</si>
  <si>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</si>
  <si>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</si>
  <si>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</si>
  <si>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</si>
  <si>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</si>
  <si>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</si>
  <si>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</si>
  <si>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</si>
  <si>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Chiffres d'affaires </t>
  </si>
  <si>
    <t xml:space="preserve">Prestation de services </t>
  </si>
  <si>
    <t>Prix</t>
  </si>
  <si>
    <t>Somme de Prix</t>
  </si>
  <si>
    <t>de Vaubicourt</t>
  </si>
  <si>
    <t>Antoine</t>
  </si>
  <si>
    <t>Pauchon</t>
  </si>
  <si>
    <t>Mathilde</t>
  </si>
  <si>
    <t>Weiller</t>
  </si>
  <si>
    <t>Jonathan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</si>
</sst>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-0.249977111117893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2" borderId="10" xfId="0" applyFill="1" applyBorder="1"/>
    <xf numFmtId="0" fontId="0" fillId="2" borderId="1" xfId="0" applyFill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17" xfId="0" applyBorder="1"/>
    <xf numFmtId="0" fontId="0" fillId="0" borderId="16" xfId="0" applyBorder="1"/>
    <xf numFmtId="0" fontId="0" fillId="0" borderId="18" xfId="0" applyBorder="1"/>
    <xf numFmtId="0" fontId="1" fillId="4" borderId="5" xfId="0" applyFont="1" applyFill="1" applyBorder="1"/>
    <xf numFmtId="0" fontId="0" fillId="4" borderId="0" xfId="0" applyFill="1" applyBorder="1"/>
    <xf numFmtId="0" fontId="0" fillId="4" borderId="6" xfId="0" applyFill="1" applyBorder="1"/>
    <xf numFmtId="0" fontId="1" fillId="0" borderId="5" xfId="0" applyFont="1" applyBorder="1"/>
    <xf numFmtId="0" fontId="2" fillId="0" borderId="5" xfId="0" applyFont="1" applyBorder="1"/>
    <xf numFmtId="0" fontId="0" fillId="0" borderId="5" xfId="0" applyBorder="1" applyAlignment="1">
      <alignment wrapText="1"/>
    </xf>
    <xf numFmtId="0" fontId="2" fillId="0" borderId="10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1" fillId="0" borderId="10" xfId="0" applyFont="1" applyBorder="1"/>
    <xf numFmtId="0" fontId="1" fillId="0" borderId="19" xfId="0" applyFont="1" applyBorder="1"/>
    <xf numFmtId="0" fontId="1" fillId="0" borderId="20" xfId="0" applyFont="1" applyBorder="1"/>
    <xf numFmtId="0" fontId="0" fillId="0" borderId="19" xfId="0" applyBorder="1"/>
    <xf numFmtId="0" fontId="0" fillId="0" borderId="20" xfId="0" applyBorder="1"/>
    <xf numFmtId="0" fontId="2" fillId="0" borderId="1" xfId="0" applyFont="1" applyBorder="1" applyAlignment="1">
      <alignment horizontal="center"/>
    </xf>
    <xf numFmtId="0" fontId="0" fillId="4" borderId="16" xfId="0" applyFill="1" applyBorder="1"/>
    <xf numFmtId="0" fontId="1" fillId="0" borderId="1" xfId="0" applyFont="1" applyBorder="1"/>
    <xf numFmtId="0" fontId="0" fillId="0" borderId="1" xfId="0" applyBorder="1"/>
    <xf numFmtId="0" fontId="2" fillId="0" borderId="10" xfId="0" applyFont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5" borderId="0" xfId="0" applyFont="1" applyFill="1" applyAlignment="1">
      <alignment horizontal="center"/>
    </xf>
    <xf numFmtId="14" fontId="0" fillId="2" borderId="0" xfId="0" applyNumberFormat="1" applyFill="1"/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tienne" refreshedDate="41953.652166435182" createdVersion="3" refreshedVersion="3" minRefreshableVersion="3" recordCount="15">
  <cacheSource type="worksheet">
    <worksheetSource ref="A1:U3000" sheet="Base de donnée"/>
  </cacheSource>
  <cacheFields count="21">
    <cacheField name="Nom" numFmtId="0">
      <sharedItems containsBlank="1" count="13">
        <s v="Monplanet"/>
        <s v="Guillemin"/>
        <s v="Dupont"/>
        <s v="Durand"/>
        <s v="Chezot"/>
        <s v="Launay"/>
        <s v="De Chateauvieux"/>
        <s v="Mula"/>
        <s v="de Mula"/>
        <s v="de Vaubicourt"/>
        <s v="Pauchon"/>
        <s v="Weiller"/>
        <m/>
      </sharedItems>
    </cacheField>
    <cacheField name="Prénom" numFmtId="0">
      <sharedItems containsBlank="1"/>
    </cacheField>
    <cacheField name="Date de Naissance" numFmtId="0">
      <sharedItems containsNonDate="0" containsDate="1" containsString="0" containsBlank="1" minDate="1983-03-28T00:00:00" maxDate="1983-03-29T00:00:00"/>
    </cacheField>
    <cacheField name="Adresse Postal" numFmtId="0">
      <sharedItems containsBlank="1"/>
    </cacheField>
    <cacheField name="N° Téléphone" numFmtId="0">
      <sharedItems containsNonDate="0" containsString="0" containsBlank="1"/>
    </cacheField>
    <cacheField name="Adresse mail" numFmtId="0">
      <sharedItems containsNonDate="0" containsString="0" containsBlank="1"/>
    </cacheField>
    <cacheField name="N° Sécurité social" numFmtId="0">
      <sharedItems containsNonDate="0" containsString="0" containsBlank="1"/>
    </cacheField>
    <cacheField name="Regime Social" numFmtId="0">
      <sharedItems containsBlank="1" count="4">
        <s v="CPAM"/>
        <s v="MSA"/>
        <s v="RSI"/>
        <m/>
      </sharedItems>
    </cacheField>
    <cacheField name="Mutuelle" numFmtId="0">
      <sharedItems containsNonDate="0" containsString="0" containsBlank="1"/>
    </cacheField>
    <cacheField name="Pathologie principale" numFmtId="0">
      <sharedItems containsBlank="1"/>
    </cacheField>
    <cacheField name="Double Pathologie" numFmtId="0">
      <sharedItems containsBlank="1"/>
    </cacheField>
    <cacheField name="Code tarif" numFmtId="0">
      <sharedItems containsString="0" containsBlank="1" containsNumber="1" containsInteger="1" minValue="1" maxValue="5"/>
    </cacheField>
    <cacheField name="Tarif de responsabilité" numFmtId="0">
      <sharedItems containsString="0" containsBlank="1" containsNumber="1" containsInteger="1" minValue="0" maxValue="1"/>
    </cacheField>
    <cacheField name="Prix" numFmtId="0">
      <sharedItems containsString="0" containsBlank="1" containsNumber="1" minValue="589.85" maxValue="642.94000000000005"/>
    </cacheField>
    <cacheField name="Saison 2013" numFmtId="0">
      <sharedItems containsNonDate="0" containsDate="1" containsString="0" containsBlank="1" minDate="2013-09-02T00:00:00" maxDate="2013-11-12T00:00:00"/>
    </cacheField>
    <cacheField name="Date fin de cure 2013" numFmtId="0">
      <sharedItems containsNonDate="0" containsDate="1" containsString="0" containsBlank="1" minDate="2013-09-22T00:00:00" maxDate="2013-12-02T00:00:00"/>
    </cacheField>
    <cacheField name="Saison 2014" numFmtId="0">
      <sharedItems containsNonDate="0" containsDate="1" containsString="0" containsBlank="1" minDate="2014-09-01T00:00:00" maxDate="2014-11-11T00:00:00"/>
    </cacheField>
    <cacheField name="Date fin de cure 2014" numFmtId="0">
      <sharedItems containsNonDate="0" containsDate="1" containsString="0" containsBlank="1" minDate="2014-09-21T00:00:00" maxDate="2014-12-01T00:00:00" count="10">
        <d v="2014-09-21T00:00:00"/>
        <d v="2014-09-28T00:00:00"/>
        <d v="2014-10-05T00:00:00"/>
        <d v="2014-10-26T00:00:00"/>
        <d v="2014-11-02T00:00:00"/>
        <d v="2014-11-09T00:00:00"/>
        <d v="2014-11-16T00:00:00"/>
        <d v="2014-11-23T00:00:00"/>
        <d v="2014-11-30T00:00:00"/>
        <m/>
      </sharedItems>
    </cacheField>
    <cacheField name="Saison 2015" numFmtId="0">
      <sharedItems containsNonDate="0" containsDate="1" containsString="0" containsBlank="1" minDate="2015-09-07T00:00:00" maxDate="2015-10-27T00:00:00"/>
    </cacheField>
    <cacheField name="Date fin cure 2015" numFmtId="0">
      <sharedItems containsNonDate="0" containsDate="1" containsString="0" containsBlank="1" minDate="2015-09-27T00:00:00" maxDate="2015-11-16T00:00:00"/>
    </cacheField>
    <cacheField name="Date de relance" numFmtId="0">
      <sharedItems containsNonDate="0" containsString="0"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s v="Etienne"/>
    <d v="1983-03-28T00:00:00"/>
    <s v="44 bis rue barrau 31400 Toulouse"/>
    <m/>
    <m/>
    <m/>
    <x v="0"/>
    <m/>
    <s v="Rhumathologie"/>
    <s v="Oui"/>
    <n v="5"/>
    <n v="1"/>
    <n v="642.94000000000005"/>
    <d v="2013-09-02T00:00:00"/>
    <d v="2013-09-22T00:00:00"/>
    <d v="2014-09-01T00:00:00"/>
    <x v="0"/>
    <d v="2015-09-07T00:00:00"/>
    <d v="2015-09-27T00:00:00"/>
    <m/>
  </r>
  <r>
    <x v="1"/>
    <s v="Marie"/>
    <m/>
    <m/>
    <m/>
    <m/>
    <m/>
    <x v="1"/>
    <m/>
    <s v="Phebologie"/>
    <s v="Non"/>
    <n v="1"/>
    <n v="0"/>
    <n v="611.73"/>
    <d v="2013-09-02T00:00:00"/>
    <d v="2013-09-22T00:00:00"/>
    <d v="2014-09-08T00:00:00"/>
    <x v="1"/>
    <d v="2015-09-07T00:00:00"/>
    <d v="2015-09-27T00:00:00"/>
    <m/>
  </r>
  <r>
    <x v="1"/>
    <s v="Hubert"/>
    <m/>
    <m/>
    <m/>
    <m/>
    <m/>
    <x v="2"/>
    <m/>
    <s v="Phebologie"/>
    <s v="Oui"/>
    <n v="1"/>
    <n v="0"/>
    <n v="611.73"/>
    <d v="2013-09-07T00:00:00"/>
    <d v="2013-09-27T00:00:00"/>
    <d v="2014-09-15T00:00:00"/>
    <x v="2"/>
    <d v="2015-09-14T00:00:00"/>
    <d v="2015-10-04T00:00:00"/>
    <m/>
  </r>
  <r>
    <x v="1"/>
    <s v="Victor"/>
    <m/>
    <m/>
    <m/>
    <m/>
    <m/>
    <x v="0"/>
    <m/>
    <s v="Phebologie"/>
    <s v="Non"/>
    <n v="1"/>
    <n v="1"/>
    <n v="589.85"/>
    <d v="2013-09-07T00:00:00"/>
    <d v="2013-09-27T00:00:00"/>
    <d v="2014-09-15T00:00:00"/>
    <x v="2"/>
    <d v="2015-09-14T00:00:00"/>
    <d v="2015-10-04T00:00:00"/>
    <m/>
  </r>
  <r>
    <x v="2"/>
    <s v="Marie"/>
    <m/>
    <m/>
    <m/>
    <m/>
    <m/>
    <x v="0"/>
    <m/>
    <s v="Rhumathologie"/>
    <s v="Oui"/>
    <n v="5"/>
    <n v="1"/>
    <n v="619.93999999999994"/>
    <d v="2013-10-07T00:00:00"/>
    <d v="2013-10-27T00:00:00"/>
    <d v="2014-10-06T00:00:00"/>
    <x v="3"/>
    <d v="2015-09-21T00:00:00"/>
    <d v="2015-10-11T00:00:00"/>
    <m/>
  </r>
  <r>
    <x v="3"/>
    <s v="Jean Yves"/>
    <m/>
    <m/>
    <m/>
    <m/>
    <m/>
    <x v="1"/>
    <m/>
    <s v="Rhumathologie"/>
    <s v="Oui"/>
    <n v="5"/>
    <n v="0"/>
    <n v="642.94000000000005"/>
    <d v="2013-10-07T00:00:00"/>
    <d v="2013-10-27T00:00:00"/>
    <d v="2014-10-06T00:00:00"/>
    <x v="3"/>
    <d v="2015-09-21T00:00:00"/>
    <d v="2015-10-11T00:00:00"/>
    <m/>
  </r>
  <r>
    <x v="4"/>
    <s v="Yvettes"/>
    <m/>
    <m/>
    <m/>
    <m/>
    <m/>
    <x v="2"/>
    <m/>
    <s v="Rhumathologie"/>
    <s v="Oui"/>
    <n v="5"/>
    <n v="0"/>
    <n v="642.94000000000005"/>
    <d v="2013-10-14T00:00:00"/>
    <d v="2013-11-03T00:00:00"/>
    <d v="2014-10-13T00:00:00"/>
    <x v="4"/>
    <d v="2015-09-28T00:00:00"/>
    <d v="2015-10-18T00:00:00"/>
    <m/>
  </r>
  <r>
    <x v="5"/>
    <s v="Sonia"/>
    <m/>
    <m/>
    <m/>
    <m/>
    <m/>
    <x v="0"/>
    <m/>
    <s v="Rhumathologie"/>
    <s v="Oui"/>
    <n v="5"/>
    <n v="0"/>
    <n v="642.94000000000005"/>
    <d v="2013-10-14T00:00:00"/>
    <d v="2013-11-03T00:00:00"/>
    <d v="2014-10-13T00:00:00"/>
    <x v="4"/>
    <d v="2015-09-28T00:00:00"/>
    <d v="2015-10-18T00:00:00"/>
    <m/>
  </r>
  <r>
    <x v="6"/>
    <s v="Pascaline"/>
    <m/>
    <m/>
    <m/>
    <m/>
    <m/>
    <x v="0"/>
    <m/>
    <s v="Rhumathologie"/>
    <s v="Non"/>
    <n v="5"/>
    <n v="0"/>
    <n v="642.94000000000005"/>
    <d v="2013-10-21T00:00:00"/>
    <d v="2013-11-10T00:00:00"/>
    <d v="2014-10-20T00:00:00"/>
    <x v="5"/>
    <d v="2015-10-05T00:00:00"/>
    <d v="2015-10-25T00:00:00"/>
    <m/>
  </r>
  <r>
    <x v="7"/>
    <s v="Mathieu"/>
    <m/>
    <m/>
    <m/>
    <m/>
    <m/>
    <x v="2"/>
    <m/>
    <s v="Rhumathologie"/>
    <s v="Non"/>
    <n v="5"/>
    <n v="0"/>
    <n v="642.94000000000005"/>
    <d v="2013-10-21T00:00:00"/>
    <d v="2013-11-10T00:00:00"/>
    <d v="2014-10-20T00:00:00"/>
    <x v="5"/>
    <d v="2015-10-05T00:00:00"/>
    <d v="2015-10-25T00:00:00"/>
    <m/>
  </r>
  <r>
    <x v="8"/>
    <s v="Sandrine"/>
    <m/>
    <m/>
    <m/>
    <m/>
    <m/>
    <x v="2"/>
    <m/>
    <s v="Phebologie"/>
    <s v="Non"/>
    <n v="1"/>
    <n v="0"/>
    <n v="611.73"/>
    <d v="2013-10-21T00:00:00"/>
    <d v="2013-11-10T00:00:00"/>
    <d v="2014-10-20T00:00:00"/>
    <x v="5"/>
    <d v="2015-10-05T00:00:00"/>
    <d v="2015-10-25T00:00:00"/>
    <m/>
  </r>
  <r>
    <x v="9"/>
    <s v="Antoine"/>
    <m/>
    <m/>
    <m/>
    <m/>
    <m/>
    <x v="0"/>
    <m/>
    <s v="Phebologie"/>
    <s v="Oui"/>
    <n v="1"/>
    <n v="1"/>
    <n v="589.85"/>
    <d v="2013-10-28T00:00:00"/>
    <d v="2013-11-17T00:00:00"/>
    <d v="2014-10-27T00:00:00"/>
    <x v="6"/>
    <d v="2015-10-12T00:00:00"/>
    <d v="2015-11-01T00:00:00"/>
    <m/>
  </r>
  <r>
    <x v="10"/>
    <s v="Mathilde"/>
    <m/>
    <m/>
    <m/>
    <m/>
    <m/>
    <x v="0"/>
    <m/>
    <s v="Rhumathologie"/>
    <s v="Non"/>
    <n v="5"/>
    <n v="0"/>
    <n v="642.94000000000005"/>
    <d v="2013-11-04T00:00:00"/>
    <d v="2013-11-24T00:00:00"/>
    <d v="2014-11-03T00:00:00"/>
    <x v="7"/>
    <d v="2015-10-19T00:00:00"/>
    <d v="2015-11-08T00:00:00"/>
    <m/>
  </r>
  <r>
    <x v="11"/>
    <s v="Jonathan"/>
    <m/>
    <m/>
    <m/>
    <m/>
    <m/>
    <x v="0"/>
    <m/>
    <s v="Rhumathologie"/>
    <s v="Non"/>
    <n v="5"/>
    <n v="0"/>
    <n v="642.94000000000005"/>
    <d v="2013-11-11T00:00:00"/>
    <d v="2013-12-01T00:00:00"/>
    <d v="2014-11-10T00:00:00"/>
    <x v="8"/>
    <d v="2015-10-26T00:00:00"/>
    <d v="2015-11-15T00:00:00"/>
    <m/>
  </r>
  <r>
    <x v="12"/>
    <m/>
    <m/>
    <m/>
    <m/>
    <m/>
    <m/>
    <x v="3"/>
    <m/>
    <m/>
    <m/>
    <m/>
    <m/>
    <m/>
    <m/>
    <m/>
    <m/>
    <x v="9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.A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L18" firstHeaderRow="1" firstDataRow="2" firstDataCol="1"/>
  <pivotFields count="21">
    <pivotField axis="axisRow" showAll="0">
      <items count="14">
        <item x="4"/>
        <item x="6"/>
        <item x="8"/>
        <item x="2"/>
        <item x="3"/>
        <item x="1"/>
        <item x="5"/>
        <item x="0"/>
        <item x="7"/>
        <item x="12"/>
        <item x="9"/>
        <item x="10"/>
        <item x="11"/>
        <item t="default"/>
      </items>
    </pivotField>
    <pivotField showAll="0"/>
    <pivotField showAll="0"/>
    <pivotField showAll="0"/>
    <pivotField showAll="0"/>
    <pivotField showAll="0"/>
    <pivotField showAll="0"/>
    <pivotField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dataField="1" showAll="0"/>
    <pivotField numFmtId="14" showAll="0"/>
    <pivotField numFmtId="14" showAll="0"/>
    <pivotField numFmtId="14" showAll="0"/>
    <pivotField axis="axisCol" numFmtId="14" showAll="0">
      <items count="11">
        <item x="0"/>
        <item x="1"/>
        <item x="2"/>
        <item x="3"/>
        <item x="4"/>
        <item x="5"/>
        <item x="9"/>
        <item x="6"/>
        <item x="7"/>
        <item x="8"/>
        <item t="default"/>
      </items>
    </pivotField>
    <pivotField numFmtId="14" showAll="0"/>
    <pivotField numFmtId="14" showAll="0"/>
    <pivotField showAll="0"/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17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colItems>
  <dataFields count="1">
    <dataField name="Somme de Prix" fld="13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U15"/>
  <sheetViews>
    <sheetView workbookViewId="0">
      <pane xSplit="1" topLeftCell="H1" activePane="topRight" state="frozen"/>
      <selection pane="topRight" activeCell="S16" sqref="S16"/>
    </sheetView>
  </sheetViews>
  <sheetFormatPr baseColWidth="10" defaultRowHeight="14.4"/>
  <cols>
    <col min="1" max="1" width="14.6640625" bestFit="1" customWidth="1"/>
    <col min="3" max="3" width="16.109375" bestFit="1" customWidth="1"/>
    <col min="4" max="4" width="28.21875" bestFit="1" customWidth="1"/>
    <col min="7" max="7" width="15.109375" bestFit="1" customWidth="1"/>
    <col min="8" max="9" width="15.109375" customWidth="1"/>
    <col min="10" max="10" width="18.77734375" bestFit="1" customWidth="1"/>
    <col min="11" max="11" width="16.5546875" bestFit="1" customWidth="1"/>
    <col min="13" max="13" width="19.5546875" bestFit="1" customWidth="1"/>
    <col min="14" max="14" width="19.5546875" customWidth="1"/>
    <col min="16" max="16" width="18.77734375" bestFit="1" customWidth="1"/>
    <col min="18" max="18" width="18.77734375" bestFit="1" customWidth="1"/>
    <col min="20" max="20" width="16.21875" bestFit="1" customWidth="1"/>
    <col min="21" max="21" width="13.77734375" bestFit="1" customWidth="1"/>
  </cols>
  <sheetData>
    <row r="1" spans="1:21">
      <c r="A1" s="41" t="s">
        <v>84</v>
      </c>
      <c r="B1" s="41" t="s">
        <v>11</v>
      </c>
      <c r="C1" s="41" t="s">
        <v>85</v>
      </c>
      <c r="D1" s="41" t="s">
        <v>86</v>
      </c>
      <c r="E1" s="41" t="s">
        <v>87</v>
      </c>
      <c r="F1" s="41" t="s">
        <v>88</v>
      </c>
      <c r="G1" s="41" t="s">
        <v>89</v>
      </c>
      <c r="H1" s="41" t="s">
        <v>128</v>
      </c>
      <c r="I1" s="41" t="s">
        <v>129</v>
      </c>
      <c r="J1" s="41" t="s">
        <v>117</v>
      </c>
      <c r="K1" s="41" t="s">
        <v>112</v>
      </c>
      <c r="L1" s="41" t="s">
        <v>113</v>
      </c>
      <c r="M1" s="41" t="s">
        <v>114</v>
      </c>
      <c r="N1" s="41" t="s">
        <v>149</v>
      </c>
      <c r="O1" s="41" t="s">
        <v>90</v>
      </c>
      <c r="P1" s="41" t="s">
        <v>122</v>
      </c>
      <c r="Q1" s="41" t="s">
        <v>91</v>
      </c>
      <c r="R1" s="41" t="s">
        <v>123</v>
      </c>
      <c r="S1" s="41" t="s">
        <v>103</v>
      </c>
      <c r="T1" s="41" t="s">
        <v>124</v>
      </c>
      <c r="U1" s="41" t="s">
        <v>92</v>
      </c>
    </row>
    <row r="2" spans="1:21">
      <c r="A2" t="s">
        <v>93</v>
      </c>
      <c r="B2" t="s">
        <v>94</v>
      </c>
      <c r="C2" s="1">
        <v>30403</v>
      </c>
      <c r="D2" t="s">
        <v>95</v>
      </c>
      <c r="H2" t="s">
        <v>125</v>
      </c>
      <c r="J2" t="s">
        <v>110</v>
      </c>
      <c r="K2" t="s">
        <v>115</v>
      </c>
      <c r="L2">
        <v>5</v>
      </c>
      <c r="M2">
        <v>1</v>
      </c>
      <c r="N2">
        <f>IF(M2=0,VLOOKUP(L2,'Grille Tarifaire '!$A$6:$E$14,4),VLOOKUP(L2,'Grille Tarifaire '!$A$6:$E$14,5))</f>
        <v>642.94000000000005</v>
      </c>
      <c r="O2" s="1">
        <v>41519</v>
      </c>
      <c r="P2" s="42">
        <f>+O2+20</f>
        <v>41539</v>
      </c>
      <c r="Q2" s="1">
        <v>41883</v>
      </c>
      <c r="R2" s="42">
        <f>+Q2+20</f>
        <v>41903</v>
      </c>
      <c r="S2" s="1">
        <v>42254</v>
      </c>
      <c r="T2" s="42">
        <f>+S2+20</f>
        <v>42274</v>
      </c>
    </row>
    <row r="3" spans="1:21">
      <c r="A3" t="s">
        <v>96</v>
      </c>
      <c r="B3" t="s">
        <v>97</v>
      </c>
      <c r="H3" t="s">
        <v>126</v>
      </c>
      <c r="J3" t="s">
        <v>111</v>
      </c>
      <c r="K3" t="s">
        <v>116</v>
      </c>
      <c r="L3">
        <v>1</v>
      </c>
      <c r="M3">
        <v>0</v>
      </c>
      <c r="N3">
        <f>IF(M3=1,VLOOKUP(L3,'Grille Tarifaire '!$A$6:$E$14,4),VLOOKUP(L3,'Grille Tarifaire '!$A$6:$E$14,5))</f>
        <v>611.73</v>
      </c>
      <c r="O3" s="1">
        <v>41519</v>
      </c>
      <c r="P3" s="42">
        <f t="shared" ref="P3:P15" si="0">+O3+20</f>
        <v>41539</v>
      </c>
      <c r="Q3" s="1">
        <v>41890</v>
      </c>
      <c r="R3" s="42">
        <f t="shared" ref="R3:R15" si="1">+Q3+20</f>
        <v>41910</v>
      </c>
      <c r="S3" s="1">
        <v>42254</v>
      </c>
      <c r="T3" s="42">
        <f t="shared" ref="T3:T15" si="2">+S3+20</f>
        <v>42274</v>
      </c>
    </row>
    <row r="4" spans="1:21">
      <c r="A4" t="s">
        <v>96</v>
      </c>
      <c r="B4" t="s">
        <v>98</v>
      </c>
      <c r="H4" t="s">
        <v>127</v>
      </c>
      <c r="J4" t="s">
        <v>111</v>
      </c>
      <c r="K4" t="s">
        <v>115</v>
      </c>
      <c r="L4">
        <v>1</v>
      </c>
      <c r="M4">
        <v>0</v>
      </c>
      <c r="N4">
        <f>IF(M4=1,VLOOKUP(L4,'Grille Tarifaire '!$A$6:$E$14,4),VLOOKUP(L4,'Grille Tarifaire '!$A$6:$E$14,5))</f>
        <v>611.73</v>
      </c>
      <c r="O4" s="1">
        <v>41524</v>
      </c>
      <c r="P4" s="42">
        <f t="shared" si="0"/>
        <v>41544</v>
      </c>
      <c r="Q4" s="1">
        <v>41897</v>
      </c>
      <c r="R4" s="42">
        <f t="shared" si="1"/>
        <v>41917</v>
      </c>
      <c r="S4" s="1">
        <v>42261</v>
      </c>
      <c r="T4" s="42">
        <f t="shared" si="2"/>
        <v>42281</v>
      </c>
    </row>
    <row r="5" spans="1:21">
      <c r="A5" t="s">
        <v>96</v>
      </c>
      <c r="B5" t="s">
        <v>99</v>
      </c>
      <c r="H5" t="s">
        <v>125</v>
      </c>
      <c r="J5" t="s">
        <v>111</v>
      </c>
      <c r="K5" t="s">
        <v>116</v>
      </c>
      <c r="L5">
        <v>1</v>
      </c>
      <c r="M5">
        <v>1</v>
      </c>
      <c r="N5">
        <f>IF(M5=1,VLOOKUP(L5,'Grille Tarifaire '!$A$6:$E$14,4),VLOOKUP(L5,'Grille Tarifaire '!$A$6:$E$14,5))</f>
        <v>589.85</v>
      </c>
      <c r="O5" s="1">
        <v>41524</v>
      </c>
      <c r="P5" s="42">
        <f t="shared" si="0"/>
        <v>41544</v>
      </c>
      <c r="Q5" s="1">
        <v>41897</v>
      </c>
      <c r="R5" s="42">
        <f t="shared" si="1"/>
        <v>41917</v>
      </c>
      <c r="S5" s="1">
        <v>42261</v>
      </c>
      <c r="T5" s="42">
        <f t="shared" si="2"/>
        <v>42281</v>
      </c>
    </row>
    <row r="6" spans="1:21">
      <c r="A6" t="s">
        <v>100</v>
      </c>
      <c r="B6" t="s">
        <v>97</v>
      </c>
      <c r="H6" t="s">
        <v>125</v>
      </c>
      <c r="J6" t="s">
        <v>110</v>
      </c>
      <c r="K6" t="s">
        <v>115</v>
      </c>
      <c r="L6">
        <v>5</v>
      </c>
      <c r="M6">
        <v>1</v>
      </c>
      <c r="N6">
        <f>IF(M6=1,VLOOKUP(L6,'Grille Tarifaire '!$A$6:$E$14,4),VLOOKUP(L6,'Grille Tarifaire '!$A$6:$E$14,5))</f>
        <v>619.93999999999994</v>
      </c>
      <c r="O6" s="1">
        <v>41554</v>
      </c>
      <c r="P6" s="42">
        <f t="shared" si="0"/>
        <v>41574</v>
      </c>
      <c r="Q6" s="1">
        <v>41918</v>
      </c>
      <c r="R6" s="42">
        <f t="shared" si="1"/>
        <v>41938</v>
      </c>
      <c r="S6" s="1">
        <v>42268</v>
      </c>
      <c r="T6" s="42">
        <f t="shared" si="2"/>
        <v>42288</v>
      </c>
    </row>
    <row r="7" spans="1:21">
      <c r="A7" t="s">
        <v>101</v>
      </c>
      <c r="B7" t="s">
        <v>102</v>
      </c>
      <c r="H7" t="s">
        <v>126</v>
      </c>
      <c r="J7" t="s">
        <v>110</v>
      </c>
      <c r="K7" t="s">
        <v>115</v>
      </c>
      <c r="L7">
        <v>5</v>
      </c>
      <c r="M7">
        <v>0</v>
      </c>
      <c r="N7">
        <f>IF(M7=1,VLOOKUP(L7,'Grille Tarifaire '!$A$6:$E$14,4),VLOOKUP(L7,'Grille Tarifaire '!$A$6:$E$14,5))</f>
        <v>642.94000000000005</v>
      </c>
      <c r="O7" s="1">
        <v>41554</v>
      </c>
      <c r="P7" s="42">
        <f t="shared" si="0"/>
        <v>41574</v>
      </c>
      <c r="Q7" s="1">
        <v>41918</v>
      </c>
      <c r="R7" s="42">
        <f t="shared" si="1"/>
        <v>41938</v>
      </c>
      <c r="S7" s="1">
        <v>42268</v>
      </c>
      <c r="T7" s="42">
        <f t="shared" si="2"/>
        <v>42288</v>
      </c>
    </row>
    <row r="8" spans="1:21">
      <c r="A8" t="s">
        <v>118</v>
      </c>
      <c r="B8" t="s">
        <v>120</v>
      </c>
      <c r="H8" t="s">
        <v>127</v>
      </c>
      <c r="J8" t="s">
        <v>110</v>
      </c>
      <c r="K8" t="s">
        <v>115</v>
      </c>
      <c r="L8">
        <v>5</v>
      </c>
      <c r="M8">
        <v>0</v>
      </c>
      <c r="N8">
        <f>IF(M8=1,VLOOKUP(L8,'Grille Tarifaire '!$A$6:$E$14,4),VLOOKUP(L8,'Grille Tarifaire '!$A$6:$E$14,5))</f>
        <v>642.94000000000005</v>
      </c>
      <c r="O8" s="1">
        <v>41561</v>
      </c>
      <c r="P8" s="42">
        <f t="shared" si="0"/>
        <v>41581</v>
      </c>
      <c r="Q8" s="1">
        <v>41925</v>
      </c>
      <c r="R8" s="42">
        <f t="shared" si="1"/>
        <v>41945</v>
      </c>
      <c r="S8" s="1">
        <v>42275</v>
      </c>
      <c r="T8" s="42">
        <f t="shared" si="2"/>
        <v>42295</v>
      </c>
    </row>
    <row r="9" spans="1:21">
      <c r="A9" t="s">
        <v>119</v>
      </c>
      <c r="B9" t="s">
        <v>121</v>
      </c>
      <c r="H9" t="s">
        <v>125</v>
      </c>
      <c r="J9" t="s">
        <v>110</v>
      </c>
      <c r="K9" t="s">
        <v>115</v>
      </c>
      <c r="L9">
        <v>5</v>
      </c>
      <c r="M9">
        <v>0</v>
      </c>
      <c r="N9">
        <f>IF(M9=1,VLOOKUP(L9,'Grille Tarifaire '!$A$6:$E$14,4),VLOOKUP(L9,'Grille Tarifaire '!$A$6:$E$14,5))</f>
        <v>642.94000000000005</v>
      </c>
      <c r="O9" s="1">
        <v>41561</v>
      </c>
      <c r="P9" s="42">
        <f t="shared" si="0"/>
        <v>41581</v>
      </c>
      <c r="Q9" s="1">
        <v>41925</v>
      </c>
      <c r="R9" s="42">
        <f t="shared" si="1"/>
        <v>41945</v>
      </c>
      <c r="S9" s="1">
        <v>42275</v>
      </c>
      <c r="T9" s="42">
        <f t="shared" si="2"/>
        <v>42295</v>
      </c>
    </row>
    <row r="10" spans="1:21">
      <c r="A10" t="s">
        <v>130</v>
      </c>
      <c r="B10" t="s">
        <v>131</v>
      </c>
      <c r="H10" t="s">
        <v>125</v>
      </c>
      <c r="J10" t="s">
        <v>110</v>
      </c>
      <c r="K10" t="s">
        <v>116</v>
      </c>
      <c r="L10">
        <v>5</v>
      </c>
      <c r="M10">
        <v>0</v>
      </c>
      <c r="N10">
        <f>IF(M10=1,VLOOKUP(L10,'Grille Tarifaire '!$A$6:$E$14,4),VLOOKUP(L10,'Grille Tarifaire '!$A$6:$E$14,5))</f>
        <v>642.94000000000005</v>
      </c>
      <c r="O10" s="1">
        <v>41568</v>
      </c>
      <c r="P10" s="42">
        <f t="shared" si="0"/>
        <v>41588</v>
      </c>
      <c r="Q10" s="1">
        <v>41932</v>
      </c>
      <c r="R10" s="42">
        <f t="shared" si="1"/>
        <v>41952</v>
      </c>
      <c r="S10" s="1">
        <v>42282</v>
      </c>
      <c r="T10" s="42">
        <f t="shared" si="2"/>
        <v>42302</v>
      </c>
    </row>
    <row r="11" spans="1:21">
      <c r="A11" t="s">
        <v>132</v>
      </c>
      <c r="B11" t="s">
        <v>133</v>
      </c>
      <c r="H11" t="s">
        <v>127</v>
      </c>
      <c r="J11" t="s">
        <v>110</v>
      </c>
      <c r="K11" t="s">
        <v>116</v>
      </c>
      <c r="L11">
        <v>5</v>
      </c>
      <c r="M11">
        <v>0</v>
      </c>
      <c r="N11">
        <f>IF(M11=1,VLOOKUP(L11,'Grille Tarifaire '!$A$6:$E$14,4),VLOOKUP(L11,'Grille Tarifaire '!$A$6:$E$14,5))</f>
        <v>642.94000000000005</v>
      </c>
      <c r="O11" s="1">
        <v>41568</v>
      </c>
      <c r="P11" s="42">
        <f t="shared" si="0"/>
        <v>41588</v>
      </c>
      <c r="Q11" s="1">
        <v>41932</v>
      </c>
      <c r="R11" s="42">
        <f t="shared" si="1"/>
        <v>41952</v>
      </c>
      <c r="S11" s="1">
        <v>42282</v>
      </c>
      <c r="T11" s="42">
        <f t="shared" si="2"/>
        <v>42302</v>
      </c>
    </row>
    <row r="12" spans="1:21">
      <c r="A12" t="s">
        <v>134</v>
      </c>
      <c r="B12" t="s">
        <v>135</v>
      </c>
      <c r="H12" t="s">
        <v>127</v>
      </c>
      <c r="J12" t="s">
        <v>111</v>
      </c>
      <c r="K12" t="s">
        <v>116</v>
      </c>
      <c r="L12">
        <v>1</v>
      </c>
      <c r="M12">
        <v>0</v>
      </c>
      <c r="N12">
        <f>IF(M12=1,VLOOKUP(L12,'Grille Tarifaire '!$A$6:$E$14,4),VLOOKUP(L12,'Grille Tarifaire '!$A$6:$E$14,5))</f>
        <v>611.73</v>
      </c>
      <c r="O12" s="1">
        <v>41568</v>
      </c>
      <c r="P12" s="42">
        <f t="shared" si="0"/>
        <v>41588</v>
      </c>
      <c r="Q12" s="1">
        <v>41932</v>
      </c>
      <c r="R12" s="42">
        <f t="shared" si="1"/>
        <v>41952</v>
      </c>
      <c r="S12" s="1">
        <v>42282</v>
      </c>
      <c r="T12" s="42">
        <f t="shared" si="2"/>
        <v>42302</v>
      </c>
    </row>
    <row r="13" spans="1:21">
      <c r="A13" t="s">
        <v>151</v>
      </c>
      <c r="B13" t="s">
        <v>152</v>
      </c>
      <c r="H13" t="s">
        <v>125</v>
      </c>
      <c r="J13" t="s">
        <v>111</v>
      </c>
      <c r="K13" t="s">
        <v>115</v>
      </c>
      <c r="L13">
        <v>1</v>
      </c>
      <c r="M13">
        <v>1</v>
      </c>
      <c r="N13">
        <f>IF(M13=1,VLOOKUP(L13,'Grille Tarifaire '!$A$6:$E$14,4),VLOOKUP(L13,'Grille Tarifaire '!$A$6:$E$14,5))</f>
        <v>589.85</v>
      </c>
      <c r="O13" s="1">
        <v>41575</v>
      </c>
      <c r="P13" s="42">
        <f t="shared" si="0"/>
        <v>41595</v>
      </c>
      <c r="Q13" s="1">
        <v>41939</v>
      </c>
      <c r="R13" s="42">
        <f t="shared" si="1"/>
        <v>41959</v>
      </c>
      <c r="S13" s="1">
        <v>42289</v>
      </c>
      <c r="T13" s="42">
        <f t="shared" si="2"/>
        <v>42309</v>
      </c>
    </row>
    <row r="14" spans="1:21">
      <c r="A14" t="s">
        <v>153</v>
      </c>
      <c r="B14" t="s">
        <v>154</v>
      </c>
      <c r="H14" t="s">
        <v>125</v>
      </c>
      <c r="J14" t="s">
        <v>110</v>
      </c>
      <c r="K14" t="s">
        <v>116</v>
      </c>
      <c r="L14">
        <v>5</v>
      </c>
      <c r="M14">
        <v>0</v>
      </c>
      <c r="N14">
        <f>IF(M14=1,VLOOKUP(L14,'Grille Tarifaire '!$A$6:$E$14,4),VLOOKUP(L14,'Grille Tarifaire '!$A$6:$E$14,5))</f>
        <v>642.94000000000005</v>
      </c>
      <c r="O14" s="1">
        <v>41582</v>
      </c>
      <c r="P14" s="42">
        <f t="shared" si="0"/>
        <v>41602</v>
      </c>
      <c r="Q14" s="1">
        <v>41946</v>
      </c>
      <c r="R14" s="42">
        <f t="shared" si="1"/>
        <v>41966</v>
      </c>
      <c r="S14" s="1">
        <v>42296</v>
      </c>
      <c r="T14" s="42">
        <f t="shared" si="2"/>
        <v>42316</v>
      </c>
    </row>
    <row r="15" spans="1:21">
      <c r="A15" t="s">
        <v>155</v>
      </c>
      <c r="B15" t="s">
        <v>156</v>
      </c>
      <c r="H15" t="s">
        <v>125</v>
      </c>
      <c r="J15" t="s">
        <v>110</v>
      </c>
      <c r="K15" t="s">
        <v>116</v>
      </c>
      <c r="L15">
        <v>5</v>
      </c>
      <c r="M15">
        <v>0</v>
      </c>
      <c r="N15">
        <f>IF(M15=1,VLOOKUP(L15,'Grille Tarifaire '!$A$6:$E$14,4),VLOOKUP(L15,'Grille Tarifaire '!$A$6:$E$14,5))</f>
        <v>642.94000000000005</v>
      </c>
      <c r="O15" s="1">
        <v>41589</v>
      </c>
      <c r="P15" s="42">
        <f t="shared" si="0"/>
        <v>41609</v>
      </c>
      <c r="Q15" s="1">
        <v>41953</v>
      </c>
      <c r="R15" s="42">
        <f t="shared" si="1"/>
        <v>41973</v>
      </c>
      <c r="S15" s="1">
        <v>42303</v>
      </c>
      <c r="T15" s="42">
        <f t="shared" si="2"/>
        <v>42323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L18"/>
  <sheetViews>
    <sheetView workbookViewId="0">
      <selection activeCell="B18" sqref="B18:C18"/>
    </sheetView>
  </sheetViews>
  <sheetFormatPr baseColWidth="10" defaultRowHeight="14.4"/>
  <cols>
    <col min="1" max="1" width="19.5546875" customWidth="1"/>
    <col min="2" max="2" width="22.33203125" bestFit="1" customWidth="1"/>
    <col min="3" max="7" width="10.77734375" customWidth="1"/>
    <col min="8" max="8" width="5.88671875" customWidth="1"/>
    <col min="9" max="11" width="10.77734375" customWidth="1"/>
    <col min="12" max="12" width="11.88671875" customWidth="1"/>
    <col min="13" max="13" width="7" customWidth="1"/>
    <col min="14" max="14" width="15.44140625" customWidth="1"/>
    <col min="15" max="15" width="12.77734375" bestFit="1" customWidth="1"/>
    <col min="16" max="16" width="8" customWidth="1"/>
    <col min="17" max="17" width="15.44140625" bestFit="1" customWidth="1"/>
    <col min="18" max="18" width="7.88671875" customWidth="1"/>
    <col min="19" max="19" width="10.5546875" customWidth="1"/>
    <col min="20" max="20" width="12.77734375" bestFit="1" customWidth="1"/>
    <col min="21" max="21" width="15.44140625" bestFit="1" customWidth="1"/>
    <col min="22" max="22" width="12.77734375" bestFit="1" customWidth="1"/>
    <col min="23" max="23" width="15.44140625" bestFit="1" customWidth="1"/>
    <col min="24" max="24" width="12.77734375" bestFit="1" customWidth="1"/>
    <col min="25" max="25" width="15.44140625" bestFit="1" customWidth="1"/>
    <col min="26" max="26" width="11.88671875" bestFit="1" customWidth="1"/>
  </cols>
  <sheetData>
    <row r="3" spans="1:12">
      <c r="A3" s="15" t="s">
        <v>150</v>
      </c>
      <c r="B3" s="15" t="s">
        <v>136</v>
      </c>
    </row>
    <row r="4" spans="1:12">
      <c r="A4" s="15" t="s">
        <v>12</v>
      </c>
      <c r="B4" s="1">
        <v>41903</v>
      </c>
      <c r="C4" s="1">
        <v>41910</v>
      </c>
      <c r="D4" s="1">
        <v>41917</v>
      </c>
      <c r="E4" s="1">
        <v>41938</v>
      </c>
      <c r="F4" s="1">
        <v>41945</v>
      </c>
      <c r="G4" s="1">
        <v>41952</v>
      </c>
      <c r="H4" s="1" t="s">
        <v>13</v>
      </c>
      <c r="I4" s="1">
        <v>41959</v>
      </c>
      <c r="J4" s="1">
        <v>41966</v>
      </c>
      <c r="K4" s="1">
        <v>41973</v>
      </c>
      <c r="L4" s="1" t="s">
        <v>14</v>
      </c>
    </row>
    <row r="5" spans="1:12">
      <c r="A5" s="16" t="s">
        <v>118</v>
      </c>
      <c r="B5" s="14"/>
      <c r="C5" s="14"/>
      <c r="D5" s="14"/>
      <c r="E5" s="14"/>
      <c r="F5" s="14">
        <v>642.94000000000005</v>
      </c>
      <c r="G5" s="14"/>
      <c r="H5" s="14"/>
      <c r="I5" s="14"/>
      <c r="J5" s="14"/>
      <c r="K5" s="14"/>
      <c r="L5" s="14">
        <v>642.94000000000005</v>
      </c>
    </row>
    <row r="6" spans="1:12">
      <c r="A6" s="16" t="s">
        <v>130</v>
      </c>
      <c r="B6" s="14"/>
      <c r="C6" s="14"/>
      <c r="D6" s="14"/>
      <c r="E6" s="14"/>
      <c r="F6" s="14"/>
      <c r="G6" s="14">
        <v>642.94000000000005</v>
      </c>
      <c r="H6" s="14"/>
      <c r="I6" s="14"/>
      <c r="J6" s="14"/>
      <c r="K6" s="14"/>
      <c r="L6" s="14">
        <v>642.94000000000005</v>
      </c>
    </row>
    <row r="7" spans="1:12">
      <c r="A7" s="16" t="s">
        <v>134</v>
      </c>
      <c r="B7" s="14"/>
      <c r="C7" s="14"/>
      <c r="D7" s="14"/>
      <c r="E7" s="14"/>
      <c r="F7" s="14"/>
      <c r="G7" s="14">
        <v>611.73</v>
      </c>
      <c r="H7" s="14"/>
      <c r="I7" s="14"/>
      <c r="J7" s="14"/>
      <c r="K7" s="14"/>
      <c r="L7" s="14">
        <v>611.73</v>
      </c>
    </row>
    <row r="8" spans="1:12">
      <c r="A8" s="16" t="s">
        <v>100</v>
      </c>
      <c r="B8" s="14"/>
      <c r="C8" s="14"/>
      <c r="D8" s="14"/>
      <c r="E8" s="14">
        <v>619.93999999999994</v>
      </c>
      <c r="F8" s="14"/>
      <c r="G8" s="14"/>
      <c r="H8" s="14"/>
      <c r="I8" s="14"/>
      <c r="J8" s="14"/>
      <c r="K8" s="14"/>
      <c r="L8" s="14">
        <v>619.93999999999994</v>
      </c>
    </row>
    <row r="9" spans="1:12">
      <c r="A9" s="16" t="s">
        <v>101</v>
      </c>
      <c r="B9" s="14"/>
      <c r="C9" s="14"/>
      <c r="D9" s="14"/>
      <c r="E9" s="14">
        <v>642.94000000000005</v>
      </c>
      <c r="F9" s="14"/>
      <c r="G9" s="14"/>
      <c r="H9" s="14"/>
      <c r="I9" s="14"/>
      <c r="J9" s="14"/>
      <c r="K9" s="14"/>
      <c r="L9" s="14">
        <v>642.94000000000005</v>
      </c>
    </row>
    <row r="10" spans="1:12">
      <c r="A10" s="16" t="s">
        <v>96</v>
      </c>
      <c r="B10" s="14"/>
      <c r="C10" s="14">
        <v>611.73</v>
      </c>
      <c r="D10" s="14">
        <v>1201.58</v>
      </c>
      <c r="E10" s="14"/>
      <c r="F10" s="14"/>
      <c r="G10" s="14"/>
      <c r="H10" s="14"/>
      <c r="I10" s="14"/>
      <c r="J10" s="14"/>
      <c r="K10" s="14"/>
      <c r="L10" s="14">
        <v>1813.31</v>
      </c>
    </row>
    <row r="11" spans="1:12">
      <c r="A11" s="16" t="s">
        <v>119</v>
      </c>
      <c r="B11" s="14"/>
      <c r="C11" s="14"/>
      <c r="D11" s="14"/>
      <c r="E11" s="14"/>
      <c r="F11" s="14">
        <v>642.94000000000005</v>
      </c>
      <c r="G11" s="14"/>
      <c r="H11" s="14"/>
      <c r="I11" s="14"/>
      <c r="J11" s="14"/>
      <c r="K11" s="14"/>
      <c r="L11" s="14">
        <v>642.94000000000005</v>
      </c>
    </row>
    <row r="12" spans="1:12">
      <c r="A12" s="16" t="s">
        <v>93</v>
      </c>
      <c r="B12" s="14">
        <v>642.94000000000005</v>
      </c>
      <c r="C12" s="14"/>
      <c r="D12" s="14"/>
      <c r="E12" s="14"/>
      <c r="F12" s="14"/>
      <c r="G12" s="14"/>
      <c r="H12" s="14"/>
      <c r="I12" s="14"/>
      <c r="J12" s="14"/>
      <c r="K12" s="14"/>
      <c r="L12" s="14">
        <v>642.94000000000005</v>
      </c>
    </row>
    <row r="13" spans="1:12">
      <c r="A13" s="16" t="s">
        <v>132</v>
      </c>
      <c r="B13" s="14"/>
      <c r="C13" s="14"/>
      <c r="D13" s="14"/>
      <c r="E13" s="14"/>
      <c r="F13" s="14"/>
      <c r="G13" s="14">
        <v>642.94000000000005</v>
      </c>
      <c r="H13" s="14"/>
      <c r="I13" s="14"/>
      <c r="J13" s="14"/>
      <c r="K13" s="14"/>
      <c r="L13" s="14">
        <v>642.94000000000005</v>
      </c>
    </row>
    <row r="14" spans="1:12">
      <c r="A14" s="16" t="s">
        <v>13</v>
      </c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</row>
    <row r="15" spans="1:12">
      <c r="A15" s="16" t="s">
        <v>151</v>
      </c>
      <c r="B15" s="14"/>
      <c r="C15" s="14"/>
      <c r="D15" s="14"/>
      <c r="E15" s="14"/>
      <c r="F15" s="14"/>
      <c r="G15" s="14"/>
      <c r="H15" s="14"/>
      <c r="I15" s="14">
        <v>589.85</v>
      </c>
      <c r="J15" s="14"/>
      <c r="K15" s="14"/>
      <c r="L15" s="14">
        <v>589.85</v>
      </c>
    </row>
    <row r="16" spans="1:12">
      <c r="A16" s="16" t="s">
        <v>153</v>
      </c>
      <c r="B16" s="14"/>
      <c r="C16" s="14"/>
      <c r="D16" s="14"/>
      <c r="E16" s="14"/>
      <c r="F16" s="14"/>
      <c r="G16" s="14"/>
      <c r="H16" s="14"/>
      <c r="I16" s="14"/>
      <c r="J16" s="14">
        <v>642.94000000000005</v>
      </c>
      <c r="K16" s="14"/>
      <c r="L16" s="14">
        <v>642.94000000000005</v>
      </c>
    </row>
    <row r="17" spans="1:12">
      <c r="A17" s="16" t="s">
        <v>155</v>
      </c>
      <c r="B17" s="14"/>
      <c r="C17" s="14"/>
      <c r="D17" s="14"/>
      <c r="E17" s="14"/>
      <c r="F17" s="14"/>
      <c r="G17" s="14"/>
      <c r="H17" s="14"/>
      <c r="I17" s="14"/>
      <c r="J17" s="14"/>
      <c r="K17" s="14">
        <v>642.94000000000005</v>
      </c>
      <c r="L17" s="14">
        <v>642.94000000000005</v>
      </c>
    </row>
    <row r="18" spans="1:12">
      <c r="A18" s="16" t="s">
        <v>14</v>
      </c>
      <c r="B18" s="14">
        <v>642.94000000000005</v>
      </c>
      <c r="C18" s="14">
        <v>611.73</v>
      </c>
      <c r="D18" s="14">
        <v>1201.58</v>
      </c>
      <c r="E18" s="14">
        <v>1262.8800000000001</v>
      </c>
      <c r="F18" s="14">
        <v>1285.8800000000001</v>
      </c>
      <c r="G18" s="14">
        <v>1897.6100000000001</v>
      </c>
      <c r="H18" s="14"/>
      <c r="I18" s="14">
        <v>589.85</v>
      </c>
      <c r="J18" s="14">
        <v>642.94000000000005</v>
      </c>
      <c r="K18" s="14">
        <v>642.94000000000005</v>
      </c>
      <c r="L18" s="14">
        <v>8778.3500000000022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J14"/>
  <sheetViews>
    <sheetView workbookViewId="0">
      <selection activeCell="G7" sqref="G7:G14"/>
    </sheetView>
  </sheetViews>
  <sheetFormatPr baseColWidth="10" defaultRowHeight="14.4"/>
  <cols>
    <col min="1" max="1" width="12.33203125" bestFit="1" customWidth="1"/>
    <col min="2" max="2" width="23.88671875" bestFit="1" customWidth="1"/>
    <col min="3" max="3" width="22.44140625" bestFit="1" customWidth="1"/>
    <col min="4" max="4" width="33.21875" bestFit="1" customWidth="1"/>
    <col min="5" max="5" width="22.6640625" bestFit="1" customWidth="1"/>
  </cols>
  <sheetData>
    <row r="1" spans="1:10">
      <c r="C1" s="43" t="s">
        <v>15</v>
      </c>
      <c r="D1" s="44"/>
      <c r="E1" s="44"/>
      <c r="F1" s="45"/>
    </row>
    <row r="2" spans="1:10">
      <c r="C2" s="46"/>
      <c r="D2" s="47"/>
      <c r="E2" s="47"/>
      <c r="F2" s="48"/>
    </row>
    <row r="3" spans="1:10" ht="15" thickBot="1">
      <c r="C3" s="49"/>
      <c r="D3" s="50"/>
      <c r="E3" s="50"/>
      <c r="F3" s="51"/>
    </row>
    <row r="5" spans="1:10" ht="15" thickBot="1"/>
    <row r="6" spans="1:10" ht="15" thickBot="1">
      <c r="A6" s="12" t="s">
        <v>10</v>
      </c>
      <c r="B6" s="13" t="s">
        <v>1</v>
      </c>
      <c r="C6" s="13" t="s">
        <v>2</v>
      </c>
      <c r="D6" s="13" t="s">
        <v>16</v>
      </c>
      <c r="E6" s="13" t="s">
        <v>17</v>
      </c>
    </row>
    <row r="7" spans="1:10">
      <c r="A7" s="3">
        <v>1</v>
      </c>
      <c r="B7" s="8" t="s">
        <v>3</v>
      </c>
      <c r="C7" s="7" t="s">
        <v>5</v>
      </c>
      <c r="D7" s="9">
        <f>378.25+211.6</f>
        <v>589.85</v>
      </c>
      <c r="E7" s="17">
        <f>392.28+219.45</f>
        <v>611.73</v>
      </c>
      <c r="G7">
        <f>+E7-D7</f>
        <v>21.879999999999995</v>
      </c>
    </row>
    <row r="8" spans="1:10">
      <c r="A8" s="3">
        <v>2</v>
      </c>
      <c r="B8" s="8" t="s">
        <v>3</v>
      </c>
      <c r="C8" s="2" t="s">
        <v>4</v>
      </c>
      <c r="D8" s="9">
        <f>441.29+105.72</f>
        <v>547.01</v>
      </c>
      <c r="E8" s="18">
        <f>457.66+109.64</f>
        <v>567.30000000000007</v>
      </c>
      <c r="G8">
        <f t="shared" ref="G8:G14" si="0">+E8-D8</f>
        <v>20.290000000000077</v>
      </c>
      <c r="J8" s="2"/>
    </row>
    <row r="9" spans="1:10">
      <c r="A9" s="3">
        <v>3</v>
      </c>
      <c r="B9" s="8" t="s">
        <v>3</v>
      </c>
      <c r="C9" s="7" t="s">
        <v>6</v>
      </c>
      <c r="D9" s="9">
        <v>472.8</v>
      </c>
      <c r="E9" s="18">
        <v>490.34</v>
      </c>
      <c r="G9">
        <f t="shared" si="0"/>
        <v>17.539999999999964</v>
      </c>
    </row>
    <row r="10" spans="1:10">
      <c r="A10" s="3">
        <v>4</v>
      </c>
      <c r="B10" s="8" t="s">
        <v>9</v>
      </c>
      <c r="C10" s="8" t="s">
        <v>8</v>
      </c>
      <c r="D10" s="4">
        <f>472.8+236.39</f>
        <v>709.19</v>
      </c>
      <c r="E10" s="18">
        <f>490.34+245.16</f>
        <v>735.5</v>
      </c>
      <c r="G10">
        <f t="shared" si="0"/>
        <v>26.309999999999945</v>
      </c>
    </row>
    <row r="11" spans="1:10">
      <c r="A11" s="3">
        <v>5</v>
      </c>
      <c r="B11" s="8" t="s">
        <v>0</v>
      </c>
      <c r="C11" s="7" t="s">
        <v>5</v>
      </c>
      <c r="D11" s="9">
        <f>408.34+211.6</f>
        <v>619.93999999999994</v>
      </c>
      <c r="E11" s="18">
        <f>423.49+219.45</f>
        <v>642.94000000000005</v>
      </c>
      <c r="G11">
        <f t="shared" si="0"/>
        <v>23.000000000000114</v>
      </c>
    </row>
    <row r="12" spans="1:10">
      <c r="A12" s="3">
        <v>6</v>
      </c>
      <c r="B12" s="8" t="str">
        <f>+B11</f>
        <v>Rhumatologie</v>
      </c>
      <c r="C12" s="8" t="s">
        <v>4</v>
      </c>
      <c r="D12" s="4">
        <f>476.41+105.72</f>
        <v>582.13</v>
      </c>
      <c r="E12" s="18">
        <f>494.08+109.64</f>
        <v>603.72</v>
      </c>
      <c r="G12">
        <f t="shared" si="0"/>
        <v>21.590000000000032</v>
      </c>
    </row>
    <row r="13" spans="1:10">
      <c r="A13" s="3">
        <v>7</v>
      </c>
      <c r="B13" s="8" t="s">
        <v>0</v>
      </c>
      <c r="C13" s="2" t="s">
        <v>6</v>
      </c>
      <c r="D13" s="9">
        <v>510.51</v>
      </c>
      <c r="E13" s="18">
        <v>529.45000000000005</v>
      </c>
      <c r="G13">
        <f t="shared" si="0"/>
        <v>18.940000000000055</v>
      </c>
    </row>
    <row r="14" spans="1:10" ht="15" thickBot="1">
      <c r="A14" s="5">
        <v>8</v>
      </c>
      <c r="B14" s="11" t="s">
        <v>7</v>
      </c>
      <c r="C14" s="6" t="s">
        <v>8</v>
      </c>
      <c r="D14" s="10">
        <f>510.52+255.25</f>
        <v>765.77</v>
      </c>
      <c r="E14" s="19">
        <f>529.45+264.72</f>
        <v>794.17000000000007</v>
      </c>
      <c r="G14">
        <f t="shared" si="0"/>
        <v>28.400000000000091</v>
      </c>
    </row>
  </sheetData>
  <autoFilter ref="A6:E6"/>
  <mergeCells count="1">
    <mergeCell ref="C1:F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M79"/>
  <sheetViews>
    <sheetView workbookViewId="0">
      <selection activeCell="E30" sqref="E30"/>
    </sheetView>
  </sheetViews>
  <sheetFormatPr baseColWidth="10" defaultRowHeight="14.4"/>
  <cols>
    <col min="1" max="1" width="36.109375" bestFit="1" customWidth="1"/>
  </cols>
  <sheetData>
    <row r="1" spans="1:13" ht="15" thickBot="1"/>
    <row r="2" spans="1:13" ht="15" thickBot="1">
      <c r="A2" s="26"/>
      <c r="B2" s="34" t="s">
        <v>35</v>
      </c>
      <c r="C2" s="27" t="s">
        <v>24</v>
      </c>
      <c r="D2" s="34" t="s">
        <v>25</v>
      </c>
      <c r="E2" s="27" t="s">
        <v>26</v>
      </c>
      <c r="F2" s="34" t="s">
        <v>27</v>
      </c>
      <c r="G2" s="27" t="s">
        <v>28</v>
      </c>
      <c r="H2" s="34" t="s">
        <v>29</v>
      </c>
      <c r="I2" s="27" t="s">
        <v>30</v>
      </c>
      <c r="J2" s="34" t="s">
        <v>31</v>
      </c>
      <c r="K2" s="27" t="s">
        <v>32</v>
      </c>
      <c r="L2" s="34" t="s">
        <v>33</v>
      </c>
      <c r="M2" s="28" t="s">
        <v>34</v>
      </c>
    </row>
    <row r="3" spans="1:13">
      <c r="A3" s="20" t="s">
        <v>18</v>
      </c>
      <c r="B3" s="35"/>
      <c r="C3" s="21"/>
      <c r="D3" s="35"/>
      <c r="E3" s="21"/>
      <c r="F3" s="35"/>
      <c r="G3" s="21"/>
      <c r="H3" s="35"/>
      <c r="I3" s="21"/>
      <c r="J3" s="35"/>
      <c r="K3" s="21"/>
      <c r="L3" s="35"/>
      <c r="M3" s="22"/>
    </row>
    <row r="4" spans="1:13" ht="15" thickBot="1">
      <c r="A4" s="23"/>
      <c r="B4" s="18"/>
      <c r="C4" s="2"/>
      <c r="D4" s="18"/>
      <c r="E4" s="2"/>
      <c r="F4" s="18"/>
      <c r="G4" s="2"/>
      <c r="H4" s="18"/>
      <c r="I4" s="2"/>
      <c r="J4" s="18"/>
      <c r="K4" s="2"/>
      <c r="L4" s="18"/>
      <c r="M4" s="4"/>
    </row>
    <row r="5" spans="1:13" ht="15" thickBot="1">
      <c r="A5" s="29" t="s">
        <v>22</v>
      </c>
      <c r="B5" s="37">
        <f>+B7+B12+B13</f>
        <v>0</v>
      </c>
      <c r="C5" s="32">
        <f t="shared" ref="C5:M5" si="0">+C7+C12+C13</f>
        <v>0</v>
      </c>
      <c r="D5" s="37">
        <f t="shared" si="0"/>
        <v>0</v>
      </c>
      <c r="E5" s="32">
        <f t="shared" si="0"/>
        <v>0</v>
      </c>
      <c r="F5" s="37">
        <f t="shared" si="0"/>
        <v>0</v>
      </c>
      <c r="G5" s="32">
        <f t="shared" si="0"/>
        <v>0</v>
      </c>
      <c r="H5" s="37">
        <f t="shared" si="0"/>
        <v>0</v>
      </c>
      <c r="I5" s="32">
        <f t="shared" si="0"/>
        <v>0</v>
      </c>
      <c r="J5" s="37">
        <f t="shared" si="0"/>
        <v>0</v>
      </c>
      <c r="K5" s="32">
        <f t="shared" si="0"/>
        <v>0</v>
      </c>
      <c r="L5" s="37">
        <f t="shared" si="0"/>
        <v>0</v>
      </c>
      <c r="M5" s="33">
        <f t="shared" si="0"/>
        <v>0</v>
      </c>
    </row>
    <row r="6" spans="1:13" ht="15" thickBot="1">
      <c r="A6" s="3"/>
      <c r="B6" s="18"/>
      <c r="C6" s="2"/>
      <c r="D6" s="18"/>
      <c r="E6" s="2"/>
      <c r="F6" s="18"/>
      <c r="G6" s="2"/>
      <c r="H6" s="18"/>
      <c r="I6" s="2"/>
      <c r="J6" s="18"/>
      <c r="K6" s="2"/>
      <c r="L6" s="18"/>
      <c r="M6" s="4"/>
    </row>
    <row r="7" spans="1:13" ht="15" thickBot="1">
      <c r="A7" s="38" t="s">
        <v>19</v>
      </c>
      <c r="B7" s="37">
        <f>+B10+B9</f>
        <v>0</v>
      </c>
      <c r="C7" s="32">
        <f t="shared" ref="C7:M7" si="1">+C10+C9</f>
        <v>0</v>
      </c>
      <c r="D7" s="37">
        <f t="shared" si="1"/>
        <v>0</v>
      </c>
      <c r="E7" s="32">
        <f t="shared" si="1"/>
        <v>0</v>
      </c>
      <c r="F7" s="37">
        <f t="shared" si="1"/>
        <v>0</v>
      </c>
      <c r="G7" s="32">
        <f t="shared" si="1"/>
        <v>0</v>
      </c>
      <c r="H7" s="37">
        <f t="shared" si="1"/>
        <v>0</v>
      </c>
      <c r="I7" s="32">
        <f t="shared" si="1"/>
        <v>0</v>
      </c>
      <c r="J7" s="37">
        <f t="shared" si="1"/>
        <v>0</v>
      </c>
      <c r="K7" s="32">
        <f t="shared" si="1"/>
        <v>0</v>
      </c>
      <c r="L7" s="37">
        <f t="shared" si="1"/>
        <v>0</v>
      </c>
      <c r="M7" s="33">
        <f t="shared" si="1"/>
        <v>0</v>
      </c>
    </row>
    <row r="8" spans="1:13">
      <c r="A8" s="3"/>
      <c r="B8" s="18"/>
      <c r="C8" s="2"/>
      <c r="D8" s="18"/>
      <c r="E8" s="2"/>
      <c r="F8" s="18"/>
      <c r="G8" s="2"/>
      <c r="H8" s="18"/>
      <c r="I8" s="2"/>
      <c r="J8" s="18"/>
      <c r="K8" s="2"/>
      <c r="L8" s="18"/>
      <c r="M8" s="4"/>
    </row>
    <row r="9" spans="1:13">
      <c r="A9" s="3" t="s">
        <v>20</v>
      </c>
      <c r="B9" s="18"/>
      <c r="C9" s="2"/>
      <c r="D9" s="18"/>
      <c r="E9" s="2"/>
      <c r="F9" s="18"/>
      <c r="G9" s="2"/>
      <c r="H9" s="18"/>
      <c r="I9" s="2"/>
      <c r="J9" s="18"/>
      <c r="K9" s="2"/>
      <c r="L9" s="18"/>
      <c r="M9" s="4"/>
    </row>
    <row r="10" spans="1:13">
      <c r="A10" s="3" t="s">
        <v>21</v>
      </c>
      <c r="B10" s="18"/>
      <c r="C10" s="2"/>
      <c r="D10" s="18"/>
      <c r="E10" s="2"/>
      <c r="F10" s="18"/>
      <c r="G10" s="2"/>
      <c r="H10" s="18"/>
      <c r="I10" s="2"/>
      <c r="J10" s="18"/>
      <c r="K10" s="2"/>
      <c r="L10" s="18"/>
      <c r="M10" s="4"/>
    </row>
    <row r="11" spans="1:13">
      <c r="A11" s="3"/>
      <c r="B11" s="18"/>
      <c r="C11" s="2"/>
      <c r="D11" s="18"/>
      <c r="E11" s="2"/>
      <c r="F11" s="18"/>
      <c r="G11" s="2"/>
      <c r="H11" s="18"/>
      <c r="I11" s="2"/>
      <c r="J11" s="18"/>
      <c r="K11" s="2"/>
      <c r="L11" s="18"/>
      <c r="M11" s="4"/>
    </row>
    <row r="12" spans="1:13" ht="28.8">
      <c r="A12" s="25" t="s">
        <v>39</v>
      </c>
      <c r="B12" s="18"/>
      <c r="C12" s="2"/>
      <c r="D12" s="18"/>
      <c r="E12" s="2"/>
      <c r="F12" s="18"/>
      <c r="G12" s="2"/>
      <c r="H12" s="18"/>
      <c r="I12" s="2"/>
      <c r="J12" s="18"/>
      <c r="K12" s="2"/>
      <c r="L12" s="18"/>
      <c r="M12" s="4"/>
    </row>
    <row r="13" spans="1:13">
      <c r="A13" s="25" t="s">
        <v>74</v>
      </c>
      <c r="B13" s="18"/>
      <c r="C13" s="2"/>
      <c r="D13" s="18"/>
      <c r="E13" s="2"/>
      <c r="F13" s="18"/>
      <c r="G13" s="2"/>
      <c r="H13" s="18"/>
      <c r="I13" s="2"/>
      <c r="J13" s="18"/>
      <c r="K13" s="2"/>
      <c r="L13" s="18"/>
      <c r="M13" s="4"/>
    </row>
    <row r="14" spans="1:13" ht="15" thickBot="1">
      <c r="A14" s="3"/>
      <c r="B14" s="18"/>
      <c r="C14" s="2"/>
      <c r="D14" s="18"/>
      <c r="E14" s="2"/>
      <c r="F14" s="18"/>
      <c r="G14" s="2"/>
      <c r="H14" s="18"/>
      <c r="I14" s="2"/>
      <c r="J14" s="18"/>
      <c r="K14" s="2"/>
      <c r="L14" s="18"/>
      <c r="M14" s="4"/>
    </row>
    <row r="15" spans="1:13" ht="15" thickBot="1">
      <c r="A15" s="29" t="s">
        <v>23</v>
      </c>
      <c r="B15" s="37">
        <f>+B17+B18+B19+B20</f>
        <v>0</v>
      </c>
      <c r="C15" s="32">
        <f t="shared" ref="C15:M15" si="2">+C17+C18+C19+C20</f>
        <v>0</v>
      </c>
      <c r="D15" s="37">
        <f t="shared" si="2"/>
        <v>0</v>
      </c>
      <c r="E15" s="32">
        <f t="shared" si="2"/>
        <v>0</v>
      </c>
      <c r="F15" s="37">
        <f t="shared" si="2"/>
        <v>0</v>
      </c>
      <c r="G15" s="32">
        <f t="shared" si="2"/>
        <v>0</v>
      </c>
      <c r="H15" s="37">
        <f t="shared" si="2"/>
        <v>0</v>
      </c>
      <c r="I15" s="32">
        <f t="shared" si="2"/>
        <v>0</v>
      </c>
      <c r="J15" s="37">
        <f t="shared" si="2"/>
        <v>0</v>
      </c>
      <c r="K15" s="32">
        <f t="shared" si="2"/>
        <v>0</v>
      </c>
      <c r="L15" s="37">
        <f t="shared" si="2"/>
        <v>0</v>
      </c>
      <c r="M15" s="33">
        <f t="shared" si="2"/>
        <v>0</v>
      </c>
    </row>
    <row r="16" spans="1:13">
      <c r="A16" s="3"/>
      <c r="B16" s="18"/>
      <c r="C16" s="2"/>
      <c r="D16" s="18"/>
      <c r="E16" s="2"/>
      <c r="F16" s="18"/>
      <c r="G16" s="2"/>
      <c r="H16" s="18"/>
      <c r="I16" s="2"/>
      <c r="J16" s="18"/>
      <c r="K16" s="2"/>
      <c r="L16" s="18"/>
      <c r="M16" s="4"/>
    </row>
    <row r="17" spans="1:13">
      <c r="A17" s="3" t="s">
        <v>36</v>
      </c>
      <c r="B17" s="18"/>
      <c r="C17" s="2"/>
      <c r="D17" s="18"/>
      <c r="E17" s="2"/>
      <c r="F17" s="18"/>
      <c r="G17" s="2"/>
      <c r="H17" s="18"/>
      <c r="I17" s="2"/>
      <c r="J17" s="18"/>
      <c r="K17" s="2"/>
      <c r="L17" s="18"/>
      <c r="M17" s="4"/>
    </row>
    <row r="18" spans="1:13">
      <c r="A18" s="3" t="s">
        <v>37</v>
      </c>
      <c r="B18" s="18"/>
      <c r="C18" s="2"/>
      <c r="D18" s="18"/>
      <c r="E18" s="2"/>
      <c r="F18" s="18"/>
      <c r="G18" s="2"/>
      <c r="H18" s="18"/>
      <c r="I18" s="2"/>
      <c r="J18" s="18"/>
      <c r="K18" s="2"/>
      <c r="L18" s="18"/>
      <c r="M18" s="4"/>
    </row>
    <row r="19" spans="1:13">
      <c r="A19" s="3" t="s">
        <v>38</v>
      </c>
      <c r="B19" s="18"/>
      <c r="C19" s="2"/>
      <c r="D19" s="18"/>
      <c r="E19" s="2"/>
      <c r="F19" s="18"/>
      <c r="G19" s="2"/>
      <c r="H19" s="18"/>
      <c r="I19" s="2"/>
      <c r="J19" s="18"/>
      <c r="K19" s="2"/>
      <c r="L19" s="18"/>
      <c r="M19" s="4"/>
    </row>
    <row r="20" spans="1:13" ht="15" thickBot="1">
      <c r="A20" s="3" t="s">
        <v>72</v>
      </c>
      <c r="B20" s="18"/>
      <c r="C20" s="2"/>
      <c r="D20" s="18"/>
      <c r="E20" s="2"/>
      <c r="F20" s="18"/>
      <c r="G20" s="2"/>
      <c r="H20" s="18"/>
      <c r="I20" s="2"/>
      <c r="J20" s="18"/>
      <c r="K20" s="2"/>
      <c r="L20" s="18"/>
      <c r="M20" s="4"/>
    </row>
    <row r="21" spans="1:13" ht="15" thickBot="1">
      <c r="A21" s="29" t="s">
        <v>80</v>
      </c>
      <c r="B21" s="36">
        <f>+B5+B15</f>
        <v>0</v>
      </c>
      <c r="C21" s="30">
        <f t="shared" ref="C21:M21" si="3">+C5+C15</f>
        <v>0</v>
      </c>
      <c r="D21" s="36">
        <f t="shared" si="3"/>
        <v>0</v>
      </c>
      <c r="E21" s="30">
        <f t="shared" si="3"/>
        <v>0</v>
      </c>
      <c r="F21" s="36">
        <f t="shared" si="3"/>
        <v>0</v>
      </c>
      <c r="G21" s="30">
        <f t="shared" si="3"/>
        <v>0</v>
      </c>
      <c r="H21" s="36">
        <f t="shared" si="3"/>
        <v>0</v>
      </c>
      <c r="I21" s="30">
        <f t="shared" si="3"/>
        <v>0</v>
      </c>
      <c r="J21" s="36">
        <f t="shared" si="3"/>
        <v>0</v>
      </c>
      <c r="K21" s="30">
        <f t="shared" si="3"/>
        <v>0</v>
      </c>
      <c r="L21" s="36">
        <f t="shared" si="3"/>
        <v>0</v>
      </c>
      <c r="M21" s="31">
        <f t="shared" si="3"/>
        <v>0</v>
      </c>
    </row>
    <row r="22" spans="1:13">
      <c r="A22" s="20" t="s">
        <v>40</v>
      </c>
      <c r="B22" s="35"/>
      <c r="C22" s="21"/>
      <c r="D22" s="35"/>
      <c r="E22" s="21"/>
      <c r="F22" s="35"/>
      <c r="G22" s="21"/>
      <c r="H22" s="35"/>
      <c r="I22" s="21"/>
      <c r="J22" s="35"/>
      <c r="K22" s="21"/>
      <c r="L22" s="35"/>
      <c r="M22" s="22"/>
    </row>
    <row r="23" spans="1:13">
      <c r="A23" s="3"/>
      <c r="B23" s="18"/>
      <c r="C23" s="2"/>
      <c r="D23" s="18"/>
      <c r="E23" s="2"/>
      <c r="F23" s="18"/>
      <c r="G23" s="2"/>
      <c r="H23" s="18"/>
      <c r="I23" s="2"/>
      <c r="J23" s="18"/>
      <c r="K23" s="2"/>
      <c r="L23" s="18"/>
      <c r="M23" s="4"/>
    </row>
    <row r="24" spans="1:13">
      <c r="A24" s="23" t="s">
        <v>22</v>
      </c>
      <c r="B24" s="18">
        <f>+B26+B48+B56</f>
        <v>0</v>
      </c>
      <c r="C24" s="18">
        <f t="shared" ref="C24:M24" si="4">+C26+C48+C56</f>
        <v>0</v>
      </c>
      <c r="D24" s="18">
        <f t="shared" si="4"/>
        <v>0</v>
      </c>
      <c r="E24" s="18">
        <f t="shared" si="4"/>
        <v>0</v>
      </c>
      <c r="F24" s="18">
        <f t="shared" si="4"/>
        <v>0</v>
      </c>
      <c r="G24" s="18">
        <f t="shared" si="4"/>
        <v>0</v>
      </c>
      <c r="H24" s="18">
        <f t="shared" si="4"/>
        <v>0</v>
      </c>
      <c r="I24" s="18">
        <f t="shared" si="4"/>
        <v>0</v>
      </c>
      <c r="J24" s="18">
        <f t="shared" si="4"/>
        <v>0</v>
      </c>
      <c r="K24" s="18">
        <f t="shared" si="4"/>
        <v>0</v>
      </c>
      <c r="L24" s="18">
        <f t="shared" si="4"/>
        <v>0</v>
      </c>
      <c r="M24" s="18">
        <f t="shared" si="4"/>
        <v>0</v>
      </c>
    </row>
    <row r="25" spans="1:13">
      <c r="A25" s="3"/>
      <c r="B25" s="18"/>
      <c r="C25" s="2"/>
      <c r="D25" s="18"/>
      <c r="E25" s="2"/>
      <c r="F25" s="18"/>
      <c r="G25" s="2"/>
      <c r="H25" s="18"/>
      <c r="I25" s="2"/>
      <c r="J25" s="18"/>
      <c r="K25" s="2"/>
      <c r="L25" s="18"/>
      <c r="M25" s="4"/>
    </row>
    <row r="26" spans="1:13">
      <c r="A26" s="24" t="s">
        <v>81</v>
      </c>
      <c r="B26" s="18">
        <f>SUM(B28:B46)</f>
        <v>0</v>
      </c>
      <c r="C26" s="18">
        <f t="shared" ref="C26:M26" si="5">SUM(C28:C46)</f>
        <v>0</v>
      </c>
      <c r="D26" s="18">
        <f t="shared" si="5"/>
        <v>0</v>
      </c>
      <c r="E26" s="18">
        <f t="shared" si="5"/>
        <v>0</v>
      </c>
      <c r="F26" s="18">
        <f t="shared" si="5"/>
        <v>0</v>
      </c>
      <c r="G26" s="18">
        <f t="shared" si="5"/>
        <v>0</v>
      </c>
      <c r="H26" s="18">
        <f t="shared" si="5"/>
        <v>0</v>
      </c>
      <c r="I26" s="18">
        <f t="shared" si="5"/>
        <v>0</v>
      </c>
      <c r="J26" s="18">
        <f t="shared" si="5"/>
        <v>0</v>
      </c>
      <c r="K26" s="18">
        <f t="shared" si="5"/>
        <v>0</v>
      </c>
      <c r="L26" s="18">
        <f t="shared" si="5"/>
        <v>0</v>
      </c>
      <c r="M26" s="18">
        <f t="shared" si="5"/>
        <v>0</v>
      </c>
    </row>
    <row r="27" spans="1:13">
      <c r="A27" s="3"/>
      <c r="B27" s="18"/>
      <c r="C27" s="2"/>
      <c r="D27" s="18"/>
      <c r="E27" s="2"/>
      <c r="F27" s="18"/>
      <c r="G27" s="2"/>
      <c r="H27" s="18"/>
      <c r="I27" s="2"/>
      <c r="J27" s="18"/>
      <c r="K27" s="2"/>
      <c r="L27" s="18"/>
      <c r="M27" s="4"/>
    </row>
    <row r="28" spans="1:13">
      <c r="A28" s="3" t="s">
        <v>64</v>
      </c>
      <c r="B28" s="18"/>
      <c r="C28" s="2"/>
      <c r="D28" s="18"/>
      <c r="E28" s="2"/>
      <c r="F28" s="18"/>
      <c r="G28" s="2"/>
      <c r="H28" s="18"/>
      <c r="I28" s="2"/>
      <c r="J28" s="18"/>
      <c r="K28" s="2"/>
      <c r="L28" s="18"/>
      <c r="M28" s="4"/>
    </row>
    <row r="29" spans="1:13">
      <c r="A29" s="3" t="s">
        <v>63</v>
      </c>
      <c r="B29" s="18"/>
      <c r="C29" s="2"/>
      <c r="D29" s="18"/>
      <c r="E29" s="2"/>
      <c r="F29" s="18"/>
      <c r="G29" s="2"/>
      <c r="H29" s="18"/>
      <c r="I29" s="2"/>
      <c r="J29" s="18"/>
      <c r="K29" s="2"/>
      <c r="L29" s="18"/>
      <c r="M29" s="4"/>
    </row>
    <row r="30" spans="1:13">
      <c r="A30" s="3" t="s">
        <v>62</v>
      </c>
      <c r="B30" s="18"/>
      <c r="C30" s="2"/>
      <c r="D30" s="18"/>
      <c r="E30" s="2"/>
      <c r="F30" s="18"/>
      <c r="G30" s="2"/>
      <c r="H30" s="18"/>
      <c r="I30" s="2"/>
      <c r="J30" s="18"/>
      <c r="K30" s="2"/>
      <c r="L30" s="18"/>
      <c r="M30" s="4"/>
    </row>
    <row r="31" spans="1:13">
      <c r="A31" s="3" t="s">
        <v>61</v>
      </c>
      <c r="B31" s="18"/>
      <c r="C31" s="2"/>
      <c r="D31" s="18"/>
      <c r="E31" s="2"/>
      <c r="F31" s="18"/>
      <c r="G31" s="2"/>
      <c r="H31" s="18"/>
      <c r="I31" s="2"/>
      <c r="J31" s="18"/>
      <c r="K31" s="2"/>
      <c r="L31" s="18"/>
      <c r="M31" s="4"/>
    </row>
    <row r="32" spans="1:13">
      <c r="A32" s="3" t="s">
        <v>60</v>
      </c>
      <c r="B32" s="18"/>
      <c r="C32" s="2"/>
      <c r="D32" s="18"/>
      <c r="E32" s="2"/>
      <c r="F32" s="18"/>
      <c r="G32" s="2"/>
      <c r="H32" s="18"/>
      <c r="I32" s="2"/>
      <c r="J32" s="18"/>
      <c r="K32" s="2"/>
      <c r="L32" s="18"/>
      <c r="M32" s="4"/>
    </row>
    <row r="33" spans="1:13">
      <c r="A33" s="3" t="s">
        <v>59</v>
      </c>
      <c r="B33" s="18"/>
      <c r="C33" s="2"/>
      <c r="D33" s="18"/>
      <c r="E33" s="2"/>
      <c r="F33" s="18"/>
      <c r="G33" s="2"/>
      <c r="H33" s="18"/>
      <c r="I33" s="2"/>
      <c r="J33" s="18"/>
      <c r="K33" s="2"/>
      <c r="L33" s="18"/>
      <c r="M33" s="4"/>
    </row>
    <row r="34" spans="1:13">
      <c r="A34" s="3" t="s">
        <v>58</v>
      </c>
      <c r="B34" s="18"/>
      <c r="C34" s="2"/>
      <c r="D34" s="18"/>
      <c r="E34" s="2"/>
      <c r="F34" s="18"/>
      <c r="G34" s="2"/>
      <c r="H34" s="18"/>
      <c r="I34" s="2"/>
      <c r="J34" s="18"/>
      <c r="K34" s="2"/>
      <c r="L34" s="18"/>
      <c r="M34" s="4"/>
    </row>
    <row r="35" spans="1:13">
      <c r="A35" s="3" t="s">
        <v>57</v>
      </c>
      <c r="B35" s="18"/>
      <c r="C35" s="2"/>
      <c r="D35" s="18"/>
      <c r="E35" s="2"/>
      <c r="F35" s="18"/>
      <c r="G35" s="2"/>
      <c r="H35" s="18"/>
      <c r="I35" s="2"/>
      <c r="J35" s="18"/>
      <c r="K35" s="2"/>
      <c r="L35" s="18"/>
      <c r="M35" s="4"/>
    </row>
    <row r="36" spans="1:13">
      <c r="A36" s="3" t="s">
        <v>56</v>
      </c>
      <c r="B36" s="18"/>
      <c r="C36" s="2"/>
      <c r="D36" s="18"/>
      <c r="E36" s="2"/>
      <c r="F36" s="18"/>
      <c r="G36" s="2"/>
      <c r="H36" s="18"/>
      <c r="I36" s="2"/>
      <c r="J36" s="18"/>
      <c r="K36" s="2"/>
      <c r="L36" s="18"/>
      <c r="M36" s="4"/>
    </row>
    <row r="37" spans="1:13">
      <c r="A37" s="3" t="s">
        <v>55</v>
      </c>
      <c r="B37" s="18"/>
      <c r="C37" s="2"/>
      <c r="D37" s="18"/>
      <c r="E37" s="2"/>
      <c r="F37" s="18"/>
      <c r="G37" s="2"/>
      <c r="H37" s="18"/>
      <c r="I37" s="2"/>
      <c r="J37" s="18"/>
      <c r="K37" s="2"/>
      <c r="L37" s="18"/>
      <c r="M37" s="4"/>
    </row>
    <row r="38" spans="1:13">
      <c r="A38" s="3" t="s">
        <v>54</v>
      </c>
      <c r="B38" s="18"/>
      <c r="C38" s="2"/>
      <c r="D38" s="18"/>
      <c r="E38" s="2"/>
      <c r="F38" s="18"/>
      <c r="G38" s="2"/>
      <c r="H38" s="18"/>
      <c r="I38" s="2"/>
      <c r="J38" s="18"/>
      <c r="K38" s="2"/>
      <c r="L38" s="18"/>
      <c r="M38" s="4"/>
    </row>
    <row r="39" spans="1:13">
      <c r="A39" s="3" t="s">
        <v>53</v>
      </c>
      <c r="B39" s="18"/>
      <c r="C39" s="2"/>
      <c r="D39" s="18"/>
      <c r="E39" s="2"/>
      <c r="F39" s="18"/>
      <c r="G39" s="2"/>
      <c r="H39" s="18"/>
      <c r="I39" s="2"/>
      <c r="J39" s="18"/>
      <c r="K39" s="2"/>
      <c r="L39" s="18"/>
      <c r="M39" s="4"/>
    </row>
    <row r="40" spans="1:13">
      <c r="A40" s="3" t="s">
        <v>52</v>
      </c>
      <c r="B40" s="18"/>
      <c r="C40" s="2"/>
      <c r="D40" s="18"/>
      <c r="E40" s="2"/>
      <c r="F40" s="18"/>
      <c r="G40" s="2"/>
      <c r="H40" s="18"/>
      <c r="I40" s="2"/>
      <c r="J40" s="18"/>
      <c r="K40" s="2"/>
      <c r="L40" s="18"/>
      <c r="M40" s="4"/>
    </row>
    <row r="41" spans="1:13">
      <c r="A41" s="3" t="s">
        <v>51</v>
      </c>
      <c r="B41" s="18"/>
      <c r="C41" s="2"/>
      <c r="D41" s="18"/>
      <c r="E41" s="2"/>
      <c r="F41" s="18"/>
      <c r="G41" s="2"/>
      <c r="H41" s="18"/>
      <c r="I41" s="2"/>
      <c r="J41" s="18"/>
      <c r="K41" s="2"/>
      <c r="L41" s="18"/>
      <c r="M41" s="4"/>
    </row>
    <row r="42" spans="1:13">
      <c r="A42" s="3" t="s">
        <v>50</v>
      </c>
      <c r="B42" s="18"/>
      <c r="C42" s="2"/>
      <c r="D42" s="18"/>
      <c r="E42" s="2"/>
      <c r="F42" s="18"/>
      <c r="G42" s="2"/>
      <c r="H42" s="18"/>
      <c r="I42" s="2"/>
      <c r="J42" s="18"/>
      <c r="K42" s="2"/>
      <c r="L42" s="18"/>
      <c r="M42" s="4"/>
    </row>
    <row r="43" spans="1:13">
      <c r="A43" s="3" t="s">
        <v>49</v>
      </c>
      <c r="B43" s="18"/>
      <c r="C43" s="2"/>
      <c r="D43" s="18"/>
      <c r="E43" s="2"/>
      <c r="F43" s="18"/>
      <c r="G43" s="2"/>
      <c r="H43" s="18"/>
      <c r="I43" s="2"/>
      <c r="J43" s="18"/>
      <c r="K43" s="2"/>
      <c r="L43" s="18"/>
      <c r="M43" s="4"/>
    </row>
    <row r="44" spans="1:13">
      <c r="A44" s="3" t="s">
        <v>48</v>
      </c>
      <c r="B44" s="18"/>
      <c r="C44" s="2"/>
      <c r="D44" s="18"/>
      <c r="E44" s="2"/>
      <c r="F44" s="18"/>
      <c r="G44" s="2"/>
      <c r="H44" s="18"/>
      <c r="I44" s="2"/>
      <c r="J44" s="18"/>
      <c r="K44" s="2"/>
      <c r="L44" s="18"/>
      <c r="M44" s="4"/>
    </row>
    <row r="45" spans="1:13">
      <c r="A45" s="3" t="s">
        <v>46</v>
      </c>
      <c r="B45" s="18"/>
      <c r="C45" s="2"/>
      <c r="D45" s="18"/>
      <c r="E45" s="2"/>
      <c r="F45" s="18"/>
      <c r="G45" s="2"/>
      <c r="H45" s="18"/>
      <c r="I45" s="2"/>
      <c r="J45" s="18"/>
      <c r="K45" s="2"/>
      <c r="L45" s="18"/>
      <c r="M45" s="4"/>
    </row>
    <row r="46" spans="1:13">
      <c r="A46" s="3" t="s">
        <v>47</v>
      </c>
      <c r="B46" s="18"/>
      <c r="C46" s="2"/>
      <c r="D46" s="18"/>
      <c r="E46" s="2"/>
      <c r="F46" s="18"/>
      <c r="G46" s="2"/>
      <c r="H46" s="18"/>
      <c r="I46" s="2"/>
      <c r="J46" s="18"/>
      <c r="K46" s="2"/>
      <c r="L46" s="18"/>
      <c r="M46" s="4"/>
    </row>
    <row r="47" spans="1:13">
      <c r="A47" s="3"/>
      <c r="B47" s="18"/>
      <c r="C47" s="2"/>
      <c r="D47" s="18"/>
      <c r="E47" s="2"/>
      <c r="F47" s="18"/>
      <c r="G47" s="2"/>
      <c r="H47" s="18"/>
      <c r="I47" s="2"/>
      <c r="J47" s="18"/>
      <c r="K47" s="2"/>
      <c r="L47" s="18"/>
      <c r="M47" s="4"/>
    </row>
    <row r="48" spans="1:13">
      <c r="A48" s="24" t="s">
        <v>44</v>
      </c>
      <c r="B48" s="18">
        <f>+B50+B51+B52+B54</f>
        <v>0</v>
      </c>
      <c r="C48" s="18">
        <f t="shared" ref="C48:M48" si="6">+C50+C51+C52+C54</f>
        <v>0</v>
      </c>
      <c r="D48" s="18">
        <f t="shared" si="6"/>
        <v>0</v>
      </c>
      <c r="E48" s="18">
        <f t="shared" si="6"/>
        <v>0</v>
      </c>
      <c r="F48" s="18">
        <f t="shared" si="6"/>
        <v>0</v>
      </c>
      <c r="G48" s="18">
        <f t="shared" si="6"/>
        <v>0</v>
      </c>
      <c r="H48" s="18">
        <f t="shared" si="6"/>
        <v>0</v>
      </c>
      <c r="I48" s="18">
        <f t="shared" si="6"/>
        <v>0</v>
      </c>
      <c r="J48" s="18">
        <f t="shared" si="6"/>
        <v>0</v>
      </c>
      <c r="K48" s="18">
        <f t="shared" si="6"/>
        <v>0</v>
      </c>
      <c r="L48" s="18">
        <f t="shared" si="6"/>
        <v>0</v>
      </c>
      <c r="M48" s="18">
        <f t="shared" si="6"/>
        <v>0</v>
      </c>
    </row>
    <row r="49" spans="1:13">
      <c r="A49" s="24"/>
      <c r="B49" s="18"/>
      <c r="C49" s="2"/>
      <c r="D49" s="18"/>
      <c r="E49" s="2"/>
      <c r="F49" s="18"/>
      <c r="G49" s="2"/>
      <c r="H49" s="18"/>
      <c r="I49" s="2"/>
      <c r="J49" s="18"/>
      <c r="K49" s="2"/>
      <c r="L49" s="18"/>
      <c r="M49" s="4"/>
    </row>
    <row r="50" spans="1:13">
      <c r="A50" s="3" t="s">
        <v>41</v>
      </c>
      <c r="B50" s="18"/>
      <c r="C50" s="2"/>
      <c r="D50" s="18"/>
      <c r="E50" s="2"/>
      <c r="F50" s="18"/>
      <c r="G50" s="2"/>
      <c r="H50" s="18"/>
      <c r="I50" s="2"/>
      <c r="J50" s="18"/>
      <c r="K50" s="2"/>
      <c r="L50" s="18"/>
      <c r="M50" s="4"/>
    </row>
    <row r="51" spans="1:13">
      <c r="A51" s="3" t="s">
        <v>42</v>
      </c>
      <c r="B51" s="18"/>
      <c r="C51" s="2"/>
      <c r="D51" s="18"/>
      <c r="E51" s="2"/>
      <c r="F51" s="18"/>
      <c r="G51" s="2"/>
      <c r="H51" s="18"/>
      <c r="I51" s="2"/>
      <c r="J51" s="18"/>
      <c r="K51" s="2"/>
      <c r="L51" s="18"/>
      <c r="M51" s="4"/>
    </row>
    <row r="52" spans="1:13">
      <c r="A52" s="3" t="s">
        <v>65</v>
      </c>
      <c r="B52" s="18"/>
      <c r="C52" s="2"/>
      <c r="D52" s="18"/>
      <c r="E52" s="2"/>
      <c r="F52" s="18"/>
      <c r="G52" s="2"/>
      <c r="H52" s="18"/>
      <c r="I52" s="2"/>
      <c r="J52" s="18"/>
      <c r="K52" s="2"/>
      <c r="L52" s="18"/>
      <c r="M52" s="4"/>
    </row>
    <row r="53" spans="1:13">
      <c r="A53" s="3" t="s">
        <v>43</v>
      </c>
      <c r="B53" s="18"/>
      <c r="C53" s="2"/>
      <c r="D53" s="18"/>
      <c r="E53" s="2"/>
      <c r="F53" s="18"/>
      <c r="G53" s="2"/>
      <c r="H53" s="18"/>
      <c r="I53" s="2"/>
      <c r="J53" s="18"/>
      <c r="K53" s="2"/>
      <c r="L53" s="18"/>
      <c r="M53" s="4"/>
    </row>
    <row r="54" spans="1:13">
      <c r="A54" s="3" t="s">
        <v>75</v>
      </c>
      <c r="B54" s="18"/>
      <c r="C54" s="2"/>
      <c r="D54" s="18"/>
      <c r="E54" s="2"/>
      <c r="F54" s="18"/>
      <c r="G54" s="2"/>
      <c r="H54" s="18"/>
      <c r="I54" s="2"/>
      <c r="J54" s="18"/>
      <c r="K54" s="2"/>
      <c r="L54" s="18"/>
      <c r="M54" s="4"/>
    </row>
    <row r="55" spans="1:13">
      <c r="A55" s="3"/>
      <c r="B55" s="18"/>
      <c r="C55" s="2"/>
      <c r="D55" s="18"/>
      <c r="E55" s="2"/>
      <c r="F55" s="18"/>
      <c r="G55" s="2"/>
      <c r="H55" s="18"/>
      <c r="I55" s="2"/>
      <c r="J55" s="18"/>
      <c r="K55" s="2"/>
      <c r="L55" s="18"/>
      <c r="M55" s="4"/>
    </row>
    <row r="56" spans="1:13">
      <c r="A56" s="24" t="s">
        <v>45</v>
      </c>
      <c r="B56" s="18">
        <f>+B58+B59+B60+B61+B62</f>
        <v>0</v>
      </c>
      <c r="C56" s="18">
        <f t="shared" ref="C56:M56" si="7">+C58+C59+C60+C61+C62</f>
        <v>0</v>
      </c>
      <c r="D56" s="18">
        <f t="shared" si="7"/>
        <v>0</v>
      </c>
      <c r="E56" s="18">
        <f t="shared" si="7"/>
        <v>0</v>
      </c>
      <c r="F56" s="18">
        <f t="shared" si="7"/>
        <v>0</v>
      </c>
      <c r="G56" s="18">
        <f t="shared" si="7"/>
        <v>0</v>
      </c>
      <c r="H56" s="18">
        <f t="shared" si="7"/>
        <v>0</v>
      </c>
      <c r="I56" s="18">
        <f t="shared" si="7"/>
        <v>0</v>
      </c>
      <c r="J56" s="18">
        <f t="shared" si="7"/>
        <v>0</v>
      </c>
      <c r="K56" s="18">
        <f t="shared" si="7"/>
        <v>0</v>
      </c>
      <c r="L56" s="18">
        <f t="shared" si="7"/>
        <v>0</v>
      </c>
      <c r="M56" s="18">
        <f t="shared" si="7"/>
        <v>0</v>
      </c>
    </row>
    <row r="57" spans="1:13">
      <c r="A57" s="24"/>
      <c r="B57" s="18"/>
      <c r="C57" s="2"/>
      <c r="D57" s="18"/>
      <c r="E57" s="2"/>
      <c r="F57" s="18"/>
      <c r="G57" s="2"/>
      <c r="H57" s="18"/>
      <c r="I57" s="2"/>
      <c r="J57" s="18"/>
      <c r="K57" s="2"/>
      <c r="L57" s="18"/>
      <c r="M57" s="4"/>
    </row>
    <row r="58" spans="1:13">
      <c r="A58" s="3" t="s">
        <v>66</v>
      </c>
      <c r="B58" s="18"/>
      <c r="C58" s="2"/>
      <c r="D58" s="18"/>
      <c r="E58" s="2"/>
      <c r="F58" s="18"/>
      <c r="G58" s="2"/>
      <c r="H58" s="18"/>
      <c r="I58" s="2"/>
      <c r="J58" s="18"/>
      <c r="K58" s="2"/>
      <c r="L58" s="18"/>
      <c r="M58" s="4"/>
    </row>
    <row r="59" spans="1:13">
      <c r="A59" s="3" t="s">
        <v>70</v>
      </c>
      <c r="B59" s="18"/>
      <c r="C59" s="2"/>
      <c r="D59" s="18"/>
      <c r="E59" s="2"/>
      <c r="F59" s="18"/>
      <c r="G59" s="2"/>
      <c r="H59" s="18"/>
      <c r="I59" s="2"/>
      <c r="J59" s="18"/>
      <c r="K59" s="2"/>
      <c r="L59" s="18"/>
      <c r="M59" s="4"/>
    </row>
    <row r="60" spans="1:13">
      <c r="A60" s="3" t="s">
        <v>67</v>
      </c>
      <c r="B60" s="18"/>
      <c r="C60" s="2"/>
      <c r="D60" s="18"/>
      <c r="E60" s="2"/>
      <c r="F60" s="18"/>
      <c r="G60" s="2"/>
      <c r="H60" s="18"/>
      <c r="I60" s="2"/>
      <c r="J60" s="18"/>
      <c r="K60" s="2"/>
      <c r="L60" s="18"/>
      <c r="M60" s="4"/>
    </row>
    <row r="61" spans="1:13">
      <c r="A61" s="3" t="s">
        <v>68</v>
      </c>
      <c r="B61" s="18"/>
      <c r="C61" s="2"/>
      <c r="D61" s="18"/>
      <c r="E61" s="2"/>
      <c r="F61" s="18"/>
      <c r="G61" s="2"/>
      <c r="H61" s="18"/>
      <c r="I61" s="2"/>
      <c r="J61" s="18"/>
      <c r="K61" s="2"/>
      <c r="L61" s="18"/>
      <c r="M61" s="4"/>
    </row>
    <row r="62" spans="1:13">
      <c r="A62" s="3" t="s">
        <v>69</v>
      </c>
      <c r="B62" s="18"/>
      <c r="C62" s="2"/>
      <c r="D62" s="18"/>
      <c r="E62" s="2"/>
      <c r="F62" s="18"/>
      <c r="G62" s="2"/>
      <c r="H62" s="18"/>
      <c r="I62" s="2"/>
      <c r="J62" s="18"/>
      <c r="K62" s="2"/>
      <c r="L62" s="18"/>
      <c r="M62" s="4"/>
    </row>
    <row r="63" spans="1:13">
      <c r="A63" s="3"/>
      <c r="B63" s="18"/>
      <c r="C63" s="2"/>
      <c r="D63" s="18"/>
      <c r="E63" s="2"/>
      <c r="F63" s="18"/>
      <c r="G63" s="2"/>
      <c r="H63" s="18"/>
      <c r="I63" s="2"/>
      <c r="J63" s="18"/>
      <c r="K63" s="2"/>
      <c r="L63" s="18"/>
      <c r="M63" s="4"/>
    </row>
    <row r="64" spans="1:13">
      <c r="A64" s="23" t="s">
        <v>71</v>
      </c>
      <c r="B64" s="18"/>
      <c r="C64" s="2"/>
      <c r="D64" s="18"/>
      <c r="E64" s="2"/>
      <c r="F64" s="18"/>
      <c r="G64" s="2"/>
      <c r="H64" s="18"/>
      <c r="I64" s="2"/>
      <c r="J64" s="18"/>
      <c r="K64" s="2"/>
      <c r="L64" s="18"/>
      <c r="M64" s="4"/>
    </row>
    <row r="65" spans="1:13">
      <c r="A65" s="3"/>
      <c r="B65" s="18"/>
      <c r="C65" s="2"/>
      <c r="D65" s="18"/>
      <c r="E65" s="2"/>
      <c r="F65" s="18"/>
      <c r="G65" s="2"/>
      <c r="H65" s="18"/>
      <c r="I65" s="2"/>
      <c r="J65" s="18"/>
      <c r="K65" s="2"/>
      <c r="L65" s="18"/>
      <c r="M65" s="4"/>
    </row>
    <row r="66" spans="1:13">
      <c r="A66" s="23" t="s">
        <v>73</v>
      </c>
      <c r="B66" s="18"/>
      <c r="C66" s="2"/>
      <c r="D66" s="18"/>
      <c r="E66" s="2"/>
      <c r="F66" s="18"/>
      <c r="G66" s="2"/>
      <c r="H66" s="18"/>
      <c r="I66" s="2"/>
      <c r="J66" s="18"/>
      <c r="K66" s="2"/>
      <c r="L66" s="18"/>
      <c r="M66" s="4"/>
    </row>
    <row r="67" spans="1:13">
      <c r="A67" s="3"/>
      <c r="B67" s="18"/>
      <c r="C67" s="2"/>
      <c r="D67" s="18"/>
      <c r="E67" s="2"/>
      <c r="F67" s="18"/>
      <c r="G67" s="2"/>
      <c r="H67" s="18"/>
      <c r="I67" s="2"/>
      <c r="J67" s="18"/>
      <c r="K67" s="2"/>
      <c r="L67" s="18"/>
      <c r="M67" s="4"/>
    </row>
    <row r="68" spans="1:13">
      <c r="A68" s="23" t="s">
        <v>23</v>
      </c>
      <c r="B68" s="18">
        <f>+B70+B71+B72+B73</f>
        <v>0</v>
      </c>
      <c r="C68" s="18">
        <f t="shared" ref="C68:M68" si="8">+C70+C71+C72+C73</f>
        <v>0</v>
      </c>
      <c r="D68" s="18">
        <f t="shared" si="8"/>
        <v>0</v>
      </c>
      <c r="E68" s="18">
        <f t="shared" si="8"/>
        <v>0</v>
      </c>
      <c r="F68" s="18">
        <f t="shared" si="8"/>
        <v>0</v>
      </c>
      <c r="G68" s="18">
        <f t="shared" si="8"/>
        <v>0</v>
      </c>
      <c r="H68" s="18">
        <f t="shared" si="8"/>
        <v>0</v>
      </c>
      <c r="I68" s="18">
        <f t="shared" si="8"/>
        <v>0</v>
      </c>
      <c r="J68" s="18">
        <f t="shared" si="8"/>
        <v>0</v>
      </c>
      <c r="K68" s="18">
        <f t="shared" si="8"/>
        <v>0</v>
      </c>
      <c r="L68" s="18">
        <f t="shared" si="8"/>
        <v>0</v>
      </c>
      <c r="M68" s="18">
        <f t="shared" si="8"/>
        <v>0</v>
      </c>
    </row>
    <row r="69" spans="1:13">
      <c r="A69" s="3"/>
      <c r="B69" s="18"/>
      <c r="C69" s="2"/>
      <c r="D69" s="18"/>
      <c r="E69" s="2"/>
      <c r="F69" s="18"/>
      <c r="G69" s="2"/>
      <c r="H69" s="18"/>
      <c r="I69" s="2"/>
      <c r="J69" s="18"/>
      <c r="K69" s="2"/>
      <c r="L69" s="18"/>
      <c r="M69" s="4"/>
    </row>
    <row r="70" spans="1:13">
      <c r="A70" s="3" t="s">
        <v>76</v>
      </c>
      <c r="B70" s="18"/>
      <c r="C70" s="2"/>
      <c r="D70" s="18"/>
      <c r="E70" s="2"/>
      <c r="F70" s="18"/>
      <c r="G70" s="2"/>
      <c r="H70" s="18"/>
      <c r="I70" s="2"/>
      <c r="J70" s="18"/>
      <c r="K70" s="2"/>
      <c r="L70" s="18"/>
      <c r="M70" s="4"/>
    </row>
    <row r="71" spans="1:13">
      <c r="A71" s="3" t="s">
        <v>77</v>
      </c>
      <c r="B71" s="18"/>
      <c r="C71" s="2"/>
      <c r="D71" s="18"/>
      <c r="E71" s="2"/>
      <c r="F71" s="18"/>
      <c r="G71" s="2"/>
      <c r="H71" s="18"/>
      <c r="I71" s="2"/>
      <c r="J71" s="18"/>
      <c r="K71" s="2"/>
      <c r="L71" s="18"/>
      <c r="M71" s="4"/>
    </row>
    <row r="72" spans="1:13">
      <c r="A72" s="3" t="s">
        <v>78</v>
      </c>
      <c r="B72" s="18"/>
      <c r="C72" s="2"/>
      <c r="D72" s="18"/>
      <c r="E72" s="2"/>
      <c r="F72" s="18"/>
      <c r="G72" s="2"/>
      <c r="H72" s="18"/>
      <c r="I72" s="2"/>
      <c r="J72" s="18"/>
      <c r="K72" s="2"/>
      <c r="L72" s="18"/>
      <c r="M72" s="4"/>
    </row>
    <row r="73" spans="1:13">
      <c r="A73" s="3" t="s">
        <v>79</v>
      </c>
      <c r="B73" s="18"/>
      <c r="C73" s="2"/>
      <c r="D73" s="18"/>
      <c r="E73" s="2"/>
      <c r="F73" s="18"/>
      <c r="G73" s="2"/>
      <c r="H73" s="18"/>
      <c r="I73" s="2"/>
      <c r="J73" s="18"/>
      <c r="K73" s="2"/>
      <c r="L73" s="18"/>
      <c r="M73" s="4"/>
    </row>
    <row r="74" spans="1:13" ht="15" thickBot="1">
      <c r="A74" s="3"/>
      <c r="B74" s="18"/>
      <c r="C74" s="2"/>
      <c r="D74" s="18"/>
      <c r="E74" s="2"/>
      <c r="F74" s="18"/>
      <c r="G74" s="2"/>
      <c r="H74" s="18"/>
      <c r="I74" s="2"/>
      <c r="J74" s="18"/>
      <c r="K74" s="2"/>
      <c r="L74" s="18"/>
      <c r="M74" s="4"/>
    </row>
    <row r="75" spans="1:13" ht="15" thickBot="1">
      <c r="A75" s="38" t="s">
        <v>80</v>
      </c>
      <c r="B75" s="37">
        <f>+B26+B48+B56+B64+B66+B68</f>
        <v>0</v>
      </c>
      <c r="C75" s="32">
        <f t="shared" ref="C75:M75" si="9">+C26+C48+C56+C64+C66+C68</f>
        <v>0</v>
      </c>
      <c r="D75" s="37">
        <f t="shared" si="9"/>
        <v>0</v>
      </c>
      <c r="E75" s="32">
        <f t="shared" si="9"/>
        <v>0</v>
      </c>
      <c r="F75" s="37">
        <f t="shared" si="9"/>
        <v>0</v>
      </c>
      <c r="G75" s="32">
        <f t="shared" si="9"/>
        <v>0</v>
      </c>
      <c r="H75" s="37">
        <f t="shared" si="9"/>
        <v>0</v>
      </c>
      <c r="I75" s="32">
        <f t="shared" si="9"/>
        <v>0</v>
      </c>
      <c r="J75" s="37">
        <f t="shared" si="9"/>
        <v>0</v>
      </c>
      <c r="K75" s="32">
        <f t="shared" si="9"/>
        <v>0</v>
      </c>
      <c r="L75" s="37">
        <f t="shared" si="9"/>
        <v>0</v>
      </c>
      <c r="M75" s="33">
        <f t="shared" si="9"/>
        <v>0</v>
      </c>
    </row>
    <row r="76" spans="1:13" ht="15" thickBot="1">
      <c r="A76" s="3"/>
      <c r="B76" s="18"/>
      <c r="C76" s="2"/>
      <c r="D76" s="18"/>
      <c r="E76" s="2"/>
      <c r="F76" s="18"/>
      <c r="G76" s="2"/>
      <c r="H76" s="18"/>
      <c r="I76" s="2"/>
      <c r="J76" s="18"/>
      <c r="K76" s="2"/>
      <c r="L76" s="18"/>
      <c r="M76" s="4"/>
    </row>
    <row r="77" spans="1:13" ht="15" thickBot="1">
      <c r="A77" s="38" t="s">
        <v>82</v>
      </c>
      <c r="B77" s="37">
        <v>11152</v>
      </c>
      <c r="C77" s="32">
        <f t="shared" ref="C77:M77" si="10">+B79</f>
        <v>11152</v>
      </c>
      <c r="D77" s="37">
        <f t="shared" si="10"/>
        <v>11152</v>
      </c>
      <c r="E77" s="32">
        <f t="shared" si="10"/>
        <v>11152</v>
      </c>
      <c r="F77" s="37">
        <f t="shared" si="10"/>
        <v>11152</v>
      </c>
      <c r="G77" s="32">
        <f t="shared" si="10"/>
        <v>11152</v>
      </c>
      <c r="H77" s="37">
        <f t="shared" si="10"/>
        <v>11152</v>
      </c>
      <c r="I77" s="32">
        <f t="shared" si="10"/>
        <v>11152</v>
      </c>
      <c r="J77" s="37">
        <f t="shared" si="10"/>
        <v>11152</v>
      </c>
      <c r="K77" s="32">
        <f t="shared" si="10"/>
        <v>11152</v>
      </c>
      <c r="L77" s="37">
        <f t="shared" si="10"/>
        <v>11152</v>
      </c>
      <c r="M77" s="33">
        <f t="shared" si="10"/>
        <v>11152</v>
      </c>
    </row>
    <row r="78" spans="1:13" ht="15" thickBot="1">
      <c r="A78" s="3"/>
      <c r="B78" s="18"/>
      <c r="C78" s="2"/>
      <c r="D78" s="18"/>
      <c r="E78" s="2"/>
      <c r="F78" s="18"/>
      <c r="G78" s="2"/>
      <c r="H78" s="18"/>
      <c r="I78" s="2"/>
      <c r="J78" s="18"/>
      <c r="K78" s="2"/>
      <c r="L78" s="18"/>
      <c r="M78" s="4"/>
    </row>
    <row r="79" spans="1:13" ht="15" thickBot="1">
      <c r="A79" s="38" t="s">
        <v>83</v>
      </c>
      <c r="B79" s="37">
        <f t="shared" ref="B79:M79" si="11">+B77+B21-B75</f>
        <v>11152</v>
      </c>
      <c r="C79" s="32">
        <f t="shared" si="11"/>
        <v>11152</v>
      </c>
      <c r="D79" s="37">
        <f t="shared" si="11"/>
        <v>11152</v>
      </c>
      <c r="E79" s="32">
        <f t="shared" si="11"/>
        <v>11152</v>
      </c>
      <c r="F79" s="37">
        <f t="shared" si="11"/>
        <v>11152</v>
      </c>
      <c r="G79" s="32">
        <f t="shared" si="11"/>
        <v>11152</v>
      </c>
      <c r="H79" s="37">
        <f t="shared" si="11"/>
        <v>11152</v>
      </c>
      <c r="I79" s="32">
        <f t="shared" si="11"/>
        <v>11152</v>
      </c>
      <c r="J79" s="37">
        <f t="shared" si="11"/>
        <v>11152</v>
      </c>
      <c r="K79" s="32">
        <f t="shared" si="11"/>
        <v>11152</v>
      </c>
      <c r="L79" s="37">
        <f t="shared" si="11"/>
        <v>11152</v>
      </c>
      <c r="M79" s="33">
        <f t="shared" si="11"/>
        <v>11152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2:BG7"/>
  <sheetViews>
    <sheetView tabSelected="1" workbookViewId="0">
      <selection activeCell="AV7" sqref="AV7"/>
    </sheetView>
  </sheetViews>
  <sheetFormatPr baseColWidth="10" defaultRowHeight="14.4"/>
  <cols>
    <col min="1" max="1" width="19.21875" bestFit="1" customWidth="1"/>
    <col min="2" max="2" width="0" hidden="1" customWidth="1"/>
    <col min="3" max="3" width="16.33203125" hidden="1" customWidth="1"/>
    <col min="4" max="7" width="0" hidden="1" customWidth="1"/>
    <col min="8" max="8" width="16.33203125" hidden="1" customWidth="1"/>
    <col min="9" max="12" width="0" hidden="1" customWidth="1"/>
    <col min="13" max="13" width="16.33203125" hidden="1" customWidth="1"/>
    <col min="14" max="37" width="0" hidden="1" customWidth="1"/>
    <col min="38" max="38" width="16.33203125" hidden="1" customWidth="1"/>
    <col min="39" max="46" width="0" hidden="1" customWidth="1"/>
    <col min="47" max="47" width="11.21875" bestFit="1" customWidth="1"/>
    <col min="48" max="48" width="16.33203125" bestFit="1" customWidth="1"/>
    <col min="53" max="53" width="16.33203125" bestFit="1" customWidth="1"/>
    <col min="58" max="58" width="16.33203125" bestFit="1" customWidth="1"/>
  </cols>
  <sheetData>
    <row r="2" spans="1:59">
      <c r="B2" s="52" t="s">
        <v>104</v>
      </c>
      <c r="C2" s="52"/>
      <c r="D2" s="52"/>
      <c r="G2" s="53" t="s">
        <v>108</v>
      </c>
      <c r="H2" s="53"/>
      <c r="I2" s="53"/>
      <c r="L2" s="52" t="s">
        <v>137</v>
      </c>
      <c r="M2" s="52"/>
      <c r="N2" s="52"/>
      <c r="Q2" s="52" t="s">
        <v>138</v>
      </c>
      <c r="R2" s="52"/>
      <c r="S2" s="52"/>
      <c r="V2" s="52" t="s">
        <v>139</v>
      </c>
      <c r="W2" s="52"/>
      <c r="X2" s="52"/>
      <c r="AA2" s="52" t="s">
        <v>140</v>
      </c>
      <c r="AB2" s="52"/>
      <c r="AC2" s="52"/>
      <c r="AF2" s="52" t="s">
        <v>141</v>
      </c>
      <c r="AG2" s="52"/>
      <c r="AH2" s="52"/>
      <c r="AK2" s="52" t="s">
        <v>142</v>
      </c>
      <c r="AL2" s="52"/>
      <c r="AM2" s="52"/>
      <c r="AP2" s="52" t="s">
        <v>143</v>
      </c>
      <c r="AQ2" s="52"/>
      <c r="AR2" s="52"/>
      <c r="AU2" s="52" t="s">
        <v>144</v>
      </c>
      <c r="AV2" s="52"/>
      <c r="AW2" s="52"/>
      <c r="AZ2" s="52" t="s">
        <v>145</v>
      </c>
      <c r="BA2" s="52"/>
      <c r="BB2" s="52"/>
      <c r="BE2" s="52" t="s">
        <v>146</v>
      </c>
      <c r="BF2" s="52"/>
      <c r="BG2" s="52"/>
    </row>
    <row r="3" spans="1:59">
      <c r="A3" t="s">
        <v>109</v>
      </c>
      <c r="B3" s="39" t="s">
        <v>105</v>
      </c>
      <c r="C3" s="39" t="s">
        <v>106</v>
      </c>
      <c r="D3" s="39" t="s">
        <v>107</v>
      </c>
      <c r="G3" s="39" t="s">
        <v>105</v>
      </c>
      <c r="H3" s="39" t="s">
        <v>106</v>
      </c>
      <c r="I3" s="39" t="s">
        <v>107</v>
      </c>
      <c r="L3" s="40" t="s">
        <v>105</v>
      </c>
      <c r="M3" s="40" t="s">
        <v>106</v>
      </c>
      <c r="N3" s="40" t="s">
        <v>107</v>
      </c>
      <c r="Q3" s="40" t="s">
        <v>105</v>
      </c>
      <c r="R3" s="40" t="s">
        <v>106</v>
      </c>
      <c r="S3" s="40" t="s">
        <v>107</v>
      </c>
      <c r="V3" s="40" t="s">
        <v>105</v>
      </c>
      <c r="W3" s="40" t="s">
        <v>106</v>
      </c>
      <c r="X3" s="40" t="s">
        <v>107</v>
      </c>
      <c r="AA3" s="40" t="s">
        <v>105</v>
      </c>
      <c r="AB3" s="40" t="s">
        <v>106</v>
      </c>
      <c r="AC3" s="40" t="s">
        <v>107</v>
      </c>
      <c r="AF3" s="40" t="s">
        <v>105</v>
      </c>
      <c r="AG3" s="40" t="s">
        <v>106</v>
      </c>
      <c r="AH3" s="40" t="s">
        <v>107</v>
      </c>
      <c r="AK3" s="40" t="s">
        <v>105</v>
      </c>
      <c r="AL3" s="40" t="s">
        <v>106</v>
      </c>
      <c r="AM3" s="40" t="s">
        <v>107</v>
      </c>
      <c r="AP3" s="40" t="s">
        <v>105</v>
      </c>
      <c r="AQ3" s="40" t="s">
        <v>106</v>
      </c>
      <c r="AR3" s="40" t="s">
        <v>107</v>
      </c>
      <c r="AU3" s="40" t="s">
        <v>105</v>
      </c>
      <c r="AV3" s="40" t="s">
        <v>106</v>
      </c>
      <c r="AW3" s="40" t="s">
        <v>107</v>
      </c>
      <c r="AZ3" s="40" t="s">
        <v>105</v>
      </c>
      <c r="BA3" s="40" t="s">
        <v>106</v>
      </c>
      <c r="BB3" s="40" t="s">
        <v>107</v>
      </c>
      <c r="BE3" s="40" t="s">
        <v>105</v>
      </c>
      <c r="BF3" s="40" t="s">
        <v>106</v>
      </c>
      <c r="BG3" s="40" t="s">
        <v>107</v>
      </c>
    </row>
    <row r="5" spans="1:59">
      <c r="A5" t="s">
        <v>147</v>
      </c>
    </row>
    <row r="7" spans="1:59">
      <c r="A7" t="s">
        <v>148</v>
      </c>
    </row>
  </sheetData>
  <mergeCells count="12">
    <mergeCell ref="AZ2:BB2"/>
    <mergeCell ref="BE2:BG2"/>
    <mergeCell ref="AA2:AC2"/>
    <mergeCell ref="AF2:AH2"/>
    <mergeCell ref="AK2:AM2"/>
    <mergeCell ref="AP2:AR2"/>
    <mergeCell ref="AU2:AW2"/>
    <mergeCell ref="B2:D2"/>
    <mergeCell ref="G2:I2"/>
    <mergeCell ref="L2:N2"/>
    <mergeCell ref="Q2:S2"/>
    <mergeCell ref="V2:X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de donnée</vt:lpstr>
      <vt:lpstr>Tableau synthese C.A</vt:lpstr>
      <vt:lpstr>Grille Tarifaire </vt:lpstr>
      <vt:lpstr>Tableau de Trésorerie</vt:lpstr>
      <vt:lpstr>Prévisionnel Budget Réalisation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Salomon</dc:creator>
  <cp:lastModifiedBy>Etienne</cp:lastModifiedBy>
  <dcterms:created xsi:type="dcterms:W3CDTF">2013-10-30T15:52:26Z</dcterms:created>
  <dcterms:modified xsi:type="dcterms:W3CDTF">2014-11-10T20:25:26Z</dcterms:modified>
</cp:coreProperties>
</file>