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E\Desktop\"/>
    </mc:Choice>
  </mc:AlternateContent>
  <bookViews>
    <workbookView xWindow="240" yWindow="110" windowWidth="19980" windowHeight="7810" activeTab="5"/>
  </bookViews>
  <sheets>
    <sheet name="P&amp;L 2015" sheetId="5" r:id="rId1"/>
    <sheet name="TCD" sheetId="6" r:id="rId2"/>
    <sheet name="BASE" sheetId="1" r:id="rId3"/>
    <sheet name="BASE CORRESP" sheetId="4" r:id="rId4"/>
    <sheet name="BUDGET" sheetId="2" r:id="rId5"/>
    <sheet name="BG" sheetId="3" r:id="rId6"/>
    <sheet name="Feuil1" sheetId="7" r:id="rId7"/>
    <sheet name="Feuil2" sheetId="8" r:id="rId8"/>
  </sheets>
  <externalReferences>
    <externalReference r:id="rId9"/>
    <externalReference r:id="rId10"/>
    <externalReference r:id="rId11"/>
    <externalReference r:id="rId12"/>
  </externalReferences>
  <definedNames>
    <definedName name="base" localSheetId="0">'[1]BASE CORRESP'!$C$7:$C$336</definedName>
    <definedName name="base">'BASE CORRESP'!$C$7:$C$91</definedName>
    <definedName name="base1" localSheetId="0">'[1]BASE CORRESP'!$C$7:$F$336</definedName>
    <definedName name="base1">'BASE CORRESP'!$C$7:$F$91</definedName>
    <definedName name="base11">'BASE CORRESP'!$C$7:$H$91</definedName>
    <definedName name="base2" localSheetId="0">#REF!</definedName>
    <definedName name="base2">#REF!</definedName>
    <definedName name="base3" localSheetId="0">#REF!</definedName>
    <definedName name="base3">#REF!</definedName>
    <definedName name="base6" localSheetId="0">#REF!</definedName>
    <definedName name="base6">#REF!</definedName>
    <definedName name="BASE7" localSheetId="0">#REF!</definedName>
    <definedName name="BASE7">#REF!</definedName>
    <definedName name="base8">'[1]TRIMESTRIEL 2013'!$A$4:$A$36</definedName>
    <definedName name="base9">'[1]TRIMESTRIEL 2013'!$A$4:$E$36</definedName>
  </definedNames>
  <calcPr calcId="152511"/>
  <pivotCaches>
    <pivotCache cacheId="0" r:id="rId13"/>
  </pivotCaches>
</workbook>
</file>

<file path=xl/calcChain.xml><?xml version="1.0" encoding="utf-8"?>
<calcChain xmlns="http://schemas.openxmlformats.org/spreadsheetml/2006/main">
  <c r="B8" i="5" l="1"/>
  <c r="B9" i="5"/>
  <c r="B32" i="5"/>
  <c r="B30" i="5"/>
  <c r="AW14" i="1" l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W96" i="1"/>
  <c r="AW97" i="1"/>
  <c r="AW98" i="1"/>
  <c r="AW99" i="1"/>
  <c r="AW100" i="1"/>
  <c r="AW101" i="1"/>
  <c r="AW102" i="1"/>
  <c r="AW103" i="1"/>
  <c r="AW104" i="1"/>
  <c r="AW105" i="1"/>
  <c r="AW106" i="1"/>
  <c r="AW107" i="1"/>
  <c r="AW108" i="1"/>
  <c r="AW109" i="1"/>
  <c r="AW110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V76" i="1"/>
  <c r="AV77" i="1"/>
  <c r="AV78" i="1"/>
  <c r="AV79" i="1"/>
  <c r="AV80" i="1"/>
  <c r="AV81" i="1"/>
  <c r="AV82" i="1"/>
  <c r="AV83" i="1"/>
  <c r="AV84" i="1"/>
  <c r="AV85" i="1"/>
  <c r="AV86" i="1"/>
  <c r="AV87" i="1"/>
  <c r="AV88" i="1"/>
  <c r="AV89" i="1"/>
  <c r="AV90" i="1"/>
  <c r="AV91" i="1"/>
  <c r="AV92" i="1"/>
  <c r="AV93" i="1"/>
  <c r="AV94" i="1"/>
  <c r="AV95" i="1"/>
  <c r="AV96" i="1"/>
  <c r="AV97" i="1"/>
  <c r="AV98" i="1"/>
  <c r="AV99" i="1"/>
  <c r="AV100" i="1"/>
  <c r="AV101" i="1"/>
  <c r="AV102" i="1"/>
  <c r="AV103" i="1"/>
  <c r="AV104" i="1"/>
  <c r="AV105" i="1"/>
  <c r="AV106" i="1"/>
  <c r="AV107" i="1"/>
  <c r="AV108" i="1"/>
  <c r="AV109" i="1"/>
  <c r="AV110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AT56" i="1"/>
  <c r="AT57" i="1"/>
  <c r="AT58" i="1"/>
  <c r="AT59" i="1"/>
  <c r="AT60" i="1"/>
  <c r="AT61" i="1"/>
  <c r="AT62" i="1"/>
  <c r="AT63" i="1"/>
  <c r="AT64" i="1"/>
  <c r="AT65" i="1"/>
  <c r="AT66" i="1"/>
  <c r="AT67" i="1"/>
  <c r="AT68" i="1"/>
  <c r="AT69" i="1"/>
  <c r="AT70" i="1"/>
  <c r="AT71" i="1"/>
  <c r="AT72" i="1"/>
  <c r="AT73" i="1"/>
  <c r="AT74" i="1"/>
  <c r="AT75" i="1"/>
  <c r="AT76" i="1"/>
  <c r="AT77" i="1"/>
  <c r="AT78" i="1"/>
  <c r="AT79" i="1"/>
  <c r="AT80" i="1"/>
  <c r="AT81" i="1"/>
  <c r="AT82" i="1"/>
  <c r="AT83" i="1"/>
  <c r="AT84" i="1"/>
  <c r="AT85" i="1"/>
  <c r="AT86" i="1"/>
  <c r="AT87" i="1"/>
  <c r="AT88" i="1"/>
  <c r="AT89" i="1"/>
  <c r="AT90" i="1"/>
  <c r="AT91" i="1"/>
  <c r="AT92" i="1"/>
  <c r="AT93" i="1"/>
  <c r="AT94" i="1"/>
  <c r="AT95" i="1"/>
  <c r="AT96" i="1"/>
  <c r="AT97" i="1"/>
  <c r="AT98" i="1"/>
  <c r="AT99" i="1"/>
  <c r="AT100" i="1"/>
  <c r="AT101" i="1"/>
  <c r="AT102" i="1"/>
  <c r="AT103" i="1"/>
  <c r="AT104" i="1"/>
  <c r="AT105" i="1"/>
  <c r="AT106" i="1"/>
  <c r="AT107" i="1"/>
  <c r="AT108" i="1"/>
  <c r="AT109" i="1"/>
  <c r="AT110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R83" i="1"/>
  <c r="AR84" i="1"/>
  <c r="AR85" i="1"/>
  <c r="AR86" i="1"/>
  <c r="AR87" i="1"/>
  <c r="AR88" i="1"/>
  <c r="AR89" i="1"/>
  <c r="AR90" i="1"/>
  <c r="AR91" i="1"/>
  <c r="AR92" i="1"/>
  <c r="AR93" i="1"/>
  <c r="AR94" i="1"/>
  <c r="AR95" i="1"/>
  <c r="AR96" i="1"/>
  <c r="AR97" i="1"/>
  <c r="AR98" i="1"/>
  <c r="AR99" i="1"/>
  <c r="AR100" i="1"/>
  <c r="AR101" i="1"/>
  <c r="AR102" i="1"/>
  <c r="AR103" i="1"/>
  <c r="AR104" i="1"/>
  <c r="AR105" i="1"/>
  <c r="AR106" i="1"/>
  <c r="AR107" i="1"/>
  <c r="AR108" i="1"/>
  <c r="AR109" i="1"/>
  <c r="AR110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68" i="1"/>
  <c r="AQ69" i="1"/>
  <c r="AQ70" i="1"/>
  <c r="AQ71" i="1"/>
  <c r="AQ72" i="1"/>
  <c r="AQ73" i="1"/>
  <c r="AQ74" i="1"/>
  <c r="AQ75" i="1"/>
  <c r="AQ76" i="1"/>
  <c r="AQ77" i="1"/>
  <c r="AQ78" i="1"/>
  <c r="AQ79" i="1"/>
  <c r="AQ80" i="1"/>
  <c r="AQ81" i="1"/>
  <c r="AQ82" i="1"/>
  <c r="AQ83" i="1"/>
  <c r="AQ84" i="1"/>
  <c r="AQ85" i="1"/>
  <c r="AQ86" i="1"/>
  <c r="AQ87" i="1"/>
  <c r="AQ88" i="1"/>
  <c r="AQ89" i="1"/>
  <c r="AQ90" i="1"/>
  <c r="AQ91" i="1"/>
  <c r="AQ92" i="1"/>
  <c r="AQ93" i="1"/>
  <c r="AQ94" i="1"/>
  <c r="AQ95" i="1"/>
  <c r="AQ96" i="1"/>
  <c r="AQ97" i="1"/>
  <c r="AQ98" i="1"/>
  <c r="AQ99" i="1"/>
  <c r="AQ100" i="1"/>
  <c r="AQ101" i="1"/>
  <c r="AQ102" i="1"/>
  <c r="AQ103" i="1"/>
  <c r="AQ104" i="1"/>
  <c r="AQ105" i="1"/>
  <c r="AQ106" i="1"/>
  <c r="AQ107" i="1"/>
  <c r="AQ108" i="1"/>
  <c r="AQ109" i="1"/>
  <c r="AQ110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O13" i="1"/>
  <c r="AP13" i="1"/>
  <c r="AQ13" i="1"/>
  <c r="AR13" i="1"/>
  <c r="AS13" i="1"/>
  <c r="AT13" i="1"/>
  <c r="AU13" i="1"/>
  <c r="AV13" i="1"/>
  <c r="AW13" i="1"/>
  <c r="AN13" i="1"/>
  <c r="AM13" i="1"/>
  <c r="AO12" i="1"/>
  <c r="AP12" i="1"/>
  <c r="AQ12" i="1"/>
  <c r="AR12" i="1"/>
  <c r="AS12" i="1"/>
  <c r="AT12" i="1"/>
  <c r="AU12" i="1"/>
  <c r="AV12" i="1"/>
  <c r="AW12" i="1"/>
  <c r="AO11" i="1"/>
  <c r="AP11" i="1"/>
  <c r="AQ11" i="1"/>
  <c r="AR11" i="1"/>
  <c r="AS11" i="1"/>
  <c r="AT11" i="1"/>
  <c r="AU11" i="1"/>
  <c r="AV11" i="1"/>
  <c r="AW11" i="1"/>
  <c r="AN12" i="1"/>
  <c r="AM12" i="1"/>
  <c r="AN11" i="1"/>
  <c r="AM11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3" i="1"/>
  <c r="AL12" i="1"/>
  <c r="AL11" i="1"/>
  <c r="S11" i="1" l="1"/>
  <c r="S12" i="1"/>
  <c r="AE11" i="1"/>
  <c r="D74" i="1" l="1"/>
  <c r="D76" i="1"/>
  <c r="D100" i="1"/>
  <c r="D91" i="1"/>
  <c r="H10" i="4"/>
  <c r="H14" i="4"/>
  <c r="H18" i="4"/>
  <c r="H22" i="4"/>
  <c r="H26" i="4"/>
  <c r="H30" i="4"/>
  <c r="H34" i="4"/>
  <c r="H38" i="4"/>
  <c r="H42" i="4"/>
  <c r="H46" i="4"/>
  <c r="H50" i="4"/>
  <c r="H54" i="4"/>
  <c r="H58" i="4"/>
  <c r="H62" i="4"/>
  <c r="H66" i="4"/>
  <c r="H70" i="4"/>
  <c r="H74" i="4"/>
  <c r="H78" i="4"/>
  <c r="H82" i="4"/>
  <c r="H86" i="4"/>
  <c r="H90" i="4"/>
  <c r="H21" i="4"/>
  <c r="H33" i="4"/>
  <c r="H45" i="4"/>
  <c r="H57" i="4"/>
  <c r="H69" i="4"/>
  <c r="H81" i="4"/>
  <c r="H11" i="4"/>
  <c r="H15" i="4"/>
  <c r="H19" i="4"/>
  <c r="H23" i="4"/>
  <c r="H27" i="4"/>
  <c r="H31" i="4"/>
  <c r="H35" i="4"/>
  <c r="H39" i="4"/>
  <c r="H43" i="4"/>
  <c r="H47" i="4"/>
  <c r="H51" i="4"/>
  <c r="H55" i="4"/>
  <c r="H59" i="4"/>
  <c r="H63" i="4"/>
  <c r="H67" i="4"/>
  <c r="H71" i="4"/>
  <c r="H75" i="4"/>
  <c r="H79" i="4"/>
  <c r="H83" i="4"/>
  <c r="H87" i="4"/>
  <c r="H17" i="4"/>
  <c r="H25" i="4"/>
  <c r="H29" i="4"/>
  <c r="H41" i="4"/>
  <c r="H53" i="4"/>
  <c r="H65" i="4"/>
  <c r="H77" i="4"/>
  <c r="H89" i="4"/>
  <c r="H12" i="4"/>
  <c r="H16" i="4"/>
  <c r="H20" i="4"/>
  <c r="H24" i="4"/>
  <c r="H28" i="4"/>
  <c r="H32" i="4"/>
  <c r="H36" i="4"/>
  <c r="H40" i="4"/>
  <c r="H44" i="4"/>
  <c r="H48" i="4"/>
  <c r="H52" i="4"/>
  <c r="H56" i="4"/>
  <c r="H60" i="4"/>
  <c r="H64" i="4"/>
  <c r="H68" i="4"/>
  <c r="H72" i="4"/>
  <c r="H76" i="4"/>
  <c r="H80" i="4"/>
  <c r="H84" i="4"/>
  <c r="H88" i="4"/>
  <c r="H13" i="4"/>
  <c r="H37" i="4"/>
  <c r="H49" i="4"/>
  <c r="H61" i="4"/>
  <c r="H73" i="4"/>
  <c r="H85" i="4"/>
  <c r="H9" i="4"/>
  <c r="H8" i="4"/>
  <c r="H7" i="4"/>
  <c r="R74" i="1"/>
  <c r="AB74" i="1"/>
  <c r="Y91" i="1"/>
  <c r="W76" i="1"/>
  <c r="AC100" i="1"/>
  <c r="V91" i="1"/>
  <c r="U100" i="1"/>
  <c r="T91" i="1"/>
  <c r="S76" i="1"/>
  <c r="Q100" i="1"/>
  <c r="U91" i="1"/>
  <c r="AE91" i="1"/>
  <c r="AH76" i="1"/>
  <c r="Q74" i="1"/>
  <c r="AB100" i="1"/>
  <c r="Q91" i="1"/>
  <c r="AF91" i="1"/>
  <c r="AA100" i="1"/>
  <c r="W74" i="1"/>
  <c r="AJ76" i="1"/>
  <c r="V74" i="1"/>
  <c r="Z91" i="1"/>
  <c r="Q76" i="1"/>
  <c r="Z74" i="1"/>
  <c r="AH100" i="1"/>
  <c r="T100" i="1"/>
  <c r="AJ91" i="1"/>
  <c r="AD100" i="1"/>
  <c r="Y100" i="1"/>
  <c r="AF100" i="1"/>
  <c r="Z76" i="1"/>
  <c r="S74" i="1"/>
  <c r="AH91" i="1"/>
  <c r="U74" i="1"/>
  <c r="W91" i="1"/>
  <c r="R76" i="1"/>
  <c r="AH74" i="1"/>
  <c r="Y74" i="1"/>
  <c r="R100" i="1"/>
  <c r="AA74" i="1"/>
  <c r="AJ73" i="1"/>
  <c r="AJ74" i="1"/>
  <c r="T76" i="1"/>
  <c r="X74" i="1"/>
  <c r="S100" i="1"/>
  <c r="AE76" i="1"/>
  <c r="U76" i="1"/>
  <c r="AD74" i="1"/>
  <c r="AJ100" i="1"/>
  <c r="R91" i="1"/>
  <c r="AF76" i="1"/>
  <c r="AJ72" i="1"/>
  <c r="AE74" i="1"/>
  <c r="AF74" i="1"/>
  <c r="X91" i="1"/>
  <c r="S91" i="1"/>
  <c r="X100" i="1"/>
  <c r="X76" i="1"/>
  <c r="Y76" i="1"/>
  <c r="AE100" i="1"/>
  <c r="AD91" i="1"/>
  <c r="W100" i="1"/>
  <c r="AC74" i="1"/>
  <c r="AA91" i="1"/>
  <c r="V100" i="1"/>
  <c r="AB76" i="1"/>
  <c r="T74" i="1"/>
  <c r="Z100" i="1"/>
  <c r="AB91" i="1"/>
  <c r="V76" i="1"/>
  <c r="AA76" i="1"/>
  <c r="AC91" i="1"/>
  <c r="A1" i="1"/>
  <c r="D11" i="1" l="1"/>
  <c r="AG76" i="1"/>
  <c r="AI76" i="1" s="1"/>
  <c r="AK76" i="1" s="1"/>
  <c r="AG74" i="1"/>
  <c r="AI74" i="1"/>
  <c r="AK74" i="1" s="1"/>
  <c r="AG100" i="1"/>
  <c r="AI100" i="1" s="1"/>
  <c r="AK100" i="1" s="1"/>
  <c r="AG91" i="1"/>
  <c r="AI91" i="1" s="1"/>
  <c r="AK91" i="1" s="1"/>
  <c r="D63" i="1"/>
  <c r="D57" i="1"/>
  <c r="D53" i="1"/>
  <c r="D52" i="1"/>
  <c r="D42" i="1"/>
  <c r="D41" i="1"/>
  <c r="D38" i="1"/>
  <c r="D36" i="1"/>
  <c r="D35" i="1"/>
  <c r="D22" i="1"/>
  <c r="D109" i="1"/>
  <c r="D108" i="1"/>
  <c r="D105" i="1"/>
  <c r="AJ90" i="1"/>
  <c r="T41" i="1"/>
  <c r="S53" i="1"/>
  <c r="AJ64" i="1"/>
  <c r="X109" i="1"/>
  <c r="S57" i="1"/>
  <c r="R36" i="1"/>
  <c r="AC109" i="1"/>
  <c r="AJ98" i="1"/>
  <c r="W35" i="1"/>
  <c r="AJ67" i="1"/>
  <c r="AH35" i="1"/>
  <c r="S63" i="1"/>
  <c r="W41" i="1"/>
  <c r="X42" i="1"/>
  <c r="Z108" i="1"/>
  <c r="X22" i="1"/>
  <c r="AA105" i="1"/>
  <c r="AC105" i="1"/>
  <c r="R63" i="1"/>
  <c r="W22" i="1"/>
  <c r="R42" i="1"/>
  <c r="V63" i="1"/>
  <c r="AJ13" i="1"/>
  <c r="AA41" i="1"/>
  <c r="V109" i="1"/>
  <c r="Z105" i="1"/>
  <c r="Z42" i="1"/>
  <c r="AH22" i="1"/>
  <c r="X63" i="1"/>
  <c r="AJ37" i="1"/>
  <c r="AF108" i="1"/>
  <c r="R105" i="1"/>
  <c r="AE41" i="1"/>
  <c r="AH57" i="1"/>
  <c r="Z63" i="1"/>
  <c r="AA42" i="1"/>
  <c r="V57" i="1"/>
  <c r="AB53" i="1"/>
  <c r="U105" i="1"/>
  <c r="S22" i="1"/>
  <c r="AJ56" i="1"/>
  <c r="S105" i="1"/>
  <c r="AJ94" i="1"/>
  <c r="AE57" i="1"/>
  <c r="AJ38" i="1"/>
  <c r="AE42" i="1"/>
  <c r="AF42" i="1"/>
  <c r="AJ96" i="1"/>
  <c r="AJ108" i="1"/>
  <c r="R35" i="1"/>
  <c r="AA36" i="1"/>
  <c r="AB38" i="1"/>
  <c r="R57" i="1"/>
  <c r="Q35" i="1"/>
  <c r="AJ29" i="1"/>
  <c r="AD38" i="1"/>
  <c r="W108" i="1"/>
  <c r="AF36" i="1"/>
  <c r="AC42" i="1"/>
  <c r="AJ41" i="1"/>
  <c r="AB35" i="1"/>
  <c r="AH41" i="1"/>
  <c r="AD42" i="1"/>
  <c r="AB22" i="1"/>
  <c r="AJ19" i="1"/>
  <c r="U109" i="1"/>
  <c r="W57" i="1"/>
  <c r="AA57" i="1"/>
  <c r="AD35" i="1"/>
  <c r="Q36" i="1"/>
  <c r="AH38" i="1"/>
  <c r="AD57" i="1"/>
  <c r="AJ105" i="1"/>
  <c r="Z38" i="1"/>
  <c r="Y38" i="1"/>
  <c r="R22" i="1"/>
  <c r="AE63" i="1"/>
  <c r="AA63" i="1"/>
  <c r="AJ109" i="1"/>
  <c r="AC53" i="1"/>
  <c r="Y53" i="1"/>
  <c r="AJ53" i="1"/>
  <c r="AD36" i="1"/>
  <c r="S38" i="1"/>
  <c r="AE105" i="1"/>
  <c r="AC35" i="1"/>
  <c r="AC41" i="1"/>
  <c r="R109" i="1"/>
  <c r="AH105" i="1"/>
  <c r="W38" i="1"/>
  <c r="AC38" i="1"/>
  <c r="V53" i="1"/>
  <c r="AJ60" i="1"/>
  <c r="V38" i="1"/>
  <c r="T38" i="1"/>
  <c r="AB108" i="1"/>
  <c r="AJ70" i="1"/>
  <c r="Q78" i="1"/>
  <c r="X35" i="1"/>
  <c r="W63" i="1"/>
  <c r="V42" i="1"/>
  <c r="AJ81" i="1"/>
  <c r="Y57" i="1"/>
  <c r="AA53" i="1"/>
  <c r="X108" i="1"/>
  <c r="Q109" i="1"/>
  <c r="AE53" i="1"/>
  <c r="AJ87" i="1"/>
  <c r="AJ84" i="1"/>
  <c r="X53" i="1"/>
  <c r="X41" i="1"/>
  <c r="AB57" i="1"/>
  <c r="AJ46" i="1"/>
  <c r="S41" i="1"/>
  <c r="V35" i="1"/>
  <c r="Q42" i="1"/>
  <c r="AD22" i="1"/>
  <c r="AH72" i="1"/>
  <c r="Q53" i="1"/>
  <c r="AA22" i="1"/>
  <c r="AB42" i="1"/>
  <c r="S42" i="1"/>
  <c r="Z36" i="1"/>
  <c r="T109" i="1"/>
  <c r="T42" i="1"/>
  <c r="U38" i="1"/>
  <c r="AJ57" i="1"/>
  <c r="AH42" i="1"/>
  <c r="T108" i="1"/>
  <c r="Z41" i="1"/>
  <c r="T105" i="1"/>
  <c r="T36" i="1"/>
  <c r="AD108" i="1"/>
  <c r="W36" i="1"/>
  <c r="AJ22" i="1"/>
  <c r="AD53" i="1"/>
  <c r="T53" i="1"/>
  <c r="U36" i="1"/>
  <c r="AJ104" i="1"/>
  <c r="AB105" i="1"/>
  <c r="Y22" i="1"/>
  <c r="AC108" i="1"/>
  <c r="U57" i="1"/>
  <c r="U22" i="1"/>
  <c r="Q38" i="1"/>
  <c r="AF53" i="1"/>
  <c r="AA109" i="1"/>
  <c r="AJ110" i="1"/>
  <c r="Z53" i="1"/>
  <c r="AJ49" i="1"/>
  <c r="AJ101" i="1"/>
  <c r="W109" i="1"/>
  <c r="T63" i="1"/>
  <c r="Y105" i="1"/>
  <c r="V41" i="1"/>
  <c r="AF35" i="1"/>
  <c r="AA38" i="1"/>
  <c r="V22" i="1"/>
  <c r="S108" i="1"/>
  <c r="AD105" i="1"/>
  <c r="AE35" i="1"/>
  <c r="AJ52" i="1"/>
  <c r="Y63" i="1"/>
  <c r="AA35" i="1"/>
  <c r="AE36" i="1"/>
  <c r="X105" i="1"/>
  <c r="AJ63" i="1"/>
  <c r="AH108" i="1"/>
  <c r="AF57" i="1"/>
  <c r="AJ32" i="1"/>
  <c r="AF41" i="1"/>
  <c r="R41" i="1"/>
  <c r="AF63" i="1"/>
  <c r="AA108" i="1"/>
  <c r="AJ78" i="1"/>
  <c r="AH53" i="1"/>
  <c r="X38" i="1"/>
  <c r="AJ36" i="1"/>
  <c r="AE108" i="1"/>
  <c r="AC22" i="1"/>
  <c r="AJ42" i="1"/>
  <c r="Q63" i="1"/>
  <c r="AJ97" i="1"/>
  <c r="S35" i="1"/>
  <c r="Q41" i="1"/>
  <c r="AJ35" i="1"/>
  <c r="AB41" i="1"/>
  <c r="AJ26" i="1"/>
  <c r="X57" i="1"/>
  <c r="W42" i="1"/>
  <c r="AE38" i="1"/>
  <c r="R53" i="1"/>
  <c r="U108" i="1"/>
  <c r="Q105" i="1"/>
  <c r="AB36" i="1"/>
  <c r="Q22" i="1"/>
  <c r="V105" i="1"/>
  <c r="V36" i="1"/>
  <c r="Z22" i="1"/>
  <c r="Z109" i="1"/>
  <c r="V108" i="1"/>
  <c r="Y36" i="1"/>
  <c r="AD41" i="1"/>
  <c r="S109" i="1"/>
  <c r="U53" i="1"/>
  <c r="R108" i="1"/>
  <c r="AF105" i="1"/>
  <c r="Y35" i="1"/>
  <c r="AH36" i="1"/>
  <c r="T57" i="1"/>
  <c r="AC36" i="1"/>
  <c r="T22" i="1"/>
  <c r="AE22" i="1"/>
  <c r="AH63" i="1"/>
  <c r="Y42" i="1"/>
  <c r="AJ23" i="1"/>
  <c r="AC63" i="1"/>
  <c r="W53" i="1"/>
  <c r="Z57" i="1"/>
  <c r="AF38" i="1"/>
  <c r="U41" i="1"/>
  <c r="AF109" i="1"/>
  <c r="X36" i="1"/>
  <c r="Y108" i="1"/>
  <c r="AC57" i="1"/>
  <c r="Y41" i="1"/>
  <c r="U42" i="1"/>
  <c r="R38" i="1"/>
  <c r="AH109" i="1"/>
  <c r="Q108" i="1"/>
  <c r="W105" i="1"/>
  <c r="AF22" i="1"/>
  <c r="AD63" i="1"/>
  <c r="AD109" i="1"/>
  <c r="U63" i="1"/>
  <c r="AJ43" i="1"/>
  <c r="AB109" i="1"/>
  <c r="U35" i="1"/>
  <c r="Q57" i="1"/>
  <c r="T35" i="1"/>
  <c r="Z35" i="1"/>
  <c r="AE109" i="1"/>
  <c r="AB63" i="1"/>
  <c r="Y109" i="1"/>
  <c r="S36" i="1"/>
  <c r="AG57" i="1" l="1"/>
  <c r="AI57" i="1" s="1"/>
  <c r="AK57" i="1" s="1"/>
  <c r="AG63" i="1"/>
  <c r="AI63" i="1" s="1"/>
  <c r="AK63" i="1" s="1"/>
  <c r="AG53" i="1"/>
  <c r="AI53" i="1" s="1"/>
  <c r="AK53" i="1" s="1"/>
  <c r="AG36" i="1"/>
  <c r="AI36" i="1" s="1"/>
  <c r="AK36" i="1" s="1"/>
  <c r="AG38" i="1"/>
  <c r="AI38" i="1" s="1"/>
  <c r="AK38" i="1" s="1"/>
  <c r="AG42" i="1"/>
  <c r="AI42" i="1" s="1"/>
  <c r="AK42" i="1" s="1"/>
  <c r="AG41" i="1"/>
  <c r="AI41" i="1" s="1"/>
  <c r="AK41" i="1" s="1"/>
  <c r="AG22" i="1"/>
  <c r="AI22" i="1" s="1"/>
  <c r="AK22" i="1" s="1"/>
  <c r="AG35" i="1"/>
  <c r="AI35" i="1" s="1"/>
  <c r="AK35" i="1" s="1"/>
  <c r="AG105" i="1"/>
  <c r="AI105" i="1" s="1"/>
  <c r="AK105" i="1" s="1"/>
  <c r="AG108" i="1"/>
  <c r="AI108" i="1" s="1"/>
  <c r="AK108" i="1" s="1"/>
  <c r="AG109" i="1"/>
  <c r="AI109" i="1" s="1"/>
  <c r="AK109" i="1" s="1"/>
  <c r="C25" i="2"/>
  <c r="D25" i="2"/>
  <c r="E102" i="1" s="1"/>
  <c r="E25" i="2"/>
  <c r="F102" i="1" s="1"/>
  <c r="F25" i="2"/>
  <c r="G102" i="1" s="1"/>
  <c r="G25" i="2"/>
  <c r="H102" i="1" s="1"/>
  <c r="H25" i="2"/>
  <c r="I102" i="1" s="1"/>
  <c r="I25" i="2"/>
  <c r="J102" i="1" s="1"/>
  <c r="J25" i="2"/>
  <c r="K102" i="1" s="1"/>
  <c r="K25" i="2"/>
  <c r="L102" i="1" s="1"/>
  <c r="L25" i="2"/>
  <c r="M102" i="1" s="1"/>
  <c r="M25" i="2"/>
  <c r="N102" i="1" s="1"/>
  <c r="B25" i="2"/>
  <c r="E26" i="5"/>
  <c r="E27" i="5"/>
  <c r="E28" i="5"/>
  <c r="E29" i="5"/>
  <c r="E30" i="5"/>
  <c r="D26" i="5"/>
  <c r="D27" i="5"/>
  <c r="D28" i="5"/>
  <c r="D29" i="5"/>
  <c r="D30" i="5"/>
  <c r="C26" i="5"/>
  <c r="C27" i="5"/>
  <c r="C28" i="5"/>
  <c r="C29" i="5"/>
  <c r="C30" i="5"/>
  <c r="B26" i="5"/>
  <c r="B27" i="5"/>
  <c r="B28" i="5"/>
  <c r="B29" i="5"/>
  <c r="B31" i="5"/>
  <c r="C21" i="1"/>
  <c r="C23" i="1"/>
  <c r="C24" i="1"/>
  <c r="C25" i="1"/>
  <c r="C26" i="1"/>
  <c r="C27" i="1"/>
  <c r="C28" i="1"/>
  <c r="C29" i="1"/>
  <c r="C30" i="1"/>
  <c r="C31" i="1"/>
  <c r="C32" i="1"/>
  <c r="C33" i="1"/>
  <c r="C34" i="1"/>
  <c r="C37" i="1"/>
  <c r="C39" i="1"/>
  <c r="C40" i="1"/>
  <c r="C43" i="1"/>
  <c r="C44" i="1"/>
  <c r="C47" i="1"/>
  <c r="C48" i="1"/>
  <c r="C49" i="1"/>
  <c r="C50" i="1"/>
  <c r="C51" i="1"/>
  <c r="C54" i="1"/>
  <c r="C55" i="1"/>
  <c r="C56" i="1"/>
  <c r="C58" i="1"/>
  <c r="C59" i="1"/>
  <c r="C60" i="1"/>
  <c r="C61" i="1"/>
  <c r="C62" i="1"/>
  <c r="C64" i="1"/>
  <c r="C65" i="1"/>
  <c r="C66" i="1"/>
  <c r="C68" i="1"/>
  <c r="C69" i="1"/>
  <c r="C70" i="1"/>
  <c r="C71" i="1"/>
  <c r="C72" i="1"/>
  <c r="C73" i="1"/>
  <c r="C75" i="1"/>
  <c r="C77" i="1"/>
  <c r="C79" i="1"/>
  <c r="C80" i="1"/>
  <c r="C81" i="1"/>
  <c r="C82" i="1"/>
  <c r="C83" i="1"/>
  <c r="C84" i="1"/>
  <c r="C85" i="1"/>
  <c r="C86" i="1"/>
  <c r="C92" i="1"/>
  <c r="C93" i="1"/>
  <c r="C94" i="1"/>
  <c r="C95" i="1"/>
  <c r="C96" i="1"/>
  <c r="C97" i="1"/>
  <c r="C98" i="1"/>
  <c r="C99" i="1"/>
  <c r="C101" i="1"/>
  <c r="C102" i="1"/>
  <c r="C103" i="1"/>
  <c r="C104" i="1"/>
  <c r="C106" i="1"/>
  <c r="C107" i="1"/>
  <c r="C110" i="1"/>
  <c r="B21" i="1"/>
  <c r="B23" i="1"/>
  <c r="B24" i="1"/>
  <c r="B25" i="1"/>
  <c r="B26" i="1"/>
  <c r="B27" i="1"/>
  <c r="B28" i="1"/>
  <c r="B29" i="1"/>
  <c r="B30" i="1"/>
  <c r="B31" i="1"/>
  <c r="B32" i="1"/>
  <c r="B33" i="1"/>
  <c r="B34" i="1"/>
  <c r="B37" i="1"/>
  <c r="B39" i="1"/>
  <c r="B40" i="1"/>
  <c r="B43" i="1"/>
  <c r="B44" i="1"/>
  <c r="B47" i="1"/>
  <c r="B48" i="1"/>
  <c r="B49" i="1"/>
  <c r="B50" i="1"/>
  <c r="B51" i="1"/>
  <c r="B54" i="1"/>
  <c r="B55" i="1"/>
  <c r="B56" i="1"/>
  <c r="B58" i="1"/>
  <c r="B59" i="1"/>
  <c r="B60" i="1"/>
  <c r="B61" i="1"/>
  <c r="B62" i="1"/>
  <c r="B64" i="1"/>
  <c r="B65" i="1"/>
  <c r="B66" i="1"/>
  <c r="B68" i="1"/>
  <c r="B69" i="1"/>
  <c r="B70" i="1"/>
  <c r="B71" i="1"/>
  <c r="B72" i="1"/>
  <c r="B73" i="1"/>
  <c r="B75" i="1"/>
  <c r="B77" i="1"/>
  <c r="B79" i="1"/>
  <c r="B80" i="1"/>
  <c r="B81" i="1"/>
  <c r="B82" i="1"/>
  <c r="B83" i="1"/>
  <c r="B84" i="1"/>
  <c r="B85" i="1"/>
  <c r="B86" i="1"/>
  <c r="B92" i="1"/>
  <c r="B93" i="1"/>
  <c r="B94" i="1"/>
  <c r="B95" i="1"/>
  <c r="B96" i="1"/>
  <c r="B97" i="1"/>
  <c r="B98" i="1"/>
  <c r="B99" i="1"/>
  <c r="B101" i="1"/>
  <c r="B102" i="1"/>
  <c r="B103" i="1"/>
  <c r="B104" i="1"/>
  <c r="B106" i="1"/>
  <c r="B107" i="1"/>
  <c r="B110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E58" i="5" l="1"/>
  <c r="D58" i="5"/>
  <c r="C58" i="5"/>
  <c r="B58" i="5"/>
  <c r="E57" i="5"/>
  <c r="D57" i="5"/>
  <c r="C57" i="5"/>
  <c r="B57" i="5"/>
  <c r="E50" i="5"/>
  <c r="D50" i="5"/>
  <c r="C50" i="5"/>
  <c r="B50" i="5"/>
  <c r="E49" i="5"/>
  <c r="D49" i="5"/>
  <c r="C49" i="5"/>
  <c r="B49" i="5"/>
  <c r="E43" i="5"/>
  <c r="D43" i="5"/>
  <c r="C43" i="5"/>
  <c r="B43" i="5"/>
  <c r="E32" i="5"/>
  <c r="D32" i="5"/>
  <c r="C32" i="5"/>
  <c r="E31" i="5"/>
  <c r="D31" i="5"/>
  <c r="C31" i="5"/>
  <c r="E25" i="5"/>
  <c r="D25" i="5"/>
  <c r="C25" i="5"/>
  <c r="B25" i="5"/>
  <c r="E24" i="5"/>
  <c r="D24" i="5"/>
  <c r="C24" i="5"/>
  <c r="B24" i="5"/>
  <c r="E23" i="5"/>
  <c r="D23" i="5"/>
  <c r="C23" i="5"/>
  <c r="B23" i="5"/>
  <c r="E22" i="5"/>
  <c r="D22" i="5"/>
  <c r="C22" i="5"/>
  <c r="B22" i="5"/>
  <c r="E21" i="5"/>
  <c r="E34" i="5" s="1"/>
  <c r="D21" i="5"/>
  <c r="C21" i="5"/>
  <c r="B21" i="5"/>
  <c r="B34" i="5" s="1"/>
  <c r="E14" i="5"/>
  <c r="D14" i="5"/>
  <c r="C14" i="5"/>
  <c r="B14" i="5"/>
  <c r="E13" i="5"/>
  <c r="D13" i="5"/>
  <c r="C13" i="5"/>
  <c r="B13" i="5"/>
  <c r="E12" i="5"/>
  <c r="D12" i="5"/>
  <c r="C12" i="5"/>
  <c r="B12" i="5"/>
  <c r="E11" i="5"/>
  <c r="D11" i="5"/>
  <c r="C11" i="5"/>
  <c r="B11" i="5"/>
  <c r="E10" i="5"/>
  <c r="D10" i="5"/>
  <c r="D17" i="5" s="1"/>
  <c r="C10" i="5"/>
  <c r="C17" i="5" s="1"/>
  <c r="B10" i="5"/>
  <c r="B17" i="5" s="1"/>
  <c r="B19" i="5" s="1"/>
  <c r="E9" i="5"/>
  <c r="D9" i="5"/>
  <c r="C9" i="5"/>
  <c r="E8" i="5"/>
  <c r="D8" i="5"/>
  <c r="D19" i="5" s="1"/>
  <c r="C8" i="5"/>
  <c r="C19" i="5" s="1"/>
  <c r="D46" i="1" l="1"/>
  <c r="D67" i="1"/>
  <c r="D45" i="1"/>
  <c r="B36" i="5"/>
  <c r="E17" i="5"/>
  <c r="E36" i="5" s="1"/>
  <c r="D34" i="5"/>
  <c r="D36" i="5" s="1"/>
  <c r="C34" i="5"/>
  <c r="C36" i="5" s="1"/>
  <c r="F24" i="5"/>
  <c r="F43" i="5"/>
  <c r="F49" i="5"/>
  <c r="F57" i="5"/>
  <c r="F58" i="5"/>
  <c r="F31" i="5"/>
  <c r="F25" i="5"/>
  <c r="F23" i="5"/>
  <c r="F21" i="5"/>
  <c r="F50" i="5"/>
  <c r="F14" i="5"/>
  <c r="F13" i="5"/>
  <c r="F12" i="5"/>
  <c r="F11" i="5"/>
  <c r="F10" i="5"/>
  <c r="F9" i="5"/>
  <c r="F22" i="5"/>
  <c r="F8" i="5"/>
  <c r="F32" i="5"/>
  <c r="D78" i="1" l="1"/>
  <c r="E19" i="5"/>
  <c r="D40" i="5"/>
  <c r="D41" i="5" s="1"/>
  <c r="D46" i="5" s="1"/>
  <c r="E40" i="5"/>
  <c r="C40" i="5"/>
  <c r="C41" i="5" s="1"/>
  <c r="C46" i="5" s="1"/>
  <c r="F27" i="5"/>
  <c r="B40" i="5"/>
  <c r="F19" i="5"/>
  <c r="D90" i="1" l="1"/>
  <c r="D87" i="1"/>
  <c r="D89" i="1"/>
  <c r="D88" i="1"/>
  <c r="E41" i="5"/>
  <c r="E46" i="5" s="1"/>
  <c r="E54" i="5" s="1"/>
  <c r="F29" i="5"/>
  <c r="D54" i="5"/>
  <c r="D47" i="5"/>
  <c r="C47" i="5"/>
  <c r="C54" i="5"/>
  <c r="F40" i="5"/>
  <c r="F41" i="5" s="1"/>
  <c r="B41" i="5"/>
  <c r="B46" i="5"/>
  <c r="E47" i="5" l="1"/>
  <c r="B54" i="5"/>
  <c r="F46" i="5"/>
  <c r="F47" i="5" s="1"/>
  <c r="B47" i="5"/>
  <c r="E61" i="5"/>
  <c r="E62" i="5" s="1"/>
  <c r="E55" i="5"/>
  <c r="D61" i="5"/>
  <c r="D62" i="5" s="1"/>
  <c r="D55" i="5"/>
  <c r="C55" i="5"/>
  <c r="C61" i="5"/>
  <c r="AF14" i="1"/>
  <c r="AD40" i="1"/>
  <c r="AB14" i="1"/>
  <c r="AJ99" i="1"/>
  <c r="AJ27" i="1"/>
  <c r="AJ69" i="1"/>
  <c r="AJ11" i="1"/>
  <c r="AC33" i="1"/>
  <c r="AJ31" i="1"/>
  <c r="AE14" i="1"/>
  <c r="AD64" i="1"/>
  <c r="AF21" i="1"/>
  <c r="AE13" i="1"/>
  <c r="AE90" i="1"/>
  <c r="AD51" i="1"/>
  <c r="AJ71" i="1"/>
  <c r="AJ111" i="1"/>
  <c r="AE87" i="1"/>
  <c r="AC85" i="1"/>
  <c r="AE15" i="1"/>
  <c r="AD50" i="1"/>
  <c r="AD26" i="1"/>
  <c r="AH26" i="1"/>
  <c r="AE98" i="1"/>
  <c r="AE88" i="1"/>
  <c r="AA79" i="1"/>
  <c r="AJ47" i="1"/>
  <c r="AJ65" i="1"/>
  <c r="AJ61" i="1"/>
  <c r="X67" i="1"/>
  <c r="X104" i="1"/>
  <c r="AC37" i="1"/>
  <c r="AB79" i="1"/>
  <c r="Y64" i="1"/>
  <c r="AH33" i="1"/>
  <c r="AE52" i="1"/>
  <c r="AF16" i="1"/>
  <c r="AD31" i="1"/>
  <c r="AH56" i="1"/>
  <c r="AF55" i="1"/>
  <c r="AB23" i="1"/>
  <c r="AH59" i="1"/>
  <c r="AC92" i="1"/>
  <c r="AH84" i="1"/>
  <c r="AB86" i="1"/>
  <c r="AF110" i="1"/>
  <c r="AF44" i="1"/>
  <c r="AE86" i="1"/>
  <c r="AB69" i="1"/>
  <c r="AF103" i="1"/>
  <c r="AB107" i="1"/>
  <c r="AF31" i="1"/>
  <c r="AH30" i="1"/>
  <c r="AD15" i="1"/>
  <c r="AC62" i="1"/>
  <c r="Z33" i="1"/>
  <c r="AJ40" i="1"/>
  <c r="AF32" i="1"/>
  <c r="AH17" i="1"/>
  <c r="AE107" i="1"/>
  <c r="Y15" i="1"/>
  <c r="W46" i="1"/>
  <c r="AB43" i="1"/>
  <c r="AF27" i="1"/>
  <c r="AC72" i="1"/>
  <c r="AH58" i="1"/>
  <c r="AC94" i="1"/>
  <c r="AC49" i="1"/>
  <c r="AD67" i="1"/>
  <c r="AA98" i="1"/>
  <c r="AD92" i="1"/>
  <c r="AD95" i="1"/>
  <c r="Y98" i="1"/>
  <c r="AJ25" i="1"/>
  <c r="AE68" i="1"/>
  <c r="AD84" i="1"/>
  <c r="AD45" i="1"/>
  <c r="AC103" i="1"/>
  <c r="AH106" i="1"/>
  <c r="AB72" i="1"/>
  <c r="Y12" i="1"/>
  <c r="AJ50" i="1"/>
  <c r="AD89" i="1"/>
  <c r="AC27" i="1"/>
  <c r="AC96" i="1"/>
  <c r="AH110" i="1"/>
  <c r="AD102" i="1"/>
  <c r="AB27" i="1"/>
  <c r="AD72" i="1"/>
  <c r="AE111" i="1"/>
  <c r="AH62" i="1"/>
  <c r="AB52" i="1"/>
  <c r="AC75" i="1"/>
  <c r="Y69" i="1"/>
  <c r="AJ28" i="1"/>
  <c r="AE110" i="1"/>
  <c r="AD52" i="1"/>
  <c r="AF79" i="1"/>
  <c r="AE33" i="1"/>
  <c r="AE73" i="1"/>
  <c r="AD47" i="1"/>
  <c r="AF39" i="1"/>
  <c r="AE70" i="1"/>
  <c r="AH64" i="1"/>
  <c r="AD23" i="1"/>
  <c r="AB32" i="1"/>
  <c r="Z79" i="1"/>
  <c r="AA99" i="1"/>
  <c r="Y55" i="1"/>
  <c r="AE77" i="1"/>
  <c r="AD18" i="1"/>
  <c r="AF89" i="1"/>
  <c r="AB111" i="1"/>
  <c r="AA24" i="1"/>
  <c r="Y104" i="1"/>
  <c r="Y23" i="1"/>
  <c r="AJ82" i="1"/>
  <c r="AF90" i="1"/>
  <c r="AJ33" i="1"/>
  <c r="AH12" i="1"/>
  <c r="AC24" i="1"/>
  <c r="AB29" i="1"/>
  <c r="AD87" i="1"/>
  <c r="AB103" i="1"/>
  <c r="AC25" i="1"/>
  <c r="AH82" i="1"/>
  <c r="AD68" i="1"/>
  <c r="AC106" i="1"/>
  <c r="AE95" i="1"/>
  <c r="AD66" i="1"/>
  <c r="Z16" i="1"/>
  <c r="X44" i="1"/>
  <c r="Y43" i="1"/>
  <c r="AJ44" i="1"/>
  <c r="AC89" i="1"/>
  <c r="AB51" i="1"/>
  <c r="AD56" i="1"/>
  <c r="AF26" i="1"/>
  <c r="Y45" i="1"/>
  <c r="AJ17" i="1"/>
  <c r="AJ75" i="1"/>
  <c r="AH85" i="1"/>
  <c r="AD99" i="1"/>
  <c r="AC80" i="1"/>
  <c r="AD37" i="1"/>
  <c r="AC20" i="1"/>
  <c r="AC14" i="1"/>
  <c r="AB49" i="1"/>
  <c r="AC110" i="1"/>
  <c r="AE102" i="1"/>
  <c r="AD11" i="1"/>
  <c r="AF19" i="1"/>
  <c r="AE92" i="1"/>
  <c r="AF71" i="1"/>
  <c r="AE20" i="1"/>
  <c r="AE44" i="1"/>
  <c r="AD111" i="1"/>
  <c r="AH65" i="1"/>
  <c r="AE81" i="1"/>
  <c r="AC69" i="1"/>
  <c r="AA66" i="1"/>
  <c r="AJ51" i="1"/>
  <c r="AH103" i="1"/>
  <c r="AH15" i="1"/>
  <c r="AF98" i="1"/>
  <c r="AF99" i="1"/>
  <c r="AE12" i="1"/>
  <c r="AB47" i="1"/>
  <c r="Z32" i="1"/>
  <c r="AH67" i="1"/>
  <c r="AF23" i="1"/>
  <c r="AF92" i="1"/>
  <c r="AD110" i="1"/>
  <c r="AH21" i="1"/>
  <c r="AE18" i="1"/>
  <c r="AH45" i="1"/>
  <c r="AF83" i="1"/>
  <c r="AF24" i="1"/>
  <c r="AE96" i="1"/>
  <c r="AJ102" i="1"/>
  <c r="AB25" i="1"/>
  <c r="AB20" i="1"/>
  <c r="Z81" i="1"/>
  <c r="AJ59" i="1"/>
  <c r="AH27" i="1"/>
  <c r="AC97" i="1"/>
  <c r="AB99" i="1"/>
  <c r="AB97" i="1"/>
  <c r="AH95" i="1"/>
  <c r="AC45" i="1"/>
  <c r="AB81" i="1"/>
  <c r="AD58" i="1"/>
  <c r="AD97" i="1"/>
  <c r="AE66" i="1"/>
  <c r="AE25" i="1"/>
  <c r="AD17" i="1"/>
  <c r="AB39" i="1"/>
  <c r="AB44" i="1"/>
  <c r="AB61" i="1"/>
  <c r="AD106" i="1"/>
  <c r="AC107" i="1"/>
  <c r="AD33" i="1"/>
  <c r="AB18" i="1"/>
  <c r="AD30" i="1"/>
  <c r="AA45" i="1"/>
  <c r="AJ83" i="1"/>
  <c r="AJ15" i="1"/>
  <c r="AD88" i="1"/>
  <c r="AC55" i="1"/>
  <c r="AC43" i="1"/>
  <c r="AB50" i="1"/>
  <c r="W66" i="1"/>
  <c r="AD29" i="1"/>
  <c r="AC60" i="1"/>
  <c r="AE79" i="1"/>
  <c r="AF106" i="1"/>
  <c r="Z17" i="1"/>
  <c r="AE26" i="1"/>
  <c r="Y87" i="1"/>
  <c r="AB90" i="1"/>
  <c r="Z90" i="1"/>
  <c r="AJ79" i="1"/>
  <c r="AH32" i="1"/>
  <c r="AC111" i="1"/>
  <c r="AB106" i="1"/>
  <c r="AB45" i="1"/>
  <c r="AH96" i="1"/>
  <c r="V31" i="1"/>
  <c r="Y30" i="1"/>
  <c r="AJ93" i="1"/>
  <c r="AF81" i="1"/>
  <c r="AB98" i="1"/>
  <c r="AH20" i="1"/>
  <c r="AH71" i="1"/>
  <c r="AE56" i="1"/>
  <c r="AD69" i="1"/>
  <c r="AF93" i="1"/>
  <c r="Y50" i="1"/>
  <c r="Z62" i="1"/>
  <c r="X24" i="1"/>
  <c r="Y44" i="1"/>
  <c r="AD75" i="1"/>
  <c r="AA72" i="1"/>
  <c r="X110" i="1"/>
  <c r="U83" i="1"/>
  <c r="AH18" i="1"/>
  <c r="AF64" i="1"/>
  <c r="AF102" i="1"/>
  <c r="AB73" i="1"/>
  <c r="AJ39" i="1"/>
  <c r="AJ16" i="1"/>
  <c r="AJ103" i="1"/>
  <c r="AH54" i="1"/>
  <c r="AJ21" i="1"/>
  <c r="AJ48" i="1"/>
  <c r="AD14" i="1"/>
  <c r="AD101" i="1"/>
  <c r="AE61" i="1"/>
  <c r="AD49" i="1"/>
  <c r="AD86" i="1"/>
  <c r="AC54" i="1"/>
  <c r="AJ80" i="1"/>
  <c r="AJ106" i="1"/>
  <c r="AD65" i="1"/>
  <c r="AC26" i="1"/>
  <c r="AD107" i="1"/>
  <c r="AC71" i="1"/>
  <c r="AC93" i="1"/>
  <c r="AH25" i="1"/>
  <c r="AC18" i="1"/>
  <c r="AC19" i="1"/>
  <c r="AJ18" i="1"/>
  <c r="AJ89" i="1"/>
  <c r="AJ86" i="1"/>
  <c r="AJ34" i="1"/>
  <c r="AB48" i="1"/>
  <c r="AD44" i="1"/>
  <c r="AH86" i="1"/>
  <c r="Z72" i="1"/>
  <c r="Y106" i="1"/>
  <c r="AF33" i="1"/>
  <c r="AE104" i="1"/>
  <c r="AE29" i="1"/>
  <c r="AD82" i="1"/>
  <c r="AF15" i="1"/>
  <c r="AE71" i="1"/>
  <c r="AH14" i="1"/>
  <c r="AH34" i="1"/>
  <c r="AB104" i="1"/>
  <c r="AH46" i="1"/>
  <c r="AH83" i="1"/>
  <c r="AH29" i="1"/>
  <c r="AE31" i="1"/>
  <c r="AE51" i="1"/>
  <c r="AH79" i="1"/>
  <c r="AF40" i="1"/>
  <c r="AH88" i="1"/>
  <c r="AD73" i="1"/>
  <c r="AE84" i="1"/>
  <c r="AD55" i="1"/>
  <c r="AA33" i="1"/>
  <c r="Y62" i="1"/>
  <c r="AH80" i="1"/>
  <c r="AF73" i="1"/>
  <c r="AF17" i="1"/>
  <c r="AE69" i="1"/>
  <c r="Z88" i="1"/>
  <c r="W65" i="1"/>
  <c r="AH75" i="1"/>
  <c r="AF95" i="1"/>
  <c r="AB28" i="1"/>
  <c r="AH99" i="1"/>
  <c r="AD19" i="1"/>
  <c r="AA11" i="1"/>
  <c r="AB46" i="1"/>
  <c r="Z11" i="1"/>
  <c r="AF87" i="1"/>
  <c r="AA80" i="1"/>
  <c r="AJ58" i="1"/>
  <c r="AF72" i="1"/>
  <c r="AE30" i="1"/>
  <c r="AE49" i="1"/>
  <c r="AD83" i="1"/>
  <c r="X30" i="1"/>
  <c r="AC47" i="1"/>
  <c r="Z39" i="1"/>
  <c r="AJ107" i="1"/>
  <c r="AE89" i="1"/>
  <c r="AD93" i="1"/>
  <c r="AD71" i="1"/>
  <c r="AB87" i="1"/>
  <c r="AH40" i="1"/>
  <c r="AC34" i="1"/>
  <c r="AB68" i="1"/>
  <c r="AH97" i="1"/>
  <c r="AA103" i="1"/>
  <c r="AC44" i="1"/>
  <c r="Z85" i="1"/>
  <c r="Y73" i="1"/>
  <c r="AJ66" i="1"/>
  <c r="AF56" i="1"/>
  <c r="AE50" i="1"/>
  <c r="AH60" i="1"/>
  <c r="AE94" i="1"/>
  <c r="AF60" i="1"/>
  <c r="AD77" i="1"/>
  <c r="AH19" i="1"/>
  <c r="AF96" i="1"/>
  <c r="AB67" i="1"/>
  <c r="AH101" i="1"/>
  <c r="AE45" i="1"/>
  <c r="AA23" i="1"/>
  <c r="AB70" i="1"/>
  <c r="AA12" i="1"/>
  <c r="AF67" i="1"/>
  <c r="AE16" i="1"/>
  <c r="AH94" i="1"/>
  <c r="AF88" i="1"/>
  <c r="AC61" i="1"/>
  <c r="AA73" i="1"/>
  <c r="AA84" i="1"/>
  <c r="X23" i="1"/>
  <c r="AH90" i="1"/>
  <c r="AF66" i="1"/>
  <c r="AH111" i="1"/>
  <c r="AF54" i="1"/>
  <c r="AB34" i="1"/>
  <c r="AH52" i="1"/>
  <c r="AC65" i="1"/>
  <c r="AB16" i="1"/>
  <c r="AH37" i="1"/>
  <c r="AF82" i="1"/>
  <c r="AC90" i="1"/>
  <c r="AB56" i="1"/>
  <c r="AD90" i="1"/>
  <c r="AC56" i="1"/>
  <c r="Y97" i="1"/>
  <c r="AB71" i="1"/>
  <c r="AJ88" i="1"/>
  <c r="AA54" i="1"/>
  <c r="AB85" i="1"/>
  <c r="AH24" i="1"/>
  <c r="AC15" i="1"/>
  <c r="AA27" i="1"/>
  <c r="AJ45" i="1"/>
  <c r="AA110" i="1"/>
  <c r="AJ55" i="1"/>
  <c r="AH16" i="1"/>
  <c r="AC50" i="1"/>
  <c r="AB24" i="1"/>
  <c r="AC31" i="1"/>
  <c r="AC51" i="1"/>
  <c r="AC11" i="1"/>
  <c r="AH77" i="1"/>
  <c r="AF68" i="1"/>
  <c r="AD34" i="1"/>
  <c r="AC86" i="1"/>
  <c r="AE32" i="1"/>
  <c r="AD94" i="1"/>
  <c r="AE62" i="1"/>
  <c r="X98" i="1"/>
  <c r="AD62" i="1"/>
  <c r="AD39" i="1"/>
  <c r="AF65" i="1"/>
  <c r="Z12" i="1"/>
  <c r="AA81" i="1"/>
  <c r="AJ68" i="1"/>
  <c r="AJ14" i="1"/>
  <c r="AJ54" i="1"/>
  <c r="AH73" i="1"/>
  <c r="AA83" i="1"/>
  <c r="AE75" i="1"/>
  <c r="AF58" i="1"/>
  <c r="AA70" i="1"/>
  <c r="AJ85" i="1"/>
  <c r="AH61" i="1"/>
  <c r="AH48" i="1"/>
  <c r="AE106" i="1"/>
  <c r="AD25" i="1"/>
  <c r="AF75" i="1"/>
  <c r="AE72" i="1"/>
  <c r="AF45" i="1"/>
  <c r="AA64" i="1"/>
  <c r="AE19" i="1"/>
  <c r="AH28" i="1"/>
  <c r="AB21" i="1"/>
  <c r="Y86" i="1"/>
  <c r="AA55" i="1"/>
  <c r="AJ62" i="1"/>
  <c r="AJ92" i="1"/>
  <c r="AD46" i="1"/>
  <c r="AB62" i="1"/>
  <c r="AC66" i="1"/>
  <c r="AH31" i="1"/>
  <c r="AD24" i="1"/>
  <c r="AC16" i="1"/>
  <c r="AE58" i="1"/>
  <c r="AD104" i="1"/>
  <c r="AF43" i="1"/>
  <c r="AD32" i="1"/>
  <c r="AE43" i="1"/>
  <c r="AC32" i="1"/>
  <c r="AC48" i="1"/>
  <c r="AB82" i="1"/>
  <c r="AE34" i="1"/>
  <c r="AC28" i="1"/>
  <c r="AE60" i="1"/>
  <c r="AC58" i="1"/>
  <c r="AD16" i="1"/>
  <c r="AB12" i="1"/>
  <c r="AJ30" i="1"/>
  <c r="AJ95" i="1"/>
  <c r="AE97" i="1"/>
  <c r="AC68" i="1"/>
  <c r="AD43" i="1"/>
  <c r="AB93" i="1"/>
  <c r="X39" i="1"/>
  <c r="AE55" i="1"/>
  <c r="AC52" i="1"/>
  <c r="AF46" i="1"/>
  <c r="AD81" i="1"/>
  <c r="AA17" i="1"/>
  <c r="Y88" i="1"/>
  <c r="Z92" i="1"/>
  <c r="AJ77" i="1"/>
  <c r="AA82" i="1"/>
  <c r="Z70" i="1"/>
  <c r="AJ12" i="1"/>
  <c r="AH92" i="1"/>
  <c r="AB64" i="1"/>
  <c r="AH70" i="1"/>
  <c r="AH39" i="1"/>
  <c r="AF70" i="1"/>
  <c r="Z51" i="1"/>
  <c r="Y29" i="1"/>
  <c r="AH55" i="1"/>
  <c r="AF61" i="1"/>
  <c r="AH89" i="1"/>
  <c r="AF48" i="1"/>
  <c r="AF80" i="1"/>
  <c r="AD28" i="1"/>
  <c r="AH107" i="1"/>
  <c r="AE39" i="1"/>
  <c r="AA62" i="1"/>
  <c r="Z21" i="1"/>
  <c r="Z44" i="1"/>
  <c r="Y82" i="1"/>
  <c r="AJ20" i="1"/>
  <c r="AA90" i="1"/>
  <c r="T56" i="1"/>
  <c r="X43" i="1"/>
  <c r="AE28" i="1"/>
  <c r="AF30" i="1"/>
  <c r="AE17" i="1"/>
  <c r="AD61" i="1"/>
  <c r="AC101" i="1"/>
  <c r="Q18" i="1"/>
  <c r="AA71" i="1"/>
  <c r="AE101" i="1"/>
  <c r="Z30" i="1"/>
  <c r="AA13" i="1"/>
  <c r="AB83" i="1"/>
  <c r="X14" i="1"/>
  <c r="Z89" i="1"/>
  <c r="X107" i="1"/>
  <c r="Y56" i="1"/>
  <c r="AA14" i="1"/>
  <c r="AC67" i="1"/>
  <c r="U87" i="1"/>
  <c r="AH43" i="1"/>
  <c r="W97" i="1"/>
  <c r="Z106" i="1"/>
  <c r="V97" i="1"/>
  <c r="Z31" i="1"/>
  <c r="Z15" i="1"/>
  <c r="AD60" i="1"/>
  <c r="U31" i="1"/>
  <c r="Z61" i="1"/>
  <c r="T14" i="1"/>
  <c r="W77" i="1"/>
  <c r="Z97" i="1"/>
  <c r="W21" i="1"/>
  <c r="AH81" i="1"/>
  <c r="AD98" i="1"/>
  <c r="AD80" i="1"/>
  <c r="U101" i="1"/>
  <c r="AF13" i="1"/>
  <c r="Z80" i="1"/>
  <c r="AC39" i="1"/>
  <c r="Z84" i="1"/>
  <c r="AA48" i="1"/>
  <c r="Y26" i="1"/>
  <c r="V58" i="1"/>
  <c r="V87" i="1"/>
  <c r="AA49" i="1"/>
  <c r="Y21" i="1"/>
  <c r="Y11" i="1"/>
  <c r="AA32" i="1"/>
  <c r="AE93" i="1"/>
  <c r="Z24" i="1"/>
  <c r="AA92" i="1"/>
  <c r="AA19" i="1"/>
  <c r="T52" i="1"/>
  <c r="Z64" i="1"/>
  <c r="AE99" i="1"/>
  <c r="Y32" i="1"/>
  <c r="Y59" i="1"/>
  <c r="Z48" i="1"/>
  <c r="S81" i="1"/>
  <c r="V32" i="1"/>
  <c r="Q88" i="1"/>
  <c r="R33" i="1"/>
  <c r="S85" i="1"/>
  <c r="AF97" i="1"/>
  <c r="Z67" i="1"/>
  <c r="AC95" i="1"/>
  <c r="Y67" i="1"/>
  <c r="W80" i="1"/>
  <c r="Z98" i="1"/>
  <c r="AC17" i="1"/>
  <c r="Y103" i="1"/>
  <c r="AB54" i="1"/>
  <c r="X85" i="1"/>
  <c r="AA26" i="1"/>
  <c r="AC77" i="1"/>
  <c r="X54" i="1"/>
  <c r="X52" i="1"/>
  <c r="U24" i="1"/>
  <c r="AA25" i="1"/>
  <c r="X68" i="1"/>
  <c r="Z93" i="1"/>
  <c r="AC13" i="1"/>
  <c r="AA97" i="1"/>
  <c r="T59" i="1"/>
  <c r="W47" i="1"/>
  <c r="AB40" i="1"/>
  <c r="V39" i="1"/>
  <c r="X64" i="1"/>
  <c r="U45" i="1"/>
  <c r="W54" i="1"/>
  <c r="Z95" i="1"/>
  <c r="Y34" i="1"/>
  <c r="Y68" i="1"/>
  <c r="AH51" i="1"/>
  <c r="AF29" i="1"/>
  <c r="V95" i="1"/>
  <c r="AB65" i="1"/>
  <c r="AB88" i="1"/>
  <c r="Q83" i="1"/>
  <c r="AA47" i="1"/>
  <c r="AB58" i="1"/>
  <c r="Y102" i="1"/>
  <c r="R20" i="1"/>
  <c r="X33" i="1"/>
  <c r="Z14" i="1"/>
  <c r="X87" i="1"/>
  <c r="Z102" i="1"/>
  <c r="AA50" i="1"/>
  <c r="AH23" i="1"/>
  <c r="AB13" i="1"/>
  <c r="AH93" i="1"/>
  <c r="AJ24" i="1"/>
  <c r="T21" i="1"/>
  <c r="X93" i="1"/>
  <c r="T92" i="1"/>
  <c r="AE23" i="1"/>
  <c r="X55" i="1"/>
  <c r="AF11" i="1"/>
  <c r="AH13" i="1"/>
  <c r="AE59" i="1"/>
  <c r="AD85" i="1"/>
  <c r="AB96" i="1"/>
  <c r="AB55" i="1"/>
  <c r="T33" i="1"/>
  <c r="W87" i="1"/>
  <c r="AC12" i="1"/>
  <c r="Y31" i="1"/>
  <c r="AB101" i="1"/>
  <c r="Y33" i="1"/>
  <c r="AA96" i="1"/>
  <c r="AF77" i="1"/>
  <c r="V106" i="1"/>
  <c r="AH47" i="1"/>
  <c r="X11" i="1"/>
  <c r="AF104" i="1"/>
  <c r="Z71" i="1"/>
  <c r="AC21" i="1"/>
  <c r="Y52" i="1"/>
  <c r="AE85" i="1"/>
  <c r="Y89" i="1"/>
  <c r="Z29" i="1"/>
  <c r="X71" i="1"/>
  <c r="W31" i="1"/>
  <c r="Z26" i="1"/>
  <c r="Y75" i="1"/>
  <c r="AA30" i="1"/>
  <c r="W71" i="1"/>
  <c r="U97" i="1"/>
  <c r="V52" i="1"/>
  <c r="AH68" i="1"/>
  <c r="AA15" i="1"/>
  <c r="U95" i="1"/>
  <c r="AH104" i="1"/>
  <c r="AA88" i="1"/>
  <c r="AF107" i="1"/>
  <c r="V94" i="1"/>
  <c r="Y25" i="1"/>
  <c r="Z45" i="1"/>
  <c r="AF69" i="1"/>
  <c r="Y27" i="1"/>
  <c r="AB31" i="1"/>
  <c r="U30" i="1"/>
  <c r="T40" i="1"/>
  <c r="T94" i="1"/>
  <c r="Y84" i="1"/>
  <c r="U71" i="1"/>
  <c r="S29" i="1"/>
  <c r="S14" i="1"/>
  <c r="V92" i="1"/>
  <c r="W106" i="1"/>
  <c r="Y92" i="1"/>
  <c r="Y83" i="1"/>
  <c r="U89" i="1"/>
  <c r="W15" i="1"/>
  <c r="T71" i="1"/>
  <c r="AB15" i="1"/>
  <c r="Z54" i="1"/>
  <c r="AA85" i="1"/>
  <c r="T110" i="1"/>
  <c r="W39" i="1"/>
  <c r="AB37" i="1"/>
  <c r="AA93" i="1"/>
  <c r="X49" i="1"/>
  <c r="U13" i="1"/>
  <c r="Z103" i="1"/>
  <c r="AE46" i="1"/>
  <c r="V82" i="1"/>
  <c r="U51" i="1"/>
  <c r="U68" i="1"/>
  <c r="AB19" i="1"/>
  <c r="V19" i="1"/>
  <c r="AB66" i="1"/>
  <c r="Y72" i="1"/>
  <c r="Y24" i="1"/>
  <c r="W55" i="1"/>
  <c r="AE103" i="1"/>
  <c r="U64" i="1"/>
  <c r="X25" i="1"/>
  <c r="U99" i="1"/>
  <c r="W25" i="1"/>
  <c r="T30" i="1"/>
  <c r="Y17" i="1"/>
  <c r="AF111" i="1"/>
  <c r="AA86" i="1"/>
  <c r="T16" i="1"/>
  <c r="AF84" i="1"/>
  <c r="AA69" i="1"/>
  <c r="AE80" i="1"/>
  <c r="W90" i="1"/>
  <c r="T39" i="1"/>
  <c r="AE83" i="1"/>
  <c r="AD12" i="1"/>
  <c r="AC99" i="1"/>
  <c r="AB80" i="1"/>
  <c r="Y80" i="1"/>
  <c r="AA104" i="1"/>
  <c r="AA94" i="1"/>
  <c r="AE37" i="1"/>
  <c r="Y79" i="1"/>
  <c r="AA20" i="1"/>
  <c r="AH49" i="1"/>
  <c r="Z20" i="1"/>
  <c r="AC81" i="1"/>
  <c r="U107" i="1"/>
  <c r="S37" i="1"/>
  <c r="U61" i="1"/>
  <c r="R50" i="1"/>
  <c r="R58" i="1"/>
  <c r="U73" i="1"/>
  <c r="V20" i="1"/>
  <c r="T99" i="1"/>
  <c r="R27" i="1"/>
  <c r="AE78" i="1"/>
  <c r="V40" i="1"/>
  <c r="R80" i="1"/>
  <c r="R14" i="1"/>
  <c r="R40" i="1"/>
  <c r="AH11" i="1"/>
  <c r="AF12" i="1"/>
  <c r="AC88" i="1"/>
  <c r="T70" i="1"/>
  <c r="Z43" i="1"/>
  <c r="AA52" i="1"/>
  <c r="Y96" i="1"/>
  <c r="V101" i="1"/>
  <c r="Z77" i="1"/>
  <c r="Y107" i="1"/>
  <c r="X101" i="1"/>
  <c r="X51" i="1"/>
  <c r="W83" i="1"/>
  <c r="Y16" i="1"/>
  <c r="T47" i="1"/>
  <c r="W37" i="1"/>
  <c r="X81" i="1"/>
  <c r="W43" i="1"/>
  <c r="T73" i="1"/>
  <c r="V43" i="1"/>
  <c r="Z28" i="1"/>
  <c r="Z52" i="1"/>
  <c r="AD21" i="1"/>
  <c r="Z60" i="1"/>
  <c r="Z50" i="1"/>
  <c r="V13" i="1"/>
  <c r="W58" i="1"/>
  <c r="Y71" i="1"/>
  <c r="AC70" i="1"/>
  <c r="T18" i="1"/>
  <c r="AD20" i="1"/>
  <c r="AD54" i="1"/>
  <c r="W52" i="1"/>
  <c r="U47" i="1"/>
  <c r="Z110" i="1"/>
  <c r="W14" i="1"/>
  <c r="AC104" i="1"/>
  <c r="U56" i="1"/>
  <c r="AA67" i="1"/>
  <c r="AF94" i="1"/>
  <c r="AE21" i="1"/>
  <c r="R23" i="1"/>
  <c r="Y37" i="1"/>
  <c r="U14" i="1"/>
  <c r="X27" i="1"/>
  <c r="S59" i="1"/>
  <c r="AE82" i="1"/>
  <c r="AA16" i="1"/>
  <c r="AB11" i="1"/>
  <c r="T31" i="1"/>
  <c r="Y85" i="1"/>
  <c r="Z82" i="1"/>
  <c r="AE48" i="1"/>
  <c r="Y54" i="1"/>
  <c r="Z27" i="1"/>
  <c r="AF51" i="1"/>
  <c r="U78" i="1"/>
  <c r="S84" i="1"/>
  <c r="R98" i="1"/>
  <c r="Q46" i="1"/>
  <c r="AA89" i="1"/>
  <c r="AF86" i="1"/>
  <c r="V86" i="1"/>
  <c r="AC87" i="1"/>
  <c r="T89" i="1"/>
  <c r="W19" i="1"/>
  <c r="AC23" i="1"/>
  <c r="V89" i="1"/>
  <c r="Y47" i="1"/>
  <c r="U39" i="1"/>
  <c r="X103" i="1"/>
  <c r="AD13" i="1"/>
  <c r="AC79" i="1"/>
  <c r="R75" i="1"/>
  <c r="U88" i="1"/>
  <c r="X37" i="1"/>
  <c r="AA46" i="1"/>
  <c r="Y28" i="1"/>
  <c r="Z25" i="1"/>
  <c r="AA43" i="1"/>
  <c r="X48" i="1"/>
  <c r="W95" i="1"/>
  <c r="Z65" i="1"/>
  <c r="AB102" i="1"/>
  <c r="Y40" i="1"/>
  <c r="X90" i="1"/>
  <c r="AD27" i="1"/>
  <c r="Z59" i="1"/>
  <c r="AD59" i="1"/>
  <c r="Y49" i="1"/>
  <c r="AB60" i="1"/>
  <c r="AF52" i="1"/>
  <c r="Z47" i="1"/>
  <c r="V34" i="1"/>
  <c r="AB17" i="1"/>
  <c r="Y20" i="1"/>
  <c r="AA101" i="1"/>
  <c r="X29" i="1"/>
  <c r="AB94" i="1"/>
  <c r="U16" i="1"/>
  <c r="U93" i="1"/>
  <c r="X60" i="1"/>
  <c r="X69" i="1"/>
  <c r="W93" i="1"/>
  <c r="AA95" i="1"/>
  <c r="V88" i="1"/>
  <c r="AH98" i="1"/>
  <c r="AF59" i="1"/>
  <c r="AE54" i="1"/>
  <c r="V93" i="1"/>
  <c r="AC29" i="1"/>
  <c r="U50" i="1"/>
  <c r="W56" i="1"/>
  <c r="Y51" i="1"/>
  <c r="X79" i="1"/>
  <c r="AH69" i="1"/>
  <c r="AA102" i="1"/>
  <c r="AE40" i="1"/>
  <c r="Z13" i="1"/>
  <c r="AA44" i="1"/>
  <c r="W101" i="1"/>
  <c r="T55" i="1"/>
  <c r="S97" i="1"/>
  <c r="Y14" i="1"/>
  <c r="AA56" i="1"/>
  <c r="AB75" i="1"/>
  <c r="T23" i="1"/>
  <c r="AA34" i="1"/>
  <c r="Z104" i="1"/>
  <c r="AB89" i="1"/>
  <c r="X80" i="1"/>
  <c r="U65" i="1"/>
  <c r="AF50" i="1"/>
  <c r="R111" i="1"/>
  <c r="AC102" i="1"/>
  <c r="X75" i="1"/>
  <c r="AF28" i="1"/>
  <c r="Y110" i="1"/>
  <c r="AA31" i="1"/>
  <c r="X89" i="1"/>
  <c r="Z96" i="1"/>
  <c r="AF62" i="1"/>
  <c r="U37" i="1"/>
  <c r="X102" i="1"/>
  <c r="W89" i="1"/>
  <c r="AD70" i="1"/>
  <c r="V71" i="1"/>
  <c r="AA61" i="1"/>
  <c r="X31" i="1"/>
  <c r="AF37" i="1"/>
  <c r="AH50" i="1"/>
  <c r="V110" i="1"/>
  <c r="AE65" i="1"/>
  <c r="U110" i="1"/>
  <c r="Y101" i="1"/>
  <c r="AF18" i="1"/>
  <c r="AF20" i="1"/>
  <c r="Y48" i="1"/>
  <c r="X61" i="1"/>
  <c r="Z23" i="1"/>
  <c r="W59" i="1"/>
  <c r="AH66" i="1"/>
  <c r="U52" i="1"/>
  <c r="Y58" i="1"/>
  <c r="AA59" i="1"/>
  <c r="V98" i="1"/>
  <c r="W61" i="1"/>
  <c r="U58" i="1"/>
  <c r="Y90" i="1"/>
  <c r="X18" i="1"/>
  <c r="X86" i="1"/>
  <c r="W32" i="1"/>
  <c r="AB110" i="1"/>
  <c r="AF34" i="1"/>
  <c r="Z75" i="1"/>
  <c r="W72" i="1"/>
  <c r="T19" i="1"/>
  <c r="V59" i="1"/>
  <c r="AB59" i="1"/>
  <c r="X28" i="1"/>
  <c r="W110" i="1"/>
  <c r="AC83" i="1"/>
  <c r="Z66" i="1"/>
  <c r="AA18" i="1"/>
  <c r="AC59" i="1"/>
  <c r="X84" i="1"/>
  <c r="Z73" i="1"/>
  <c r="V80" i="1"/>
  <c r="Z55" i="1"/>
  <c r="AB33" i="1"/>
  <c r="Y81" i="1"/>
  <c r="AA28" i="1"/>
  <c r="AE27" i="1"/>
  <c r="Z19" i="1"/>
  <c r="X97" i="1"/>
  <c r="U82" i="1"/>
  <c r="X95" i="1"/>
  <c r="T95" i="1"/>
  <c r="AC64" i="1"/>
  <c r="Y70" i="1"/>
  <c r="AA68" i="1"/>
  <c r="X88" i="1"/>
  <c r="W50" i="1"/>
  <c r="V37" i="1"/>
  <c r="V29" i="1"/>
  <c r="X50" i="1"/>
  <c r="W26" i="1"/>
  <c r="T98" i="1"/>
  <c r="AD79" i="1"/>
  <c r="Z46" i="1"/>
  <c r="AC73" i="1"/>
  <c r="X13" i="1"/>
  <c r="X62" i="1"/>
  <c r="V25" i="1"/>
  <c r="AA39" i="1"/>
  <c r="Y60" i="1"/>
  <c r="X70" i="1"/>
  <c r="AA40" i="1"/>
  <c r="T83" i="1"/>
  <c r="Z40" i="1"/>
  <c r="X17" i="1"/>
  <c r="Y99" i="1"/>
  <c r="Q51" i="1"/>
  <c r="S33" i="1"/>
  <c r="T93" i="1"/>
  <c r="U81" i="1"/>
  <c r="X72" i="1"/>
  <c r="T48" i="1"/>
  <c r="Z56" i="1"/>
  <c r="T60" i="1"/>
  <c r="S66" i="1"/>
  <c r="T102" i="1"/>
  <c r="Q85" i="1"/>
  <c r="Y13" i="1"/>
  <c r="AF85" i="1"/>
  <c r="Z58" i="1"/>
  <c r="X34" i="1"/>
  <c r="Z83" i="1"/>
  <c r="X94" i="1"/>
  <c r="Q27" i="1"/>
  <c r="U28" i="1"/>
  <c r="X40" i="1"/>
  <c r="X65" i="1"/>
  <c r="T97" i="1"/>
  <c r="AA106" i="1"/>
  <c r="Q64" i="1"/>
  <c r="Q111" i="1"/>
  <c r="Q107" i="1"/>
  <c r="R87" i="1"/>
  <c r="S44" i="1"/>
  <c r="V72" i="1"/>
  <c r="U34" i="1"/>
  <c r="V33" i="1"/>
  <c r="T29" i="1"/>
  <c r="Q25" i="1"/>
  <c r="AD48" i="1"/>
  <c r="Q101" i="1"/>
  <c r="U94" i="1"/>
  <c r="AA37" i="1"/>
  <c r="Z107" i="1"/>
  <c r="Q59" i="1"/>
  <c r="W29" i="1"/>
  <c r="V66" i="1"/>
  <c r="Z69" i="1"/>
  <c r="Q99" i="1"/>
  <c r="AA60" i="1"/>
  <c r="S25" i="1"/>
  <c r="V11" i="1"/>
  <c r="W73" i="1"/>
  <c r="U86" i="1"/>
  <c r="AC30" i="1"/>
  <c r="U12" i="1"/>
  <c r="T45" i="1"/>
  <c r="S110" i="1"/>
  <c r="V30" i="1"/>
  <c r="R47" i="1"/>
  <c r="U96" i="1"/>
  <c r="T88" i="1"/>
  <c r="R90" i="1"/>
  <c r="U75" i="1"/>
  <c r="S54" i="1"/>
  <c r="S43" i="1"/>
  <c r="S55" i="1"/>
  <c r="S27" i="1"/>
  <c r="R69" i="1"/>
  <c r="S93" i="1"/>
  <c r="U92" i="1"/>
  <c r="V73" i="1"/>
  <c r="T65" i="1"/>
  <c r="T54" i="1"/>
  <c r="U44" i="1"/>
  <c r="V49" i="1"/>
  <c r="U72" i="1"/>
  <c r="V61" i="1"/>
  <c r="W12" i="1"/>
  <c r="U106" i="1"/>
  <c r="S78" i="1"/>
  <c r="R94" i="1"/>
  <c r="U29" i="1"/>
  <c r="S23" i="1"/>
  <c r="X77" i="1"/>
  <c r="AD103" i="1"/>
  <c r="V56" i="1"/>
  <c r="AA29" i="1"/>
  <c r="Q60" i="1"/>
  <c r="S24" i="1"/>
  <c r="U80" i="1"/>
  <c r="R32" i="1"/>
  <c r="AB95" i="1"/>
  <c r="Q95" i="1"/>
  <c r="R106" i="1"/>
  <c r="T51" i="1"/>
  <c r="Q37" i="1"/>
  <c r="U104" i="1"/>
  <c r="T13" i="1"/>
  <c r="Q28" i="1"/>
  <c r="V78" i="1"/>
  <c r="V21" i="1"/>
  <c r="U55" i="1"/>
  <c r="U62" i="1"/>
  <c r="S94" i="1"/>
  <c r="U15" i="1"/>
  <c r="AE47" i="1"/>
  <c r="Q84" i="1"/>
  <c r="V70" i="1"/>
  <c r="S18" i="1"/>
  <c r="Z37" i="1"/>
  <c r="T27" i="1"/>
  <c r="Q110" i="1"/>
  <c r="V83" i="1"/>
  <c r="S77" i="1"/>
  <c r="S49" i="1"/>
  <c r="R70" i="1"/>
  <c r="V18" i="1"/>
  <c r="T77" i="1"/>
  <c r="Y78" i="1"/>
  <c r="T86" i="1"/>
  <c r="X15" i="1"/>
  <c r="R24" i="1"/>
  <c r="R79" i="1"/>
  <c r="R60" i="1"/>
  <c r="S107" i="1"/>
  <c r="W20" i="1"/>
  <c r="S58" i="1"/>
  <c r="S28" i="1"/>
  <c r="S104" i="1"/>
  <c r="V84" i="1"/>
  <c r="S64" i="1"/>
  <c r="Q58" i="1"/>
  <c r="T81" i="1"/>
  <c r="T44" i="1"/>
  <c r="Q80" i="1"/>
  <c r="AF25" i="1"/>
  <c r="V46" i="1"/>
  <c r="U25" i="1"/>
  <c r="Z101" i="1"/>
  <c r="X99" i="1"/>
  <c r="R30" i="1"/>
  <c r="W96" i="1"/>
  <c r="Q71" i="1"/>
  <c r="W51" i="1"/>
  <c r="W24" i="1"/>
  <c r="W94" i="1"/>
  <c r="U49" i="1"/>
  <c r="W107" i="1"/>
  <c r="U69" i="1"/>
  <c r="V99" i="1"/>
  <c r="W104" i="1"/>
  <c r="U11" i="1"/>
  <c r="S87" i="1"/>
  <c r="V81" i="1"/>
  <c r="T75" i="1"/>
  <c r="U67" i="1"/>
  <c r="V90" i="1"/>
  <c r="S48" i="1"/>
  <c r="R31" i="1"/>
  <c r="U79" i="1"/>
  <c r="Q12" i="1"/>
  <c r="W103" i="1"/>
  <c r="T90" i="1"/>
  <c r="T69" i="1"/>
  <c r="T66" i="1"/>
  <c r="S103" i="1"/>
  <c r="V62" i="1"/>
  <c r="W86" i="1"/>
  <c r="S89" i="1"/>
  <c r="R17" i="1"/>
  <c r="S30" i="1"/>
  <c r="T28" i="1"/>
  <c r="Q20" i="1"/>
  <c r="Q61" i="1"/>
  <c r="Z94" i="1"/>
  <c r="X21" i="1"/>
  <c r="Y46" i="1"/>
  <c r="W44" i="1"/>
  <c r="Y66" i="1"/>
  <c r="R28" i="1"/>
  <c r="R61" i="1"/>
  <c r="R19" i="1"/>
  <c r="S98" i="1"/>
  <c r="W88" i="1"/>
  <c r="Q17" i="1"/>
  <c r="Q104" i="1"/>
  <c r="AA58" i="1"/>
  <c r="R43" i="1"/>
  <c r="Q106" i="1"/>
  <c r="X106" i="1"/>
  <c r="Q86" i="1"/>
  <c r="S40" i="1"/>
  <c r="Q82" i="1"/>
  <c r="R48" i="1"/>
  <c r="Q29" i="1"/>
  <c r="Q44" i="1"/>
  <c r="R49" i="1"/>
  <c r="S68" i="1"/>
  <c r="R83" i="1"/>
  <c r="Q32" i="1"/>
  <c r="W28" i="1"/>
  <c r="S34" i="1"/>
  <c r="Z99" i="1"/>
  <c r="R56" i="1"/>
  <c r="S67" i="1"/>
  <c r="T101" i="1"/>
  <c r="X47" i="1"/>
  <c r="Q67" i="1"/>
  <c r="R68" i="1"/>
  <c r="W45" i="1"/>
  <c r="V50" i="1"/>
  <c r="Q16" i="1"/>
  <c r="AC40" i="1"/>
  <c r="Q92" i="1"/>
  <c r="X56" i="1"/>
  <c r="X46" i="1"/>
  <c r="AA78" i="1"/>
  <c r="S39" i="1"/>
  <c r="S86" i="1"/>
  <c r="S83" i="1"/>
  <c r="X96" i="1"/>
  <c r="W40" i="1"/>
  <c r="V60" i="1"/>
  <c r="S15" i="1"/>
  <c r="W68" i="1"/>
  <c r="AC78" i="1"/>
  <c r="AE24" i="1"/>
  <c r="Q93" i="1"/>
  <c r="V54" i="1"/>
  <c r="AB30" i="1"/>
  <c r="Q56" i="1"/>
  <c r="W81" i="1"/>
  <c r="AA21" i="1"/>
  <c r="S47" i="1"/>
  <c r="Q48" i="1"/>
  <c r="Q45" i="1"/>
  <c r="R101" i="1"/>
  <c r="T50" i="1"/>
  <c r="Q34" i="1"/>
  <c r="Y65" i="1"/>
  <c r="S19" i="1"/>
  <c r="W67" i="1"/>
  <c r="S26" i="1"/>
  <c r="T32" i="1"/>
  <c r="V16" i="1"/>
  <c r="T106" i="1"/>
  <c r="AH87" i="1"/>
  <c r="W102" i="1"/>
  <c r="W99" i="1"/>
  <c r="W16" i="1"/>
  <c r="W70" i="1"/>
  <c r="W92" i="1"/>
  <c r="W98" i="1"/>
  <c r="V24" i="1"/>
  <c r="T24" i="1"/>
  <c r="W64" i="1"/>
  <c r="X92" i="1"/>
  <c r="X78" i="1"/>
  <c r="W23" i="1"/>
  <c r="W13" i="1"/>
  <c r="Q43" i="1"/>
  <c r="Q31" i="1"/>
  <c r="S62" i="1"/>
  <c r="R89" i="1"/>
  <c r="AC46" i="1"/>
  <c r="T17" i="1"/>
  <c r="X66" i="1"/>
  <c r="Q50" i="1"/>
  <c r="Y61" i="1"/>
  <c r="T72" i="1"/>
  <c r="S31" i="1"/>
  <c r="R26" i="1"/>
  <c r="S45" i="1"/>
  <c r="R95" i="1"/>
  <c r="Q26" i="1"/>
  <c r="AB26" i="1"/>
  <c r="U21" i="1"/>
  <c r="X12" i="1"/>
  <c r="U27" i="1"/>
  <c r="Q81" i="1"/>
  <c r="AF101" i="1"/>
  <c r="V65" i="1"/>
  <c r="U46" i="1"/>
  <c r="AA77" i="1"/>
  <c r="S101" i="1"/>
  <c r="W49" i="1"/>
  <c r="AH44" i="1"/>
  <c r="AB84" i="1"/>
  <c r="W34" i="1"/>
  <c r="S61" i="1"/>
  <c r="Q23" i="1"/>
  <c r="S88" i="1"/>
  <c r="Q98" i="1"/>
  <c r="R110" i="1"/>
  <c r="W27" i="1"/>
  <c r="X26" i="1"/>
  <c r="Q65" i="1"/>
  <c r="Y94" i="1"/>
  <c r="Q30" i="1"/>
  <c r="R37" i="1"/>
  <c r="T46" i="1"/>
  <c r="R54" i="1"/>
  <c r="T34" i="1"/>
  <c r="T107" i="1"/>
  <c r="Y95" i="1"/>
  <c r="T68" i="1"/>
  <c r="T104" i="1"/>
  <c r="U17" i="1"/>
  <c r="S90" i="1"/>
  <c r="AB78" i="1"/>
  <c r="Q103" i="1"/>
  <c r="U20" i="1"/>
  <c r="R104" i="1"/>
  <c r="R86" i="1"/>
  <c r="V26" i="1"/>
  <c r="Q79" i="1"/>
  <c r="Q72" i="1"/>
  <c r="AA65" i="1"/>
  <c r="AF78" i="1"/>
  <c r="W85" i="1"/>
  <c r="S75" i="1"/>
  <c r="W84" i="1"/>
  <c r="R62" i="1"/>
  <c r="S82" i="1"/>
  <c r="Q77" i="1"/>
  <c r="W79" i="1"/>
  <c r="R78" i="1"/>
  <c r="V67" i="1"/>
  <c r="U59" i="1"/>
  <c r="R77" i="1"/>
  <c r="T85" i="1"/>
  <c r="R15" i="1"/>
  <c r="S50" i="1"/>
  <c r="U54" i="1"/>
  <c r="X83" i="1"/>
  <c r="S13" i="1"/>
  <c r="S80" i="1"/>
  <c r="U23" i="1"/>
  <c r="S95" i="1"/>
  <c r="U98" i="1"/>
  <c r="V102" i="1"/>
  <c r="U66" i="1"/>
  <c r="S96" i="1"/>
  <c r="U48" i="1"/>
  <c r="X20" i="1"/>
  <c r="S99" i="1"/>
  <c r="Q52" i="1"/>
  <c r="R97" i="1"/>
  <c r="V15" i="1"/>
  <c r="S73" i="1"/>
  <c r="X82" i="1"/>
  <c r="W30" i="1"/>
  <c r="S69" i="1"/>
  <c r="R12" i="1"/>
  <c r="R59" i="1"/>
  <c r="V75" i="1"/>
  <c r="U70" i="1"/>
  <c r="T67" i="1"/>
  <c r="T62" i="1"/>
  <c r="U90" i="1"/>
  <c r="AB77" i="1"/>
  <c r="AD78" i="1"/>
  <c r="T49" i="1"/>
  <c r="R29" i="1"/>
  <c r="V69" i="1"/>
  <c r="T84" i="1"/>
  <c r="U77" i="1"/>
  <c r="T79" i="1"/>
  <c r="T37" i="1"/>
  <c r="T87" i="1"/>
  <c r="AC98" i="1"/>
  <c r="T64" i="1"/>
  <c r="U102" i="1"/>
  <c r="R11" i="1"/>
  <c r="X58" i="1"/>
  <c r="Y18" i="1"/>
  <c r="W18" i="1"/>
  <c r="T43" i="1"/>
  <c r="T12" i="1"/>
  <c r="U32" i="1"/>
  <c r="V55" i="1"/>
  <c r="T96" i="1"/>
  <c r="V47" i="1"/>
  <c r="AA87" i="1"/>
  <c r="AF49" i="1"/>
  <c r="R99" i="1"/>
  <c r="AC82" i="1"/>
  <c r="R84" i="1"/>
  <c r="S60" i="1"/>
  <c r="R71" i="1"/>
  <c r="R55" i="1"/>
  <c r="R66" i="1"/>
  <c r="R92" i="1"/>
  <c r="S17" i="1"/>
  <c r="R44" i="1"/>
  <c r="R102" i="1"/>
  <c r="Z18" i="1"/>
  <c r="S79" i="1"/>
  <c r="AE64" i="1"/>
  <c r="AA51" i="1"/>
  <c r="Y93" i="1"/>
  <c r="V45" i="1"/>
  <c r="Q90" i="1"/>
  <c r="X45" i="1"/>
  <c r="T25" i="1"/>
  <c r="U60" i="1"/>
  <c r="W17" i="1"/>
  <c r="V12" i="1"/>
  <c r="V28" i="1"/>
  <c r="T82" i="1"/>
  <c r="V104" i="1"/>
  <c r="T20" i="1"/>
  <c r="S46" i="1"/>
  <c r="T103" i="1"/>
  <c r="R21" i="1"/>
  <c r="U43" i="1"/>
  <c r="U18" i="1"/>
  <c r="W69" i="1"/>
  <c r="Z68" i="1"/>
  <c r="V77" i="1"/>
  <c r="X73" i="1"/>
  <c r="Q15" i="1"/>
  <c r="S20" i="1"/>
  <c r="V17" i="1"/>
  <c r="AF47" i="1"/>
  <c r="AE67" i="1"/>
  <c r="R65" i="1"/>
  <c r="S102" i="1"/>
  <c r="X19" i="1"/>
  <c r="Q94" i="1"/>
  <c r="Q96" i="1"/>
  <c r="R39" i="1"/>
  <c r="Q47" i="1"/>
  <c r="Q21" i="1"/>
  <c r="T80" i="1"/>
  <c r="S106" i="1"/>
  <c r="V103" i="1"/>
  <c r="AA75" i="1"/>
  <c r="W82" i="1"/>
  <c r="X32" i="1"/>
  <c r="W33" i="1"/>
  <c r="U40" i="1"/>
  <c r="Q70" i="1"/>
  <c r="S32" i="1"/>
  <c r="T58" i="1"/>
  <c r="X16" i="1"/>
  <c r="Z49" i="1"/>
  <c r="W75" i="1"/>
  <c r="Y77" i="1"/>
  <c r="S70" i="1"/>
  <c r="R82" i="1"/>
  <c r="R64" i="1"/>
  <c r="AA107" i="1"/>
  <c r="Q33" i="1"/>
  <c r="R67" i="1"/>
  <c r="Y39" i="1"/>
  <c r="R88" i="1"/>
  <c r="R16" i="1"/>
  <c r="V85" i="1"/>
  <c r="Q55" i="1"/>
  <c r="S65" i="1"/>
  <c r="S56" i="1"/>
  <c r="AH102" i="1"/>
  <c r="R81" i="1"/>
  <c r="R73" i="1"/>
  <c r="AC84" i="1"/>
  <c r="Q89" i="1"/>
  <c r="T26" i="1"/>
  <c r="Y19" i="1"/>
  <c r="AB92" i="1"/>
  <c r="Q102" i="1"/>
  <c r="V14" i="1"/>
  <c r="T78" i="1"/>
  <c r="S111" i="1"/>
  <c r="R107" i="1"/>
  <c r="R25" i="1"/>
  <c r="R34" i="1"/>
  <c r="T11" i="1"/>
  <c r="U103" i="1"/>
  <c r="T15" i="1"/>
  <c r="W60" i="1"/>
  <c r="Q68" i="1"/>
  <c r="Q69" i="1"/>
  <c r="Q11" i="1"/>
  <c r="Q13" i="1"/>
  <c r="Z34" i="1"/>
  <c r="R46" i="1"/>
  <c r="U84" i="1"/>
  <c r="W48" i="1"/>
  <c r="Q54" i="1"/>
  <c r="S72" i="1"/>
  <c r="R52" i="1"/>
  <c r="W62" i="1"/>
  <c r="Z86" i="1"/>
  <c r="U33" i="1"/>
  <c r="W78" i="1"/>
  <c r="Q49" i="1"/>
  <c r="U19" i="1"/>
  <c r="Q87" i="1"/>
  <c r="R13" i="1"/>
  <c r="AD96" i="1"/>
  <c r="T61" i="1"/>
  <c r="V48" i="1"/>
  <c r="R18" i="1"/>
  <c r="V96" i="1"/>
  <c r="V107" i="1"/>
  <c r="V23" i="1"/>
  <c r="Z87" i="1"/>
  <c r="Q97" i="1"/>
  <c r="Q39" i="1"/>
  <c r="S52" i="1"/>
  <c r="V79" i="1"/>
  <c r="V51" i="1"/>
  <c r="U26" i="1"/>
  <c r="V68" i="1"/>
  <c r="Z78" i="1"/>
  <c r="R96" i="1"/>
  <c r="V27" i="1"/>
  <c r="V44" i="1"/>
  <c r="R93" i="1"/>
  <c r="W11" i="1"/>
  <c r="AH78" i="1"/>
  <c r="Q73" i="1"/>
  <c r="S21" i="1"/>
  <c r="Q19" i="1"/>
  <c r="Q14" i="1"/>
  <c r="V64" i="1"/>
  <c r="Q40" i="1"/>
  <c r="R45" i="1"/>
  <c r="S51" i="1"/>
  <c r="Q62" i="1"/>
  <c r="R103" i="1"/>
  <c r="R85" i="1"/>
  <c r="Q24" i="1"/>
  <c r="S92" i="1"/>
  <c r="Q75" i="1"/>
  <c r="S71" i="1"/>
  <c r="R51" i="1"/>
  <c r="S16" i="1"/>
  <c r="R72" i="1"/>
  <c r="U85" i="1"/>
  <c r="Q66" i="1"/>
  <c r="X59" i="1"/>
  <c r="AG67" i="1" l="1"/>
  <c r="AI67" i="1" s="1"/>
  <c r="AK67" i="1" s="1"/>
  <c r="AG64" i="1"/>
  <c r="AI64" i="1" s="1"/>
  <c r="AK64" i="1" s="1"/>
  <c r="AG24" i="1"/>
  <c r="AI24" i="1" s="1"/>
  <c r="AK24" i="1" s="1"/>
  <c r="AG47" i="1"/>
  <c r="AI47" i="1" s="1"/>
  <c r="AK47" i="1" s="1"/>
  <c r="AG27" i="1"/>
  <c r="AI27" i="1" s="1"/>
  <c r="AK27" i="1" s="1"/>
  <c r="AG65" i="1"/>
  <c r="AI65" i="1" s="1"/>
  <c r="AK65" i="1" s="1"/>
  <c r="AG40" i="1"/>
  <c r="AI40" i="1" s="1"/>
  <c r="AK40" i="1" s="1"/>
  <c r="AG54" i="1"/>
  <c r="AI54" i="1" s="1"/>
  <c r="AK54" i="1" s="1"/>
  <c r="AG48" i="1"/>
  <c r="AI48" i="1" s="1"/>
  <c r="AK48" i="1" s="1"/>
  <c r="AG82" i="1"/>
  <c r="AI82" i="1" s="1"/>
  <c r="AK82" i="1" s="1"/>
  <c r="AG21" i="1"/>
  <c r="AI21" i="1" s="1"/>
  <c r="AK21" i="1" s="1"/>
  <c r="AG78" i="1"/>
  <c r="AI78" i="1" s="1"/>
  <c r="AK78" i="1" s="1"/>
  <c r="AG37" i="1"/>
  <c r="AI37" i="1" s="1"/>
  <c r="AK37" i="1" s="1"/>
  <c r="AG83" i="1"/>
  <c r="AI83" i="1" s="1"/>
  <c r="AK83" i="1" s="1"/>
  <c r="AG80" i="1"/>
  <c r="AI80" i="1" s="1"/>
  <c r="AK80" i="1" s="1"/>
  <c r="AG103" i="1"/>
  <c r="AI103" i="1" s="1"/>
  <c r="AK103" i="1" s="1"/>
  <c r="AG46" i="1"/>
  <c r="AI46" i="1" s="1"/>
  <c r="AK46" i="1" s="1"/>
  <c r="AG85" i="1"/>
  <c r="AI85" i="1" s="1"/>
  <c r="AK85" i="1" s="1"/>
  <c r="AG59" i="1"/>
  <c r="AI59" i="1" s="1"/>
  <c r="AK59" i="1" s="1"/>
  <c r="AG23" i="1"/>
  <c r="AI23" i="1" s="1"/>
  <c r="AK23" i="1" s="1"/>
  <c r="AG99" i="1"/>
  <c r="AI99" i="1" s="1"/>
  <c r="AK99" i="1" s="1"/>
  <c r="AG93" i="1"/>
  <c r="AI93" i="1" s="1"/>
  <c r="AK93" i="1" s="1"/>
  <c r="AG101" i="1"/>
  <c r="AI101" i="1" s="1"/>
  <c r="AK101" i="1" s="1"/>
  <c r="AG17" i="1"/>
  <c r="AI17" i="1" s="1"/>
  <c r="AK17" i="1" s="1"/>
  <c r="AG28" i="1"/>
  <c r="AI28" i="1" s="1"/>
  <c r="AK28" i="1" s="1"/>
  <c r="AG39" i="1"/>
  <c r="AI39" i="1" s="1"/>
  <c r="AK39" i="1" s="1"/>
  <c r="AG55" i="1"/>
  <c r="AI55" i="1" s="1"/>
  <c r="AK55" i="1" s="1"/>
  <c r="AG97" i="1"/>
  <c r="AI97" i="1" s="1"/>
  <c r="AK97" i="1" s="1"/>
  <c r="AG60" i="1"/>
  <c r="AI60" i="1" s="1"/>
  <c r="AK60" i="1" s="1"/>
  <c r="AG34" i="1"/>
  <c r="AI34" i="1" s="1"/>
  <c r="AK34" i="1" s="1"/>
  <c r="AG43" i="1"/>
  <c r="AI43" i="1" s="1"/>
  <c r="AK43" i="1" s="1"/>
  <c r="AG58" i="1"/>
  <c r="AI58" i="1" s="1"/>
  <c r="AK58" i="1" s="1"/>
  <c r="AG19" i="1"/>
  <c r="AI19" i="1" s="1"/>
  <c r="AK19" i="1" s="1"/>
  <c r="AG72" i="1"/>
  <c r="AI72" i="1" s="1"/>
  <c r="AK72" i="1" s="1"/>
  <c r="AG106" i="1"/>
  <c r="AI106" i="1" s="1"/>
  <c r="AK106" i="1" s="1"/>
  <c r="AG75" i="1"/>
  <c r="AI75" i="1" s="1"/>
  <c r="AK75" i="1" s="1"/>
  <c r="AG62" i="1"/>
  <c r="AI62" i="1" s="1"/>
  <c r="AK62" i="1" s="1"/>
  <c r="AG32" i="1"/>
  <c r="AI32" i="1" s="1"/>
  <c r="AK32" i="1" s="1"/>
  <c r="AG16" i="1"/>
  <c r="AI16" i="1" s="1"/>
  <c r="AK16" i="1" s="1"/>
  <c r="AG45" i="1"/>
  <c r="AI45" i="1" s="1"/>
  <c r="AK45" i="1" s="1"/>
  <c r="AG94" i="1"/>
  <c r="AI94" i="1" s="1"/>
  <c r="AK94" i="1" s="1"/>
  <c r="AG50" i="1"/>
  <c r="AI50" i="1" s="1"/>
  <c r="AK50" i="1" s="1"/>
  <c r="AG89" i="1"/>
  <c r="AI89" i="1" s="1"/>
  <c r="AK89" i="1" s="1"/>
  <c r="AG49" i="1"/>
  <c r="AI49" i="1" s="1"/>
  <c r="AK49" i="1" s="1"/>
  <c r="AG30" i="1"/>
  <c r="AI30" i="1" s="1"/>
  <c r="AK30" i="1" s="1"/>
  <c r="AG69" i="1"/>
  <c r="AI69" i="1" s="1"/>
  <c r="AK69" i="1" s="1"/>
  <c r="AG84" i="1"/>
  <c r="AI84" i="1" s="1"/>
  <c r="AK84" i="1" s="1"/>
  <c r="AG51" i="1"/>
  <c r="AI51" i="1" s="1"/>
  <c r="AK51" i="1" s="1"/>
  <c r="AG31" i="1"/>
  <c r="AI31" i="1" s="1"/>
  <c r="AK31" i="1" s="1"/>
  <c r="AG71" i="1"/>
  <c r="AI71" i="1" s="1"/>
  <c r="AK71" i="1" s="1"/>
  <c r="AG29" i="1"/>
  <c r="AI29" i="1" s="1"/>
  <c r="AK29" i="1" s="1"/>
  <c r="AG104" i="1"/>
  <c r="AI104" i="1" s="1"/>
  <c r="AK104" i="1" s="1"/>
  <c r="AG61" i="1"/>
  <c r="AI61" i="1" s="1"/>
  <c r="AK61" i="1" s="1"/>
  <c r="AG56" i="1"/>
  <c r="AI56" i="1" s="1"/>
  <c r="AK56" i="1" s="1"/>
  <c r="AG26" i="1"/>
  <c r="AI26" i="1" s="1"/>
  <c r="AK26" i="1" s="1"/>
  <c r="AG79" i="1"/>
  <c r="AI79" i="1" s="1"/>
  <c r="AK79" i="1" s="1"/>
  <c r="AG25" i="1"/>
  <c r="AI25" i="1" s="1"/>
  <c r="AK25" i="1" s="1"/>
  <c r="AG66" i="1"/>
  <c r="AI66" i="1" s="1"/>
  <c r="AK66" i="1" s="1"/>
  <c r="AG96" i="1"/>
  <c r="AI96" i="1" s="1"/>
  <c r="AK96" i="1" s="1"/>
  <c r="AG18" i="1"/>
  <c r="AI18" i="1" s="1"/>
  <c r="AK18" i="1" s="1"/>
  <c r="AG12" i="1"/>
  <c r="AI12" i="1" s="1"/>
  <c r="AK12" i="1" s="1"/>
  <c r="AG81" i="1"/>
  <c r="AI81" i="1" s="1"/>
  <c r="AK81" i="1" s="1"/>
  <c r="AG44" i="1"/>
  <c r="AI44" i="1" s="1"/>
  <c r="AK44" i="1" s="1"/>
  <c r="AG20" i="1"/>
  <c r="AI20" i="1" s="1"/>
  <c r="AK20" i="1" s="1"/>
  <c r="AG92" i="1"/>
  <c r="AI92" i="1" s="1"/>
  <c r="AK92" i="1" s="1"/>
  <c r="AG102" i="1"/>
  <c r="AI102" i="1" s="1"/>
  <c r="AK102" i="1" s="1"/>
  <c r="AG95" i="1"/>
  <c r="AI95" i="1" s="1"/>
  <c r="AK95" i="1" s="1"/>
  <c r="AG77" i="1"/>
  <c r="AI77" i="1" s="1"/>
  <c r="AK77" i="1" s="1"/>
  <c r="AG70" i="1"/>
  <c r="AI70" i="1" s="1"/>
  <c r="AK70" i="1" s="1"/>
  <c r="AG73" i="1"/>
  <c r="AI73" i="1" s="1"/>
  <c r="AK73" i="1" s="1"/>
  <c r="AG33" i="1"/>
  <c r="AI33" i="1" s="1"/>
  <c r="AK33" i="1" s="1"/>
  <c r="AG110" i="1"/>
  <c r="AI110" i="1" s="1"/>
  <c r="AK110" i="1" s="1"/>
  <c r="AG111" i="1"/>
  <c r="AI111" i="1" s="1"/>
  <c r="AG68" i="1"/>
  <c r="AI68" i="1" s="1"/>
  <c r="AK68" i="1" s="1"/>
  <c r="AG107" i="1"/>
  <c r="AI107" i="1" s="1"/>
  <c r="AK107" i="1" s="1"/>
  <c r="AG86" i="1"/>
  <c r="AI86" i="1" s="1"/>
  <c r="AK86" i="1" s="1"/>
  <c r="AG52" i="1"/>
  <c r="AI52" i="1" s="1"/>
  <c r="AK52" i="1" s="1"/>
  <c r="AG88" i="1"/>
  <c r="AI88" i="1" s="1"/>
  <c r="AK88" i="1" s="1"/>
  <c r="AG98" i="1"/>
  <c r="AI98" i="1" s="1"/>
  <c r="AK98" i="1" s="1"/>
  <c r="AG15" i="1"/>
  <c r="AI15" i="1" s="1"/>
  <c r="AK15" i="1" s="1"/>
  <c r="AG87" i="1"/>
  <c r="AI87" i="1" s="1"/>
  <c r="AK87" i="1" s="1"/>
  <c r="AG90" i="1"/>
  <c r="AI90" i="1" s="1"/>
  <c r="AK90" i="1" s="1"/>
  <c r="AG13" i="1"/>
  <c r="AI13" i="1" s="1"/>
  <c r="AK13" i="1" s="1"/>
  <c r="AG14" i="1"/>
  <c r="AI14" i="1" s="1"/>
  <c r="AK14" i="1" s="1"/>
  <c r="C62" i="5"/>
  <c r="B61" i="5"/>
  <c r="B62" i="5" s="1"/>
  <c r="F54" i="5"/>
  <c r="F55" i="5" s="1"/>
  <c r="B55" i="5"/>
  <c r="F61" i="5" l="1"/>
  <c r="F62" i="5" s="1"/>
  <c r="C11" i="1"/>
  <c r="B11" i="1"/>
  <c r="D12" i="1" l="1"/>
  <c r="AG11" i="1"/>
  <c r="D21" i="1" l="1"/>
  <c r="D26" i="1"/>
  <c r="D106" i="1"/>
  <c r="D19" i="1"/>
  <c r="D85" i="1"/>
  <c r="D50" i="1"/>
  <c r="D95" i="1"/>
  <c r="D27" i="1"/>
  <c r="D56" i="1"/>
  <c r="D107" i="1"/>
  <c r="D77" i="1"/>
  <c r="D30" i="1"/>
  <c r="D60" i="1"/>
  <c r="D58" i="1"/>
  <c r="D34" i="1"/>
  <c r="D23" i="1"/>
  <c r="D93" i="1"/>
  <c r="D72" i="1"/>
  <c r="D79" i="1"/>
  <c r="D17" i="1"/>
  <c r="D64" i="1"/>
  <c r="D40" i="1"/>
  <c r="D75" i="1"/>
  <c r="D82" i="1"/>
  <c r="D39" i="1"/>
  <c r="D65" i="1"/>
  <c r="D44" i="1"/>
  <c r="D98" i="1"/>
  <c r="D71" i="1"/>
  <c r="D20" i="1"/>
  <c r="D69" i="1"/>
  <c r="D104" i="1"/>
  <c r="D15" i="1"/>
  <c r="D110" i="1"/>
  <c r="D14" i="1"/>
  <c r="D73" i="1"/>
  <c r="D37" i="1"/>
  <c r="D94" i="1"/>
  <c r="D18" i="1"/>
  <c r="D31" i="1"/>
  <c r="D103" i="1"/>
  <c r="D97" i="1"/>
  <c r="D59" i="1"/>
  <c r="D102" i="1"/>
  <c r="D13" i="1"/>
  <c r="D99" i="1"/>
  <c r="D80" i="1"/>
  <c r="D55" i="1"/>
  <c r="D24" i="1"/>
  <c r="D47" i="1"/>
  <c r="D70" i="1"/>
  <c r="D16" i="1"/>
  <c r="D49" i="1"/>
  <c r="D43" i="1"/>
  <c r="D32" i="1"/>
  <c r="D92" i="1"/>
  <c r="D66" i="1"/>
  <c r="D28" i="1"/>
  <c r="D29" i="1"/>
  <c r="D81" i="1"/>
  <c r="D25" i="1"/>
  <c r="D83" i="1"/>
  <c r="D84" i="1"/>
  <c r="D101" i="1"/>
  <c r="D68" i="1"/>
  <c r="D51" i="1"/>
  <c r="D54" i="1"/>
  <c r="D86" i="1"/>
  <c r="D96" i="1"/>
  <c r="D61" i="1"/>
  <c r="D48" i="1"/>
  <c r="D33" i="1"/>
  <c r="D62" i="1"/>
  <c r="AI11" i="1"/>
  <c r="AK11" i="1" s="1"/>
  <c r="AK112" i="1" s="1"/>
  <c r="H49" i="7"/>
  <c r="H101" i="7"/>
  <c r="H127" i="7"/>
  <c r="R177" i="1"/>
  <c r="H120" i="7"/>
  <c r="Q335" i="1"/>
  <c r="H211" i="7"/>
  <c r="Q301" i="1"/>
  <c r="H136" i="7"/>
  <c r="Q315" i="1"/>
  <c r="H175" i="7"/>
  <c r="Q274" i="1"/>
  <c r="H91" i="7"/>
  <c r="H97" i="7"/>
  <c r="H234" i="7"/>
  <c r="H26" i="7"/>
  <c r="H150" i="7"/>
  <c r="Q323" i="1"/>
  <c r="H247" i="7"/>
  <c r="H170" i="7"/>
  <c r="Q235" i="1"/>
  <c r="Q286" i="1"/>
  <c r="Q214" i="1"/>
  <c r="H185" i="7"/>
  <c r="Q184" i="1"/>
  <c r="Q213" i="1"/>
  <c r="Q181" i="1"/>
  <c r="Q295" i="1"/>
  <c r="H158" i="7"/>
  <c r="Q291" i="1"/>
  <c r="H102" i="7"/>
  <c r="H54" i="7"/>
  <c r="H161" i="7"/>
  <c r="H87" i="7"/>
  <c r="Q227" i="1"/>
  <c r="R209" i="1"/>
  <c r="Q244" i="1"/>
  <c r="Q257" i="1"/>
  <c r="Q169" i="1"/>
  <c r="H194" i="7"/>
  <c r="H241" i="7"/>
  <c r="H16" i="7"/>
  <c r="Q224" i="1"/>
  <c r="H216" i="7"/>
  <c r="Q259" i="1"/>
  <c r="Q318" i="1"/>
  <c r="Q303" i="1"/>
  <c r="H55" i="7"/>
  <c r="H46" i="7"/>
  <c r="Q282" i="1"/>
  <c r="H38" i="7"/>
  <c r="H71" i="7"/>
  <c r="Q313" i="1"/>
  <c r="H33" i="7"/>
  <c r="H86" i="7"/>
  <c r="H118" i="7"/>
  <c r="H202" i="7"/>
  <c r="Q269" i="1"/>
  <c r="H43" i="7"/>
  <c r="H39" i="7"/>
  <c r="Q317" i="1"/>
  <c r="Q254" i="1"/>
  <c r="Q197" i="1"/>
  <c r="H27" i="7"/>
  <c r="H103" i="7"/>
  <c r="H52" i="7"/>
  <c r="R218" i="1"/>
  <c r="H96" i="7"/>
  <c r="Q220" i="1"/>
  <c r="H133" i="7"/>
  <c r="Q196" i="1"/>
  <c r="H176" i="7"/>
  <c r="R168" i="1"/>
  <c r="H63" i="7"/>
  <c r="H73" i="7"/>
  <c r="Q228" i="1"/>
  <c r="H114" i="7"/>
  <c r="Q215" i="1"/>
  <c r="H59" i="7"/>
  <c r="Q292" i="1"/>
  <c r="Q272" i="1"/>
  <c r="Q206" i="1"/>
  <c r="H243" i="7"/>
  <c r="H66" i="7"/>
  <c r="H5" i="7"/>
  <c r="H119" i="7"/>
  <c r="Q321" i="1"/>
  <c r="H196" i="7"/>
  <c r="Q204" i="1"/>
  <c r="Q177" i="1"/>
  <c r="H110" i="7"/>
  <c r="H75" i="7"/>
  <c r="Q234" i="1"/>
  <c r="H15" i="7"/>
  <c r="H131" i="7"/>
  <c r="H189" i="7"/>
  <c r="H166" i="7"/>
  <c r="H130" i="7"/>
  <c r="Q258" i="1"/>
  <c r="Q268" i="1"/>
  <c r="Q330" i="1"/>
  <c r="H31" i="7"/>
  <c r="H13" i="7"/>
  <c r="Q212" i="1"/>
  <c r="H183" i="7"/>
  <c r="H70" i="7"/>
  <c r="H89" i="7"/>
  <c r="H143" i="7"/>
  <c r="Q193" i="1"/>
  <c r="H104" i="7"/>
  <c r="R199" i="1"/>
  <c r="R170" i="1"/>
  <c r="H115" i="7"/>
  <c r="H42" i="7"/>
  <c r="Q201" i="1"/>
  <c r="H25" i="7"/>
  <c r="Q262" i="1"/>
  <c r="R188" i="1"/>
  <c r="H242" i="7"/>
  <c r="H141" i="7"/>
  <c r="Q179" i="1"/>
  <c r="Q230" i="1"/>
  <c r="H187" i="7"/>
  <c r="Q209" i="1"/>
  <c r="H232" i="7"/>
  <c r="Q328" i="1"/>
  <c r="Q221" i="1"/>
  <c r="H56" i="7"/>
  <c r="Q208" i="1"/>
  <c r="H167" i="7"/>
  <c r="R195" i="1"/>
  <c r="R181" i="1"/>
  <c r="H60" i="7"/>
  <c r="Q249" i="1"/>
  <c r="H244" i="7"/>
  <c r="R197" i="1"/>
  <c r="Q223" i="1"/>
  <c r="H235" i="7"/>
  <c r="H3" i="7"/>
  <c r="H21" i="7"/>
  <c r="H152" i="7"/>
  <c r="H93" i="7"/>
  <c r="Q251" i="1"/>
  <c r="H184" i="7"/>
  <c r="H34" i="7"/>
  <c r="R220" i="1"/>
  <c r="H193" i="7"/>
  <c r="H58" i="7"/>
  <c r="H188" i="7"/>
  <c r="Q200" i="1"/>
  <c r="H207" i="7"/>
  <c r="H209" i="7"/>
  <c r="Q229" i="1"/>
  <c r="H107" i="7"/>
  <c r="Q245" i="1"/>
  <c r="H227" i="7"/>
  <c r="H200" i="7"/>
  <c r="Q336" i="1"/>
  <c r="H205" i="7"/>
  <c r="H47" i="7"/>
  <c r="H113" i="7"/>
  <c r="H144" i="7"/>
  <c r="R217" i="1"/>
  <c r="Q182" i="1"/>
  <c r="R186" i="1"/>
  <c r="Q232" i="1"/>
  <c r="Q236" i="1"/>
  <c r="H153" i="7"/>
  <c r="Q297" i="1"/>
  <c r="Q207" i="1"/>
  <c r="H69" i="7"/>
  <c r="R201" i="1"/>
  <c r="H53" i="7"/>
  <c r="Q284" i="1"/>
  <c r="Q322" i="1"/>
  <c r="Q298" i="1"/>
  <c r="H51" i="7"/>
  <c r="Q175" i="1"/>
  <c r="Q256" i="1"/>
  <c r="Q205" i="1"/>
  <c r="H83" i="7"/>
  <c r="H229" i="7"/>
  <c r="Q174" i="1"/>
  <c r="Q202" i="1"/>
  <c r="H225" i="7"/>
  <c r="Q324" i="1"/>
  <c r="H159" i="7"/>
  <c r="H132" i="7"/>
  <c r="Q231" i="1"/>
  <c r="H219" i="7"/>
  <c r="H148" i="7"/>
  <c r="Q331" i="1"/>
  <c r="H22" i="7"/>
  <c r="H174" i="7"/>
  <c r="H90" i="7"/>
  <c r="Q299" i="1"/>
  <c r="H109" i="7"/>
  <c r="H224" i="7"/>
  <c r="H155" i="7"/>
  <c r="Q332" i="1"/>
  <c r="Q310" i="1"/>
  <c r="H76" i="7"/>
  <c r="H138" i="7"/>
  <c r="H199" i="7"/>
  <c r="H139" i="7"/>
  <c r="H201" i="7"/>
  <c r="H48" i="7"/>
  <c r="H215" i="7"/>
  <c r="H112" i="7"/>
  <c r="H18" i="7"/>
  <c r="Q194" i="1"/>
  <c r="R207" i="1"/>
  <c r="Q277" i="1"/>
  <c r="H231" i="7"/>
  <c r="Q226" i="1"/>
  <c r="Q178" i="1"/>
  <c r="H179" i="7"/>
  <c r="H121" i="7"/>
  <c r="R189" i="1"/>
  <c r="R192" i="1"/>
  <c r="H62" i="7"/>
  <c r="Q233" i="1"/>
  <c r="R213" i="1"/>
  <c r="H151" i="7"/>
  <c r="H212" i="7"/>
  <c r="H100" i="7"/>
  <c r="H181" i="7"/>
  <c r="H162" i="7"/>
  <c r="Q189" i="1"/>
  <c r="H221" i="7"/>
  <c r="H4" i="7"/>
  <c r="H195" i="7"/>
  <c r="H233" i="7"/>
  <c r="H245" i="7"/>
  <c r="H154" i="7"/>
  <c r="Q176" i="1"/>
  <c r="H8" i="7"/>
  <c r="H88" i="7"/>
  <c r="H44" i="7"/>
  <c r="Q171" i="1"/>
  <c r="H218" i="7"/>
  <c r="H95" i="7"/>
  <c r="R212" i="1"/>
  <c r="H10" i="7"/>
  <c r="H135" i="7"/>
  <c r="Q305" i="1"/>
  <c r="H171" i="7"/>
  <c r="H11" i="7"/>
  <c r="H36" i="7"/>
  <c r="H186" i="7"/>
  <c r="Q191" i="1"/>
  <c r="Q260" i="1"/>
  <c r="H81" i="7"/>
  <c r="H12" i="7"/>
  <c r="Q280" i="1"/>
  <c r="R214" i="1"/>
  <c r="Q217" i="1"/>
  <c r="R190" i="1"/>
  <c r="H106" i="7"/>
  <c r="Q225" i="1"/>
  <c r="H68" i="7"/>
  <c r="H237" i="7"/>
  <c r="H17" i="7"/>
  <c r="H24" i="7"/>
  <c r="Q273" i="1"/>
  <c r="Q308" i="1"/>
  <c r="Q327" i="1"/>
  <c r="Q198" i="1"/>
  <c r="Q263" i="1"/>
  <c r="Q186" i="1"/>
  <c r="R202" i="1"/>
  <c r="H226" i="7"/>
  <c r="H169" i="7"/>
  <c r="Q261" i="1"/>
  <c r="R204" i="1"/>
  <c r="H182" i="7"/>
  <c r="Q312" i="1"/>
  <c r="Q283" i="1"/>
  <c r="H180" i="7"/>
  <c r="Q270" i="1"/>
  <c r="H19" i="7"/>
  <c r="H41" i="7"/>
  <c r="H146" i="7"/>
  <c r="Q203" i="1"/>
  <c r="H206" i="7"/>
  <c r="Q326" i="1"/>
  <c r="H116" i="7"/>
  <c r="R174" i="1"/>
  <c r="Q240" i="1"/>
  <c r="H168" i="7"/>
  <c r="H197" i="7"/>
  <c r="Q288" i="1"/>
  <c r="Q337" i="1"/>
  <c r="R171" i="1"/>
  <c r="Q183" i="1"/>
  <c r="Q190" i="1"/>
  <c r="H72" i="7"/>
  <c r="H61" i="7"/>
  <c r="H125" i="7"/>
  <c r="H210" i="7"/>
  <c r="H77" i="7"/>
  <c r="H223" i="7"/>
  <c r="H228" i="7"/>
  <c r="Q275" i="1"/>
  <c r="Q247" i="1"/>
  <c r="H67" i="7"/>
  <c r="Q264" i="1"/>
  <c r="H108" i="7"/>
  <c r="H230" i="7"/>
  <c r="H57" i="7"/>
  <c r="H122" i="7"/>
  <c r="Q187" i="1"/>
  <c r="H79" i="7"/>
  <c r="Q271" i="1"/>
  <c r="Q300" i="1"/>
  <c r="Q334" i="1"/>
  <c r="H164" i="7"/>
  <c r="R194" i="1"/>
  <c r="H236" i="7"/>
  <c r="H111" i="7"/>
  <c r="Q276" i="1"/>
  <c r="H172" i="7"/>
  <c r="Q222" i="1"/>
  <c r="Q252" i="1"/>
  <c r="H147" i="7"/>
  <c r="R205" i="1"/>
  <c r="R191" i="1"/>
  <c r="H204" i="7"/>
  <c r="H117" i="7"/>
  <c r="H140" i="7"/>
  <c r="R179" i="1"/>
  <c r="R206" i="1"/>
  <c r="H222" i="7"/>
  <c r="Q199" i="1"/>
  <c r="Q192" i="1"/>
  <c r="Q172" i="1"/>
  <c r="Q250" i="1"/>
  <c r="Q287" i="1"/>
  <c r="R198" i="1"/>
  <c r="H178" i="7"/>
  <c r="H126" i="7"/>
  <c r="R176" i="1"/>
  <c r="Q241" i="1"/>
  <c r="Q216" i="1"/>
  <c r="H14" i="7"/>
  <c r="H20" i="7"/>
  <c r="Q307" i="1"/>
  <c r="H105" i="7"/>
  <c r="H173" i="7"/>
  <c r="Q304" i="1"/>
  <c r="Q320" i="1"/>
  <c r="Q279" i="1"/>
  <c r="R178" i="1"/>
  <c r="H7" i="7"/>
  <c r="R175" i="1"/>
  <c r="H213" i="7"/>
  <c r="H208" i="7"/>
  <c r="H64" i="7"/>
  <c r="Q170" i="1"/>
  <c r="Q306" i="1"/>
  <c r="H74" i="7"/>
  <c r="Q173" i="1"/>
  <c r="H142" i="7"/>
  <c r="H177" i="7"/>
  <c r="Q265" i="1"/>
  <c r="H23" i="7"/>
  <c r="Q314" i="1"/>
  <c r="H85" i="7"/>
  <c r="R183" i="1"/>
  <c r="R196" i="1"/>
  <c r="H239" i="7"/>
  <c r="Q285" i="1"/>
  <c r="R203" i="1"/>
  <c r="Q211" i="1"/>
  <c r="R185" i="1"/>
  <c r="Q290" i="1"/>
  <c r="Q267" i="1"/>
  <c r="Q311" i="1"/>
  <c r="Q319" i="1"/>
  <c r="Q296" i="1"/>
  <c r="Q278" i="1"/>
  <c r="R221" i="1"/>
  <c r="R184" i="1"/>
  <c r="Q289" i="1"/>
  <c r="R216" i="1"/>
  <c r="H160" i="7"/>
  <c r="H246" i="7"/>
  <c r="H129" i="7"/>
  <c r="Q309" i="1"/>
  <c r="R210" i="1"/>
  <c r="Q253" i="1"/>
  <c r="R193" i="1"/>
  <c r="H99" i="7"/>
  <c r="H28" i="7"/>
  <c r="Q316" i="1"/>
  <c r="Q219" i="1"/>
  <c r="Q294" i="1"/>
  <c r="Q180" i="1"/>
  <c r="Q248" i="1"/>
  <c r="R208" i="1"/>
  <c r="Q333" i="1"/>
  <c r="R172" i="1"/>
  <c r="Q255" i="1"/>
  <c r="H203" i="7"/>
  <c r="H50" i="7"/>
  <c r="H192" i="7"/>
  <c r="H9" i="7"/>
  <c r="H191" i="7"/>
  <c r="Q185" i="1"/>
  <c r="Q239" i="1"/>
  <c r="H78" i="7"/>
  <c r="H190" i="7"/>
  <c r="H198" i="7"/>
  <c r="H156" i="7"/>
  <c r="Q329" i="1"/>
  <c r="Q266" i="1"/>
  <c r="H92" i="7"/>
  <c r="R182" i="1"/>
  <c r="H6" i="7"/>
  <c r="R173" i="1"/>
  <c r="H149" i="7"/>
  <c r="H128" i="7"/>
  <c r="H214" i="7"/>
  <c r="H123" i="7"/>
  <c r="H37" i="7"/>
  <c r="Q238" i="1"/>
  <c r="H157" i="7"/>
  <c r="R169" i="1"/>
  <c r="H137" i="7"/>
  <c r="Q246" i="1"/>
  <c r="R200" i="1"/>
  <c r="H40" i="7"/>
  <c r="H238" i="7"/>
  <c r="H217" i="7"/>
  <c r="R215" i="1"/>
  <c r="Q218" i="1"/>
  <c r="Q325" i="1"/>
  <c r="H124" i="7"/>
  <c r="R219" i="1"/>
  <c r="H94" i="7"/>
  <c r="H240" i="7"/>
  <c r="H220" i="7"/>
  <c r="Q195" i="1"/>
  <c r="Q281" i="1"/>
  <c r="Q293" i="1"/>
  <c r="H35" i="7"/>
  <c r="Q243" i="1"/>
  <c r="H98" i="7"/>
  <c r="H82" i="7"/>
  <c r="H165" i="7"/>
  <c r="Q242" i="1"/>
  <c r="R180" i="1"/>
  <c r="H84" i="7"/>
  <c r="Q210" i="1"/>
  <c r="H29" i="7"/>
  <c r="H134" i="7"/>
  <c r="Q302" i="1"/>
  <c r="H30" i="7"/>
  <c r="Q188" i="1"/>
  <c r="H163" i="7"/>
  <c r="R187" i="1"/>
  <c r="R211" i="1"/>
  <c r="H45" i="7"/>
  <c r="Q168" i="1"/>
  <c r="H32" i="7"/>
  <c r="H80" i="7"/>
  <c r="H65" i="7"/>
  <c r="H145" i="7"/>
  <c r="Q237" i="1"/>
</calcChain>
</file>

<file path=xl/sharedStrings.xml><?xml version="1.0" encoding="utf-8"?>
<sst xmlns="http://schemas.openxmlformats.org/spreadsheetml/2006/main" count="2063" uniqueCount="493">
  <si>
    <t>Code dossier</t>
  </si>
  <si>
    <t>Nom dossier</t>
  </si>
  <si>
    <t xml:space="preserve">début </t>
  </si>
  <si>
    <t>fin</t>
  </si>
  <si>
    <t>A/C</t>
  </si>
  <si>
    <t>SECTION</t>
  </si>
  <si>
    <t>CPT 1</t>
  </si>
  <si>
    <t>LIB</t>
  </si>
  <si>
    <t>VARIATION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</si>
  <si>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</si>
  <si>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</si>
  <si>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</si>
  <si>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</si>
  <si>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</si>
  <si>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</si>
  <si>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</si>
  <si>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</si>
  <si>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</si>
  <si>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</si>
  <si>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</si>
  <si>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</si>
  <si>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Q1</t>
  </si>
  <si>
    <t>Q2</t>
  </si>
  <si>
    <t>Q3</t>
  </si>
  <si>
    <t>Q4</t>
  </si>
  <si>
    <t>cumul Q2</t>
  </si>
  <si>
    <t>cumul Q3</t>
  </si>
  <si>
    <t>cumul Q4</t>
  </si>
  <si>
    <t>Janvier - VARIATION</t>
  </si>
  <si>
    <t>Mars - VARIATION</t>
  </si>
  <si>
    <t>Avril - VARIATION</t>
  </si>
  <si>
    <t>Mai - VARIATION</t>
  </si>
  <si>
    <t>Juin - VARIATION</t>
  </si>
  <si>
    <t>Juillet - VARIATION</t>
  </si>
  <si>
    <t>Septembre - VARIATION</t>
  </si>
  <si>
    <t>Octobre - VARIATION</t>
  </si>
  <si>
    <t>Novembre - VARIATION</t>
  </si>
  <si>
    <t>Décembre - VARIATION</t>
  </si>
  <si>
    <t>Q1 - VARIATION</t>
  </si>
  <si>
    <t>Q2 - VARIATION</t>
  </si>
  <si>
    <t>Q3 - VARIATION</t>
  </si>
  <si>
    <t>Q4 - VARIATION</t>
  </si>
  <si>
    <t>thermesdax</t>
  </si>
  <si>
    <t>ba</t>
  </si>
  <si>
    <t>E</t>
  </si>
  <si>
    <t xml:space="preserve">  REGUL</t>
  </si>
  <si>
    <t>libellé 51290000 à créér</t>
  </si>
  <si>
    <t xml:space="preserve">  ESP 2013-07-02</t>
  </si>
  <si>
    <t>X</t>
  </si>
  <si>
    <t>AC</t>
  </si>
  <si>
    <t>SEC</t>
  </si>
  <si>
    <t>P&amp;L</t>
  </si>
  <si>
    <t>DD</t>
  </si>
  <si>
    <t>CA</t>
  </si>
  <si>
    <t>A - Résultat 1</t>
  </si>
  <si>
    <t>x</t>
  </si>
  <si>
    <t>A D - REFACTURATION FRAIS AUTRES</t>
  </si>
  <si>
    <t>A F - MANAGEMENT FEES</t>
  </si>
  <si>
    <t>SAL</t>
  </si>
  <si>
    <t>BB - Autres Salaires Bruts</t>
  </si>
  <si>
    <t>BC - Charges</t>
  </si>
  <si>
    <t>BD - Autres Charges sur Salaires</t>
  </si>
  <si>
    <t>LOY</t>
  </si>
  <si>
    <t>B - EBITDA</t>
  </si>
  <si>
    <t>C - Loyer et Charges</t>
  </si>
  <si>
    <t>CA - ***NE PAS UTILISER ***</t>
  </si>
  <si>
    <t>stage</t>
  </si>
  <si>
    <t>CE - Stagiaires</t>
  </si>
  <si>
    <t>COM</t>
  </si>
  <si>
    <t>E - Dépenses OUTILS</t>
  </si>
  <si>
    <t>ACT</t>
  </si>
  <si>
    <t>REF</t>
  </si>
  <si>
    <t>BUR</t>
  </si>
  <si>
    <t>F - Dépenses BUREAU</t>
  </si>
  <si>
    <t>HONO</t>
  </si>
  <si>
    <t>G - Dépenses HONO</t>
  </si>
  <si>
    <t>H - Dépenses SPECIFIQUES</t>
  </si>
  <si>
    <t>SPEC</t>
  </si>
  <si>
    <t>DEPL</t>
  </si>
  <si>
    <t>DIV</t>
  </si>
  <si>
    <t>I - Dépenses REFACTURABLES</t>
  </si>
  <si>
    <t>J - Dépenses DIVERSES</t>
  </si>
  <si>
    <t>REDV</t>
  </si>
  <si>
    <t>C - Résultat d'Exploitation</t>
  </si>
  <si>
    <t>K - Dépenses DEPLACEMENTS</t>
  </si>
  <si>
    <t>VEH</t>
  </si>
  <si>
    <t>TAX</t>
  </si>
  <si>
    <t>L - Impôts et Taxes</t>
  </si>
  <si>
    <t>BQE</t>
  </si>
  <si>
    <t>M - Frais bancaires</t>
  </si>
  <si>
    <t>FIL</t>
  </si>
  <si>
    <t>N - Filiales</t>
  </si>
  <si>
    <t>O - Redevance</t>
  </si>
  <si>
    <t>AUT</t>
  </si>
  <si>
    <t>D - Résultat Net avant IS</t>
  </si>
  <si>
    <t>P - Autres pdts / Autres Charges</t>
  </si>
  <si>
    <t>AMOR</t>
  </si>
  <si>
    <t>Q - Amortissements</t>
  </si>
  <si>
    <t>PROV</t>
  </si>
  <si>
    <t>R - Provisions Clients</t>
  </si>
  <si>
    <t>A E - REFACTURATION PIGE</t>
  </si>
  <si>
    <t>A G - CA - Autres pdts / Autres Charges</t>
  </si>
  <si>
    <t>FFI</t>
  </si>
  <si>
    <t>S - Frais Financiers</t>
  </si>
  <si>
    <t>PART</t>
  </si>
  <si>
    <t>E - Résultat  Net après IS</t>
  </si>
  <si>
    <t>V - IS</t>
  </si>
  <si>
    <t>EXC</t>
  </si>
  <si>
    <t>T - Frais Exceptionnels</t>
  </si>
  <si>
    <t>U - Participation des salariés</t>
  </si>
  <si>
    <t>CUMUL</t>
  </si>
  <si>
    <t>EBITDA</t>
  </si>
  <si>
    <t>(vide)</t>
  </si>
  <si>
    <t>Étiquettes de lignes</t>
  </si>
  <si>
    <t>Valeurs</t>
  </si>
  <si>
    <t>PILOTAGE BUDGET</t>
  </si>
  <si>
    <t>NB DE CURISTES</t>
  </si>
  <si>
    <t>PRIX MOYEN</t>
  </si>
  <si>
    <t>PREV</t>
  </si>
  <si>
    <t>RESERVATION</t>
  </si>
  <si>
    <t xml:space="preserve">CAPITAL APPELE VERSE     </t>
  </si>
  <si>
    <t xml:space="preserve">RESERVE LEGALE           </t>
  </si>
  <si>
    <t xml:space="preserve">RESERVE FACULTATIVE      </t>
  </si>
  <si>
    <t xml:space="preserve">EMPRUNT BPSO 2003        </t>
  </si>
  <si>
    <t>EMPRUNT BANQUE COURTOIS</t>
  </si>
  <si>
    <t>EMPRUNT BANQUE POP</t>
  </si>
  <si>
    <t>INT.COURUS/EMPRUNT ETAB.C</t>
  </si>
  <si>
    <t xml:space="preserve">CONCESS.BREVETS LICENCES </t>
  </si>
  <si>
    <t xml:space="preserve">TERRAINS                 </t>
  </si>
  <si>
    <t xml:space="preserve">CONSTRUCTION BATIMENTS   </t>
  </si>
  <si>
    <t>AUTRES IMMOBIL. EN COURS</t>
  </si>
  <si>
    <t xml:space="preserve">AGENC.CONST.SOL AUTRUI   </t>
  </si>
  <si>
    <t xml:space="preserve">MATERIEL ET OUTILLAGE    </t>
  </si>
  <si>
    <t xml:space="preserve">INSTAL./AGENC.DIVERS     </t>
  </si>
  <si>
    <t xml:space="preserve">MATERIEL DE TRANSPORT    </t>
  </si>
  <si>
    <t xml:space="preserve">MAT.BUREAU &amp;INFORMATIQUE </t>
  </si>
  <si>
    <t xml:space="preserve">MOBILIER                 </t>
  </si>
  <si>
    <t>AUTRES TITRES IMMOBILISES</t>
  </si>
  <si>
    <t xml:space="preserve">DEPOTS &amp; CAUTIONNEMENTS  </t>
  </si>
  <si>
    <t>AMORT.CONC.BREVETS LICENC</t>
  </si>
  <si>
    <t xml:space="preserve">AMORT.CONSTRUCTION       </t>
  </si>
  <si>
    <t xml:space="preserve">AMORT.AG.CONS.SOL AUTRUI </t>
  </si>
  <si>
    <t xml:space="preserve">AMORT.MATERIEL&amp;OUTILLAGE </t>
  </si>
  <si>
    <t xml:space="preserve">AMORT.AG.CONS.DIVERSES   </t>
  </si>
  <si>
    <t>AMORT.MATERIEL DE TRANSP.</t>
  </si>
  <si>
    <t xml:space="preserve">AMORT.MAT.BUREAU &amp;INFOR. </t>
  </si>
  <si>
    <t xml:space="preserve">AMORT. MOBILIER          </t>
  </si>
  <si>
    <t xml:space="preserve">PROV.DEPR.DEPOT.CAUTION. </t>
  </si>
  <si>
    <t xml:space="preserve">FOURNISSEURS             </t>
  </si>
  <si>
    <t>FOURNIS.FACT.NON PARVENUE</t>
  </si>
  <si>
    <t xml:space="preserve">FOURN. ACPTE S/COMMANDES </t>
  </si>
  <si>
    <t xml:space="preserve">CLIENTS TIERS SEC.SOC.   </t>
  </si>
  <si>
    <t xml:space="preserve">CLIENTS TIERS PAYANTS    </t>
  </si>
  <si>
    <t>CLIENTS CREANCES DOUTEUSE</t>
  </si>
  <si>
    <t>REMUNERATIONS DUES AU PER</t>
  </si>
  <si>
    <t xml:space="preserve">CONGES A PAYER           </t>
  </si>
  <si>
    <t>AUTRES CHARGES DE PERS.A PAYER</t>
  </si>
  <si>
    <t xml:space="preserve">SECURITE SOCIALE         </t>
  </si>
  <si>
    <t>C.G.I.S. RETRAITE SALARIE</t>
  </si>
  <si>
    <t xml:space="preserve">PREVOYANCE CADRES        </t>
  </si>
  <si>
    <t>ORG.SOC. CH./CONGES PAYES</t>
  </si>
  <si>
    <t xml:space="preserve">ORG.SOC. CHARGES A PAYER </t>
  </si>
  <si>
    <t xml:space="preserve">ORG.SOC. PROD.A RECEVOIR </t>
  </si>
  <si>
    <t xml:space="preserve">ETAT IMPOTS S/BENEFICES  </t>
  </si>
  <si>
    <t>ETAT TVA A PAYER</t>
  </si>
  <si>
    <t>ETAT TVA DEDUCT. SUR IMMOBILI.</t>
  </si>
  <si>
    <t xml:space="preserve">ETAT TVA DEDUCT.S/ACHATS </t>
  </si>
  <si>
    <t>CREDIT TVA A REPORTER</t>
  </si>
  <si>
    <t xml:space="preserve">TVA COLLECTEE 5.50 %     </t>
  </si>
  <si>
    <t xml:space="preserve">TVA COLLECTEE 18.60 %    </t>
  </si>
  <si>
    <t xml:space="preserve">ETAT TVA A REGULARISER   </t>
  </si>
  <si>
    <t xml:space="preserve">TVA S/FACT.NON PARVENUES </t>
  </si>
  <si>
    <t xml:space="preserve">ETAT AUTRES CH. A PAYER  </t>
  </si>
  <si>
    <t xml:space="preserve">ETAT PRODUITS A RECEVOIR </t>
  </si>
  <si>
    <t>GROUPE HOLDING</t>
  </si>
  <si>
    <t>COMPTE COURANT DE MONTPLANET</t>
  </si>
  <si>
    <t>HOLDING CPT</t>
  </si>
  <si>
    <t>DIVERS PDTS A RECEVOIR</t>
  </si>
  <si>
    <t xml:space="preserve">COMPTE D'ATTENTE         </t>
  </si>
  <si>
    <t xml:space="preserve">CHARGES CONSTAT.D'AVANCE </t>
  </si>
  <si>
    <t xml:space="preserve">B.P.S.O.                 </t>
  </si>
  <si>
    <t>BANQUE COURTOIS</t>
  </si>
  <si>
    <t>BANQUE</t>
  </si>
  <si>
    <t xml:space="preserve">CAISSE                   </t>
  </si>
  <si>
    <t>PETITE ALIMENTATION</t>
  </si>
  <si>
    <t>CICE</t>
  </si>
  <si>
    <t>BC- CHARGES EXPLOITATION</t>
  </si>
  <si>
    <t>B- SALAIRE EXPLOITATION</t>
  </si>
  <si>
    <t>BAB - PROV CONGES PAYES</t>
  </si>
  <si>
    <t>BA- CHARGES SOCIAL EXPLOITATION</t>
  </si>
  <si>
    <t>A- CA</t>
  </si>
  <si>
    <t>L- IMPOTS ET TAXES</t>
  </si>
  <si>
    <t>V- I.S</t>
  </si>
  <si>
    <t>Q- AMORTISSEMENT</t>
  </si>
  <si>
    <t>T- FRAIS EXCEPTIONNEL</t>
  </si>
  <si>
    <t>S- FRAIS FINANCIER</t>
  </si>
  <si>
    <t>E-DEPENSES DE COM</t>
  </si>
  <si>
    <t>F- DEPENSES BUREAU</t>
  </si>
  <si>
    <t>D- LOYERS ET CHARGES</t>
  </si>
  <si>
    <t xml:space="preserve">U- INTERESSEMENT </t>
  </si>
  <si>
    <t>G- DEPENSES HONORAIRES</t>
  </si>
  <si>
    <t>K- DEPLACEMENT ET FRAIS TELECOM POSTAUX</t>
  </si>
  <si>
    <t>M- FRAIS BANCAIRES</t>
  </si>
  <si>
    <t>P- AUTRES PRODUITS / AUTRES CHARGES</t>
  </si>
  <si>
    <t>B- EBITDA</t>
  </si>
  <si>
    <t>Résultat net avant IS</t>
  </si>
  <si>
    <t>Résultat d'exploitation</t>
  </si>
  <si>
    <t>Résultat net après I.S</t>
  </si>
  <si>
    <t>C- SALAIRE SIEGE</t>
  </si>
  <si>
    <t>B- SALAIRE ACTIVITE</t>
  </si>
  <si>
    <t>BA- CHARGES SOCIAL ACTIVITE</t>
  </si>
  <si>
    <t>BA - CHARGES SOCIAL ACTIVITE</t>
  </si>
  <si>
    <t>BAB- PROVISION CP</t>
  </si>
  <si>
    <t>BC - CHARGES ACTIVITE</t>
  </si>
  <si>
    <t>CA - CHARGES SOCIALES SIEGE</t>
  </si>
  <si>
    <t>CB- PROVISION CP SIEGE</t>
  </si>
  <si>
    <t>D - LOYERS ET  CHARGES</t>
  </si>
  <si>
    <t>E- Dépense de COM</t>
  </si>
  <si>
    <t>F- Dépense de BUREAU</t>
  </si>
  <si>
    <t>G- Dépense HONO</t>
  </si>
  <si>
    <t>K- Dépenses Déplacement</t>
  </si>
  <si>
    <t>L - Impôts et taxes</t>
  </si>
  <si>
    <t>M-Frais Bancaires</t>
  </si>
  <si>
    <t>Total B / Salaire + Charge Activité</t>
  </si>
  <si>
    <t>A - RESULTAT ACTIVITE</t>
  </si>
  <si>
    <t>TOTAL CHARGES SIEGE</t>
  </si>
  <si>
    <t>TOTAL CHARGES SIEGE + ACTIVITE</t>
  </si>
  <si>
    <t>Q- Amortissement</t>
  </si>
  <si>
    <t>Résultat Exploitation</t>
  </si>
  <si>
    <t>S- Frais financiers</t>
  </si>
  <si>
    <t>T- Frais Exceptionnels</t>
  </si>
  <si>
    <t>Résultat Net Avant I.S</t>
  </si>
  <si>
    <t>U- Participations salaries</t>
  </si>
  <si>
    <t>Résultat Net</t>
  </si>
  <si>
    <t>A - Résultat Activité</t>
  </si>
  <si>
    <t>Prix Sachet</t>
  </si>
  <si>
    <t xml:space="preserve">Prix m3 </t>
  </si>
  <si>
    <t>Prix</t>
  </si>
  <si>
    <t>Consommation eau / curiste</t>
  </si>
  <si>
    <t>Consommation boue / curiste</t>
  </si>
  <si>
    <t>Consommation Therebentine / Curiste</t>
  </si>
  <si>
    <t>Tableau Saisonnalite</t>
  </si>
  <si>
    <t>Février</t>
  </si>
  <si>
    <t xml:space="preserve">Juillet </t>
  </si>
  <si>
    <t>Aout</t>
  </si>
  <si>
    <t xml:space="preserve">Novembre </t>
  </si>
  <si>
    <t>Coéfficient de Saisonnalité</t>
  </si>
  <si>
    <t>Nombre de curiste</t>
  </si>
  <si>
    <t>Hypothèse nbre curiste saison</t>
  </si>
  <si>
    <t>Panier moyen curiste</t>
  </si>
  <si>
    <t>Decembre</t>
  </si>
  <si>
    <t>Fevrier</t>
  </si>
  <si>
    <t>DAXADOUR</t>
  </si>
  <si>
    <t>Q1 - 2015</t>
  </si>
  <si>
    <t>Q2 - 2015</t>
  </si>
  <si>
    <t>cumul Q2 - 2015</t>
  </si>
  <si>
    <t>Q3 - 2015</t>
  </si>
  <si>
    <t>cumul Q3 - 2015</t>
  </si>
  <si>
    <t>Q4 - 2015</t>
  </si>
  <si>
    <t>cumul Q4 - 2015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</si>
  <si>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</si>
  <si>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XXXXX</t>
  </si>
  <si>
    <t>PRODUITS D ENTRETIEN</t>
  </si>
  <si>
    <t>Electricité</t>
  </si>
  <si>
    <t>Gaz</t>
  </si>
  <si>
    <t>EAUX</t>
  </si>
  <si>
    <t>BOUES</t>
  </si>
  <si>
    <t>TERENBENTHINE</t>
  </si>
  <si>
    <t>TEREBENTHINE</t>
  </si>
  <si>
    <t>CARBURANT LUBRIFIANT</t>
  </si>
  <si>
    <t>Fournitures Entretien, petit équip.</t>
  </si>
  <si>
    <t>MAT EQUIP POUR SOIN</t>
  </si>
  <si>
    <t>EQUIP REGLEMSECU HYGIENE</t>
  </si>
  <si>
    <t>HUILE DE MASSAGE</t>
  </si>
  <si>
    <t>LINGES JETTABLES</t>
  </si>
  <si>
    <t>AUTRES LINGES</t>
  </si>
  <si>
    <t>Fournitures administratives</t>
  </si>
  <si>
    <t>Autres matères et fournitures</t>
  </si>
  <si>
    <t>Sous-traitance générale</t>
  </si>
  <si>
    <t>CREDIT BAIL CMC LEASE</t>
  </si>
  <si>
    <t>LOCATION IMMOBILIERES</t>
  </si>
  <si>
    <t>LOCATION MATERIEL</t>
  </si>
  <si>
    <t>Charges locatives et copropriété</t>
  </si>
  <si>
    <t>BLANCHISSERIE</t>
  </si>
  <si>
    <t>NETTOYAGE GENERAL</t>
  </si>
  <si>
    <t>ENTRETIEN BOUE</t>
  </si>
  <si>
    <t>ENTRETIEN PISCINE</t>
  </si>
  <si>
    <t>ENTRTETIEN ASCENSEUR</t>
  </si>
  <si>
    <t>ENTRETIEN ALIM EAU</t>
  </si>
  <si>
    <t>ENTRETIEN ALI EAU</t>
  </si>
  <si>
    <t>ENTRETIEN ALI EDF</t>
  </si>
  <si>
    <t>ENTRETIEN SANITAIRES</t>
  </si>
  <si>
    <t>ENTRETIEN CHAUDIERE</t>
  </si>
  <si>
    <t>ENTRETIEN MAINT MAT INFORMAT</t>
  </si>
  <si>
    <t>ENTRETIEN MAT ROULANT</t>
  </si>
  <si>
    <t>ENTRETIEN CONSTRUCTIONS</t>
  </si>
  <si>
    <t>ENTRETIEN TELECOM</t>
  </si>
  <si>
    <t>ENTRETIEN BAIGNOIRES</t>
  </si>
  <si>
    <t>MAINT ENTRE SECU ALARM FEU</t>
  </si>
  <si>
    <t>ASSURANCE CIVIL</t>
  </si>
  <si>
    <t>ASSURANCE VEHICULES</t>
  </si>
  <si>
    <t>ASSURLAND</t>
  </si>
  <si>
    <t>Etudes et recherche</t>
  </si>
  <si>
    <t>ETUDE CERTIFICATION ISO</t>
  </si>
  <si>
    <t>DOC GENERALE</t>
  </si>
  <si>
    <t>HONORAIRES</t>
  </si>
  <si>
    <t>HONORAIRES MENE KINE</t>
  </si>
  <si>
    <t>ANNONC INSERTION</t>
  </si>
  <si>
    <t>CADEAUX CLIENTELE</t>
  </si>
  <si>
    <t>DON</t>
  </si>
  <si>
    <t>DONS</t>
  </si>
  <si>
    <t>MISSION RECEPTION</t>
  </si>
  <si>
    <t>TELEPHONE FAX</t>
  </si>
  <si>
    <t>Téléphone</t>
  </si>
  <si>
    <t>FRAIS SERVICE BANCAIRES</t>
  </si>
  <si>
    <t>COM CB</t>
  </si>
  <si>
    <t>COT SYND</t>
  </si>
  <si>
    <t>TAXE APPRENTISSAGE</t>
  </si>
  <si>
    <t>FORMATION PROF</t>
  </si>
  <si>
    <t>PART EMPLOYEUR EFF CONSTR</t>
  </si>
  <si>
    <t>COTISTION FONCIERE ENTREPRISES</t>
  </si>
  <si>
    <t>IMPOT FONCIER</t>
  </si>
  <si>
    <t>Salaires appointements</t>
  </si>
  <si>
    <t>Congés payés</t>
  </si>
  <si>
    <t>Cotisations URSSAF</t>
  </si>
  <si>
    <t>Cot. caisse retraite employés</t>
  </si>
  <si>
    <t>Cot. caisse retraite cadres</t>
  </si>
  <si>
    <t>Cotisations ASSEDIC</t>
  </si>
  <si>
    <t>charges sociales sur conges payes</t>
  </si>
  <si>
    <t>PREVOYANCE N CADRES</t>
  </si>
  <si>
    <t>MUTUELLE</t>
  </si>
  <si>
    <t>MEDECINE DU TRAVAIL</t>
  </si>
  <si>
    <t>Charges de gestion courante</t>
  </si>
  <si>
    <t>INTERET PRET BANCAIRE</t>
  </si>
  <si>
    <t>Charges /exercices antérieurs</t>
  </si>
  <si>
    <t>Dot/amort. immob. corporelles</t>
  </si>
  <si>
    <t>Dot/prov. risques &amp; charges except.</t>
  </si>
  <si>
    <t>PRESTATIONS SOINS TVA 10 %</t>
  </si>
  <si>
    <t>VENTES PRODUITS TVA 20 %</t>
  </si>
  <si>
    <t>Produits divers de gestion courante</t>
  </si>
  <si>
    <t>Autre produits financiers</t>
  </si>
  <si>
    <t>Produits /exo antérieurs</t>
  </si>
  <si>
    <t>Quote-part subventions invest.</t>
  </si>
  <si>
    <t>Transferts de charges exploitation</t>
  </si>
  <si>
    <t>60222000</t>
  </si>
  <si>
    <t>60611000</t>
  </si>
  <si>
    <t>60612000</t>
  </si>
  <si>
    <t>60613000</t>
  </si>
  <si>
    <t>60614000</t>
  </si>
  <si>
    <t>60615000</t>
  </si>
  <si>
    <t>60616000</t>
  </si>
  <si>
    <t>60620000</t>
  </si>
  <si>
    <t>60630000</t>
  </si>
  <si>
    <t>60630100</t>
  </si>
  <si>
    <t>60630200</t>
  </si>
  <si>
    <t>60630300</t>
  </si>
  <si>
    <t>60631000</t>
  </si>
  <si>
    <t>60632000</t>
  </si>
  <si>
    <t>60640000</t>
  </si>
  <si>
    <t>60680000</t>
  </si>
  <si>
    <t>60687000</t>
  </si>
  <si>
    <t>61100000</t>
  </si>
  <si>
    <t>61252000</t>
  </si>
  <si>
    <t>61320000</t>
  </si>
  <si>
    <t>61351000</t>
  </si>
  <si>
    <t>61400000</t>
  </si>
  <si>
    <t>61410000</t>
  </si>
  <si>
    <t>61503000</t>
  </si>
  <si>
    <t>61504000</t>
  </si>
  <si>
    <t>61505000</t>
  </si>
  <si>
    <t>61510000</t>
  </si>
  <si>
    <t>61515000</t>
  </si>
  <si>
    <t>61516000</t>
  </si>
  <si>
    <t>61520000</t>
  </si>
  <si>
    <t>61527000</t>
  </si>
  <si>
    <t>61530000</t>
  </si>
  <si>
    <t>61541000</t>
  </si>
  <si>
    <t>61552000</t>
  </si>
  <si>
    <t>61555000</t>
  </si>
  <si>
    <t>61560000</t>
  </si>
  <si>
    <t>61580000</t>
  </si>
  <si>
    <t>61590000</t>
  </si>
  <si>
    <t>61610000</t>
  </si>
  <si>
    <t>61630000</t>
  </si>
  <si>
    <t>61650000</t>
  </si>
  <si>
    <t>61700000</t>
  </si>
  <si>
    <t>61700700</t>
  </si>
  <si>
    <t>61810000</t>
  </si>
  <si>
    <t>62260000</t>
  </si>
  <si>
    <t>62261000</t>
  </si>
  <si>
    <t>62310000</t>
  </si>
  <si>
    <t>62340000</t>
  </si>
  <si>
    <t>62380000</t>
  </si>
  <si>
    <t>62390000</t>
  </si>
  <si>
    <t>62570000</t>
  </si>
  <si>
    <t>62610000</t>
  </si>
  <si>
    <t>62620000</t>
  </si>
  <si>
    <t>62780000</t>
  </si>
  <si>
    <t>62781000</t>
  </si>
  <si>
    <t>62810000</t>
  </si>
  <si>
    <t>63120000</t>
  </si>
  <si>
    <t>63330000</t>
  </si>
  <si>
    <t>63340000</t>
  </si>
  <si>
    <t>63511000</t>
  </si>
  <si>
    <t>63512000</t>
  </si>
  <si>
    <t>64110000</t>
  </si>
  <si>
    <t>64120000</t>
  </si>
  <si>
    <t>64510000</t>
  </si>
  <si>
    <t>64530000</t>
  </si>
  <si>
    <t>64532000</t>
  </si>
  <si>
    <t>64540000</t>
  </si>
  <si>
    <t>64550000</t>
  </si>
  <si>
    <t>64553000</t>
  </si>
  <si>
    <t>64572000</t>
  </si>
  <si>
    <t>64750000</t>
  </si>
  <si>
    <t>64900000</t>
  </si>
  <si>
    <t>65800000</t>
  </si>
  <si>
    <t>66116000</t>
  </si>
  <si>
    <t>67200000</t>
  </si>
  <si>
    <t>68112000</t>
  </si>
  <si>
    <t>68750000</t>
  </si>
  <si>
    <t>70605000</t>
  </si>
  <si>
    <t>70702000</t>
  </si>
  <si>
    <t>75800000</t>
  </si>
  <si>
    <t>76800000</t>
  </si>
  <si>
    <t>77200000</t>
  </si>
  <si>
    <t>77700000</t>
  </si>
  <si>
    <t>79100000</t>
  </si>
  <si>
    <t>Q1 2015</t>
  </si>
  <si>
    <t>Q2 2015</t>
  </si>
  <si>
    <t>Q3 2015</t>
  </si>
  <si>
    <t>Q4 2015</t>
  </si>
  <si>
    <t>Somme de mai-2015</t>
  </si>
  <si>
    <t>Produits d'entretien</t>
  </si>
  <si>
    <t xml:space="preserve">Electricit </t>
  </si>
  <si>
    <t>Fournit. entretien &amp; petit equip.</t>
  </si>
  <si>
    <t>Autres matieres et fournitures</t>
  </si>
  <si>
    <t>Sous-traitance generale</t>
  </si>
  <si>
    <t>Credit-bail mobilier</t>
  </si>
  <si>
    <t>Locations immobilieres</t>
  </si>
  <si>
    <t>Locations mobilieres</t>
  </si>
  <si>
    <t xml:space="preserve">ENTRETIEN PISCINE </t>
  </si>
  <si>
    <t>Sur biens immobiliers</t>
  </si>
  <si>
    <t>Sur biens mobiliers</t>
  </si>
  <si>
    <t>Multirisques</t>
  </si>
  <si>
    <t>Assurance-transport</t>
  </si>
  <si>
    <t>Etudes et recherches</t>
  </si>
  <si>
    <t>Documentation generale</t>
  </si>
  <si>
    <t>Personnel exterieur a l'entreprise</t>
  </si>
  <si>
    <t>Honoraires</t>
  </si>
  <si>
    <t>Annonces et insertions</t>
  </si>
  <si>
    <t>Cadeaux a la clientele</t>
  </si>
  <si>
    <t>Divers (pourboires, dons courants)</t>
  </si>
  <si>
    <t>Voyages et deplacements</t>
  </si>
  <si>
    <t>Receptions</t>
  </si>
  <si>
    <t>T l phone</t>
  </si>
  <si>
    <t>Autres frais &amp; comm. prest. serv.</t>
  </si>
  <si>
    <t>Concours divers (cotisations,...)</t>
  </si>
  <si>
    <t>Part. employ. a form.  prof. cont.</t>
  </si>
  <si>
    <t>Autres impots taxes &amp; vers. ass.</t>
  </si>
  <si>
    <t>Contribution economique territorial</t>
  </si>
  <si>
    <t>Taxes foncieres</t>
  </si>
  <si>
    <t>Contrib. soc. solid. a charge stes</t>
  </si>
  <si>
    <t>Conges payes</t>
  </si>
  <si>
    <t>Primes et gratifications</t>
  </si>
  <si>
    <t>Cotisations urssaf</t>
  </si>
  <si>
    <t>Medecine du travail, pharmacie</t>
  </si>
  <si>
    <t>Redevanc. concess. brev. licenc,..</t>
  </si>
  <si>
    <t>Charges diverses gestion courante</t>
  </si>
  <si>
    <t>Des emprunts et dettes assimilees</t>
  </si>
  <si>
    <t>Penalites amendes fisc. &amp; penales</t>
  </si>
  <si>
    <t>Charges sur exercices anterieurs</t>
  </si>
  <si>
    <t>Immobilisations corporelles</t>
  </si>
  <si>
    <t>Impots sur les benefices</t>
  </si>
  <si>
    <t>Prestations de services</t>
  </si>
  <si>
    <t>Produits divers gestion courante</t>
  </si>
  <si>
    <t>Revenus valeurs mobil. placement</t>
  </si>
  <si>
    <t>Transferts de charges d'expl.</t>
  </si>
  <si>
    <t>Somme de Q1 - 2015</t>
  </si>
  <si>
    <t/>
  </si>
  <si>
    <t>2015/2016</t>
  </si>
  <si>
    <t>Somme de mars-2015</t>
  </si>
  <si>
    <t>Somme de avr.-2015</t>
  </si>
  <si>
    <t>Aout - VARIATION</t>
  </si>
  <si>
    <t>Février - VARIATION</t>
  </si>
  <si>
    <t>PREV 2015</t>
  </si>
  <si>
    <t>PREV 2016</t>
  </si>
  <si>
    <t>PREV 20146</t>
  </si>
  <si>
    <t>Somme de juin-2015</t>
  </si>
  <si>
    <t>Somme de juil.-2015</t>
  </si>
  <si>
    <t>Somme de sept.-2015</t>
  </si>
  <si>
    <t>Somme de août-2015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</si>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</sst>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mmm\-yyyy;@"/>
    <numFmt numFmtId="165" formatCode="_-* #,##0\ _€_-;\-* #,##0\ _€_-;_-* &quot;-&quot;??\ _€_-;_-@_-"/>
    <numFmt numFmtId="166" formatCode="0.0000%"/>
    <numFmt numFmtId="167" formatCode="#,##0.00_ ;\-#,##0.0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2060"/>
      <name val="Calibri"/>
      <family val="2"/>
      <scheme val="minor"/>
    </font>
    <font>
      <sz val="24"/>
      <color theme="1"/>
      <name val="Calibri"/>
      <family val="2"/>
      <scheme val="minor"/>
    </font>
    <font>
      <sz val="9"/>
      <name val="Arial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7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1" applyNumberFormat="1" applyFont="1"/>
    <xf numFmtId="4" fontId="0" fillId="0" borderId="0" xfId="0" applyNumberFormat="1"/>
    <xf numFmtId="0" fontId="0" fillId="0" borderId="0" xfId="0" applyFont="1"/>
    <xf numFmtId="0" fontId="0" fillId="0" borderId="1" xfId="0" applyFont="1" applyBorder="1"/>
    <xf numFmtId="0" fontId="0" fillId="0" borderId="1" xfId="0" applyBorder="1"/>
    <xf numFmtId="0" fontId="0" fillId="0" borderId="0" xfId="0" applyFill="1" applyBorder="1"/>
    <xf numFmtId="0" fontId="0" fillId="0" borderId="0" xfId="0" applyFill="1"/>
    <xf numFmtId="43" fontId="0" fillId="0" borderId="0" xfId="1" applyFont="1"/>
    <xf numFmtId="0" fontId="0" fillId="0" borderId="5" xfId="0" applyBorder="1"/>
    <xf numFmtId="3" fontId="0" fillId="0" borderId="6" xfId="0" applyNumberFormat="1" applyBorder="1"/>
    <xf numFmtId="0" fontId="0" fillId="0" borderId="6" xfId="0" applyBorder="1"/>
    <xf numFmtId="0" fontId="0" fillId="0" borderId="7" xfId="0" applyBorder="1"/>
    <xf numFmtId="3" fontId="0" fillId="0" borderId="1" xfId="0" applyNumberFormat="1" applyBorder="1"/>
    <xf numFmtId="3" fontId="0" fillId="0" borderId="1" xfId="0" applyNumberFormat="1" applyBorder="1" applyAlignment="1">
      <alignment horizontal="center"/>
    </xf>
    <xf numFmtId="0" fontId="4" fillId="0" borderId="7" xfId="0" applyFont="1" applyBorder="1" applyAlignment="1">
      <alignment horizontal="center"/>
    </xf>
    <xf numFmtId="3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8" xfId="0" applyBorder="1"/>
    <xf numFmtId="3" fontId="0" fillId="0" borderId="9" xfId="0" applyNumberFormat="1" applyBorder="1"/>
    <xf numFmtId="0" fontId="0" fillId="0" borderId="9" xfId="0" applyBorder="1"/>
    <xf numFmtId="3" fontId="5" fillId="0" borderId="9" xfId="0" applyNumberFormat="1" applyFont="1" applyBorder="1" applyAlignment="1">
      <alignment horizontal="center"/>
    </xf>
    <xf numFmtId="3" fontId="5" fillId="0" borderId="6" xfId="0" applyNumberFormat="1" applyFont="1" applyBorder="1"/>
    <xf numFmtId="165" fontId="1" fillId="0" borderId="1" xfId="1" applyNumberFormat="1" applyFont="1" applyBorder="1"/>
    <xf numFmtId="165" fontId="2" fillId="0" borderId="1" xfId="1" applyNumberFormat="1" applyFont="1" applyBorder="1"/>
    <xf numFmtId="165" fontId="0" fillId="0" borderId="1" xfId="1" applyNumberFormat="1" applyFont="1" applyBorder="1"/>
    <xf numFmtId="0" fontId="2" fillId="0" borderId="7" xfId="0" applyFont="1" applyBorder="1"/>
    <xf numFmtId="165" fontId="0" fillId="0" borderId="0" xfId="0" applyNumberFormat="1"/>
    <xf numFmtId="9" fontId="0" fillId="0" borderId="0" xfId="2" applyFont="1"/>
    <xf numFmtId="10" fontId="0" fillId="0" borderId="0" xfId="2" applyNumberFormat="1" applyFont="1"/>
    <xf numFmtId="0" fontId="0" fillId="0" borderId="7" xfId="0" applyFill="1" applyBorder="1"/>
    <xf numFmtId="165" fontId="0" fillId="0" borderId="1" xfId="1" applyNumberFormat="1" applyFont="1" applyFill="1" applyBorder="1"/>
    <xf numFmtId="0" fontId="2" fillId="0" borderId="0" xfId="0" applyFont="1"/>
    <xf numFmtId="165" fontId="2" fillId="0" borderId="0" xfId="0" applyNumberFormat="1" applyFont="1"/>
    <xf numFmtId="165" fontId="0" fillId="0" borderId="6" xfId="1" applyNumberFormat="1" applyFont="1" applyBorder="1"/>
    <xf numFmtId="0" fontId="6" fillId="0" borderId="8" xfId="0" applyFont="1" applyBorder="1"/>
    <xf numFmtId="9" fontId="6" fillId="0" borderId="1" xfId="2" applyFont="1" applyBorder="1"/>
    <xf numFmtId="165" fontId="0" fillId="0" borderId="9" xfId="1" applyNumberFormat="1" applyFont="1" applyBorder="1"/>
    <xf numFmtId="0" fontId="2" fillId="0" borderId="8" xfId="0" applyFont="1" applyBorder="1"/>
    <xf numFmtId="9" fontId="6" fillId="0" borderId="9" xfId="2" applyFont="1" applyBorder="1"/>
    <xf numFmtId="9" fontId="7" fillId="0" borderId="9" xfId="2" applyFont="1" applyBorder="1"/>
    <xf numFmtId="0" fontId="0" fillId="0" borderId="0" xfId="0" applyBorder="1"/>
    <xf numFmtId="9" fontId="7" fillId="0" borderId="9" xfId="2" applyNumberFormat="1" applyFont="1" applyBorder="1"/>
    <xf numFmtId="3" fontId="0" fillId="0" borderId="0" xfId="0" applyNumberFormat="1"/>
    <xf numFmtId="0" fontId="6" fillId="0" borderId="0" xfId="0" applyFont="1"/>
    <xf numFmtId="3" fontId="6" fillId="0" borderId="0" xfId="0" applyNumberFormat="1" applyFont="1"/>
    <xf numFmtId="166" fontId="0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7" xfId="0" applyFont="1" applyBorder="1"/>
    <xf numFmtId="0" fontId="0" fillId="0" borderId="0" xfId="0" applyAlignment="1">
      <alignment horizontal="left" indent="1"/>
    </xf>
    <xf numFmtId="0" fontId="0" fillId="3" borderId="0" xfId="0" applyFill="1"/>
    <xf numFmtId="167" fontId="0" fillId="0" borderId="0" xfId="0" applyNumberFormat="1" applyFill="1"/>
    <xf numFmtId="165" fontId="0" fillId="0" borderId="0" xfId="1" applyNumberFormat="1" applyFont="1" applyFill="1"/>
    <xf numFmtId="165" fontId="0" fillId="0" borderId="0" xfId="0" applyNumberFormat="1" applyFill="1"/>
    <xf numFmtId="0" fontId="0" fillId="0" borderId="10" xfId="0" applyBorder="1"/>
    <xf numFmtId="0" fontId="0" fillId="0" borderId="15" xfId="0" applyBorder="1"/>
    <xf numFmtId="1" fontId="0" fillId="0" borderId="17" xfId="0" applyNumberFormat="1" applyBorder="1"/>
    <xf numFmtId="1" fontId="0" fillId="0" borderId="18" xfId="0" applyNumberFormat="1" applyBorder="1"/>
    <xf numFmtId="0" fontId="2" fillId="8" borderId="11" xfId="0" applyFont="1" applyFill="1" applyBorder="1"/>
    <xf numFmtId="0" fontId="2" fillId="8" borderId="14" xfId="0" applyFont="1" applyFill="1" applyBorder="1"/>
    <xf numFmtId="0" fontId="2" fillId="8" borderId="16" xfId="0" applyFont="1" applyFill="1" applyBorder="1"/>
    <xf numFmtId="0" fontId="2" fillId="8" borderId="12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165" fontId="0" fillId="9" borderId="0" xfId="1" applyNumberFormat="1" applyFont="1" applyFill="1"/>
    <xf numFmtId="165" fontId="8" fillId="9" borderId="0" xfId="1" applyNumberFormat="1" applyFont="1" applyFill="1"/>
    <xf numFmtId="0" fontId="0" fillId="0" borderId="19" xfId="0" applyFont="1" applyBorder="1" applyAlignment="1">
      <alignment horizontal="right"/>
    </xf>
    <xf numFmtId="49" fontId="0" fillId="0" borderId="7" xfId="0" applyNumberFormat="1" applyFont="1" applyBorder="1" applyAlignment="1">
      <alignment horizontal="right"/>
    </xf>
    <xf numFmtId="49" fontId="0" fillId="0" borderId="0" xfId="0" applyNumberFormat="1" applyFont="1" applyBorder="1"/>
    <xf numFmtId="4" fontId="0" fillId="0" borderId="19" xfId="0" applyNumberFormat="1" applyFont="1" applyBorder="1" applyAlignment="1">
      <alignment horizontal="right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5" borderId="0" xfId="0" applyFill="1"/>
    <xf numFmtId="165" fontId="0" fillId="5" borderId="0" xfId="1" applyNumberFormat="1" applyFont="1" applyFill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PEN%202%20EUROPE\Reporting\2013\Q4\Reporting%20OPEN%202%20EUROPE%20-%202013%20Q4VDE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MARCC~1.DIR\AppData\Local\Temp\Coala\Office\Excel\Ole\ClientOLE.xla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E/AppData/Local/Temp/Coala/Office/Excel/Ole/ClientOLE.xla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tienne\AppData\Local\Temp\Coala\Office\Excel\Ole\ClientOL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 2014"/>
      <sheetName val="P&amp;L 2013"/>
      <sheetName val="ANALYSE 2013 MENSEUL"/>
      <sheetName val="ANALYSE 2013 TRIM"/>
      <sheetName val="P&amp;L 2012"/>
      <sheetName val="ANALYSE 2012 DETAIL"/>
      <sheetName val="TRIMESTRIEL 2013"/>
      <sheetName val="P&amp;L 2011"/>
      <sheetName val="MENSUEL"/>
      <sheetName val="BASE OPEN 2 EUROPE"/>
      <sheetName val="BASE CORRESP"/>
      <sheetName val="Feuil1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4">
          <cell r="A4" t="str">
            <v>SECTION</v>
          </cell>
          <cell r="B4" t="str">
            <v>Somme de Q1 - 2013</v>
          </cell>
          <cell r="C4" t="str">
            <v>Somme de Q2 - 2013</v>
          </cell>
          <cell r="D4" t="str">
            <v>Somme de Q3 - 2013</v>
          </cell>
          <cell r="E4" t="str">
            <v>Somme de Q4 - 2013</v>
          </cell>
        </row>
        <row r="5">
          <cell r="A5" t="str">
            <v>G - Dépenses HONO</v>
          </cell>
          <cell r="B5">
            <v>-6358.44</v>
          </cell>
          <cell r="C5">
            <v>-10191</v>
          </cell>
          <cell r="D5">
            <v>-8254.4</v>
          </cell>
          <cell r="E5">
            <v>-7348</v>
          </cell>
        </row>
        <row r="6">
          <cell r="A6" t="str">
            <v>J - Dépenses DIVERSES</v>
          </cell>
          <cell r="B6">
            <v>0</v>
          </cell>
          <cell r="C6">
            <v>0</v>
          </cell>
          <cell r="D6">
            <v>0</v>
          </cell>
          <cell r="E6">
            <v>-800</v>
          </cell>
        </row>
        <row r="7">
          <cell r="A7" t="str">
            <v>K - Dépenses DEPLACEMENTS</v>
          </cell>
          <cell r="B7">
            <v>-132727.29</v>
          </cell>
          <cell r="C7">
            <v>-154455.92999999996</v>
          </cell>
          <cell r="D7">
            <v>-124780.97</v>
          </cell>
          <cell r="E7">
            <v>-144814.81</v>
          </cell>
        </row>
        <row r="8">
          <cell r="A8" t="str">
            <v>L - Impôts et Taxes</v>
          </cell>
          <cell r="B8">
            <v>-47047.89</v>
          </cell>
          <cell r="C8">
            <v>-46076.639999999999</v>
          </cell>
          <cell r="D8">
            <v>-47896.529999999992</v>
          </cell>
          <cell r="E8">
            <v>-57085.95</v>
          </cell>
        </row>
        <row r="9">
          <cell r="A9" t="str">
            <v>N - Filiales</v>
          </cell>
          <cell r="B9">
            <v>-930791.69999999984</v>
          </cell>
          <cell r="C9">
            <v>-960001.08</v>
          </cell>
          <cell r="D9">
            <v>-904573.55999999982</v>
          </cell>
          <cell r="E9">
            <v>-942638.4800000001</v>
          </cell>
        </row>
        <row r="10">
          <cell r="A10" t="str">
            <v>O - Redevance</v>
          </cell>
          <cell r="B10">
            <v>-42045.03</v>
          </cell>
          <cell r="C10">
            <v>-40137.58</v>
          </cell>
          <cell r="D10">
            <v>-129974.44</v>
          </cell>
          <cell r="E10">
            <v>-39182.559999999998</v>
          </cell>
        </row>
        <row r="11">
          <cell r="A11" t="str">
            <v>P - Autres pdts / Autres Charges</v>
          </cell>
          <cell r="B11">
            <v>1345136.05</v>
          </cell>
          <cell r="C11">
            <v>1380830.6900000002</v>
          </cell>
          <cell r="D11">
            <v>1395358.2000000004</v>
          </cell>
          <cell r="E11">
            <v>1210371.5099999995</v>
          </cell>
        </row>
        <row r="12">
          <cell r="A12" t="str">
            <v>R - Provisions Clients</v>
          </cell>
          <cell r="B12">
            <v>4200</v>
          </cell>
          <cell r="C12">
            <v>1254.18</v>
          </cell>
          <cell r="D12">
            <v>81968.52</v>
          </cell>
          <cell r="E12">
            <v>7077.61</v>
          </cell>
        </row>
        <row r="13">
          <cell r="A13" t="str">
            <v>T - Frais Exceptionnels</v>
          </cell>
          <cell r="B13">
            <v>0</v>
          </cell>
          <cell r="C13">
            <v>0</v>
          </cell>
          <cell r="D13">
            <v>0</v>
          </cell>
          <cell r="E13">
            <v>177749</v>
          </cell>
        </row>
        <row r="14">
          <cell r="A14" t="str">
            <v>V - IS</v>
          </cell>
          <cell r="B14">
            <v>4666.83</v>
          </cell>
          <cell r="C14">
            <v>7498.75</v>
          </cell>
          <cell r="D14">
            <v>8953.59</v>
          </cell>
          <cell r="E14">
            <v>13871.550000000001</v>
          </cell>
        </row>
        <row r="15">
          <cell r="A15" t="str">
            <v>#N/A</v>
          </cell>
          <cell r="B15">
            <v>-200399.28</v>
          </cell>
          <cell r="C15">
            <v>-193024.27000000002</v>
          </cell>
          <cell r="D15">
            <v>-205635.27000000005</v>
          </cell>
          <cell r="E15">
            <v>-188931.23000000004</v>
          </cell>
        </row>
        <row r="16">
          <cell r="A16" t="str">
            <v>Total général</v>
          </cell>
          <cell r="B16">
            <v>-5366.7499999998254</v>
          </cell>
          <cell r="C16">
            <v>-14302.87999999983</v>
          </cell>
          <cell r="D16">
            <v>65165.140000000742</v>
          </cell>
          <cell r="E16">
            <v>28268.639999999199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</row>
      </sheetData>
      <sheetData sheetId="7" refreshError="1"/>
      <sheetData sheetId="8" refreshError="1"/>
      <sheetData sheetId="9" refreshError="1"/>
      <sheetData sheetId="10" refreshError="1">
        <row r="7">
          <cell r="C7">
            <v>706201</v>
          </cell>
          <cell r="D7" t="str">
            <v>CA</v>
          </cell>
          <cell r="E7" t="str">
            <v>A - Résultat 1</v>
          </cell>
          <cell r="F7" t="str">
            <v>A A - CA - Press Relation Services</v>
          </cell>
        </row>
        <row r="8">
          <cell r="C8">
            <v>706207</v>
          </cell>
          <cell r="D8" t="str">
            <v>CA</v>
          </cell>
          <cell r="E8" t="str">
            <v>A - Résultat 1</v>
          </cell>
          <cell r="F8" t="str">
            <v>A A - CA - Press Relation Services</v>
          </cell>
        </row>
        <row r="9">
          <cell r="C9">
            <v>706921</v>
          </cell>
          <cell r="D9" t="str">
            <v>CA</v>
          </cell>
          <cell r="E9" t="str">
            <v>A - Résultat 1</v>
          </cell>
          <cell r="F9" t="str">
            <v>A A - CA - Press Relation Services</v>
          </cell>
        </row>
        <row r="10">
          <cell r="C10">
            <v>706927</v>
          </cell>
          <cell r="D10" t="str">
            <v>CA</v>
          </cell>
          <cell r="E10" t="str">
            <v>A - Résultat 1</v>
          </cell>
          <cell r="F10" t="str">
            <v>A A - CA - Press Relation Services</v>
          </cell>
        </row>
        <row r="11">
          <cell r="C11">
            <v>706203</v>
          </cell>
          <cell r="D11" t="str">
            <v>CA</v>
          </cell>
          <cell r="E11" t="str">
            <v>A - Résultat 1</v>
          </cell>
          <cell r="F11" t="str">
            <v>A B - CA - Press Relation One Shot</v>
          </cell>
        </row>
        <row r="12">
          <cell r="C12">
            <v>706204</v>
          </cell>
          <cell r="D12" t="str">
            <v>CA</v>
          </cell>
          <cell r="E12" t="str">
            <v>A - Résultat 1</v>
          </cell>
          <cell r="F12" t="str">
            <v>A B - CA - Press Relation One Shot</v>
          </cell>
        </row>
        <row r="13">
          <cell r="C13">
            <v>706205</v>
          </cell>
          <cell r="D13" t="str">
            <v>CA</v>
          </cell>
          <cell r="E13" t="str">
            <v>A - Résultat 1</v>
          </cell>
          <cell r="F13" t="str">
            <v>A B - CA - Press Relation One Shot</v>
          </cell>
        </row>
        <row r="14">
          <cell r="C14">
            <v>706206</v>
          </cell>
          <cell r="D14" t="str">
            <v>CA</v>
          </cell>
          <cell r="E14" t="str">
            <v>A - Résultat 1</v>
          </cell>
          <cell r="F14" t="str">
            <v>A B - CA - Press Relation One Shot</v>
          </cell>
        </row>
        <row r="15">
          <cell r="C15">
            <v>706923</v>
          </cell>
          <cell r="D15" t="str">
            <v>CA</v>
          </cell>
          <cell r="E15" t="str">
            <v>A - Résultat 1</v>
          </cell>
          <cell r="F15" t="str">
            <v>A B - CA - Press Relation One Shot</v>
          </cell>
        </row>
        <row r="16">
          <cell r="C16">
            <v>706924</v>
          </cell>
          <cell r="D16" t="str">
            <v>CA</v>
          </cell>
          <cell r="E16" t="str">
            <v>A - Résultat 1</v>
          </cell>
          <cell r="F16" t="str">
            <v>A B - CA - Press Relation One Shot</v>
          </cell>
        </row>
        <row r="17">
          <cell r="C17">
            <v>706926</v>
          </cell>
          <cell r="D17" t="str">
            <v>CA</v>
          </cell>
          <cell r="E17" t="str">
            <v>A - Résultat 1</v>
          </cell>
          <cell r="F17" t="str">
            <v>A B - CA - Press Relation One Shot</v>
          </cell>
        </row>
        <row r="18">
          <cell r="C18">
            <v>706202</v>
          </cell>
          <cell r="D18" t="str">
            <v>CA</v>
          </cell>
          <cell r="E18" t="str">
            <v>A - Résultat 1</v>
          </cell>
          <cell r="F18" t="str">
            <v>A C - CA - Digital</v>
          </cell>
        </row>
        <row r="19">
          <cell r="C19">
            <v>706700</v>
          </cell>
          <cell r="D19" t="str">
            <v>CA</v>
          </cell>
          <cell r="E19" t="str">
            <v>A - Résultat 1</v>
          </cell>
          <cell r="F19" t="str">
            <v>A C - CA - Digital</v>
          </cell>
        </row>
        <row r="20">
          <cell r="C20">
            <v>706701</v>
          </cell>
          <cell r="D20" t="str">
            <v>CA</v>
          </cell>
          <cell r="E20" t="str">
            <v>A - Résultat 1</v>
          </cell>
          <cell r="F20" t="str">
            <v>A C - CA - Digital</v>
          </cell>
        </row>
        <row r="21">
          <cell r="C21">
            <v>706702</v>
          </cell>
          <cell r="D21" t="str">
            <v>CA</v>
          </cell>
          <cell r="E21" t="str">
            <v>A - Résultat 1</v>
          </cell>
          <cell r="F21" t="str">
            <v>A C - CA - Digital</v>
          </cell>
        </row>
        <row r="22">
          <cell r="C22">
            <v>706703</v>
          </cell>
          <cell r="D22" t="str">
            <v>CA</v>
          </cell>
          <cell r="E22" t="str">
            <v>A - Résultat 1</v>
          </cell>
          <cell r="F22" t="str">
            <v>A C - CA - Digital</v>
          </cell>
        </row>
        <row r="23">
          <cell r="C23">
            <v>706704</v>
          </cell>
          <cell r="D23" t="str">
            <v>CA</v>
          </cell>
          <cell r="E23" t="str">
            <v>A - Résultat 1</v>
          </cell>
          <cell r="F23" t="str">
            <v>A C - CA - Digital</v>
          </cell>
        </row>
        <row r="24">
          <cell r="C24">
            <v>706705</v>
          </cell>
          <cell r="D24" t="str">
            <v>CA</v>
          </cell>
          <cell r="E24" t="str">
            <v>A - Résultat 1</v>
          </cell>
          <cell r="F24" t="str">
            <v>A C - CA - Digital</v>
          </cell>
        </row>
        <row r="25">
          <cell r="C25">
            <v>706706</v>
          </cell>
          <cell r="D25" t="str">
            <v>CA</v>
          </cell>
          <cell r="E25" t="str">
            <v>A - Résultat 1</v>
          </cell>
          <cell r="F25" t="str">
            <v>A C - CA - Digital</v>
          </cell>
        </row>
        <row r="26">
          <cell r="C26">
            <v>706922</v>
          </cell>
          <cell r="D26" t="str">
            <v>CA</v>
          </cell>
          <cell r="E26" t="str">
            <v>A - Résultat 1</v>
          </cell>
          <cell r="F26" t="str">
            <v>A C - CA - Digital</v>
          </cell>
        </row>
        <row r="27">
          <cell r="C27">
            <v>706970</v>
          </cell>
          <cell r="D27" t="str">
            <v>CA</v>
          </cell>
          <cell r="E27" t="str">
            <v>A - Résultat 1</v>
          </cell>
          <cell r="F27" t="str">
            <v>A C - CA - Digital</v>
          </cell>
        </row>
        <row r="28">
          <cell r="C28">
            <v>706971</v>
          </cell>
          <cell r="D28" t="str">
            <v>CA</v>
          </cell>
          <cell r="E28" t="str">
            <v>A - Résultat 1</v>
          </cell>
          <cell r="F28" t="str">
            <v>A C - CA - Digital</v>
          </cell>
        </row>
        <row r="29">
          <cell r="C29">
            <v>706972</v>
          </cell>
          <cell r="D29" t="str">
            <v>CA</v>
          </cell>
          <cell r="E29" t="str">
            <v>A - Résultat 1</v>
          </cell>
          <cell r="F29" t="str">
            <v>A C - CA - Digital</v>
          </cell>
        </row>
        <row r="30">
          <cell r="C30">
            <v>706973</v>
          </cell>
          <cell r="D30" t="str">
            <v>CA</v>
          </cell>
          <cell r="E30" t="str">
            <v>A - Résultat 1</v>
          </cell>
          <cell r="F30" t="str">
            <v>A C - CA - Digital</v>
          </cell>
        </row>
        <row r="31">
          <cell r="C31">
            <v>706974</v>
          </cell>
          <cell r="D31" t="str">
            <v>CA</v>
          </cell>
          <cell r="E31" t="str">
            <v>A - Résultat 1</v>
          </cell>
          <cell r="F31" t="str">
            <v>A C - CA - Digital</v>
          </cell>
        </row>
        <row r="32">
          <cell r="C32">
            <v>706975</v>
          </cell>
          <cell r="D32" t="str">
            <v>CA</v>
          </cell>
          <cell r="E32" t="str">
            <v>A - Résultat 1</v>
          </cell>
          <cell r="F32" t="str">
            <v>A C - CA - Digital</v>
          </cell>
        </row>
        <row r="33">
          <cell r="C33">
            <v>706976</v>
          </cell>
          <cell r="D33" t="str">
            <v>CA</v>
          </cell>
          <cell r="E33" t="str">
            <v>A - Résultat 1</v>
          </cell>
          <cell r="F33" t="str">
            <v>A C - CA - Digital</v>
          </cell>
        </row>
        <row r="34">
          <cell r="C34">
            <v>706102</v>
          </cell>
          <cell r="D34" t="str">
            <v>CA</v>
          </cell>
          <cell r="E34" t="str">
            <v>A - Résultat 1</v>
          </cell>
          <cell r="F34" t="str">
            <v>A D - REFACTURATION FRAIS</v>
          </cell>
        </row>
        <row r="35">
          <cell r="C35">
            <v>706103</v>
          </cell>
          <cell r="D35" t="str">
            <v>CA</v>
          </cell>
          <cell r="E35" t="str">
            <v>A - Résultat 1</v>
          </cell>
          <cell r="F35" t="str">
            <v>A D - REFACTURATION FRAIS</v>
          </cell>
        </row>
        <row r="36">
          <cell r="C36">
            <v>706300</v>
          </cell>
          <cell r="D36" t="str">
            <v>CA</v>
          </cell>
          <cell r="E36" t="str">
            <v>A - Résultat 1</v>
          </cell>
          <cell r="F36" t="str">
            <v>A D - REFACTURATION FRAIS</v>
          </cell>
        </row>
        <row r="37">
          <cell r="C37">
            <v>706400</v>
          </cell>
          <cell r="D37" t="str">
            <v>CA</v>
          </cell>
          <cell r="E37" t="str">
            <v>A - Résultat 1</v>
          </cell>
          <cell r="F37" t="str">
            <v>A D - REFACTURATION FRAIS</v>
          </cell>
        </row>
        <row r="38">
          <cell r="C38">
            <v>706401</v>
          </cell>
          <cell r="D38" t="str">
            <v>CA</v>
          </cell>
          <cell r="E38" t="str">
            <v>A - Résultat 1</v>
          </cell>
          <cell r="F38" t="str">
            <v>A D - REFACTURATION FRAIS</v>
          </cell>
        </row>
        <row r="39">
          <cell r="C39">
            <v>706415</v>
          </cell>
          <cell r="D39" t="str">
            <v>CA</v>
          </cell>
          <cell r="E39" t="str">
            <v>A - Résultat 1</v>
          </cell>
          <cell r="F39" t="str">
            <v>A D - REFACTURATION FRAIS</v>
          </cell>
        </row>
        <row r="40">
          <cell r="C40">
            <v>706500</v>
          </cell>
          <cell r="D40" t="str">
            <v>CA</v>
          </cell>
          <cell r="E40" t="str">
            <v>A - Résultat 1</v>
          </cell>
          <cell r="F40" t="str">
            <v>A D - REFACTURATION FRAIS</v>
          </cell>
        </row>
        <row r="41">
          <cell r="C41">
            <v>706501</v>
          </cell>
          <cell r="D41" t="str">
            <v>CA</v>
          </cell>
          <cell r="E41" t="str">
            <v>A - Résultat 1</v>
          </cell>
          <cell r="F41" t="str">
            <v>A D - REFACTURATION FRAIS</v>
          </cell>
        </row>
        <row r="42">
          <cell r="C42">
            <v>706502</v>
          </cell>
          <cell r="D42" t="str">
            <v>CA</v>
          </cell>
          <cell r="E42" t="str">
            <v>A - Résultat 1</v>
          </cell>
          <cell r="F42" t="str">
            <v>A D - REFACTURATION FRAIS</v>
          </cell>
        </row>
        <row r="43">
          <cell r="C43">
            <v>706503</v>
          </cell>
          <cell r="D43" t="str">
            <v>CA</v>
          </cell>
          <cell r="E43" t="str">
            <v>A - Résultat 1</v>
          </cell>
          <cell r="F43" t="str">
            <v>A D - REFACTURATION FRAIS</v>
          </cell>
        </row>
        <row r="44">
          <cell r="C44">
            <v>706600</v>
          </cell>
          <cell r="D44" t="str">
            <v>CA</v>
          </cell>
          <cell r="E44" t="str">
            <v>A - Résultat 1</v>
          </cell>
          <cell r="F44" t="str">
            <v>A D - REFACTURATION FRAIS</v>
          </cell>
        </row>
        <row r="45">
          <cell r="C45">
            <v>706601</v>
          </cell>
          <cell r="D45" t="str">
            <v>CA</v>
          </cell>
          <cell r="E45" t="str">
            <v>A - Résultat 1</v>
          </cell>
          <cell r="F45" t="str">
            <v>A D - REFACTURATION FRAIS</v>
          </cell>
        </row>
        <row r="46">
          <cell r="C46">
            <v>706602</v>
          </cell>
          <cell r="D46" t="str">
            <v>CA</v>
          </cell>
          <cell r="E46" t="str">
            <v>A - Résultat 1</v>
          </cell>
          <cell r="F46" t="str">
            <v>A D - REFACTURATION FRAIS</v>
          </cell>
        </row>
        <row r="47">
          <cell r="C47">
            <v>706603</v>
          </cell>
          <cell r="D47" t="str">
            <v>CA</v>
          </cell>
          <cell r="E47" t="str">
            <v>A - Résultat 1</v>
          </cell>
          <cell r="F47" t="str">
            <v>A D - REFACTURATION FRAIS</v>
          </cell>
        </row>
        <row r="48">
          <cell r="C48">
            <v>706604</v>
          </cell>
          <cell r="D48" t="str">
            <v>CA</v>
          </cell>
          <cell r="E48" t="str">
            <v>A - Résultat 1</v>
          </cell>
          <cell r="F48" t="str">
            <v>A D - REFACTURATION FRAIS</v>
          </cell>
        </row>
        <row r="49">
          <cell r="C49">
            <v>706801</v>
          </cell>
          <cell r="D49" t="str">
            <v>CA</v>
          </cell>
          <cell r="E49" t="str">
            <v>A - Résultat 1</v>
          </cell>
          <cell r="F49" t="str">
            <v>A D - REFACTURATION FRAIS</v>
          </cell>
        </row>
        <row r="50">
          <cell r="C50">
            <v>706802</v>
          </cell>
          <cell r="D50" t="str">
            <v>CA</v>
          </cell>
          <cell r="E50" t="str">
            <v>A - Résultat 1</v>
          </cell>
          <cell r="F50" t="str">
            <v>A D - REFACTURATION FRAIS</v>
          </cell>
        </row>
        <row r="51">
          <cell r="C51">
            <v>706803</v>
          </cell>
          <cell r="D51" t="str">
            <v>CA</v>
          </cell>
          <cell r="E51" t="str">
            <v>A - Résultat 1</v>
          </cell>
          <cell r="F51" t="str">
            <v>A D - REFACTURATION FRAIS</v>
          </cell>
        </row>
        <row r="52">
          <cell r="C52">
            <v>706804</v>
          </cell>
          <cell r="D52" t="str">
            <v>CA</v>
          </cell>
          <cell r="E52" t="str">
            <v>A - Résultat 1</v>
          </cell>
          <cell r="F52" t="str">
            <v>A D - REFACTURATION FRAIS</v>
          </cell>
        </row>
        <row r="53">
          <cell r="C53">
            <v>706810</v>
          </cell>
          <cell r="D53" t="str">
            <v>CA</v>
          </cell>
          <cell r="E53" t="str">
            <v>A - Résultat 1</v>
          </cell>
          <cell r="F53" t="str">
            <v>A D - REFACTURATION FRAIS</v>
          </cell>
        </row>
        <row r="54">
          <cell r="C54">
            <v>706840</v>
          </cell>
          <cell r="D54" t="str">
            <v>CA</v>
          </cell>
          <cell r="E54" t="str">
            <v>A - Résultat 1</v>
          </cell>
          <cell r="F54" t="str">
            <v>A D - REFACTURATION FRAIS</v>
          </cell>
        </row>
        <row r="55">
          <cell r="C55">
            <v>706912</v>
          </cell>
          <cell r="D55" t="str">
            <v>CA</v>
          </cell>
          <cell r="E55" t="str">
            <v>A - Résultat 1</v>
          </cell>
          <cell r="F55" t="str">
            <v>A D - REFACTURATION FRAIS</v>
          </cell>
        </row>
        <row r="56">
          <cell r="C56">
            <v>706913</v>
          </cell>
          <cell r="D56" t="str">
            <v>CA</v>
          </cell>
          <cell r="E56" t="str">
            <v>A - Résultat 1</v>
          </cell>
          <cell r="F56" t="str">
            <v>A D - REFACTURATION FRAIS</v>
          </cell>
        </row>
        <row r="57">
          <cell r="C57">
            <v>706940</v>
          </cell>
          <cell r="D57" t="str">
            <v>CA</v>
          </cell>
          <cell r="E57" t="str">
            <v>A - Résultat 1</v>
          </cell>
          <cell r="F57" t="str">
            <v>A D - REFACTURATION FRAIS</v>
          </cell>
        </row>
        <row r="58">
          <cell r="C58">
            <v>706941</v>
          </cell>
          <cell r="D58" t="str">
            <v>CA</v>
          </cell>
          <cell r="E58" t="str">
            <v>A - Résultat 1</v>
          </cell>
          <cell r="F58" t="str">
            <v>A D - REFACTURATION FRAIS</v>
          </cell>
        </row>
        <row r="59">
          <cell r="C59">
            <v>706945</v>
          </cell>
          <cell r="D59" t="str">
            <v>CA</v>
          </cell>
          <cell r="E59" t="str">
            <v>A - Résultat 1</v>
          </cell>
          <cell r="F59" t="str">
            <v>A D - REFACTURATION FRAIS</v>
          </cell>
        </row>
        <row r="60">
          <cell r="C60">
            <v>706950</v>
          </cell>
          <cell r="D60" t="str">
            <v>CA</v>
          </cell>
          <cell r="E60" t="str">
            <v>A - Résultat 1</v>
          </cell>
          <cell r="F60" t="str">
            <v>A D - REFACTURATION FRAIS</v>
          </cell>
        </row>
        <row r="61">
          <cell r="C61">
            <v>706951</v>
          </cell>
          <cell r="D61" t="str">
            <v>CA</v>
          </cell>
          <cell r="E61" t="str">
            <v>A - Résultat 1</v>
          </cell>
          <cell r="F61" t="str">
            <v>A D - REFACTURATION FRAIS</v>
          </cell>
        </row>
        <row r="62">
          <cell r="C62">
            <v>706952</v>
          </cell>
          <cell r="D62" t="str">
            <v>CA</v>
          </cell>
          <cell r="E62" t="str">
            <v>A - Résultat 1</v>
          </cell>
          <cell r="F62" t="str">
            <v>A D - REFACTURATION FRAIS</v>
          </cell>
        </row>
        <row r="63">
          <cell r="C63">
            <v>706953</v>
          </cell>
          <cell r="D63" t="str">
            <v>CA</v>
          </cell>
          <cell r="E63" t="str">
            <v>A - Résultat 1</v>
          </cell>
          <cell r="F63" t="str">
            <v>A D - REFACTURATION FRAIS</v>
          </cell>
        </row>
        <row r="64">
          <cell r="C64">
            <v>706960</v>
          </cell>
          <cell r="D64" t="str">
            <v>CA</v>
          </cell>
          <cell r="E64" t="str">
            <v>A - Résultat 1</v>
          </cell>
          <cell r="F64" t="str">
            <v>A D - REFACTURATION FRAIS</v>
          </cell>
        </row>
        <row r="65">
          <cell r="C65">
            <v>706961</v>
          </cell>
          <cell r="D65" t="str">
            <v>CA</v>
          </cell>
          <cell r="E65" t="str">
            <v>A - Résultat 1</v>
          </cell>
          <cell r="F65" t="str">
            <v>A D - REFACTURATION FRAIS</v>
          </cell>
        </row>
        <row r="66">
          <cell r="C66">
            <v>706962</v>
          </cell>
          <cell r="D66" t="str">
            <v>CA</v>
          </cell>
          <cell r="E66" t="str">
            <v>A - Résultat 1</v>
          </cell>
          <cell r="F66" t="str">
            <v>A D - REFACTURATION FRAIS</v>
          </cell>
        </row>
        <row r="67">
          <cell r="C67">
            <v>706963</v>
          </cell>
          <cell r="D67" t="str">
            <v>CA</v>
          </cell>
          <cell r="E67" t="str">
            <v>A - Résultat 1</v>
          </cell>
          <cell r="F67" t="str">
            <v>A D - REFACTURATION FRAIS</v>
          </cell>
        </row>
        <row r="68">
          <cell r="C68">
            <v>706964</v>
          </cell>
          <cell r="D68" t="str">
            <v>CA</v>
          </cell>
          <cell r="E68" t="str">
            <v>A - Résultat 1</v>
          </cell>
          <cell r="F68" t="str">
            <v>A D - REFACTURATION FRAIS</v>
          </cell>
        </row>
        <row r="69">
          <cell r="C69">
            <v>706980</v>
          </cell>
          <cell r="D69" t="str">
            <v>CA</v>
          </cell>
          <cell r="E69" t="str">
            <v>A - Résultat 1</v>
          </cell>
          <cell r="F69" t="str">
            <v>A D - REFACTURATION FRAIS AUTRES</v>
          </cell>
        </row>
        <row r="70">
          <cell r="C70">
            <v>706981</v>
          </cell>
          <cell r="D70" t="str">
            <v>CA</v>
          </cell>
          <cell r="E70" t="str">
            <v>A - Résultat 1</v>
          </cell>
          <cell r="F70" t="str">
            <v>A D - REFACTURATION FRAIS AUTRES</v>
          </cell>
        </row>
        <row r="71">
          <cell r="C71">
            <v>706982</v>
          </cell>
          <cell r="D71" t="str">
            <v>CA</v>
          </cell>
          <cell r="E71" t="str">
            <v>A - Résultat 1</v>
          </cell>
          <cell r="F71" t="str">
            <v>A D - REFACTURATION FRAIS AUTRES</v>
          </cell>
        </row>
        <row r="72">
          <cell r="C72">
            <v>706983</v>
          </cell>
          <cell r="D72" t="str">
            <v>CA</v>
          </cell>
          <cell r="E72" t="str">
            <v>A - Résultat 1</v>
          </cell>
          <cell r="F72" t="str">
            <v>A D - REFACTURATION FRAIS AUTRES</v>
          </cell>
        </row>
        <row r="73">
          <cell r="C73">
            <v>706984</v>
          </cell>
          <cell r="D73" t="str">
            <v>CA</v>
          </cell>
          <cell r="E73" t="str">
            <v>A - Résultat 1</v>
          </cell>
          <cell r="F73" t="str">
            <v>A D - REFACTURATION FRAIS AUTRES</v>
          </cell>
        </row>
        <row r="74">
          <cell r="C74">
            <v>706900</v>
          </cell>
          <cell r="D74" t="str">
            <v>CA</v>
          </cell>
          <cell r="E74" t="str">
            <v>A - Résultat 1</v>
          </cell>
          <cell r="F74" t="str">
            <v>A E - MANAGEMENT FEES</v>
          </cell>
        </row>
        <row r="75">
          <cell r="C75">
            <v>706901</v>
          </cell>
          <cell r="D75" t="str">
            <v>CA</v>
          </cell>
          <cell r="E75" t="str">
            <v>A - Résultat 1</v>
          </cell>
          <cell r="F75" t="str">
            <v>A E - MANAGEMENT FEES</v>
          </cell>
        </row>
        <row r="76">
          <cell r="C76">
            <v>706902</v>
          </cell>
          <cell r="D76" t="str">
            <v>CA</v>
          </cell>
          <cell r="E76" t="str">
            <v>A - Résultat 1</v>
          </cell>
          <cell r="F76" t="str">
            <v>A E - MANAGEMENT FEES</v>
          </cell>
        </row>
        <row r="77">
          <cell r="C77">
            <v>706903</v>
          </cell>
          <cell r="D77" t="str">
            <v>CA</v>
          </cell>
          <cell r="E77" t="str">
            <v>A - Résultat 1</v>
          </cell>
          <cell r="F77" t="str">
            <v>A E - MANAGEMENT FEES</v>
          </cell>
        </row>
        <row r="78">
          <cell r="C78">
            <v>706904</v>
          </cell>
          <cell r="D78" t="str">
            <v>CA</v>
          </cell>
          <cell r="E78" t="str">
            <v>A - Résultat 1</v>
          </cell>
          <cell r="F78" t="str">
            <v>A E - MANAGEMENT FEES</v>
          </cell>
        </row>
        <row r="79">
          <cell r="C79">
            <v>706905</v>
          </cell>
          <cell r="D79" t="str">
            <v>CA</v>
          </cell>
          <cell r="E79" t="str">
            <v>A - Résultat 1</v>
          </cell>
          <cell r="F79" t="str">
            <v>A E - MANAGEMENT FEES</v>
          </cell>
        </row>
        <row r="80">
          <cell r="C80">
            <v>758100</v>
          </cell>
          <cell r="D80" t="str">
            <v>CA</v>
          </cell>
          <cell r="E80" t="str">
            <v>A - Résultat 1</v>
          </cell>
          <cell r="F80" t="str">
            <v>A F - CA - Autres pdts / Autres Charges</v>
          </cell>
        </row>
        <row r="81">
          <cell r="C81">
            <v>706990</v>
          </cell>
          <cell r="D81" t="str">
            <v>CA</v>
          </cell>
          <cell r="E81" t="str">
            <v>A - Résultat 1</v>
          </cell>
          <cell r="F81" t="str">
            <v>A F - MANAGEMENT FEES</v>
          </cell>
        </row>
        <row r="82">
          <cell r="C82">
            <v>706991</v>
          </cell>
          <cell r="D82" t="str">
            <v>CA</v>
          </cell>
          <cell r="E82" t="str">
            <v>A - Résultat 1</v>
          </cell>
          <cell r="F82" t="str">
            <v>A F - MANAGEMENT FEES</v>
          </cell>
        </row>
        <row r="83">
          <cell r="C83">
            <v>706992</v>
          </cell>
          <cell r="D83" t="str">
            <v>CA</v>
          </cell>
          <cell r="E83" t="str">
            <v>A - Résultat 1</v>
          </cell>
          <cell r="F83" t="str">
            <v>A F - MANAGEMENT FEES</v>
          </cell>
        </row>
        <row r="84">
          <cell r="C84">
            <v>706993</v>
          </cell>
          <cell r="D84" t="str">
            <v>CA</v>
          </cell>
          <cell r="E84" t="str">
            <v>A - Résultat 1</v>
          </cell>
          <cell r="F84" t="str">
            <v>A F - MANAGEMENT FEES</v>
          </cell>
        </row>
        <row r="85">
          <cell r="C85">
            <v>706994</v>
          </cell>
          <cell r="D85" t="str">
            <v>CA</v>
          </cell>
          <cell r="E85" t="str">
            <v>A - Résultat 1</v>
          </cell>
          <cell r="F85" t="str">
            <v>A F - MANAGEMENT FEES</v>
          </cell>
        </row>
        <row r="86">
          <cell r="C86">
            <v>706995</v>
          </cell>
          <cell r="D86" t="str">
            <v>CA</v>
          </cell>
          <cell r="E86" t="str">
            <v>A - Résultat 1</v>
          </cell>
          <cell r="F86" t="str">
            <v>A F - MANAGEMENT FEES</v>
          </cell>
        </row>
        <row r="87">
          <cell r="C87">
            <v>641100</v>
          </cell>
          <cell r="D87" t="str">
            <v>SAL</v>
          </cell>
          <cell r="E87" t="str">
            <v>A - Résultat 1</v>
          </cell>
          <cell r="F87" t="str">
            <v>B - Salaires</v>
          </cell>
        </row>
        <row r="88">
          <cell r="C88">
            <v>641120</v>
          </cell>
          <cell r="D88" t="str">
            <v>SAL</v>
          </cell>
          <cell r="E88" t="str">
            <v>A - Résultat 1</v>
          </cell>
          <cell r="F88" t="str">
            <v>B - Salaires</v>
          </cell>
        </row>
        <row r="89">
          <cell r="C89">
            <v>641110</v>
          </cell>
          <cell r="D89" t="str">
            <v>SAL</v>
          </cell>
          <cell r="E89" t="str">
            <v>A - Résultat 1</v>
          </cell>
          <cell r="F89" t="str">
            <v>BA - Indemnités de Licenciement</v>
          </cell>
        </row>
        <row r="90">
          <cell r="C90">
            <v>641111</v>
          </cell>
          <cell r="D90" t="str">
            <v>SAL</v>
          </cell>
          <cell r="E90" t="str">
            <v>A - Résultat 1</v>
          </cell>
          <cell r="F90" t="str">
            <v>BA - Indemnités de Licenciement</v>
          </cell>
        </row>
        <row r="91">
          <cell r="C91">
            <v>641400</v>
          </cell>
          <cell r="D91" t="str">
            <v>SAL</v>
          </cell>
          <cell r="E91" t="str">
            <v>A - Résultat 1</v>
          </cell>
          <cell r="F91" t="str">
            <v>BA - Indemnités de Licenciement</v>
          </cell>
        </row>
        <row r="92">
          <cell r="C92">
            <v>641200</v>
          </cell>
          <cell r="D92" t="str">
            <v>SAL</v>
          </cell>
          <cell r="E92" t="str">
            <v>A - Résultat 1</v>
          </cell>
          <cell r="F92" t="str">
            <v>BB - Autres Salaires Bruts</v>
          </cell>
        </row>
        <row r="93">
          <cell r="C93">
            <v>641210</v>
          </cell>
          <cell r="D93" t="str">
            <v>SAL</v>
          </cell>
          <cell r="E93" t="str">
            <v>A - Résultat 1</v>
          </cell>
          <cell r="F93" t="str">
            <v>BB - Autres Salaires Bruts</v>
          </cell>
        </row>
        <row r="94">
          <cell r="C94">
            <v>641220</v>
          </cell>
          <cell r="D94" t="str">
            <v>SAL</v>
          </cell>
          <cell r="E94" t="str">
            <v>A - Résultat 1</v>
          </cell>
          <cell r="F94" t="str">
            <v>BB - Autres Salaires Bruts</v>
          </cell>
        </row>
        <row r="95">
          <cell r="C95">
            <v>641350</v>
          </cell>
          <cell r="D95" t="str">
            <v>SAL</v>
          </cell>
          <cell r="E95" t="str">
            <v>A - Résultat 1</v>
          </cell>
          <cell r="F95" t="str">
            <v>BB - Autres Salaires Bruts</v>
          </cell>
        </row>
        <row r="96">
          <cell r="C96">
            <v>641460</v>
          </cell>
          <cell r="D96" t="str">
            <v>SAL</v>
          </cell>
          <cell r="E96" t="str">
            <v>A - Résultat 1</v>
          </cell>
          <cell r="F96" t="str">
            <v>BB - Autres Salaires Bruts</v>
          </cell>
        </row>
        <row r="97">
          <cell r="C97">
            <v>641900</v>
          </cell>
          <cell r="D97" t="str">
            <v>SAL</v>
          </cell>
          <cell r="E97" t="str">
            <v>A - Résultat 1</v>
          </cell>
          <cell r="F97" t="str">
            <v>BB - Autres Salaires Bruts</v>
          </cell>
        </row>
        <row r="98">
          <cell r="C98">
            <v>645100</v>
          </cell>
          <cell r="D98" t="str">
            <v>SAL</v>
          </cell>
          <cell r="E98" t="str">
            <v>A - Résultat 1</v>
          </cell>
          <cell r="F98" t="str">
            <v>BC - Charges</v>
          </cell>
        </row>
        <row r="99">
          <cell r="C99">
            <v>645310</v>
          </cell>
          <cell r="D99" t="str">
            <v>SAL</v>
          </cell>
          <cell r="E99" t="str">
            <v>A - Résultat 1</v>
          </cell>
          <cell r="F99" t="str">
            <v>BC - Charges</v>
          </cell>
        </row>
        <row r="100">
          <cell r="C100">
            <v>645350</v>
          </cell>
          <cell r="D100" t="str">
            <v>SAL</v>
          </cell>
          <cell r="E100" t="str">
            <v>A - Résultat 1</v>
          </cell>
          <cell r="F100" t="str">
            <v>BC - Charges</v>
          </cell>
        </row>
        <row r="101">
          <cell r="C101">
            <v>645400</v>
          </cell>
          <cell r="D101" t="str">
            <v>SAL</v>
          </cell>
          <cell r="E101" t="str">
            <v>A - Résultat 1</v>
          </cell>
          <cell r="F101" t="str">
            <v>BC - Charges</v>
          </cell>
        </row>
        <row r="102">
          <cell r="C102">
            <v>645411</v>
          </cell>
          <cell r="D102" t="str">
            <v>SAL</v>
          </cell>
          <cell r="E102" t="str">
            <v>A - Résultat 1</v>
          </cell>
          <cell r="F102" t="str">
            <v>BC - Charges</v>
          </cell>
        </row>
        <row r="103">
          <cell r="C103">
            <v>645412</v>
          </cell>
          <cell r="D103" t="str">
            <v>SAL</v>
          </cell>
          <cell r="E103" t="str">
            <v>A - Résultat 1</v>
          </cell>
          <cell r="F103" t="str">
            <v>BC - Charges</v>
          </cell>
        </row>
        <row r="104">
          <cell r="C104">
            <v>645413</v>
          </cell>
          <cell r="D104" t="str">
            <v>SAL</v>
          </cell>
          <cell r="E104" t="str">
            <v>A - Résultat 1</v>
          </cell>
          <cell r="F104" t="str">
            <v>BD - Autres Charges sur Salaires</v>
          </cell>
        </row>
        <row r="105">
          <cell r="C105">
            <v>645500</v>
          </cell>
          <cell r="D105" t="str">
            <v>SAL</v>
          </cell>
          <cell r="E105" t="str">
            <v>A - Résultat 1</v>
          </cell>
          <cell r="F105" t="str">
            <v>BD - Autres Charges sur Salaires</v>
          </cell>
        </row>
        <row r="106">
          <cell r="C106">
            <v>645510</v>
          </cell>
          <cell r="D106" t="str">
            <v>SAL</v>
          </cell>
          <cell r="E106" t="str">
            <v>A - Résultat 1</v>
          </cell>
          <cell r="F106" t="str">
            <v>BD - Autres Charges sur Salaires</v>
          </cell>
        </row>
        <row r="107">
          <cell r="C107">
            <v>645800</v>
          </cell>
          <cell r="D107" t="str">
            <v>SAL</v>
          </cell>
          <cell r="E107" t="str">
            <v>A - Résultat 1</v>
          </cell>
          <cell r="F107" t="str">
            <v>BD - Autres Charges sur Salaires</v>
          </cell>
        </row>
        <row r="108">
          <cell r="C108">
            <v>645810</v>
          </cell>
          <cell r="D108" t="str">
            <v>SAL</v>
          </cell>
          <cell r="E108" t="str">
            <v>A - Résultat 1</v>
          </cell>
          <cell r="F108" t="str">
            <v>BD - Autres Charges sur Salaires</v>
          </cell>
        </row>
        <row r="109">
          <cell r="C109">
            <v>647200</v>
          </cell>
          <cell r="D109" t="str">
            <v>SAL</v>
          </cell>
          <cell r="E109" t="str">
            <v>A - Résultat 1</v>
          </cell>
          <cell r="F109" t="str">
            <v>BD - Autres Charges sur Salaires</v>
          </cell>
        </row>
        <row r="110">
          <cell r="C110">
            <v>647400</v>
          </cell>
          <cell r="D110" t="str">
            <v>SAL</v>
          </cell>
          <cell r="E110" t="str">
            <v>A - Résultat 1</v>
          </cell>
          <cell r="F110" t="str">
            <v>BD - Autres Charges sur Salaires</v>
          </cell>
        </row>
        <row r="111">
          <cell r="C111">
            <v>647500</v>
          </cell>
          <cell r="D111" t="str">
            <v>SAL</v>
          </cell>
          <cell r="E111" t="str">
            <v>A - Résultat 1</v>
          </cell>
          <cell r="F111" t="str">
            <v>BD - Autres Charges sur Salaires</v>
          </cell>
        </row>
        <row r="112">
          <cell r="C112">
            <v>647800</v>
          </cell>
          <cell r="D112" t="str">
            <v>SAL</v>
          </cell>
          <cell r="E112" t="str">
            <v>A - Résultat 1</v>
          </cell>
          <cell r="F112" t="str">
            <v>BD - Autres Charges sur Salaires</v>
          </cell>
        </row>
        <row r="113">
          <cell r="C113">
            <v>791001</v>
          </cell>
          <cell r="D113" t="str">
            <v>SAL</v>
          </cell>
          <cell r="E113" t="str">
            <v>A - Résultat 1</v>
          </cell>
          <cell r="F113" t="str">
            <v>BD - Autres Charges sur Salaires</v>
          </cell>
        </row>
        <row r="114">
          <cell r="C114">
            <v>613200</v>
          </cell>
          <cell r="D114" t="str">
            <v>LOY</v>
          </cell>
          <cell r="E114" t="str">
            <v>B - EBITDA</v>
          </cell>
          <cell r="F114" t="str">
            <v>C - Loyer et Charges</v>
          </cell>
        </row>
        <row r="115">
          <cell r="C115">
            <v>613210</v>
          </cell>
          <cell r="D115" t="str">
            <v>LOY</v>
          </cell>
          <cell r="E115" t="str">
            <v>B - EBITDA</v>
          </cell>
          <cell r="F115" t="str">
            <v>C - Loyer et Charges</v>
          </cell>
        </row>
        <row r="116">
          <cell r="C116">
            <v>614000</v>
          </cell>
          <cell r="D116" t="str">
            <v>LOY</v>
          </cell>
          <cell r="E116" t="str">
            <v>B - EBITDA</v>
          </cell>
          <cell r="F116" t="str">
            <v>C - Loyer et Charges</v>
          </cell>
        </row>
        <row r="117">
          <cell r="C117">
            <v>614100</v>
          </cell>
          <cell r="D117" t="str">
            <v>LOY</v>
          </cell>
          <cell r="E117" t="str">
            <v>B - EBITDA</v>
          </cell>
          <cell r="F117" t="str">
            <v>C - Loyer et Charges</v>
          </cell>
        </row>
        <row r="118">
          <cell r="C118">
            <v>706100</v>
          </cell>
          <cell r="D118" t="str">
            <v>CA</v>
          </cell>
          <cell r="E118" t="str">
            <v>A - Résultat 1</v>
          </cell>
          <cell r="F118" t="str">
            <v>CA - ***NE PAS UTILISER ***</v>
          </cell>
        </row>
        <row r="119">
          <cell r="C119">
            <v>706200</v>
          </cell>
          <cell r="D119" t="str">
            <v>CA</v>
          </cell>
          <cell r="E119" t="str">
            <v>A - Résultat 1</v>
          </cell>
          <cell r="F119" t="str">
            <v>CA - ***NE PAS UTILISER ***</v>
          </cell>
        </row>
        <row r="120">
          <cell r="C120">
            <v>706910</v>
          </cell>
          <cell r="D120" t="str">
            <v>CA</v>
          </cell>
          <cell r="E120" t="str">
            <v>A - Résultat 1</v>
          </cell>
          <cell r="F120" t="str">
            <v>CA - ***NE PAS UTILISER ***</v>
          </cell>
        </row>
        <row r="121">
          <cell r="C121">
            <v>706920</v>
          </cell>
          <cell r="D121" t="str">
            <v>CA</v>
          </cell>
          <cell r="E121" t="str">
            <v>A - Résultat 1</v>
          </cell>
          <cell r="F121" t="str">
            <v>CA - ***NE PAS UTILISER ***</v>
          </cell>
        </row>
        <row r="122">
          <cell r="C122">
            <v>708500</v>
          </cell>
          <cell r="D122" t="str">
            <v>CA</v>
          </cell>
          <cell r="E122" t="str">
            <v>A - Résultat 1</v>
          </cell>
          <cell r="F122" t="str">
            <v>CA - ***NE PAS UTILISER ***</v>
          </cell>
        </row>
        <row r="123">
          <cell r="C123">
            <v>648000</v>
          </cell>
          <cell r="D123" t="str">
            <v>stage</v>
          </cell>
          <cell r="E123" t="str">
            <v>B - EBITDA</v>
          </cell>
          <cell r="F123" t="str">
            <v>CE - Stagiaires</v>
          </cell>
        </row>
        <row r="124">
          <cell r="C124">
            <v>613550</v>
          </cell>
          <cell r="D124" t="str">
            <v>COM</v>
          </cell>
          <cell r="E124" t="str">
            <v>B - EBITDA</v>
          </cell>
          <cell r="F124" t="str">
            <v>E - Dépenses OUTILS</v>
          </cell>
        </row>
        <row r="125">
          <cell r="C125">
            <v>613551</v>
          </cell>
          <cell r="D125" t="str">
            <v>COM</v>
          </cell>
          <cell r="E125" t="str">
            <v>B - EBITDA</v>
          </cell>
          <cell r="F125" t="str">
            <v>E - Dépenses OUTILS</v>
          </cell>
        </row>
        <row r="126">
          <cell r="C126">
            <v>613552</v>
          </cell>
          <cell r="D126" t="str">
            <v>COM</v>
          </cell>
          <cell r="E126" t="str">
            <v>B - EBITDA</v>
          </cell>
          <cell r="F126" t="str">
            <v>E - Dépenses OUTILS</v>
          </cell>
        </row>
        <row r="127">
          <cell r="C127">
            <v>613553</v>
          </cell>
          <cell r="D127" t="str">
            <v>COM</v>
          </cell>
          <cell r="E127" t="str">
            <v>B - EBITDA</v>
          </cell>
          <cell r="F127" t="str">
            <v>E - Dépenses OUTILS</v>
          </cell>
        </row>
        <row r="128">
          <cell r="C128">
            <v>613554</v>
          </cell>
          <cell r="D128" t="str">
            <v>COM</v>
          </cell>
          <cell r="E128" t="str">
            <v>B - EBITDA</v>
          </cell>
          <cell r="F128" t="str">
            <v>E - Dépenses OUTILS</v>
          </cell>
        </row>
        <row r="129">
          <cell r="C129">
            <v>613555</v>
          </cell>
          <cell r="D129" t="str">
            <v>COM</v>
          </cell>
          <cell r="E129" t="str">
            <v>B - EBITDA</v>
          </cell>
          <cell r="F129" t="str">
            <v>E - Dépenses OUTILS</v>
          </cell>
        </row>
        <row r="130">
          <cell r="C130">
            <v>618300</v>
          </cell>
          <cell r="D130" t="str">
            <v>ACT</v>
          </cell>
          <cell r="E130" t="str">
            <v>B - EBITDA</v>
          </cell>
          <cell r="F130" t="str">
            <v>E - Dépenses OUTILS</v>
          </cell>
        </row>
        <row r="131">
          <cell r="C131">
            <v>618301</v>
          </cell>
          <cell r="D131" t="str">
            <v>ACT</v>
          </cell>
          <cell r="E131" t="str">
            <v>B - EBITDA</v>
          </cell>
          <cell r="F131" t="str">
            <v>E - Dépenses OUTILS</v>
          </cell>
        </row>
        <row r="132">
          <cell r="C132">
            <v>618310</v>
          </cell>
          <cell r="D132" t="str">
            <v>ACT</v>
          </cell>
          <cell r="E132" t="str">
            <v>B - EBITDA</v>
          </cell>
          <cell r="F132" t="str">
            <v>E - Dépenses OUTILS</v>
          </cell>
        </row>
        <row r="133">
          <cell r="C133">
            <v>623010</v>
          </cell>
          <cell r="D133" t="str">
            <v>COM</v>
          </cell>
          <cell r="E133" t="str">
            <v>B - EBITDA</v>
          </cell>
          <cell r="F133" t="str">
            <v>E - Dépenses OUTILS</v>
          </cell>
        </row>
        <row r="134">
          <cell r="C134">
            <v>623100</v>
          </cell>
          <cell r="D134" t="str">
            <v>COM</v>
          </cell>
          <cell r="E134" t="str">
            <v>B - EBITDA</v>
          </cell>
          <cell r="F134" t="str">
            <v>E - Dépenses OUTILS</v>
          </cell>
        </row>
        <row r="135">
          <cell r="C135">
            <v>623110</v>
          </cell>
          <cell r="D135" t="str">
            <v>COM</v>
          </cell>
          <cell r="E135" t="str">
            <v>B - EBITDA</v>
          </cell>
          <cell r="F135" t="str">
            <v>E - Dépenses OUTILS</v>
          </cell>
        </row>
        <row r="136">
          <cell r="C136">
            <v>623121</v>
          </cell>
          <cell r="D136" t="str">
            <v>REF</v>
          </cell>
          <cell r="E136" t="str">
            <v>B - EBITDA</v>
          </cell>
          <cell r="F136" t="str">
            <v>E - Dépenses OUTILS</v>
          </cell>
        </row>
        <row r="137">
          <cell r="C137">
            <v>623130</v>
          </cell>
          <cell r="D137" t="str">
            <v>REF</v>
          </cell>
          <cell r="E137" t="str">
            <v>B - EBITDA</v>
          </cell>
          <cell r="F137" t="str">
            <v>E - Dépenses OUTILS</v>
          </cell>
        </row>
        <row r="138">
          <cell r="C138">
            <v>626210</v>
          </cell>
          <cell r="D138" t="str">
            <v>BUR</v>
          </cell>
          <cell r="E138" t="str">
            <v>B - EBITDA</v>
          </cell>
          <cell r="F138" t="str">
            <v>E - Dépenses OUTILS</v>
          </cell>
        </row>
        <row r="139">
          <cell r="C139">
            <v>606120</v>
          </cell>
          <cell r="D139" t="str">
            <v>BUR</v>
          </cell>
          <cell r="E139" t="str">
            <v>B - EBITDA</v>
          </cell>
          <cell r="F139" t="str">
            <v>F - Dépenses BUREAU</v>
          </cell>
        </row>
        <row r="140">
          <cell r="C140">
            <v>606300</v>
          </cell>
          <cell r="D140" t="str">
            <v>BUR</v>
          </cell>
          <cell r="E140" t="str">
            <v>B - EBITDA</v>
          </cell>
          <cell r="F140" t="str">
            <v>F - Dépenses BUREAU</v>
          </cell>
        </row>
        <row r="141">
          <cell r="C141">
            <v>606400</v>
          </cell>
          <cell r="D141" t="str">
            <v>BUR</v>
          </cell>
          <cell r="E141" t="str">
            <v>B - EBITDA</v>
          </cell>
          <cell r="F141" t="str">
            <v>F - Dépenses BUREAU</v>
          </cell>
        </row>
        <row r="142">
          <cell r="C142">
            <v>606420</v>
          </cell>
          <cell r="D142" t="str">
            <v>BUR</v>
          </cell>
          <cell r="E142" t="str">
            <v>B - EBITDA</v>
          </cell>
          <cell r="F142" t="str">
            <v>F - Dépenses BUREAU</v>
          </cell>
        </row>
        <row r="143">
          <cell r="C143">
            <v>608400</v>
          </cell>
          <cell r="D143" t="str">
            <v>BUR</v>
          </cell>
          <cell r="E143" t="str">
            <v>B - EBITDA</v>
          </cell>
          <cell r="F143" t="str">
            <v>F - Dépenses BUREAU</v>
          </cell>
        </row>
        <row r="144">
          <cell r="C144">
            <v>613250</v>
          </cell>
          <cell r="D144" t="str">
            <v>BUR</v>
          </cell>
          <cell r="E144" t="str">
            <v>B - EBITDA</v>
          </cell>
          <cell r="F144" t="str">
            <v>F - Dépenses BUREAU</v>
          </cell>
        </row>
        <row r="145">
          <cell r="C145">
            <v>613520</v>
          </cell>
          <cell r="D145" t="str">
            <v>BUR</v>
          </cell>
          <cell r="E145" t="str">
            <v>B - EBITDA</v>
          </cell>
          <cell r="F145" t="str">
            <v>F - Dépenses BUREAU</v>
          </cell>
        </row>
        <row r="146">
          <cell r="C146">
            <v>613521</v>
          </cell>
          <cell r="D146" t="str">
            <v>BUR</v>
          </cell>
          <cell r="E146" t="str">
            <v>B - EBITDA</v>
          </cell>
          <cell r="F146" t="str">
            <v>F - Dépenses BUREAU</v>
          </cell>
        </row>
        <row r="147">
          <cell r="C147">
            <v>613522</v>
          </cell>
          <cell r="D147" t="str">
            <v>BUR</v>
          </cell>
          <cell r="E147" t="str">
            <v>B - EBITDA</v>
          </cell>
          <cell r="F147" t="str">
            <v>F - Dépenses BUREAU</v>
          </cell>
        </row>
        <row r="148">
          <cell r="C148">
            <v>613523</v>
          </cell>
          <cell r="D148" t="str">
            <v>BUR</v>
          </cell>
          <cell r="E148" t="str">
            <v>B - EBITDA</v>
          </cell>
          <cell r="F148" t="str">
            <v>F - Dépenses BUREAU</v>
          </cell>
        </row>
        <row r="149">
          <cell r="C149">
            <v>613530</v>
          </cell>
          <cell r="D149" t="str">
            <v>REF</v>
          </cell>
          <cell r="E149" t="str">
            <v>B - EBITDA</v>
          </cell>
          <cell r="F149" t="str">
            <v>F - Dépenses BUREAU</v>
          </cell>
        </row>
        <row r="150">
          <cell r="C150">
            <v>613531</v>
          </cell>
          <cell r="D150" t="str">
            <v>REF</v>
          </cell>
          <cell r="E150" t="str">
            <v>B - EBITDA</v>
          </cell>
          <cell r="F150" t="str">
            <v>F - Dépenses BUREAU</v>
          </cell>
        </row>
        <row r="151">
          <cell r="C151">
            <v>613540</v>
          </cell>
          <cell r="D151" t="str">
            <v>REF</v>
          </cell>
          <cell r="E151" t="str">
            <v>B - EBITDA</v>
          </cell>
          <cell r="F151" t="str">
            <v>F - Dépenses BUREAU</v>
          </cell>
        </row>
        <row r="152">
          <cell r="C152">
            <v>613580</v>
          </cell>
          <cell r="D152" t="str">
            <v>BUR</v>
          </cell>
          <cell r="E152" t="str">
            <v>B - EBITDA</v>
          </cell>
          <cell r="F152" t="str">
            <v>F - Dépenses BUREAU</v>
          </cell>
        </row>
        <row r="153">
          <cell r="C153">
            <v>615240</v>
          </cell>
          <cell r="D153" t="str">
            <v>BUR</v>
          </cell>
          <cell r="E153" t="str">
            <v>B - EBITDA</v>
          </cell>
          <cell r="F153" t="str">
            <v>F - Dépenses BUREAU</v>
          </cell>
        </row>
        <row r="154">
          <cell r="C154">
            <v>615520</v>
          </cell>
          <cell r="D154" t="str">
            <v>BUR</v>
          </cell>
          <cell r="E154" t="str">
            <v>B - EBITDA</v>
          </cell>
          <cell r="F154" t="str">
            <v>F - Dépenses BUREAU</v>
          </cell>
        </row>
        <row r="155">
          <cell r="C155">
            <v>615530</v>
          </cell>
          <cell r="D155" t="str">
            <v>BUR</v>
          </cell>
          <cell r="E155" t="str">
            <v>B - EBITDA</v>
          </cell>
          <cell r="F155" t="str">
            <v>F - Dépenses BUREAU</v>
          </cell>
        </row>
        <row r="156">
          <cell r="C156">
            <v>615554</v>
          </cell>
          <cell r="D156" t="str">
            <v>BUR</v>
          </cell>
          <cell r="E156" t="str">
            <v>B - EBITDA</v>
          </cell>
          <cell r="F156" t="str">
            <v>F - Dépenses BUREAU</v>
          </cell>
        </row>
        <row r="157">
          <cell r="C157">
            <v>615600</v>
          </cell>
          <cell r="D157" t="str">
            <v>BUR</v>
          </cell>
          <cell r="E157" t="str">
            <v>B - EBITDA</v>
          </cell>
          <cell r="F157" t="str">
            <v>F - Dépenses BUREAU</v>
          </cell>
        </row>
        <row r="158">
          <cell r="C158">
            <v>616000</v>
          </cell>
          <cell r="D158" t="str">
            <v>BUR</v>
          </cell>
          <cell r="E158" t="str">
            <v>B - EBITDA</v>
          </cell>
          <cell r="F158" t="str">
            <v>F - Dépenses BUREAU</v>
          </cell>
        </row>
        <row r="159">
          <cell r="C159">
            <v>618100</v>
          </cell>
          <cell r="D159" t="str">
            <v>BUR</v>
          </cell>
          <cell r="E159" t="str">
            <v>B - EBITDA</v>
          </cell>
          <cell r="F159" t="str">
            <v>F - Dépenses BUREAU</v>
          </cell>
        </row>
        <row r="160">
          <cell r="C160">
            <v>622700</v>
          </cell>
          <cell r="D160" t="str">
            <v>BUR</v>
          </cell>
          <cell r="E160" t="str">
            <v>B - EBITDA</v>
          </cell>
          <cell r="F160" t="str">
            <v>F - Dépenses BUREAU</v>
          </cell>
        </row>
        <row r="161">
          <cell r="C161">
            <v>623400</v>
          </cell>
          <cell r="D161" t="str">
            <v>COM</v>
          </cell>
          <cell r="E161" t="str">
            <v>B - EBITDA</v>
          </cell>
          <cell r="F161" t="str">
            <v>F - Dépenses BUREAU</v>
          </cell>
        </row>
        <row r="162">
          <cell r="C162">
            <v>626200</v>
          </cell>
          <cell r="D162" t="str">
            <v>BUR</v>
          </cell>
          <cell r="E162" t="str">
            <v>B - EBITDA</v>
          </cell>
          <cell r="F162" t="str">
            <v>F - Dépenses BUREAU</v>
          </cell>
        </row>
        <row r="163">
          <cell r="C163">
            <v>626201</v>
          </cell>
          <cell r="D163" t="str">
            <v>BUR</v>
          </cell>
          <cell r="E163" t="str">
            <v>B - EBITDA</v>
          </cell>
          <cell r="F163" t="str">
            <v>F - Dépenses BUREAU</v>
          </cell>
        </row>
        <row r="164">
          <cell r="C164">
            <v>626203</v>
          </cell>
          <cell r="D164" t="str">
            <v>BUR</v>
          </cell>
          <cell r="E164" t="str">
            <v>B - EBITDA</v>
          </cell>
          <cell r="F164" t="str">
            <v>F - Dépenses BUREAU</v>
          </cell>
        </row>
        <row r="165">
          <cell r="C165">
            <v>626300</v>
          </cell>
          <cell r="D165" t="str">
            <v>BUR</v>
          </cell>
          <cell r="E165" t="str">
            <v>B - EBITDA</v>
          </cell>
          <cell r="F165" t="str">
            <v>F - Dépenses BUREAU</v>
          </cell>
        </row>
        <row r="166">
          <cell r="C166">
            <v>628100</v>
          </cell>
          <cell r="D166" t="str">
            <v>COM</v>
          </cell>
          <cell r="E166" t="str">
            <v>B - EBITDA</v>
          </cell>
          <cell r="F166" t="str">
            <v>F - Dépenses BUREAU</v>
          </cell>
        </row>
        <row r="167">
          <cell r="C167">
            <v>628500</v>
          </cell>
          <cell r="D167" t="str">
            <v>COM</v>
          </cell>
          <cell r="E167" t="str">
            <v>B - EBITDA</v>
          </cell>
          <cell r="F167" t="str">
            <v>F - Dépenses BUREAU</v>
          </cell>
        </row>
        <row r="168">
          <cell r="C168">
            <v>740000</v>
          </cell>
          <cell r="D168" t="str">
            <v>BUR</v>
          </cell>
          <cell r="E168" t="str">
            <v>B - EBITDA</v>
          </cell>
          <cell r="F168" t="str">
            <v>F - Dépenses BUREAU</v>
          </cell>
        </row>
        <row r="169">
          <cell r="C169">
            <v>622200</v>
          </cell>
          <cell r="D169" t="str">
            <v>HONO</v>
          </cell>
          <cell r="E169" t="str">
            <v>B - EBITDA</v>
          </cell>
          <cell r="F169" t="str">
            <v>G - Dépenses HONO</v>
          </cell>
        </row>
        <row r="170">
          <cell r="C170">
            <v>622600</v>
          </cell>
          <cell r="D170" t="str">
            <v>HONO</v>
          </cell>
          <cell r="E170" t="str">
            <v>B - EBITDA</v>
          </cell>
          <cell r="F170" t="str">
            <v>G - Dépenses HONO</v>
          </cell>
        </row>
        <row r="171">
          <cell r="C171">
            <v>622620</v>
          </cell>
          <cell r="D171" t="str">
            <v>HONO</v>
          </cell>
          <cell r="E171" t="str">
            <v>B - EBITDA</v>
          </cell>
          <cell r="F171" t="str">
            <v>G - Dépenses HONO</v>
          </cell>
        </row>
        <row r="172">
          <cell r="C172">
            <v>622630</v>
          </cell>
          <cell r="D172" t="str">
            <v>HONO</v>
          </cell>
          <cell r="E172" t="str">
            <v>B - EBITDA</v>
          </cell>
          <cell r="F172" t="str">
            <v>G - Dépenses HONO</v>
          </cell>
        </row>
        <row r="173">
          <cell r="C173">
            <v>622640</v>
          </cell>
          <cell r="D173" t="str">
            <v>HONO</v>
          </cell>
          <cell r="E173" t="str">
            <v>B - EBITDA</v>
          </cell>
          <cell r="F173" t="str">
            <v>G - Dépenses HONO</v>
          </cell>
        </row>
        <row r="174">
          <cell r="C174">
            <v>622650</v>
          </cell>
          <cell r="D174" t="str">
            <v>HONO</v>
          </cell>
          <cell r="E174" t="str">
            <v>B - EBITDA</v>
          </cell>
          <cell r="F174" t="str">
            <v>G - Dépenses HONO</v>
          </cell>
        </row>
        <row r="175">
          <cell r="C175">
            <v>622660</v>
          </cell>
          <cell r="D175" t="str">
            <v>HONO</v>
          </cell>
          <cell r="E175" t="str">
            <v>B - EBITDA</v>
          </cell>
          <cell r="F175" t="str">
            <v>G - Dépenses HONO</v>
          </cell>
        </row>
        <row r="176">
          <cell r="C176">
            <v>622800</v>
          </cell>
          <cell r="D176" t="str">
            <v>HONO</v>
          </cell>
          <cell r="E176" t="str">
            <v>B - EBITDA</v>
          </cell>
          <cell r="F176" t="str">
            <v>G - Dépenses HONO</v>
          </cell>
        </row>
        <row r="177">
          <cell r="C177">
            <v>613240</v>
          </cell>
          <cell r="D177" t="str">
            <v>LOY</v>
          </cell>
          <cell r="E177" t="str">
            <v>B - EBITDA</v>
          </cell>
          <cell r="F177" t="str">
            <v>H - Dépenses SPECIFIQUES</v>
          </cell>
        </row>
        <row r="178">
          <cell r="C178">
            <v>613570</v>
          </cell>
          <cell r="D178" t="str">
            <v>SPEC</v>
          </cell>
          <cell r="E178" t="str">
            <v>B - EBITDA</v>
          </cell>
          <cell r="F178" t="str">
            <v>H - Dépenses SPECIFIQUES</v>
          </cell>
        </row>
        <row r="179">
          <cell r="C179">
            <v>618500</v>
          </cell>
          <cell r="D179" t="str">
            <v>ACT</v>
          </cell>
          <cell r="E179" t="str">
            <v>B - EBITDA</v>
          </cell>
          <cell r="F179" t="str">
            <v>H - Dépenses SPECIFIQUES</v>
          </cell>
        </row>
        <row r="180">
          <cell r="C180">
            <v>621400</v>
          </cell>
          <cell r="D180" t="str">
            <v>ACT</v>
          </cell>
          <cell r="E180" t="str">
            <v>B - EBITDA</v>
          </cell>
          <cell r="F180" t="str">
            <v>H - Dépenses SPECIFIQUES</v>
          </cell>
        </row>
        <row r="181">
          <cell r="C181">
            <v>624800</v>
          </cell>
          <cell r="D181" t="str">
            <v>DEPL</v>
          </cell>
          <cell r="E181" t="str">
            <v>B - EBITDA</v>
          </cell>
          <cell r="F181" t="str">
            <v>H - Dépenses SPECIFIQUES</v>
          </cell>
        </row>
        <row r="182">
          <cell r="C182">
            <v>604130</v>
          </cell>
          <cell r="D182" t="str">
            <v>DIV</v>
          </cell>
          <cell r="E182" t="str">
            <v>B - EBITDA</v>
          </cell>
          <cell r="F182" t="str">
            <v>I - Dépenses REFACTURABLES</v>
          </cell>
        </row>
        <row r="183">
          <cell r="C183">
            <v>604200</v>
          </cell>
          <cell r="D183" t="str">
            <v>DIV</v>
          </cell>
          <cell r="E183" t="str">
            <v>B - EBITDA</v>
          </cell>
          <cell r="F183" t="str">
            <v>I - Dépenses REFACTURABLES</v>
          </cell>
        </row>
        <row r="184">
          <cell r="C184">
            <v>618510</v>
          </cell>
          <cell r="D184" t="str">
            <v>ACT</v>
          </cell>
          <cell r="E184" t="str">
            <v>B - EBITDA</v>
          </cell>
          <cell r="F184" t="str">
            <v>I - Dépenses REFACTURABLES</v>
          </cell>
        </row>
        <row r="185">
          <cell r="C185">
            <v>622670</v>
          </cell>
          <cell r="D185" t="str">
            <v>HONO</v>
          </cell>
          <cell r="E185" t="str">
            <v>B - EBITDA</v>
          </cell>
          <cell r="F185" t="str">
            <v>I - Dépenses REFACTURABLES</v>
          </cell>
        </row>
        <row r="186">
          <cell r="C186">
            <v>622671</v>
          </cell>
          <cell r="D186" t="str">
            <v>HONO</v>
          </cell>
          <cell r="E186" t="str">
            <v>B - EBITDA</v>
          </cell>
          <cell r="F186" t="str">
            <v>I - Dépenses REFACTURABLES</v>
          </cell>
        </row>
        <row r="187">
          <cell r="C187">
            <v>622672</v>
          </cell>
          <cell r="D187" t="str">
            <v>HONO</v>
          </cell>
          <cell r="E187" t="str">
            <v>B - EBITDA</v>
          </cell>
          <cell r="F187" t="str">
            <v>I - Dépenses REFACTURABLES</v>
          </cell>
        </row>
        <row r="188">
          <cell r="C188">
            <v>622673</v>
          </cell>
          <cell r="D188" t="str">
            <v>HONO</v>
          </cell>
          <cell r="E188" t="str">
            <v>B - EBITDA</v>
          </cell>
          <cell r="F188" t="str">
            <v>I - Dépenses REFACTURABLES</v>
          </cell>
        </row>
        <row r="189">
          <cell r="C189">
            <v>622679</v>
          </cell>
          <cell r="D189" t="str">
            <v>HONO</v>
          </cell>
          <cell r="E189" t="str">
            <v>B - EBITDA</v>
          </cell>
          <cell r="F189" t="str">
            <v>I - Dépenses REFACTURABLES</v>
          </cell>
        </row>
        <row r="190">
          <cell r="C190">
            <v>623000</v>
          </cell>
          <cell r="D190" t="str">
            <v>COM</v>
          </cell>
          <cell r="E190" t="str">
            <v>B - EBITDA</v>
          </cell>
          <cell r="F190" t="str">
            <v>I - Dépenses REFACTURABLES</v>
          </cell>
        </row>
        <row r="191">
          <cell r="C191">
            <v>623120</v>
          </cell>
          <cell r="D191" t="str">
            <v>REF</v>
          </cell>
          <cell r="E191" t="str">
            <v>B - EBITDA</v>
          </cell>
          <cell r="F191" t="str">
            <v>I - Dépenses REFACTURABLES</v>
          </cell>
        </row>
        <row r="192">
          <cell r="C192">
            <v>623300</v>
          </cell>
          <cell r="D192" t="str">
            <v>REF</v>
          </cell>
          <cell r="E192" t="str">
            <v>B - EBITDA</v>
          </cell>
          <cell r="F192" t="str">
            <v>I - Dépenses REFACTURABLES</v>
          </cell>
        </row>
        <row r="193">
          <cell r="C193">
            <v>623600</v>
          </cell>
          <cell r="D193" t="str">
            <v>REF</v>
          </cell>
          <cell r="E193" t="str">
            <v>B - EBITDA</v>
          </cell>
          <cell r="F193" t="str">
            <v>I - Dépenses REFACTURABLES</v>
          </cell>
        </row>
        <row r="194">
          <cell r="C194">
            <v>623900</v>
          </cell>
          <cell r="D194" t="str">
            <v>REF</v>
          </cell>
          <cell r="E194" t="str">
            <v>B - EBITDA</v>
          </cell>
          <cell r="F194" t="str">
            <v>I - Dépenses REFACTURABLES</v>
          </cell>
        </row>
        <row r="195">
          <cell r="C195">
            <v>624100</v>
          </cell>
          <cell r="D195" t="str">
            <v>REF</v>
          </cell>
          <cell r="E195" t="str">
            <v>B - EBITDA</v>
          </cell>
          <cell r="F195" t="str">
            <v>I - Dépenses REFACTURABLES</v>
          </cell>
        </row>
        <row r="196">
          <cell r="C196">
            <v>624400</v>
          </cell>
          <cell r="D196" t="str">
            <v>REF</v>
          </cell>
          <cell r="E196" t="str">
            <v>B - EBITDA</v>
          </cell>
          <cell r="F196" t="str">
            <v>I - Dépenses REFACTURABLES</v>
          </cell>
        </row>
        <row r="197">
          <cell r="C197">
            <v>625000</v>
          </cell>
          <cell r="D197" t="str">
            <v>DEPL</v>
          </cell>
          <cell r="E197" t="str">
            <v>B - EBITDA</v>
          </cell>
          <cell r="F197" t="str">
            <v>I - Dépenses REFACTURABLES</v>
          </cell>
        </row>
        <row r="198">
          <cell r="C198">
            <v>625600</v>
          </cell>
          <cell r="D198" t="str">
            <v>REF</v>
          </cell>
          <cell r="E198" t="str">
            <v>B - EBITDA</v>
          </cell>
          <cell r="F198" t="str">
            <v>I - Dépenses REFACTURABLES</v>
          </cell>
        </row>
        <row r="199">
          <cell r="C199">
            <v>625700</v>
          </cell>
          <cell r="D199" t="str">
            <v>REF</v>
          </cell>
          <cell r="E199" t="str">
            <v>B - EBITDA</v>
          </cell>
          <cell r="F199" t="str">
            <v>I - Dépenses REFACTURABLES</v>
          </cell>
        </row>
        <row r="200">
          <cell r="C200">
            <v>626000</v>
          </cell>
          <cell r="D200" t="str">
            <v>REF</v>
          </cell>
          <cell r="E200" t="str">
            <v>B - EBITDA</v>
          </cell>
          <cell r="F200" t="str">
            <v>I - Dépenses REFACTURABLES</v>
          </cell>
        </row>
        <row r="201">
          <cell r="C201">
            <v>626100</v>
          </cell>
          <cell r="D201" t="str">
            <v>REF</v>
          </cell>
          <cell r="E201" t="str">
            <v>B - EBITDA</v>
          </cell>
          <cell r="F201" t="str">
            <v>I - Dépenses REFACTURABLES</v>
          </cell>
        </row>
        <row r="202">
          <cell r="C202">
            <v>628000</v>
          </cell>
          <cell r="D202" t="str">
            <v>REF</v>
          </cell>
          <cell r="E202" t="str">
            <v>B - EBITDA</v>
          </cell>
          <cell r="F202" t="str">
            <v>I - Dépenses REFACTURABLES</v>
          </cell>
        </row>
        <row r="203">
          <cell r="C203">
            <v>604000</v>
          </cell>
          <cell r="D203" t="str">
            <v>DIV</v>
          </cell>
          <cell r="E203" t="str">
            <v>B - EBITDA</v>
          </cell>
          <cell r="F203" t="str">
            <v>J - Dépenses DIVERSES</v>
          </cell>
        </row>
        <row r="204">
          <cell r="C204">
            <v>604001</v>
          </cell>
          <cell r="D204" t="str">
            <v>DIV</v>
          </cell>
          <cell r="E204" t="str">
            <v>B - EBITDA</v>
          </cell>
          <cell r="F204" t="str">
            <v>J - Dépenses DIVERSES</v>
          </cell>
        </row>
        <row r="205">
          <cell r="C205">
            <v>623800</v>
          </cell>
          <cell r="D205" t="str">
            <v>REF</v>
          </cell>
          <cell r="E205" t="str">
            <v>B - EBITDA</v>
          </cell>
          <cell r="F205" t="str">
            <v>J - Dépenses DIVERSES</v>
          </cell>
        </row>
        <row r="206">
          <cell r="C206">
            <v>651000</v>
          </cell>
          <cell r="D206" t="str">
            <v>REDV</v>
          </cell>
          <cell r="E206" t="str">
            <v>C - Résultat d'Exploitation</v>
          </cell>
          <cell r="F206" t="str">
            <v>J - Dépenses DIVERSES</v>
          </cell>
        </row>
        <row r="207">
          <cell r="C207">
            <v>651100</v>
          </cell>
          <cell r="D207" t="str">
            <v>REDV</v>
          </cell>
          <cell r="E207" t="str">
            <v>C - Résultat d'Exploitation</v>
          </cell>
          <cell r="F207" t="str">
            <v>J - Dépenses DIVERSES</v>
          </cell>
        </row>
        <row r="208">
          <cell r="C208">
            <v>651600</v>
          </cell>
          <cell r="D208" t="str">
            <v>REDV</v>
          </cell>
          <cell r="E208" t="str">
            <v>C - Résultat d'Exploitation</v>
          </cell>
          <cell r="F208" t="str">
            <v>J - Dépenses DIVERSES</v>
          </cell>
        </row>
        <row r="209">
          <cell r="C209">
            <v>604120</v>
          </cell>
          <cell r="D209" t="str">
            <v>DEPL</v>
          </cell>
          <cell r="E209" t="str">
            <v>B - EBITDA</v>
          </cell>
          <cell r="F209" t="str">
            <v>K - Dépenses DEPLACEMENTS</v>
          </cell>
        </row>
        <row r="210">
          <cell r="C210">
            <v>606140</v>
          </cell>
          <cell r="D210" t="str">
            <v>DEPL</v>
          </cell>
          <cell r="E210" t="str">
            <v>B - EBITDA</v>
          </cell>
          <cell r="F210" t="str">
            <v>K - Dépenses DEPLACEMENTS</v>
          </cell>
        </row>
        <row r="211">
          <cell r="C211">
            <v>612220</v>
          </cell>
          <cell r="D211" t="str">
            <v>VEH</v>
          </cell>
          <cell r="E211" t="str">
            <v>B - EBITDA</v>
          </cell>
          <cell r="F211" t="str">
            <v>K - Dépenses DEPLACEMENTS</v>
          </cell>
        </row>
        <row r="212">
          <cell r="C212">
            <v>612221</v>
          </cell>
          <cell r="D212" t="str">
            <v>VEH</v>
          </cell>
          <cell r="E212" t="str">
            <v>B - EBITDA</v>
          </cell>
          <cell r="F212" t="str">
            <v>K - Dépenses DEPLACEMENTS</v>
          </cell>
        </row>
        <row r="213">
          <cell r="C213">
            <v>612222</v>
          </cell>
          <cell r="D213" t="str">
            <v>VEH</v>
          </cell>
          <cell r="E213" t="str">
            <v>B - EBITDA</v>
          </cell>
          <cell r="F213" t="str">
            <v>K - Dépenses DEPLACEMENTS</v>
          </cell>
        </row>
        <row r="214">
          <cell r="C214">
            <v>616300</v>
          </cell>
          <cell r="D214" t="str">
            <v>BUR</v>
          </cell>
          <cell r="E214" t="str">
            <v>B - EBITDA</v>
          </cell>
          <cell r="F214" t="str">
            <v>K - Dépenses DEPLACEMENTS</v>
          </cell>
        </row>
        <row r="215">
          <cell r="C215">
            <v>625100</v>
          </cell>
          <cell r="D215" t="str">
            <v>REF</v>
          </cell>
          <cell r="E215" t="str">
            <v>B - EBITDA</v>
          </cell>
          <cell r="F215" t="str">
            <v>K - Dépenses DEPLACEMENTS</v>
          </cell>
        </row>
        <row r="216">
          <cell r="C216">
            <v>625103</v>
          </cell>
          <cell r="D216" t="str">
            <v>REF</v>
          </cell>
          <cell r="E216" t="str">
            <v>B - EBITDA</v>
          </cell>
          <cell r="F216" t="str">
            <v>K - Dépenses DEPLACEMENTS</v>
          </cell>
        </row>
        <row r="217">
          <cell r="C217">
            <v>625104</v>
          </cell>
          <cell r="D217" t="str">
            <v>REF</v>
          </cell>
          <cell r="E217" t="str">
            <v>B - EBITDA</v>
          </cell>
          <cell r="F217" t="str">
            <v>K - Dépenses DEPLACEMENTS</v>
          </cell>
        </row>
        <row r="218">
          <cell r="C218">
            <v>625110</v>
          </cell>
          <cell r="D218" t="str">
            <v>REF</v>
          </cell>
          <cell r="E218" t="str">
            <v>B - EBITDA</v>
          </cell>
          <cell r="F218" t="str">
            <v>K - Dépenses DEPLACEMENTS</v>
          </cell>
        </row>
        <row r="219">
          <cell r="C219">
            <v>625132</v>
          </cell>
          <cell r="D219" t="str">
            <v>REF</v>
          </cell>
          <cell r="E219" t="str">
            <v>B - EBITDA</v>
          </cell>
          <cell r="F219" t="str">
            <v>K - Dépenses DEPLACEMENTS</v>
          </cell>
        </row>
        <row r="220">
          <cell r="C220">
            <v>625133</v>
          </cell>
          <cell r="D220" t="str">
            <v>REF</v>
          </cell>
          <cell r="E220" t="str">
            <v>B - EBITDA</v>
          </cell>
          <cell r="F220" t="str">
            <v>K - Dépenses DEPLACEMENTS</v>
          </cell>
        </row>
        <row r="221">
          <cell r="C221">
            <v>625134</v>
          </cell>
          <cell r="D221" t="str">
            <v>REF</v>
          </cell>
          <cell r="E221" t="str">
            <v>B - EBITDA</v>
          </cell>
          <cell r="F221" t="str">
            <v>K - Dépenses DEPLACEMENTS</v>
          </cell>
        </row>
        <row r="222">
          <cell r="C222">
            <v>625135</v>
          </cell>
          <cell r="D222" t="str">
            <v>REF</v>
          </cell>
          <cell r="E222" t="str">
            <v>B - EBITDA</v>
          </cell>
          <cell r="F222" t="str">
            <v>K - Dépenses DEPLACEMENTS</v>
          </cell>
        </row>
        <row r="223">
          <cell r="C223">
            <v>625137</v>
          </cell>
          <cell r="D223" t="str">
            <v>REF</v>
          </cell>
          <cell r="E223" t="str">
            <v>B - EBITDA</v>
          </cell>
          <cell r="F223" t="str">
            <v>K - Dépenses DEPLACEMENTS</v>
          </cell>
        </row>
        <row r="224">
          <cell r="C224">
            <v>625138</v>
          </cell>
          <cell r="D224" t="str">
            <v>REF</v>
          </cell>
          <cell r="E224" t="str">
            <v>B - EBITDA</v>
          </cell>
          <cell r="F224" t="str">
            <v>K - Dépenses DEPLACEMENTS</v>
          </cell>
        </row>
        <row r="225">
          <cell r="C225">
            <v>625139</v>
          </cell>
          <cell r="D225" t="str">
            <v>REF</v>
          </cell>
          <cell r="E225" t="str">
            <v>B - EBITDA</v>
          </cell>
          <cell r="F225" t="str">
            <v>K - Dépenses DEPLACEMENTS</v>
          </cell>
        </row>
        <row r="226">
          <cell r="C226">
            <v>625140</v>
          </cell>
          <cell r="D226" t="str">
            <v>REF</v>
          </cell>
          <cell r="E226" t="str">
            <v>B - EBITDA</v>
          </cell>
          <cell r="F226" t="str">
            <v>K - Dépenses DEPLACEMENTS</v>
          </cell>
        </row>
        <row r="227">
          <cell r="C227">
            <v>625141</v>
          </cell>
          <cell r="D227" t="str">
            <v>REF</v>
          </cell>
          <cell r="E227" t="str">
            <v>B - EBITDA</v>
          </cell>
          <cell r="F227" t="str">
            <v>K - Dépenses DEPLACEMENTS</v>
          </cell>
        </row>
        <row r="228">
          <cell r="C228">
            <v>625142</v>
          </cell>
          <cell r="D228" t="str">
            <v>REF</v>
          </cell>
          <cell r="E228" t="str">
            <v>B - EBITDA</v>
          </cell>
          <cell r="F228" t="str">
            <v>K - Dépenses DEPLACEMENTS</v>
          </cell>
        </row>
        <row r="229">
          <cell r="C229">
            <v>625143</v>
          </cell>
          <cell r="D229" t="str">
            <v>REF</v>
          </cell>
          <cell r="E229" t="str">
            <v>B - EBITDA</v>
          </cell>
          <cell r="F229" t="str">
            <v>K - Dépenses DEPLACEMENTS</v>
          </cell>
        </row>
        <row r="230">
          <cell r="C230">
            <v>625144</v>
          </cell>
          <cell r="D230" t="str">
            <v>REF</v>
          </cell>
          <cell r="E230" t="str">
            <v>B - EBITDA</v>
          </cell>
          <cell r="F230" t="str">
            <v>K - Dépenses DEPLACEMENTS</v>
          </cell>
        </row>
        <row r="231">
          <cell r="C231">
            <v>625145</v>
          </cell>
          <cell r="D231" t="str">
            <v>REF</v>
          </cell>
          <cell r="E231" t="str">
            <v>B - EBITDA</v>
          </cell>
          <cell r="F231" t="str">
            <v>K - Dépenses DEPLACEMENTS</v>
          </cell>
        </row>
        <row r="232">
          <cell r="C232">
            <v>625146</v>
          </cell>
          <cell r="D232" t="str">
            <v>REF</v>
          </cell>
          <cell r="E232" t="str">
            <v>B - EBITDA</v>
          </cell>
          <cell r="F232" t="str">
            <v>K - Dépenses DEPLACEMENTS</v>
          </cell>
        </row>
        <row r="233">
          <cell r="C233">
            <v>625148</v>
          </cell>
          <cell r="D233" t="str">
            <v>REF</v>
          </cell>
          <cell r="E233" t="str">
            <v>B - EBITDA</v>
          </cell>
          <cell r="F233" t="str">
            <v>K - Dépenses DEPLACEMENTS</v>
          </cell>
        </row>
        <row r="234">
          <cell r="C234">
            <v>625150</v>
          </cell>
          <cell r="D234" t="str">
            <v>REF</v>
          </cell>
          <cell r="E234" t="str">
            <v>B - EBITDA</v>
          </cell>
          <cell r="F234" t="str">
            <v>K - Dépenses DEPLACEMENTS</v>
          </cell>
        </row>
        <row r="235">
          <cell r="C235">
            <v>625151</v>
          </cell>
          <cell r="D235" t="str">
            <v>REF</v>
          </cell>
          <cell r="E235" t="str">
            <v>B - EBITDA</v>
          </cell>
          <cell r="F235" t="str">
            <v>K - Dépenses DEPLACEMENTS</v>
          </cell>
        </row>
        <row r="236">
          <cell r="C236">
            <v>625152</v>
          </cell>
          <cell r="D236" t="str">
            <v>REF</v>
          </cell>
          <cell r="E236" t="str">
            <v>B - EBITDA</v>
          </cell>
          <cell r="F236" t="str">
            <v>K - Dépenses DEPLACEMENTS</v>
          </cell>
        </row>
        <row r="237">
          <cell r="C237">
            <v>625154</v>
          </cell>
          <cell r="D237" t="str">
            <v>REF</v>
          </cell>
          <cell r="E237" t="str">
            <v>B - EBITDA</v>
          </cell>
          <cell r="F237" t="str">
            <v>K - Dépenses DEPLACEMENTS</v>
          </cell>
        </row>
        <row r="238">
          <cell r="C238">
            <v>625155</v>
          </cell>
          <cell r="D238" t="str">
            <v>REF</v>
          </cell>
          <cell r="E238" t="str">
            <v>B - EBITDA</v>
          </cell>
          <cell r="F238" t="str">
            <v>K - Dépenses DEPLACEMENTS</v>
          </cell>
        </row>
        <row r="239">
          <cell r="C239">
            <v>625601</v>
          </cell>
          <cell r="D239" t="str">
            <v>DEPL</v>
          </cell>
          <cell r="E239" t="str">
            <v>B - EBITDA</v>
          </cell>
          <cell r="F239" t="str">
            <v>K - Dépenses DEPLACEMENTS</v>
          </cell>
        </row>
        <row r="240">
          <cell r="C240">
            <v>625603</v>
          </cell>
          <cell r="D240" t="str">
            <v>REF</v>
          </cell>
          <cell r="E240" t="str">
            <v>B - EBITDA</v>
          </cell>
          <cell r="F240" t="str">
            <v>K - Dépenses DEPLACEMENTS</v>
          </cell>
        </row>
        <row r="241">
          <cell r="C241">
            <v>625604</v>
          </cell>
          <cell r="D241" t="str">
            <v>REF</v>
          </cell>
          <cell r="E241" t="str">
            <v>B - EBITDA</v>
          </cell>
          <cell r="F241" t="str">
            <v>K - Dépenses DEPLACEMENTS</v>
          </cell>
        </row>
        <row r="242">
          <cell r="C242">
            <v>625605</v>
          </cell>
          <cell r="D242" t="str">
            <v>REF</v>
          </cell>
          <cell r="E242" t="str">
            <v>B - EBITDA</v>
          </cell>
          <cell r="F242" t="str">
            <v>K - Dépenses DEPLACEMENTS</v>
          </cell>
        </row>
        <row r="243">
          <cell r="C243">
            <v>625607</v>
          </cell>
          <cell r="D243" t="str">
            <v>REF</v>
          </cell>
          <cell r="E243" t="str">
            <v>B - EBITDA</v>
          </cell>
          <cell r="F243" t="str">
            <v>K - Dépenses DEPLACEMENTS</v>
          </cell>
        </row>
        <row r="244">
          <cell r="C244">
            <v>625608</v>
          </cell>
          <cell r="D244" t="str">
            <v>REF</v>
          </cell>
          <cell r="E244" t="str">
            <v>B - EBITDA</v>
          </cell>
          <cell r="F244" t="str">
            <v>K - Dépenses DEPLACEMENTS</v>
          </cell>
        </row>
        <row r="245">
          <cell r="C245">
            <v>625610</v>
          </cell>
          <cell r="D245" t="str">
            <v>REF</v>
          </cell>
          <cell r="E245" t="str">
            <v>B - EBITDA</v>
          </cell>
          <cell r="F245" t="str">
            <v>K - Dépenses DEPLACEMENTS</v>
          </cell>
        </row>
        <row r="246">
          <cell r="C246">
            <v>625612</v>
          </cell>
          <cell r="D246" t="str">
            <v>REF</v>
          </cell>
          <cell r="E246" t="str">
            <v>B - EBITDA</v>
          </cell>
          <cell r="F246" t="str">
            <v>K - Dépenses DEPLACEMENTS</v>
          </cell>
        </row>
        <row r="247">
          <cell r="C247">
            <v>625613</v>
          </cell>
          <cell r="D247" t="str">
            <v>REF</v>
          </cell>
          <cell r="E247" t="str">
            <v>B - EBITDA</v>
          </cell>
          <cell r="F247" t="str">
            <v>K - Dépenses DEPLACEMENTS</v>
          </cell>
        </row>
        <row r="248">
          <cell r="C248">
            <v>625616</v>
          </cell>
          <cell r="D248" t="str">
            <v>REF</v>
          </cell>
          <cell r="E248" t="str">
            <v>B - EBITDA</v>
          </cell>
          <cell r="F248" t="str">
            <v>K - Dépenses DEPLACEMENTS</v>
          </cell>
        </row>
        <row r="249">
          <cell r="C249">
            <v>625618</v>
          </cell>
          <cell r="D249" t="str">
            <v>REF</v>
          </cell>
          <cell r="E249" t="str">
            <v>B - EBITDA</v>
          </cell>
          <cell r="F249" t="str">
            <v>K - Dépenses DEPLACEMENTS</v>
          </cell>
        </row>
        <row r="250">
          <cell r="C250">
            <v>625620</v>
          </cell>
          <cell r="D250" t="str">
            <v>REF</v>
          </cell>
          <cell r="E250" t="str">
            <v>B - EBITDA</v>
          </cell>
          <cell r="F250" t="str">
            <v>K - Dépenses DEPLACEMENTS</v>
          </cell>
        </row>
        <row r="251">
          <cell r="C251">
            <v>625623</v>
          </cell>
          <cell r="D251" t="str">
            <v>REF</v>
          </cell>
          <cell r="E251" t="str">
            <v>B - EBITDA</v>
          </cell>
          <cell r="F251" t="str">
            <v>K - Dépenses DEPLACEMENTS</v>
          </cell>
        </row>
        <row r="252">
          <cell r="C252">
            <v>625624</v>
          </cell>
          <cell r="D252" t="str">
            <v>REF</v>
          </cell>
          <cell r="E252" t="str">
            <v>B - EBITDA</v>
          </cell>
          <cell r="F252" t="str">
            <v>K - Dépenses DEPLACEMENTS</v>
          </cell>
        </row>
        <row r="253">
          <cell r="C253">
            <v>625625</v>
          </cell>
          <cell r="D253" t="str">
            <v>REF</v>
          </cell>
          <cell r="E253" t="str">
            <v>B - EBITDA</v>
          </cell>
          <cell r="F253" t="str">
            <v>K - Dépenses DEPLACEMENTS</v>
          </cell>
        </row>
        <row r="254">
          <cell r="C254">
            <v>625626</v>
          </cell>
          <cell r="D254" t="str">
            <v>REF</v>
          </cell>
          <cell r="E254" t="str">
            <v>B - EBITDA</v>
          </cell>
          <cell r="F254" t="str">
            <v>K - Dépenses DEPLACEMENTS</v>
          </cell>
        </row>
        <row r="255">
          <cell r="C255">
            <v>625628</v>
          </cell>
          <cell r="D255" t="str">
            <v>REF</v>
          </cell>
          <cell r="E255" t="str">
            <v>B - EBITDA</v>
          </cell>
          <cell r="F255" t="str">
            <v>K - Dépenses DEPLACEMENTS</v>
          </cell>
        </row>
        <row r="256">
          <cell r="C256">
            <v>625632</v>
          </cell>
          <cell r="D256" t="str">
            <v>REF</v>
          </cell>
          <cell r="E256" t="str">
            <v>B - EBITDA</v>
          </cell>
          <cell r="F256" t="str">
            <v>K - Dépenses DEPLACEMENTS</v>
          </cell>
        </row>
        <row r="257">
          <cell r="C257">
            <v>625635</v>
          </cell>
          <cell r="D257" t="str">
            <v>REF</v>
          </cell>
          <cell r="E257" t="str">
            <v>B - EBITDA</v>
          </cell>
          <cell r="F257" t="str">
            <v>K - Dépenses DEPLACEMENTS</v>
          </cell>
        </row>
        <row r="258">
          <cell r="C258">
            <v>625637</v>
          </cell>
          <cell r="D258" t="str">
            <v>REF</v>
          </cell>
          <cell r="E258" t="str">
            <v>B - EBITDA</v>
          </cell>
          <cell r="F258" t="str">
            <v>K - Dépenses DEPLACEMENTS</v>
          </cell>
        </row>
        <row r="259">
          <cell r="C259">
            <v>625638</v>
          </cell>
          <cell r="D259" t="str">
            <v>REF</v>
          </cell>
          <cell r="E259" t="str">
            <v>B - EBITDA</v>
          </cell>
          <cell r="F259" t="str">
            <v>K - Dépenses DEPLACEMENTS</v>
          </cell>
        </row>
        <row r="260">
          <cell r="C260">
            <v>625641</v>
          </cell>
          <cell r="D260" t="str">
            <v>REF</v>
          </cell>
          <cell r="E260" t="str">
            <v>B - EBITDA</v>
          </cell>
          <cell r="F260" t="str">
            <v>K - Dépenses DEPLACEMENTS</v>
          </cell>
        </row>
        <row r="261">
          <cell r="C261">
            <v>625646</v>
          </cell>
          <cell r="D261" t="str">
            <v>REF</v>
          </cell>
          <cell r="E261" t="str">
            <v>B - EBITDA</v>
          </cell>
          <cell r="F261" t="str">
            <v>K - Dépenses DEPLACEMENTS</v>
          </cell>
        </row>
        <row r="262">
          <cell r="C262">
            <v>625649</v>
          </cell>
          <cell r="D262" t="str">
            <v>REF</v>
          </cell>
          <cell r="E262" t="str">
            <v>B - EBITDA</v>
          </cell>
          <cell r="F262" t="str">
            <v>K - Dépenses DEPLACEMENTS</v>
          </cell>
        </row>
        <row r="263">
          <cell r="C263">
            <v>625652</v>
          </cell>
          <cell r="D263" t="str">
            <v>REF</v>
          </cell>
          <cell r="E263" t="str">
            <v>B - EBITDA</v>
          </cell>
          <cell r="F263" t="str">
            <v>K - Dépenses DEPLACEMENTS</v>
          </cell>
        </row>
        <row r="264">
          <cell r="C264">
            <v>625655</v>
          </cell>
          <cell r="D264" t="str">
            <v>REF</v>
          </cell>
          <cell r="E264" t="str">
            <v>B - EBITDA</v>
          </cell>
          <cell r="F264" t="str">
            <v>K - Dépenses DEPLACEMENTS</v>
          </cell>
        </row>
        <row r="265">
          <cell r="C265">
            <v>625656</v>
          </cell>
          <cell r="D265" t="str">
            <v>REF</v>
          </cell>
          <cell r="E265" t="str">
            <v>B - EBITDA</v>
          </cell>
          <cell r="F265" t="str">
            <v>K - Dépenses DEPLACEMENTS</v>
          </cell>
        </row>
        <row r="266">
          <cell r="C266">
            <v>625657</v>
          </cell>
          <cell r="D266" t="str">
            <v>REF</v>
          </cell>
          <cell r="E266" t="str">
            <v>B - EBITDA</v>
          </cell>
          <cell r="F266" t="str">
            <v>K - Dépenses DEPLACEMENTS</v>
          </cell>
        </row>
        <row r="267">
          <cell r="C267">
            <v>625660</v>
          </cell>
          <cell r="D267" t="str">
            <v>REF</v>
          </cell>
          <cell r="E267" t="str">
            <v>B - EBITDA</v>
          </cell>
          <cell r="F267" t="str">
            <v>K - Dépenses DEPLACEMENTS</v>
          </cell>
        </row>
        <row r="268">
          <cell r="C268">
            <v>625663</v>
          </cell>
          <cell r="D268" t="str">
            <v>REF</v>
          </cell>
          <cell r="E268" t="str">
            <v>B - EBITDA</v>
          </cell>
          <cell r="F268" t="str">
            <v>K - Dépenses DEPLACEMENTS</v>
          </cell>
        </row>
        <row r="269">
          <cell r="C269">
            <v>625665</v>
          </cell>
          <cell r="D269" t="str">
            <v>REF</v>
          </cell>
          <cell r="E269" t="str">
            <v>B - EBITDA</v>
          </cell>
          <cell r="F269" t="str">
            <v>K - Dépenses DEPLACEMENTS</v>
          </cell>
        </row>
        <row r="270">
          <cell r="C270">
            <v>625670</v>
          </cell>
          <cell r="D270" t="str">
            <v>REF</v>
          </cell>
          <cell r="E270" t="str">
            <v>B - EBITDA</v>
          </cell>
          <cell r="F270" t="str">
            <v>K - Dépenses DEPLACEMENTS</v>
          </cell>
        </row>
        <row r="271">
          <cell r="C271">
            <v>625672</v>
          </cell>
          <cell r="D271" t="str">
            <v>REF</v>
          </cell>
          <cell r="E271" t="str">
            <v>B - EBITDA</v>
          </cell>
          <cell r="F271" t="str">
            <v>K - Dépenses DEPLACEMENTS</v>
          </cell>
        </row>
        <row r="272">
          <cell r="C272">
            <v>625673</v>
          </cell>
          <cell r="D272" t="str">
            <v>REF</v>
          </cell>
          <cell r="E272" t="str">
            <v>B - EBITDA</v>
          </cell>
          <cell r="F272" t="str">
            <v>K - Dépenses DEPLACEMENTS</v>
          </cell>
        </row>
        <row r="273">
          <cell r="C273">
            <v>625677</v>
          </cell>
          <cell r="D273" t="str">
            <v>REF</v>
          </cell>
          <cell r="E273" t="str">
            <v>B - EBITDA</v>
          </cell>
          <cell r="F273" t="str">
            <v>K - Dépenses DEPLACEMENTS</v>
          </cell>
        </row>
        <row r="274">
          <cell r="C274">
            <v>625679</v>
          </cell>
          <cell r="D274" t="str">
            <v>REF</v>
          </cell>
          <cell r="E274" t="str">
            <v>B - EBITDA</v>
          </cell>
          <cell r="F274" t="str">
            <v>K - Dépenses DEPLACEMENTS</v>
          </cell>
        </row>
        <row r="275">
          <cell r="C275">
            <v>625680</v>
          </cell>
          <cell r="D275" t="str">
            <v>REF</v>
          </cell>
          <cell r="E275" t="str">
            <v>B - EBITDA</v>
          </cell>
          <cell r="F275" t="str">
            <v>K - Dépenses DEPLACEMENTS</v>
          </cell>
        </row>
        <row r="276">
          <cell r="C276">
            <v>625684</v>
          </cell>
          <cell r="D276" t="str">
            <v>REF</v>
          </cell>
          <cell r="E276" t="str">
            <v>B - EBITDA</v>
          </cell>
          <cell r="F276" t="str">
            <v>K - Dépenses DEPLACEMENTS</v>
          </cell>
        </row>
        <row r="277">
          <cell r="C277">
            <v>625686</v>
          </cell>
          <cell r="D277" t="str">
            <v>REF</v>
          </cell>
          <cell r="E277" t="str">
            <v>B - EBITDA</v>
          </cell>
          <cell r="F277" t="str">
            <v>K - Dépenses DEPLACEMENTS</v>
          </cell>
        </row>
        <row r="278">
          <cell r="C278">
            <v>625688</v>
          </cell>
          <cell r="D278" t="str">
            <v>REF</v>
          </cell>
          <cell r="E278" t="str">
            <v>B - EBITDA</v>
          </cell>
          <cell r="F278" t="str">
            <v>K - Dépenses DEPLACEMENTS</v>
          </cell>
        </row>
        <row r="279">
          <cell r="C279">
            <v>625690</v>
          </cell>
          <cell r="D279" t="str">
            <v>REF</v>
          </cell>
          <cell r="E279" t="str">
            <v>B - EBITDA</v>
          </cell>
          <cell r="F279" t="str">
            <v>K - Dépenses DEPLACEMENTS</v>
          </cell>
        </row>
        <row r="280">
          <cell r="C280">
            <v>625691</v>
          </cell>
          <cell r="D280" t="str">
            <v>REF</v>
          </cell>
          <cell r="E280" t="str">
            <v>B - EBITDA</v>
          </cell>
          <cell r="F280" t="str">
            <v>K - Dépenses DEPLACEMENTS</v>
          </cell>
        </row>
        <row r="281">
          <cell r="C281">
            <v>625695</v>
          </cell>
          <cell r="D281" t="str">
            <v>REF</v>
          </cell>
          <cell r="E281" t="str">
            <v>B - EBITDA</v>
          </cell>
          <cell r="F281" t="str">
            <v>K - Dépenses DEPLACEMENTS</v>
          </cell>
        </row>
        <row r="282">
          <cell r="C282">
            <v>625696</v>
          </cell>
          <cell r="D282" t="str">
            <v>REF</v>
          </cell>
          <cell r="E282" t="str">
            <v>B - EBITDA</v>
          </cell>
          <cell r="F282" t="str">
            <v>K - Dépenses DEPLACEMENTS</v>
          </cell>
        </row>
        <row r="283">
          <cell r="C283">
            <v>625697</v>
          </cell>
          <cell r="D283" t="str">
            <v>REF</v>
          </cell>
          <cell r="E283" t="str">
            <v>B - EBITDA</v>
          </cell>
          <cell r="F283" t="str">
            <v>K - Dépenses DEPLACEMENTS</v>
          </cell>
        </row>
        <row r="284">
          <cell r="C284">
            <v>625710</v>
          </cell>
          <cell r="D284" t="str">
            <v>REF</v>
          </cell>
          <cell r="E284" t="str">
            <v>B - EBITDA</v>
          </cell>
          <cell r="F284" t="str">
            <v>K - Dépenses DEPLACEMENTS</v>
          </cell>
        </row>
        <row r="285">
          <cell r="C285">
            <v>625720</v>
          </cell>
          <cell r="D285" t="str">
            <v>REF</v>
          </cell>
          <cell r="E285" t="str">
            <v>B - EBITDA</v>
          </cell>
          <cell r="F285" t="str">
            <v>K - Dépenses DEPLACEMENTS</v>
          </cell>
        </row>
        <row r="286">
          <cell r="C286">
            <v>633300</v>
          </cell>
          <cell r="D286" t="str">
            <v>TAX</v>
          </cell>
          <cell r="E286" t="str">
            <v>B - EBITDA</v>
          </cell>
          <cell r="F286" t="str">
            <v>L - Impôts et Taxes</v>
          </cell>
        </row>
        <row r="287">
          <cell r="C287">
            <v>633400</v>
          </cell>
          <cell r="D287" t="str">
            <v>TAX</v>
          </cell>
          <cell r="E287" t="str">
            <v>B - EBITDA</v>
          </cell>
          <cell r="F287" t="str">
            <v>L - Impôts et Taxes</v>
          </cell>
        </row>
        <row r="288">
          <cell r="C288">
            <v>633500</v>
          </cell>
          <cell r="D288" t="str">
            <v>TAX</v>
          </cell>
          <cell r="E288" t="str">
            <v>B - EBITDA</v>
          </cell>
          <cell r="F288" t="str">
            <v>L - Impôts et Taxes</v>
          </cell>
        </row>
        <row r="289">
          <cell r="C289">
            <v>635110</v>
          </cell>
          <cell r="D289" t="str">
            <v>TAX</v>
          </cell>
          <cell r="E289" t="str">
            <v>B - EBITDA</v>
          </cell>
          <cell r="F289" t="str">
            <v>L - Impôts et Taxes</v>
          </cell>
        </row>
        <row r="290">
          <cell r="C290">
            <v>635120</v>
          </cell>
          <cell r="D290" t="str">
            <v>TAX</v>
          </cell>
          <cell r="E290" t="str">
            <v>B - EBITDA</v>
          </cell>
          <cell r="F290" t="str">
            <v>L - Impôts et Taxes</v>
          </cell>
        </row>
        <row r="291">
          <cell r="C291">
            <v>635140</v>
          </cell>
          <cell r="D291" t="str">
            <v>TAX</v>
          </cell>
          <cell r="E291" t="str">
            <v>B - EBITDA</v>
          </cell>
          <cell r="F291" t="str">
            <v>L - Impôts et Taxes</v>
          </cell>
        </row>
        <row r="292">
          <cell r="C292">
            <v>635150</v>
          </cell>
          <cell r="D292" t="str">
            <v>TAX</v>
          </cell>
          <cell r="E292" t="str">
            <v>B - EBITDA</v>
          </cell>
          <cell r="F292" t="str">
            <v>L - Impôts et Taxes</v>
          </cell>
        </row>
        <row r="293">
          <cell r="C293">
            <v>635800</v>
          </cell>
          <cell r="D293" t="str">
            <v>TAX</v>
          </cell>
          <cell r="E293" t="str">
            <v>B - EBITDA</v>
          </cell>
          <cell r="F293" t="str">
            <v>L - Impôts et Taxes</v>
          </cell>
        </row>
        <row r="294">
          <cell r="C294">
            <v>635801</v>
          </cell>
          <cell r="D294" t="str">
            <v>TAX</v>
          </cell>
          <cell r="E294" t="str">
            <v>B - EBITDA</v>
          </cell>
          <cell r="F294" t="str">
            <v>L - Impôts et Taxes</v>
          </cell>
        </row>
        <row r="295">
          <cell r="C295">
            <v>637400</v>
          </cell>
          <cell r="D295" t="str">
            <v>TAX</v>
          </cell>
          <cell r="E295" t="str">
            <v>B - EBITDA</v>
          </cell>
          <cell r="F295" t="str">
            <v>L - Impôts et Taxes</v>
          </cell>
        </row>
        <row r="296">
          <cell r="C296">
            <v>637800</v>
          </cell>
          <cell r="D296" t="str">
            <v>TAX</v>
          </cell>
          <cell r="E296" t="str">
            <v>B - EBITDA</v>
          </cell>
          <cell r="F296" t="str">
            <v>L - Impôts et Taxes</v>
          </cell>
        </row>
        <row r="297">
          <cell r="C297">
            <v>671200</v>
          </cell>
          <cell r="D297" t="str">
            <v>TAX</v>
          </cell>
          <cell r="E297" t="str">
            <v>B - EBITDA</v>
          </cell>
          <cell r="F297" t="str">
            <v>L - Impôts et Taxes</v>
          </cell>
        </row>
        <row r="298">
          <cell r="C298">
            <v>671210</v>
          </cell>
          <cell r="D298" t="str">
            <v>TAX</v>
          </cell>
          <cell r="E298" t="str">
            <v>B - EBITDA</v>
          </cell>
          <cell r="F298" t="str">
            <v>L - Impôts et Taxes</v>
          </cell>
        </row>
        <row r="299">
          <cell r="C299">
            <v>627500</v>
          </cell>
          <cell r="D299" t="str">
            <v>BQE</v>
          </cell>
          <cell r="E299" t="str">
            <v>B - EBITDA</v>
          </cell>
          <cell r="F299" t="str">
            <v>M - Frais bancaires</v>
          </cell>
        </row>
        <row r="300">
          <cell r="C300">
            <v>627800</v>
          </cell>
          <cell r="D300" t="str">
            <v>BQE</v>
          </cell>
          <cell r="E300" t="str">
            <v>B - EBITDA</v>
          </cell>
          <cell r="F300" t="str">
            <v>M - Frais bancaires</v>
          </cell>
        </row>
        <row r="301">
          <cell r="C301">
            <v>604100</v>
          </cell>
          <cell r="D301" t="str">
            <v>FIL</v>
          </cell>
          <cell r="E301" t="str">
            <v>B - EBITDA</v>
          </cell>
          <cell r="F301" t="str">
            <v>N - Filiales</v>
          </cell>
        </row>
        <row r="302">
          <cell r="C302">
            <v>604110</v>
          </cell>
          <cell r="D302" t="str">
            <v>FIL</v>
          </cell>
          <cell r="E302" t="str">
            <v>B - EBITDA</v>
          </cell>
          <cell r="F302" t="str">
            <v>N - Filiales</v>
          </cell>
        </row>
        <row r="303">
          <cell r="C303">
            <v>622210</v>
          </cell>
          <cell r="D303" t="str">
            <v>HONO</v>
          </cell>
          <cell r="E303" t="str">
            <v>B - EBITDA</v>
          </cell>
          <cell r="F303" t="str">
            <v>N - Filiales</v>
          </cell>
        </row>
        <row r="304">
          <cell r="C304">
            <v>622220</v>
          </cell>
          <cell r="D304" t="str">
            <v>HONO</v>
          </cell>
          <cell r="E304" t="str">
            <v>B - EBITDA</v>
          </cell>
          <cell r="F304" t="str">
            <v>N - Filiales</v>
          </cell>
        </row>
        <row r="305">
          <cell r="C305">
            <v>625147</v>
          </cell>
          <cell r="D305" t="str">
            <v>REF</v>
          </cell>
          <cell r="E305" t="str">
            <v>B - EBITDA</v>
          </cell>
          <cell r="F305" t="str">
            <v>N - Filiales</v>
          </cell>
        </row>
        <row r="306">
          <cell r="C306">
            <v>761600</v>
          </cell>
          <cell r="D306" t="str">
            <v>REF</v>
          </cell>
          <cell r="E306" t="str">
            <v>B - EBITDA</v>
          </cell>
          <cell r="F306" t="str">
            <v>N - Filiales</v>
          </cell>
        </row>
        <row r="307">
          <cell r="C307">
            <v>652000</v>
          </cell>
          <cell r="D307" t="str">
            <v>REDV</v>
          </cell>
          <cell r="E307" t="str">
            <v>C - Résultat d'Exploitation</v>
          </cell>
          <cell r="F307" t="str">
            <v>O - Redevance</v>
          </cell>
        </row>
        <row r="308">
          <cell r="C308">
            <v>658000</v>
          </cell>
          <cell r="D308" t="str">
            <v>AUT</v>
          </cell>
          <cell r="E308" t="str">
            <v>D - Résultat Net avant IS</v>
          </cell>
          <cell r="F308" t="str">
            <v>P - Autres pdts / Autres Charges</v>
          </cell>
        </row>
        <row r="309">
          <cell r="C309">
            <v>758000</v>
          </cell>
          <cell r="D309" t="str">
            <v>AUT</v>
          </cell>
          <cell r="E309" t="str">
            <v>D - Résultat Net avant IS</v>
          </cell>
          <cell r="F309" t="str">
            <v>P - Autres pdts / Autres Charges</v>
          </cell>
        </row>
        <row r="310">
          <cell r="C310">
            <v>791000</v>
          </cell>
          <cell r="D310" t="str">
            <v>AUT</v>
          </cell>
          <cell r="E310" t="str">
            <v>D - Résultat Net avant IS</v>
          </cell>
          <cell r="F310" t="str">
            <v>P - Autres pdts / Autres Charges</v>
          </cell>
        </row>
        <row r="311">
          <cell r="C311">
            <v>681110</v>
          </cell>
          <cell r="D311" t="str">
            <v>AMOR</v>
          </cell>
          <cell r="E311" t="str">
            <v>C - Résultat d'Exploitation</v>
          </cell>
          <cell r="F311" t="str">
            <v>Q - Amortissements</v>
          </cell>
        </row>
        <row r="312">
          <cell r="C312">
            <v>681120</v>
          </cell>
          <cell r="D312" t="str">
            <v>AMOR</v>
          </cell>
          <cell r="E312" t="str">
            <v>C - Résultat d'Exploitation</v>
          </cell>
          <cell r="F312" t="str">
            <v>Q - Amortissements</v>
          </cell>
        </row>
        <row r="313">
          <cell r="C313">
            <v>654000</v>
          </cell>
          <cell r="D313" t="str">
            <v>PROV</v>
          </cell>
          <cell r="E313" t="str">
            <v>C - Résultat d'Exploitation</v>
          </cell>
          <cell r="F313" t="str">
            <v>R - Provisions Clients</v>
          </cell>
        </row>
        <row r="314">
          <cell r="C314">
            <v>654900</v>
          </cell>
          <cell r="D314" t="str">
            <v>PROV</v>
          </cell>
          <cell r="E314" t="str">
            <v>C - Résultat d'Exploitation</v>
          </cell>
          <cell r="F314" t="str">
            <v>R - Provisions Clients</v>
          </cell>
        </row>
        <row r="315">
          <cell r="C315">
            <v>681740</v>
          </cell>
          <cell r="D315" t="str">
            <v>PROV</v>
          </cell>
          <cell r="E315" t="str">
            <v>C - Résultat d'Exploitation</v>
          </cell>
          <cell r="F315" t="str">
            <v>R - Provisions Clients</v>
          </cell>
        </row>
        <row r="316">
          <cell r="C316">
            <v>781740</v>
          </cell>
          <cell r="D316" t="str">
            <v>PROV</v>
          </cell>
          <cell r="E316" t="str">
            <v>C - Résultat d'Exploitation</v>
          </cell>
          <cell r="F316" t="str">
            <v>R - Provisions Clients</v>
          </cell>
        </row>
        <row r="317">
          <cell r="C317">
            <v>661500</v>
          </cell>
          <cell r="D317" t="str">
            <v>FFI</v>
          </cell>
          <cell r="E317" t="str">
            <v>C - Résultat d'Exploitation</v>
          </cell>
          <cell r="F317" t="str">
            <v>S - Frais Financiers</v>
          </cell>
        </row>
        <row r="318">
          <cell r="C318">
            <v>661600</v>
          </cell>
          <cell r="D318" t="str">
            <v>FFI</v>
          </cell>
          <cell r="E318" t="str">
            <v>C - Résultat d'Exploitation</v>
          </cell>
          <cell r="F318" t="str">
            <v>S - Frais Financiers</v>
          </cell>
        </row>
        <row r="319">
          <cell r="C319">
            <v>665000</v>
          </cell>
          <cell r="D319" t="str">
            <v>FFI</v>
          </cell>
          <cell r="E319" t="str">
            <v>C - Résultat d'Exploitation</v>
          </cell>
          <cell r="F319" t="str">
            <v>S - Frais Financiers</v>
          </cell>
        </row>
        <row r="320">
          <cell r="C320">
            <v>666000</v>
          </cell>
          <cell r="D320" t="str">
            <v>FFI</v>
          </cell>
          <cell r="E320" t="str">
            <v>C - Résultat d'Exploitation</v>
          </cell>
          <cell r="F320" t="str">
            <v>S - Frais Financiers</v>
          </cell>
        </row>
        <row r="321">
          <cell r="C321">
            <v>667000</v>
          </cell>
          <cell r="D321" t="str">
            <v>FFI</v>
          </cell>
          <cell r="E321" t="str">
            <v>C - Résultat d'Exploitation</v>
          </cell>
          <cell r="F321" t="str">
            <v>S - Frais Financiers</v>
          </cell>
        </row>
        <row r="322">
          <cell r="C322">
            <v>695300</v>
          </cell>
          <cell r="D322" t="str">
            <v>PART</v>
          </cell>
          <cell r="E322" t="str">
            <v>E - Résultat  Net après IS</v>
          </cell>
          <cell r="F322" t="str">
            <v>V - IS</v>
          </cell>
        </row>
        <row r="323">
          <cell r="C323">
            <v>761000</v>
          </cell>
          <cell r="D323" t="str">
            <v>FFI</v>
          </cell>
          <cell r="E323" t="str">
            <v>C - Résultat d'Exploitation</v>
          </cell>
          <cell r="F323" t="str">
            <v>S - Frais Financiers</v>
          </cell>
        </row>
        <row r="324">
          <cell r="C324">
            <v>763100</v>
          </cell>
          <cell r="D324" t="str">
            <v>FFI</v>
          </cell>
          <cell r="E324" t="str">
            <v>C - Résultat d'Exploitation</v>
          </cell>
          <cell r="F324" t="str">
            <v>S - Frais Financiers</v>
          </cell>
        </row>
        <row r="325">
          <cell r="C325">
            <v>764000</v>
          </cell>
          <cell r="D325" t="str">
            <v>CA</v>
          </cell>
          <cell r="E325" t="str">
            <v>A - Résultat 1</v>
          </cell>
          <cell r="F325" t="str">
            <v>S - Frais Financiers</v>
          </cell>
        </row>
        <row r="326">
          <cell r="C326">
            <v>766000</v>
          </cell>
          <cell r="D326" t="str">
            <v>FFI</v>
          </cell>
          <cell r="E326" t="str">
            <v>C - Résultat d'Exploitation</v>
          </cell>
          <cell r="F326" t="str">
            <v>S - Frais Financiers</v>
          </cell>
        </row>
        <row r="327">
          <cell r="C327">
            <v>767000</v>
          </cell>
          <cell r="D327" t="str">
            <v>FFI</v>
          </cell>
          <cell r="E327" t="str">
            <v>C - Résultat d'Exploitation</v>
          </cell>
          <cell r="F327" t="str">
            <v>S - Frais Financiers</v>
          </cell>
        </row>
        <row r="328">
          <cell r="C328">
            <v>771100</v>
          </cell>
          <cell r="D328" t="str">
            <v>FFI</v>
          </cell>
          <cell r="E328" t="str">
            <v>C - Résultat d'Exploitation</v>
          </cell>
          <cell r="F328" t="str">
            <v>S - Frais Financiers</v>
          </cell>
        </row>
        <row r="329">
          <cell r="C329">
            <v>671800</v>
          </cell>
          <cell r="D329" t="str">
            <v>EXC</v>
          </cell>
          <cell r="E329" t="str">
            <v>D - Résultat Net avant IS</v>
          </cell>
          <cell r="F329" t="str">
            <v>T - Frais Exceptionnels</v>
          </cell>
        </row>
        <row r="330">
          <cell r="C330">
            <v>678800</v>
          </cell>
          <cell r="D330" t="str">
            <v>EXC</v>
          </cell>
          <cell r="E330" t="str">
            <v>D - Résultat Net avant IS</v>
          </cell>
          <cell r="F330" t="str">
            <v>T - Frais Exceptionnels</v>
          </cell>
        </row>
        <row r="331">
          <cell r="C331">
            <v>687500</v>
          </cell>
          <cell r="D331" t="str">
            <v>EXC</v>
          </cell>
          <cell r="E331" t="str">
            <v>D - Résultat Net avant IS</v>
          </cell>
          <cell r="F331" t="str">
            <v>T - Frais Exceptionnels</v>
          </cell>
        </row>
        <row r="332">
          <cell r="C332">
            <v>771800</v>
          </cell>
          <cell r="D332" t="str">
            <v>EXC</v>
          </cell>
          <cell r="E332" t="str">
            <v>D - Résultat Net avant IS</v>
          </cell>
          <cell r="F332" t="str">
            <v>T - Frais Exceptionnels</v>
          </cell>
        </row>
        <row r="333">
          <cell r="C333">
            <v>775000</v>
          </cell>
          <cell r="D333" t="str">
            <v>EXC</v>
          </cell>
          <cell r="E333" t="str">
            <v>D - Résultat Net avant IS</v>
          </cell>
          <cell r="F333" t="str">
            <v>T - Frais Exceptionnels</v>
          </cell>
        </row>
        <row r="334">
          <cell r="C334">
            <v>787500</v>
          </cell>
          <cell r="D334" t="str">
            <v>EXC</v>
          </cell>
          <cell r="E334" t="str">
            <v>D - Résultat Net avant IS</v>
          </cell>
          <cell r="F334" t="str">
            <v>T - Frais Exceptionnels</v>
          </cell>
        </row>
        <row r="335">
          <cell r="C335">
            <v>691000</v>
          </cell>
          <cell r="D335" t="str">
            <v>PART</v>
          </cell>
          <cell r="E335" t="str">
            <v>E - Résultat  Net après IS</v>
          </cell>
          <cell r="F335" t="str">
            <v>U - Participation des salariés</v>
          </cell>
        </row>
        <row r="336">
          <cell r="C336">
            <v>695000</v>
          </cell>
          <cell r="D336" t="str">
            <v>PART</v>
          </cell>
          <cell r="E336" t="str">
            <v>E - Résultat  Net après IS</v>
          </cell>
          <cell r="F336" t="str">
            <v>V - IS</v>
          </cell>
        </row>
      </sheetData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lientOLE"/>
    </sheetNames>
    <definedNames>
      <definedName name="ListeComptes"/>
    </defined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lientOLE"/>
    </sheetNames>
    <definedNames>
      <definedName name="credit"/>
      <definedName name="libelle"/>
    </definedNames>
    <sheetDataSet>
      <sheetData sheetId="0"/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lientOLE"/>
    </sheetNames>
    <definedNames>
      <definedName name="credit"/>
      <definedName name="libelle"/>
    </definedNames>
    <sheetDataSet>
      <sheetData sheetId="0" refreshError="1"/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VITE" refreshedDate="42915.047439236114" createdVersion="3" refreshedVersion="5" minRefreshableVersion="3" recordCount="101">
  <cacheSource type="worksheet">
    <worksheetSource ref="A10:BA111" sheet="BASE"/>
  </cacheSource>
  <cacheFields count="53">
    <cacheField name="A/C" numFmtId="0">
      <sharedItems containsString="0" containsBlank="1" containsNumber="1" containsInteger="1" minValue="60222000" maxValue="79100000" count="110">
        <n v="60222000"/>
        <n v="60611000"/>
        <n v="60612000"/>
        <n v="60613000"/>
        <n v="60614000"/>
        <n v="60615000"/>
        <n v="60616000"/>
        <n v="60620000"/>
        <n v="60630000"/>
        <n v="60630100"/>
        <n v="60630200"/>
        <n v="60630300"/>
        <n v="60631000"/>
        <n v="60632000"/>
        <n v="60640000"/>
        <n v="60680000"/>
        <n v="60685000"/>
        <n v="60687000"/>
        <n v="61100000"/>
        <n v="61220000"/>
        <n v="61320000"/>
        <n v="61325000"/>
        <n v="61350000"/>
        <n v="61351000"/>
        <n v="61400000"/>
        <n v="61410000"/>
        <n v="61503000"/>
        <n v="61504000"/>
        <n v="61505000"/>
        <n v="61510000"/>
        <n v="61515000"/>
        <n v="61516000"/>
        <n v="61520000"/>
        <n v="61527000"/>
        <n v="61530000"/>
        <n v="61541000"/>
        <n v="61545000"/>
        <n v="61546000"/>
        <n v="61550000"/>
        <n v="61551500"/>
        <n v="61552000"/>
        <n v="61555000"/>
        <n v="61560000"/>
        <n v="61590000"/>
        <n v="61610000"/>
        <n v="61630000"/>
        <n v="61650000"/>
        <n v="61700000"/>
        <n v="61700700"/>
        <n v="61810000"/>
        <n v="62100000"/>
        <n v="62260000"/>
        <n v="62261000"/>
        <n v="62310000"/>
        <n v="62340000"/>
        <n v="62380000"/>
        <n v="62390000"/>
        <n v="62510000"/>
        <n v="62570000"/>
        <n v="62610000"/>
        <n v="62611300"/>
        <n v="62620000"/>
        <n v="62780000"/>
        <n v="62781000"/>
        <n v="62810000"/>
        <n v="63120000"/>
        <n v="63330000"/>
        <n v="63340000"/>
        <n v="63500000"/>
        <n v="63511000"/>
        <n v="63512000"/>
        <n v="63710000"/>
        <n v="64110000"/>
        <n v="64120000"/>
        <n v="64130000"/>
        <n v="64510000"/>
        <n v="64530000"/>
        <n v="64540000"/>
        <n v="64550000"/>
        <n v="64553000"/>
        <n v="64572000"/>
        <n v="64750000"/>
        <n v="64900000"/>
        <n v="65100000"/>
        <n v="65800000"/>
        <n v="66116000"/>
        <n v="67120000"/>
        <n v="67200000"/>
        <n v="68112000"/>
        <n v="68750000"/>
        <n v="69500000"/>
        <n v="70600000"/>
        <n v="70605000"/>
        <n v="70610000"/>
        <n v="70702000"/>
        <n v="75800000"/>
        <n v="76400000"/>
        <n v="77200000"/>
        <n v="77700000"/>
        <n v="79100000"/>
        <m/>
        <n v="64532000" u="1"/>
        <n v="61540000" u="1"/>
        <n v="63350000" u="1"/>
        <n v="64582000" u="1"/>
        <n v="62500000" u="1"/>
        <n v="61531000" u="1"/>
        <n v="61570000" u="1"/>
        <n v="64710000" u="1"/>
        <n v="64700000" u="1"/>
      </sharedItems>
    </cacheField>
    <cacheField name="P&amp;L" numFmtId="0">
      <sharedItems containsBlank="1"/>
    </cacheField>
    <cacheField name="CPT 1" numFmtId="0">
      <sharedItems containsBlank="1" count="7">
        <s v="A - Résultat Activité"/>
        <s v="B- EBITDA"/>
        <s v="C- SALAIRE SIEGE"/>
        <s v="Résultat net avant IS"/>
        <s v="Résultat d'exploitation"/>
        <s v="Résultat net après I.S"/>
        <m/>
      </sharedItems>
    </cacheField>
    <cacheField name="LIB" numFmtId="0">
      <sharedItems containsBlank="1" count="154">
        <s v="Produits d'entretien"/>
        <s v="Electricit "/>
        <s v="Gaz"/>
        <s v="EAUX"/>
        <s v="BOUES"/>
        <s v="TERENBENTHINE"/>
        <s v="TEREBENTHINE"/>
        <s v="CARBURANT LUBRIFIANT"/>
        <s v="Fournit. entretien &amp; petit equip."/>
        <s v="MAT EQUIP POUR SOIN"/>
        <s v="EQUIP REGLEMSECU HYGIENE"/>
        <s v="XXXXX"/>
        <s v="LINGES JETTABLES"/>
        <s v="AUTRES LINGES"/>
        <s v="Fournitures administratives"/>
        <s v="Autres matieres et fournitures"/>
        <s v=""/>
        <s v="PETITE ALIMENTATION"/>
        <s v="Sous-traitance generale"/>
        <s v="Credit-bail mobilier"/>
        <s v="Locations immobilieres"/>
        <s v="Locations mobilieres"/>
        <s v="LOCATION MATERIEL"/>
        <s v="NETTOYAGE GENERAL"/>
        <s v="ENTRETIEN PISCINE "/>
        <s v="ENTRTETIEN ASCENSEUR"/>
        <s v="Sur biens immobiliers"/>
        <s v="ENTRETIEN SANITAIRES"/>
        <s v="Sur biens mobiliers"/>
        <s v="ENTRETIEN MAT ROULANT"/>
        <s v="MAINT ENTRE SECU ALARM FEU"/>
        <s v="Multirisques"/>
        <s v="Assurance-transport"/>
        <s v="Etudes et recherches"/>
        <s v="ETUDE CERTIFICATION ISO"/>
        <s v="Documentation generale"/>
        <s v="Personnel exterieur a l'entreprise"/>
        <s v="Honoraires"/>
        <s v="Annonces et insertions"/>
        <s v="Cadeaux a la clientele"/>
        <s v="Divers (pourboires, dons courants)"/>
        <s v="Voyages et deplacements"/>
        <s v="Receptions"/>
        <s v="TELEPHONE FAX"/>
        <s v="T l phone"/>
        <s v="Autres frais &amp; comm. prest. serv."/>
        <s v="Concours divers (cotisations,...)"/>
        <s v="Part. employ. a form.  prof. cont."/>
        <s v="Autres impots taxes &amp; vers. ass."/>
        <s v="Contribution economique territorial"/>
        <s v="Taxes foncieres"/>
        <s v="Contrib. soc. solid. a charge stes"/>
        <s v="Salaires appointements"/>
        <s v="Conges payes"/>
        <s v="Primes et gratifications"/>
        <s v="Cotisations urssaf"/>
        <s v="Medecine du travail, pharmacie"/>
        <s v="CICE"/>
        <s v="Redevanc. concess. brev. licenc,.."/>
        <s v="Charges diverses gestion courante"/>
        <s v="Des emprunts et dettes assimilees"/>
        <s v="Penalites amendes fisc. &amp; penales"/>
        <s v="Charges sur exercices anterieurs"/>
        <s v="Immobilisations corporelles"/>
        <s v="Impots sur les benefices"/>
        <s v="Prestations de services"/>
        <s v="PRESTATIONS SOINS TVA 10 %"/>
        <s v="Produits divers gestion courante"/>
        <s v="Revenus valeurs mobil. placement"/>
        <s v="Transferts de charges d'expl."/>
        <m/>
        <s v="IMPOTS S/LES BENEFICES   " u="1"/>
        <s v="PERSONNEL EXTE.A L'ENTREP" u="1"/>
        <s v="MEDECINE DU TRAVAIL      " u="1"/>
        <s v="CADEAUX A LA CLIENTELE   " u="1"/>
        <s v="DOT.AMORT.IMMO.CORPOR.   " u="1"/>
        <s v="ENTRETIEN SECURITE       " u="1"/>
        <s v="FOURN.NON STOCK.(CO2 MEDI" u="1"/>
        <s v="LOCATION MATERIEL        " u="1"/>
        <s v="CHARGES DIV.GEST.COURANTE" u="1"/>
        <s v="TELEPHONE MINITEL        " u="1"/>
        <s v="PENALITES ET AMENDES     " u="1"/>
        <s v="TAXE PROFESSIONNELLE     " u="1"/>
        <s v="PRODUITS D'ENTRETIEN     " u="1"/>
        <s v="REVENU DES VALEURS DE PLA" u="1"/>
        <s v="ETUDE/CERTIFICATION ISO" u="1"/>
        <s v="FOURN.NON STOCK.(TEREBENT" u="1"/>
        <s v="DOCUMENTATION GENERALE   " u="1"/>
        <s v="ENTRETIEN BUANDERIE      " u="1"/>
        <s v="FRAIS DEPLACEMENT SALARIES" u="1"/>
        <s v="VOYAGES &amp; DEPLACEMENTS" u="1"/>
        <s v="ENTRETIEN CONSTRUCTIONS  " u="1"/>
        <s v="FLEURS DECORATIONS       " u="1"/>
        <s v="EQUIP.REGLEM.SECU/HYGIENE" u="1"/>
        <s v="FOURNIT.ADMINISTRATIVES  " u="1"/>
        <s v="NETTOYAGE GENERAL        " u="1"/>
        <s v="ETUDES ET ANALYSES       " u="1"/>
        <s v="FOURN.NON STOCK.(AUT.LING" u="1"/>
        <s v="TRANSF.CHARGES D'EXPLOIT." u="1"/>
        <s v="ENTRETIEN ELECTRICITE    " u="1"/>
        <s v="ASSURANCE RESP. CIVILE   " u="1"/>
        <s v="ENTRETIEN ASCENSEUR      " u="1"/>
        <s v="TAXE D'APPRENTISSAGE     " u="1"/>
        <e v="#NAME?" u="1"/>
        <s v="  VTES CAFE" u="1"/>
        <s v="ENTRETIEN PISCINE &amp; BAINS" u="1"/>
        <s v="CHARGES SUR EXERCICES ANTERIEU" u="1"/>
        <s v="CONTRIB.SOCIALE SOLIDAR. " u="1"/>
        <s v="ENTRETIEN SANITAIRE" u="1"/>
        <s v="AFFRANCHISSEMENTS        " u="1"/>
        <s v="FOURN.NON STOCK.(EAU)    " u="1"/>
        <s v="FOURN.NON STOCK.(CARB.LUB" u="1"/>
        <s v="SALAIRES ET APPOINTEMENTS" u="1"/>
        <s v="AUTRES CHARGES SOCIALES  " u="1"/>
        <s v="COTISATIONS              " u="1"/>
        <s v="CONGES PAYES             " u="1"/>
        <s v="MAINTENANCE VOL TELESURV." u="1"/>
        <s v="ENTRETIEN MATERIEL DE BUREAU" u="1"/>
        <s v="LOCATIONS PARKING BUS    " u="1"/>
        <s v="MISSIONS ET RECEPTIONS   " u="1"/>
        <s v="SERVICES BANCAIRES       " u="1"/>
        <s v="FOURN.ENTRET.&amp;PETIT EQUIP" u="1"/>
        <s v="REDEVANCES BREVETS LICEN." u="1"/>
        <s v="ASSURANCE VEHICULE" u="1"/>
        <s v="FOURN.NON STOCK.(GAZ)    " u="1"/>
        <s v="FOURNIT.DE PHARMACIE     " u="1"/>
        <s v="MAINTENANCE              " u="1"/>
        <s v="AUTRES IMPOTS" u="1"/>
        <s v="INTERETS EMPRUNTS &amp;DETTES" u="1"/>
        <s v="CREDIT/LEASING" u="1"/>
        <s v="MANAGEMENT HOLDING" u="1"/>
        <s v="  AJUSTEMENT CH PAT" u="1"/>
        <s v="5OURN.NON STOCK.(ELECT.) " u="1"/>
        <s v="ENTRETIEN MAT.TRANSPORT  " u="1"/>
        <s v="ENTRETIEN CONTROLE ET PRE" u="1"/>
        <s v="MATERIEL/EQUIP.POUR SOINS" u="1"/>
        <s v="PARTICIP. FORMA. CONTINUE" u="1"/>
        <s v="FOURN.NON STOCK.LINGE JET" u="1"/>
        <s v="CHARGES SOC.SUR PROV. POUR C.P" u="1"/>
        <s v="  AG2R" u="1"/>
        <s v="INTERESSEMENT" u="1"/>
        <s v="ENTRETIEN MAT. ET OUTIL. " u="1"/>
        <s v="  EXT CAP FORFAIT SOC" u="1"/>
        <s v="LOYER SCI FOCH           " u="1"/>
        <s v="HONORAIRES               " u="1"/>
        <s v="ANNONCES ET INSERTIONS   " u="1"/>
        <s v="FOURN.NON STOCK.(BOUES)  " u="1"/>
        <s v="POURBOIRES DONS COURANTS " u="1"/>
        <s v="TAXES FONCIERES          " u="1"/>
        <s v="INTERNET                 " u="1"/>
        <s v="PRESTATIONS DE SERVICES  " u="1"/>
        <s v="PRODUITS DIV.GESTION COUR" u="1"/>
        <s v="PRESTATIONS DE SERVICES 19.60" u="1"/>
        <s v="LOCATIONS PHLEBOLOGIE    " u="1"/>
      </sharedItems>
    </cacheField>
    <cacheField name="mars-2013" numFmtId="0">
      <sharedItems containsString="0" containsBlank="1" containsNumber="1" containsInteger="1" minValue="4268" maxValue="55000"/>
    </cacheField>
    <cacheField name="avr.-2013" numFmtId="0">
      <sharedItems containsString="0" containsBlank="1" containsNumber="1" containsInteger="1" minValue="4268" maxValue="123750"/>
    </cacheField>
    <cacheField name="mai-2013" numFmtId="0">
      <sharedItems containsString="0" containsBlank="1" containsNumber="1" containsInteger="1" minValue="4268" maxValue="165000"/>
    </cacheField>
    <cacheField name="juin-2013" numFmtId="0">
      <sharedItems containsString="0" containsBlank="1" containsNumber="1" containsInteger="1" minValue="4268" maxValue="151250"/>
    </cacheField>
    <cacheField name="juil.-2013" numFmtId="0">
      <sharedItems containsString="0" containsBlank="1" containsNumber="1" containsInteger="1" minValue="4268" maxValue="165000"/>
    </cacheField>
    <cacheField name="août-2013" numFmtId="0">
      <sharedItems containsString="0" containsBlank="1" containsNumber="1" minValue="4268" maxValue="96250.000000000015"/>
    </cacheField>
    <cacheField name="sept.-2013" numFmtId="0">
      <sharedItems containsString="0" containsBlank="1" containsNumber="1" containsInteger="1" minValue="4268" maxValue="261250"/>
    </cacheField>
    <cacheField name="oct.-2013" numFmtId="0">
      <sharedItems containsString="0" containsBlank="1" containsNumber="1" containsInteger="1" minValue="4268" maxValue="178750"/>
    </cacheField>
    <cacheField name="nov.-2013" numFmtId="0">
      <sharedItems containsString="0" containsBlank="1" containsNumber="1" containsInteger="1" minValue="4268" maxValue="178750"/>
    </cacheField>
    <cacheField name="déc.-2013" numFmtId="0">
      <sharedItems containsString="0" containsBlank="1" containsNumber="1" containsInteger="1" minValue="0" maxValue="4268"/>
    </cacheField>
    <cacheField name="PREV Janvier 2014" numFmtId="0">
      <sharedItems containsString="0" containsBlank="1" containsNumber="1" containsInteger="1" minValue="4268" maxValue="4268"/>
    </cacheField>
    <cacheField name="févr.-2014" numFmtId="0">
      <sharedItems containsString="0" containsBlank="1" containsNumber="1" containsInteger="1" minValue="4268" maxValue="4268"/>
    </cacheField>
    <cacheField name="mars-2015" numFmtId="165">
      <sharedItems containsSemiMixedTypes="0" containsString="0" containsNumber="1" minValue="-39234.53" maxValue="81455"/>
    </cacheField>
    <cacheField name="avr.-2015" numFmtId="165">
      <sharedItems containsSemiMixedTypes="0" containsString="0" containsNumber="1" minValue="-47149.59" maxValue="106686"/>
    </cacheField>
    <cacheField name="mai-2015" numFmtId="165">
      <sharedItems containsSemiMixedTypes="0" containsString="0" containsNumber="1" minValue="-13930.48" maxValue="1794.2"/>
    </cacheField>
    <cacheField name="juin-2015" numFmtId="0">
      <sharedItems containsString="0" containsBlank="1" containsNumber="1" minValue="-47795" maxValue="129819.58"/>
    </cacheField>
    <cacheField name="juil.-2015" numFmtId="0">
      <sharedItems containsString="0" containsBlank="1" containsNumber="1" minValue="-44341.85" maxValue="121934.9" count="32">
        <n v="-1526.39"/>
        <n v="-2785.46"/>
        <n v="-1125.25"/>
        <n v="-33608.050000000003"/>
        <n v="0"/>
        <n v="-461.43"/>
        <n v="-161.71"/>
        <n v="-4548.5"/>
        <n v="-270"/>
        <n v="-166.5"/>
        <n v="-853.28"/>
        <n v="-381.57"/>
        <n v="-17.309999999999999"/>
        <n v="-817.82"/>
        <n v="-1021.25"/>
        <n v="-27"/>
        <n v="-3200"/>
        <n v="-590.4"/>
        <n v="-100"/>
        <n v="-152.69999999999999"/>
        <n v="-323.83"/>
        <n v="-94.81"/>
        <n v="-600"/>
        <n v="-44341.85"/>
        <n v="-8392.82"/>
        <n v="-10589.47"/>
        <n v="151.94999999999999"/>
        <n v="-777.94"/>
        <n v="-38.54"/>
        <n v="-180.6"/>
        <n v="121934.9"/>
        <m/>
      </sharedItems>
    </cacheField>
    <cacheField name="août-2015" numFmtId="0">
      <sharedItems containsString="0" containsBlank="1" containsNumber="1" minValue="-54434.13" maxValue="142152.79999999999" count="47">
        <n v="-1796.91"/>
        <n v="-2752.93"/>
        <n v="-9355.77"/>
        <n v="-50236"/>
        <n v="-8330.4"/>
        <n v="-2250"/>
        <n v="-684.8"/>
        <n v="-233.28"/>
        <n v="-14583.72"/>
        <n v="-134"/>
        <n v="0"/>
        <n v="-8353.6"/>
        <n v="-215.19"/>
        <n v="-60.74"/>
        <n v="-3186.4"/>
        <n v="-728.33"/>
        <n v="-1000.96"/>
        <n v="-1607.94"/>
        <n v="-117.32"/>
        <n v="-2557.87"/>
        <n v="-855.26"/>
        <n v="-2555.5100000000002"/>
        <n v="-262"/>
        <n v="-947.46"/>
        <n v="-384.41"/>
        <n v="-7812"/>
        <n v="-1098.93"/>
        <n v="-1083.33"/>
        <n v="-459.5"/>
        <n v="-4119.3599999999997"/>
        <n v="-12916.62"/>
        <n v="-898.75"/>
        <n v="-627.62"/>
        <n v="-595.9"/>
        <n v="-9571.5"/>
        <n v="-5040"/>
        <n v="-54434.13"/>
        <n v="10231.75"/>
        <n v="-8016.31"/>
        <n v="-3942.71"/>
        <n v="-2029.52"/>
        <n v="-1800.89"/>
        <n v="-2207.7199999999998"/>
        <n v="142152.79999999999"/>
        <n v="63.64"/>
        <n v="2858.1"/>
        <m/>
      </sharedItems>
    </cacheField>
    <cacheField name="sept.-2015" numFmtId="0">
      <sharedItems containsString="0" containsBlank="1" containsNumber="1" minValue="-61261.54" maxValue="186087.93" count="35">
        <n v="-1252.6199999999999"/>
        <n v="0"/>
        <n v="-9828"/>
        <n v="-750"/>
        <n v="-66.98"/>
        <n v="-1045"/>
        <n v="-298"/>
        <n v="-298.11"/>
        <n v="-1140"/>
        <n v="-104"/>
        <n v="-1624"/>
        <n v="-587.54999999999995"/>
        <n v="-1240.7"/>
        <n v="-834.5"/>
        <n v="-1864.93"/>
        <n v="-1083.33"/>
        <n v="-30"/>
        <n v="-595"/>
        <n v="-3533.37"/>
        <n v="-300.36"/>
        <n v="-22.83"/>
        <n v="-154.86000000000001"/>
        <n v="-804.53"/>
        <n v="-61261.54"/>
        <n v="-9252.82"/>
        <n v="2794.37"/>
        <n v="174.8"/>
        <n v="-497.66"/>
        <n v="-489.21"/>
        <n v="-2.86"/>
        <n v="-476.98"/>
        <n v="186087.93"/>
        <n v="0.2"/>
        <n v="2744.28"/>
        <m/>
      </sharedItems>
    </cacheField>
    <cacheField name="oct.-2015" numFmtId="0">
      <sharedItems containsString="0" containsBlank="1" containsNumber="1" minValue="-63077.07" maxValue="261543.66" count="38">
        <n v="-1484.04"/>
        <n v="-3183.98"/>
        <n v="0"/>
        <n v="-17858.86"/>
        <n v="-750"/>
        <n v="-594.45000000000005"/>
        <n v="-648.16999999999996"/>
        <n v="-3097.17"/>
        <n v="-219.15"/>
        <n v="-122.24"/>
        <n v="-811.13"/>
        <n v="-152.57"/>
        <n v="-201"/>
        <n v="-66"/>
        <n v="-6391.86"/>
        <n v="-451.43"/>
        <n v="-757.78"/>
        <n v="-1161.83"/>
        <n v="-490"/>
        <n v="-432"/>
        <n v="-918.2"/>
        <n v="-30"/>
        <n v="-605"/>
        <n v="-638.91999999999996"/>
        <n v="-193.3"/>
        <n v="-94.43"/>
        <n v="-26336"/>
        <n v="-63077.07"/>
        <n v="-11905.34"/>
        <n v="2421.6999999999998"/>
        <n v="339.29"/>
        <n v="-497.66"/>
        <n v="-0.5"/>
        <n v="-168.89"/>
        <n v="261543.66"/>
        <n v="10.050000000000001"/>
        <n v="125"/>
        <m/>
      </sharedItems>
    </cacheField>
    <cacheField name="nov.-2015" numFmtId="0">
      <sharedItems containsString="0" containsBlank="1" containsNumber="1" minValue="-465665.97" maxValue="1333787.1000000001" count="49">
        <n v="-1527.25"/>
        <n v="-29894.06"/>
        <n v="-5968.63"/>
        <n v="-23427.38"/>
        <n v="-46051.199999999997"/>
        <n v="0"/>
        <n v="-334.5"/>
        <n v="-4309.28"/>
        <n v="-1228.9000000000001"/>
        <n v="-219.15"/>
        <n v="-1027.2"/>
        <n v="-3659.62"/>
        <n v="-1251.3499999999999"/>
        <n v="-19131.7"/>
        <n v="-234.8"/>
        <n v="-27603.95"/>
        <n v="-11263.02"/>
        <n v="-4402.78"/>
        <n v="-2931.56"/>
        <n v="-5681.07"/>
        <n v="-826"/>
        <n v="-9116.89"/>
        <n v="-2169.84"/>
        <n v="-8503.65"/>
        <n v="-30"/>
        <n v="-9499.36"/>
        <n v="-16000"/>
        <n v="-2003.69"/>
        <n v="-5162"/>
        <n v="-2207.9299999999998"/>
        <n v="-210.65"/>
        <n v="-107.21"/>
        <n v="-81.52"/>
        <n v="-1089.75"/>
        <n v="-6424.53"/>
        <n v="3871"/>
        <n v="-17965"/>
        <n v="-465665.97"/>
        <n v="-68183.850000000006"/>
        <n v="-16812.310000000001"/>
        <n v="2855.29"/>
        <n v="-1807.94"/>
        <n v="-514.04"/>
        <n v="-3029"/>
        <n v="-7679.72"/>
        <n v="40.909999999999997"/>
        <n v="1333787.1000000001"/>
        <n v="2744.28"/>
        <m/>
      </sharedItems>
    </cacheField>
    <cacheField name="déc.-2015" numFmtId="0">
      <sharedItems containsString="0" containsBlank="1" containsNumber="1" minValue="-36061.839999999997" maxValue="55338.66" count="34">
        <n v="-270.72000000000003"/>
        <n v="-6459.6"/>
        <n v="0"/>
        <n v="-20825.57"/>
        <n v="-396.53"/>
        <n v="-69.73"/>
        <n v="-1983.76"/>
        <n v="-94.5"/>
        <n v="-647.1"/>
        <n v="-2508.2800000000002"/>
        <n v="-540"/>
        <n v="-320"/>
        <n v="-310"/>
        <n v="-884.54"/>
        <n v="-2166.66"/>
        <n v="-30"/>
        <n v="-760"/>
        <n v="-84"/>
        <n v="-144.26"/>
        <n v="-672.99"/>
        <n v="-35.5"/>
        <n v="-193.16"/>
        <n v="-33.06"/>
        <n v="-35.71"/>
        <n v="-9312"/>
        <n v="-36061.839999999997"/>
        <n v="-16667.22"/>
        <n v="949.72"/>
        <n v="194.74"/>
        <n v="-546.79999999999995"/>
        <n v="-10.64"/>
        <n v="-437.95"/>
        <n v="55338.66"/>
        <m/>
      </sharedItems>
    </cacheField>
    <cacheField name="janv.-2016" numFmtId="0">
      <sharedItems containsString="0" containsBlank="1" containsNumber="1" minValue="-14937.19" maxValue="444.03"/>
    </cacheField>
    <cacheField name="févr.-2016" numFmtId="165">
      <sharedItems containsSemiMixedTypes="0" containsString="0" containsNumber="1" minValue="-124553" maxValue="105914.31"/>
    </cacheField>
    <cacheField name="mars-2016" numFmtId="165">
      <sharedItems containsString="0" containsBlank="1" containsNumber="1" containsInteger="1" minValue="0" maxValue="0"/>
    </cacheField>
    <cacheField name="avr.-2016" numFmtId="165">
      <sharedItems containsString="0" containsBlank="1" containsNumber="1" containsInteger="1" minValue="0" maxValue="0"/>
    </cacheField>
    <cacheField name="Q1 - 2015" numFmtId="165">
      <sharedItems containsSemiMixedTypes="0" containsString="0" containsNumber="1" minValue="-137493.42000000001" maxValue="325764.06"/>
    </cacheField>
    <cacheField name="Q2 - 2015" numFmtId="165">
      <sharedItems containsSemiMixedTypes="0" containsString="0" containsNumber="1" minValue="-146570.98000000001" maxValue="393907.28"/>
    </cacheField>
    <cacheField name="cumul Q2 - 2015" numFmtId="165">
      <sharedItems containsSemiMixedTypes="0" containsString="0" containsNumber="1" minValue="-284064.40000000002" maxValue="719671.34000000008"/>
    </cacheField>
    <cacheField name="Q3 - 2015" numFmtId="165">
      <sharedItems containsSemiMixedTypes="0" containsString="0" containsNumber="1" minValue="-181601.57" maxValue="614115.76"/>
    </cacheField>
    <cacheField name="cumul Q3 - 2015" numFmtId="165">
      <sharedItems containsSemiMixedTypes="0" containsString="0" containsNumber="1" minValue="-465665.97000000003" maxValue="1333787.1000000001"/>
    </cacheField>
    <cacheField name="Q4 - 2015" numFmtId="165">
      <sharedItems containsSemiMixedTypes="0" containsString="0" containsNumber="1" minValue="-124553" maxValue="105914.31"/>
    </cacheField>
    <cacheField name="cumul Q4 - 2015" numFmtId="0">
      <sharedItems containsString="0" containsBlank="1" containsNumber="1" minValue="-526513.09000000008" maxValue="1398584.1400000001"/>
    </cacheField>
    <cacheField name="Janvier - VARIATION" numFmtId="0">
      <sharedItems containsNonDate="0" containsString="0" containsBlank="1"/>
    </cacheField>
    <cacheField name="février - VARIATION" numFmtId="0">
      <sharedItems containsNonDate="0" containsString="0" containsBlank="1"/>
    </cacheField>
    <cacheField name="Mars - VARIATION" numFmtId="0">
      <sharedItems containsNonDate="0" containsString="0" containsBlank="1"/>
    </cacheField>
    <cacheField name="Avril - VARIATION" numFmtId="0">
      <sharedItems containsNonDate="0" containsString="0" containsBlank="1"/>
    </cacheField>
    <cacheField name="Mai - VARIATION" numFmtId="0">
      <sharedItems containsNonDate="0" containsString="0" containsBlank="1"/>
    </cacheField>
    <cacheField name="Juin - VARIATION" numFmtId="0">
      <sharedItems containsNonDate="0" containsString="0" containsBlank="1"/>
    </cacheField>
    <cacheField name="Juillet - VARIATION" numFmtId="0">
      <sharedItems containsNonDate="0" containsString="0" containsBlank="1"/>
    </cacheField>
    <cacheField name="Août - VARIATION" numFmtId="0">
      <sharedItems containsNonDate="0" containsString="0" containsBlank="1"/>
    </cacheField>
    <cacheField name="Septembre - VARIATION" numFmtId="0">
      <sharedItems containsNonDate="0" containsString="0" containsBlank="1"/>
    </cacheField>
    <cacheField name="Octobre - VARIATION" numFmtId="0">
      <sharedItems containsNonDate="0" containsString="0" containsBlank="1"/>
    </cacheField>
    <cacheField name="Novembre - VARIATION" numFmtId="0">
      <sharedItems containsNonDate="0" containsString="0" containsBlank="1"/>
    </cacheField>
    <cacheField name="Décembre - VARIATION" numFmtId="0">
      <sharedItems containsNonDate="0" containsString="0" containsBlank="1"/>
    </cacheField>
    <cacheField name="Q1 - VARIATION" numFmtId="0">
      <sharedItems containsNonDate="0" containsString="0" containsBlank="1"/>
    </cacheField>
    <cacheField name="Q2 - VARIATION" numFmtId="0">
      <sharedItems containsNonDate="0" containsString="0" containsBlank="1"/>
    </cacheField>
    <cacheField name="Q3 - VARIATION" numFmtId="0">
      <sharedItems containsNonDate="0" containsString="0" containsBlank="1"/>
    </cacheField>
    <cacheField name="Q4 - VARIATI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x v="0"/>
    <s v="BC- CHARGES EXPLOITATION"/>
    <x v="0"/>
    <x v="0"/>
    <m/>
    <m/>
    <m/>
    <m/>
    <m/>
    <m/>
    <m/>
    <m/>
    <m/>
    <m/>
    <m/>
    <m/>
    <n v="-1560.86"/>
    <n v="-1363.15"/>
    <n v="-1963.89"/>
    <n v="-299"/>
    <x v="0"/>
    <x v="0"/>
    <x v="0"/>
    <x v="0"/>
    <x v="0"/>
    <x v="0"/>
    <n v="0"/>
    <n v="-3186.94"/>
    <n v="0"/>
    <n v="0"/>
    <n v="-4887.8999999999996"/>
    <n v="-3622.3"/>
    <n v="-8510.2000000000007"/>
    <n v="-4263.91"/>
    <n v="-12774.11"/>
    <n v="-3457.66"/>
    <n v="-16231.77"/>
    <m/>
    <m/>
    <m/>
    <m/>
    <m/>
    <m/>
    <m/>
    <m/>
    <m/>
    <m/>
    <m/>
    <m/>
    <m/>
    <m/>
    <m/>
    <m/>
  </r>
  <r>
    <x v="1"/>
    <s v="F- DEPENSES BUREAU"/>
    <x v="1"/>
    <x v="1"/>
    <m/>
    <m/>
    <m/>
    <m/>
    <m/>
    <m/>
    <m/>
    <m/>
    <m/>
    <m/>
    <m/>
    <m/>
    <n v="-2783.31"/>
    <n v="-8750.76"/>
    <n v="-3004.73"/>
    <n v="-2748.84"/>
    <x v="1"/>
    <x v="1"/>
    <x v="1"/>
    <x v="1"/>
    <x v="1"/>
    <x v="1"/>
    <n v="-3124.36"/>
    <n v="1491.48"/>
    <n v="0"/>
    <n v="0"/>
    <n v="-14538.8"/>
    <n v="-8287.23"/>
    <n v="-22826.03"/>
    <n v="-7068.03"/>
    <n v="-29894.059999999998"/>
    <n v="-8092.48"/>
    <n v="-37986.539999999994"/>
    <m/>
    <m/>
    <m/>
    <m/>
    <m/>
    <m/>
    <m/>
    <m/>
    <m/>
    <m/>
    <m/>
    <m/>
    <m/>
    <m/>
    <m/>
    <m/>
  </r>
  <r>
    <x v="2"/>
    <s v="BC- CHARGES EXPLOITATION"/>
    <x v="0"/>
    <x v="2"/>
    <m/>
    <m/>
    <m/>
    <m/>
    <m/>
    <m/>
    <m/>
    <m/>
    <m/>
    <m/>
    <m/>
    <m/>
    <n v="1443.91"/>
    <n v="0"/>
    <n v="0"/>
    <n v="-9674.43"/>
    <x v="2"/>
    <x v="2"/>
    <x v="1"/>
    <x v="2"/>
    <x v="2"/>
    <x v="2"/>
    <n v="0"/>
    <n v="-9310.7000000000007"/>
    <n v="0"/>
    <n v="0"/>
    <n v="1443.91"/>
    <n v="-10799.68"/>
    <n v="-9355.77"/>
    <n v="-5968.63"/>
    <n v="-15324.400000000001"/>
    <n v="-9310.7000000000007"/>
    <n v="-24635.100000000002"/>
    <m/>
    <m/>
    <m/>
    <m/>
    <m/>
    <m/>
    <m/>
    <m/>
    <m/>
    <m/>
    <m/>
    <m/>
    <m/>
    <m/>
    <m/>
    <m/>
  </r>
  <r>
    <x v="3"/>
    <s v="BC- CHARGES EXPLOITATION"/>
    <x v="0"/>
    <x v="3"/>
    <m/>
    <m/>
    <m/>
    <m/>
    <m/>
    <m/>
    <m/>
    <m/>
    <m/>
    <m/>
    <m/>
    <m/>
    <n v="-1559.18"/>
    <n v="-12371.3"/>
    <n v="-13930.48"/>
    <n v="0"/>
    <x v="3"/>
    <x v="3"/>
    <x v="1"/>
    <x v="3"/>
    <x v="3"/>
    <x v="3"/>
    <n v="0"/>
    <n v="-2310.1"/>
    <n v="0"/>
    <n v="0"/>
    <n v="-13930.48"/>
    <n v="-83844.05"/>
    <n v="-97774.53"/>
    <n v="-41286.239999999998"/>
    <n v="-139060.76999999999"/>
    <n v="-23135.67"/>
    <n v="-162196.44"/>
    <m/>
    <m/>
    <m/>
    <m/>
    <m/>
    <m/>
    <m/>
    <m/>
    <m/>
    <m/>
    <m/>
    <m/>
    <m/>
    <m/>
    <m/>
    <m/>
  </r>
  <r>
    <x v="4"/>
    <s v="BC- CHARGES EXPLOITATION"/>
    <x v="0"/>
    <x v="4"/>
    <m/>
    <m/>
    <m/>
    <m/>
    <m/>
    <m/>
    <m/>
    <m/>
    <m/>
    <m/>
    <m/>
    <m/>
    <n v="0"/>
    <n v="0"/>
    <n v="0"/>
    <n v="0"/>
    <x v="4"/>
    <x v="4"/>
    <x v="2"/>
    <x v="2"/>
    <x v="4"/>
    <x v="2"/>
    <n v="-3931.2"/>
    <n v="0"/>
    <n v="0"/>
    <n v="0"/>
    <n v="-11512.8"/>
    <n v="-8330.4"/>
    <n v="-19843.199999999997"/>
    <n v="-26208"/>
    <n v="-46051.199999999997"/>
    <n v="-3931.2"/>
    <n v="-49982.399999999994"/>
    <m/>
    <m/>
    <m/>
    <m/>
    <m/>
    <m/>
    <m/>
    <m/>
    <m/>
    <m/>
    <m/>
    <m/>
    <m/>
    <m/>
    <m/>
    <m/>
  </r>
  <r>
    <x v="5"/>
    <s v="BC- CHARGES EXPLOITATION"/>
    <x v="0"/>
    <x v="5"/>
    <m/>
    <m/>
    <m/>
    <m/>
    <m/>
    <m/>
    <m/>
    <m/>
    <m/>
    <m/>
    <m/>
    <m/>
    <n v="0"/>
    <n v="0"/>
    <n v="-750"/>
    <n v="-750"/>
    <x v="4"/>
    <x v="5"/>
    <x v="3"/>
    <x v="4"/>
    <x v="5"/>
    <x v="2"/>
    <n v="0"/>
    <n v="0"/>
    <n v="0"/>
    <n v="0"/>
    <n v="-750"/>
    <n v="-1500"/>
    <n v="-2250"/>
    <n v="-1500"/>
    <n v="-3750"/>
    <n v="0"/>
    <n v="-3750"/>
    <m/>
    <m/>
    <m/>
    <m/>
    <m/>
    <m/>
    <m/>
    <m/>
    <m/>
    <m/>
    <m/>
    <m/>
    <m/>
    <m/>
    <m/>
    <m/>
  </r>
  <r>
    <x v="6"/>
    <s v="BC- CHARGES EXPLOITATION"/>
    <x v="0"/>
    <x v="6"/>
    <m/>
    <m/>
    <m/>
    <m/>
    <m/>
    <m/>
    <m/>
    <m/>
    <m/>
    <m/>
    <m/>
    <m/>
    <n v="-792.52"/>
    <n v="-538.54999999999995"/>
    <n v="-1688.53"/>
    <n v="-399.53"/>
    <x v="4"/>
    <x v="6"/>
    <x v="4"/>
    <x v="5"/>
    <x v="6"/>
    <x v="4"/>
    <n v="-69.599999999999994"/>
    <n v="-827.11"/>
    <n v="0"/>
    <n v="0"/>
    <n v="-1688.53"/>
    <n v="-1084.33"/>
    <n v="-2772.8599999999997"/>
    <n v="-995.93"/>
    <n v="-3768.7899999999995"/>
    <n v="-1293.24"/>
    <n v="-5062.03"/>
    <m/>
    <m/>
    <m/>
    <m/>
    <m/>
    <m/>
    <m/>
    <m/>
    <m/>
    <m/>
    <m/>
    <m/>
    <m/>
    <m/>
    <m/>
    <m/>
  </r>
  <r>
    <x v="7"/>
    <s v="F- DEPENSES BUREAU"/>
    <x v="1"/>
    <x v="7"/>
    <m/>
    <m/>
    <m/>
    <m/>
    <m/>
    <m/>
    <m/>
    <m/>
    <m/>
    <m/>
    <m/>
    <m/>
    <n v="-538.97"/>
    <n v="-1025.22"/>
    <n v="0"/>
    <n v="-294.63"/>
    <x v="5"/>
    <x v="7"/>
    <x v="1"/>
    <x v="6"/>
    <x v="7"/>
    <x v="5"/>
    <n v="0"/>
    <n v="731.75"/>
    <n v="0"/>
    <n v="0"/>
    <n v="-1995.82"/>
    <n v="-989.34"/>
    <n v="-2985.16"/>
    <n v="-1324.12"/>
    <n v="-4309.28"/>
    <n v="662.02"/>
    <n v="-3647.2599999999998"/>
    <m/>
    <m/>
    <m/>
    <m/>
    <m/>
    <m/>
    <m/>
    <m/>
    <m/>
    <m/>
    <m/>
    <m/>
    <m/>
    <m/>
    <m/>
    <m/>
  </r>
  <r>
    <x v="8"/>
    <s v="F- DEPENSES BUREAU"/>
    <x v="1"/>
    <x v="8"/>
    <m/>
    <m/>
    <m/>
    <m/>
    <m/>
    <m/>
    <m/>
    <m/>
    <m/>
    <m/>
    <m/>
    <m/>
    <n v="-9908.89"/>
    <n v="-146.02000000000001"/>
    <n v="-1001.34"/>
    <n v="-3001.88"/>
    <x v="6"/>
    <x v="8"/>
    <x v="5"/>
    <x v="7"/>
    <x v="8"/>
    <x v="2"/>
    <n v="-2091.02"/>
    <n v="-5257.94"/>
    <n v="0"/>
    <n v="0"/>
    <n v="-11056.25"/>
    <n v="-3527.47"/>
    <n v="-14583.72"/>
    <n v="-5371.07"/>
    <n v="-19954.79"/>
    <n v="-7348.96"/>
    <n v="-27303.75"/>
    <m/>
    <m/>
    <m/>
    <m/>
    <m/>
    <m/>
    <m/>
    <m/>
    <m/>
    <m/>
    <m/>
    <m/>
    <m/>
    <m/>
    <m/>
    <m/>
  </r>
  <r>
    <x v="9"/>
    <s v="BC- CHARGES EXPLOITATION"/>
    <x v="0"/>
    <x v="9"/>
    <m/>
    <m/>
    <m/>
    <m/>
    <m/>
    <m/>
    <m/>
    <m/>
    <m/>
    <m/>
    <m/>
    <m/>
    <n v="0"/>
    <n v="0"/>
    <n v="0"/>
    <n v="0"/>
    <x v="4"/>
    <x v="9"/>
    <x v="1"/>
    <x v="2"/>
    <x v="5"/>
    <x v="2"/>
    <n v="0"/>
    <n v="0"/>
    <n v="0"/>
    <n v="0"/>
    <n v="0"/>
    <n v="-134"/>
    <n v="-134"/>
    <n v="0"/>
    <n v="-134"/>
    <n v="0"/>
    <n v="-134"/>
    <m/>
    <m/>
    <m/>
    <m/>
    <m/>
    <m/>
    <m/>
    <m/>
    <m/>
    <m/>
    <m/>
    <m/>
    <m/>
    <m/>
    <m/>
    <m/>
  </r>
  <r>
    <x v="10"/>
    <s v="BC- CHARGES EXPLOITATION"/>
    <x v="0"/>
    <x v="10"/>
    <m/>
    <m/>
    <m/>
    <m/>
    <m/>
    <m/>
    <m/>
    <m/>
    <m/>
    <m/>
    <m/>
    <m/>
    <n v="0"/>
    <n v="0"/>
    <n v="0"/>
    <n v="0"/>
    <x v="4"/>
    <x v="10"/>
    <x v="1"/>
    <x v="8"/>
    <x v="9"/>
    <x v="2"/>
    <n v="0"/>
    <n v="0"/>
    <n v="0"/>
    <n v="0"/>
    <n v="0"/>
    <n v="0"/>
    <n v="0"/>
    <n v="-219.15"/>
    <n v="-219.15"/>
    <n v="0"/>
    <n v="-219.15"/>
    <m/>
    <m/>
    <m/>
    <m/>
    <m/>
    <m/>
    <m/>
    <m/>
    <m/>
    <m/>
    <m/>
    <m/>
    <m/>
    <m/>
    <m/>
    <m/>
  </r>
  <r>
    <x v="11"/>
    <s v="BC- CHARGES EXPLOITATION"/>
    <x v="0"/>
    <x v="11"/>
    <m/>
    <m/>
    <m/>
    <m/>
    <m/>
    <m/>
    <m/>
    <m/>
    <m/>
    <m/>
    <m/>
    <m/>
    <n v="-1027.2"/>
    <n v="0"/>
    <n v="0"/>
    <n v="0"/>
    <x v="4"/>
    <x v="10"/>
    <x v="1"/>
    <x v="2"/>
    <x v="10"/>
    <x v="2"/>
    <n v="0"/>
    <n v="-2200"/>
    <n v="0"/>
    <n v="0"/>
    <n v="-1027.2"/>
    <n v="0"/>
    <n v="-1027.2"/>
    <n v="0"/>
    <n v="-1027.2"/>
    <n v="-2200"/>
    <n v="-3227.2"/>
    <m/>
    <m/>
    <m/>
    <m/>
    <m/>
    <m/>
    <m/>
    <m/>
    <m/>
    <m/>
    <m/>
    <m/>
    <m/>
    <m/>
    <m/>
    <m/>
  </r>
  <r>
    <x v="12"/>
    <s v="BC- CHARGES EXPLOITATION"/>
    <x v="0"/>
    <x v="12"/>
    <m/>
    <m/>
    <m/>
    <m/>
    <m/>
    <m/>
    <m/>
    <m/>
    <m/>
    <m/>
    <m/>
    <m/>
    <n v="-3805.1"/>
    <n v="0"/>
    <n v="0"/>
    <n v="0"/>
    <x v="7"/>
    <x v="11"/>
    <x v="1"/>
    <x v="2"/>
    <x v="5"/>
    <x v="2"/>
    <n v="0"/>
    <n v="-554.4"/>
    <n v="0"/>
    <n v="0"/>
    <n v="-3805.1"/>
    <n v="-4548.5"/>
    <n v="-8353.6"/>
    <n v="0"/>
    <n v="-8353.6"/>
    <n v="-554.4"/>
    <n v="-8908"/>
    <m/>
    <m/>
    <m/>
    <m/>
    <m/>
    <m/>
    <m/>
    <m/>
    <m/>
    <m/>
    <m/>
    <m/>
    <m/>
    <m/>
    <m/>
    <m/>
  </r>
  <r>
    <x v="13"/>
    <s v="BC- CHARGES EXPLOITATION"/>
    <x v="0"/>
    <x v="13"/>
    <m/>
    <m/>
    <m/>
    <m/>
    <m/>
    <m/>
    <m/>
    <m/>
    <m/>
    <m/>
    <m/>
    <m/>
    <n v="-4958.54"/>
    <n v="0"/>
    <n v="-4958.54"/>
    <n v="0"/>
    <x v="4"/>
    <x v="10"/>
    <x v="1"/>
    <x v="9"/>
    <x v="5"/>
    <x v="2"/>
    <n v="0"/>
    <n v="-979.6"/>
    <n v="0"/>
    <n v="0"/>
    <n v="-4958.54"/>
    <n v="0"/>
    <n v="-4958.54"/>
    <n v="-122.24"/>
    <n v="-5080.78"/>
    <n v="-979.6"/>
    <n v="-6060.38"/>
    <m/>
    <m/>
    <m/>
    <m/>
    <m/>
    <m/>
    <m/>
    <m/>
    <m/>
    <m/>
    <m/>
    <m/>
    <m/>
    <m/>
    <m/>
    <m/>
  </r>
  <r>
    <x v="14"/>
    <s v="F- DEPENSES BUREAU"/>
    <x v="1"/>
    <x v="14"/>
    <m/>
    <m/>
    <m/>
    <m/>
    <m/>
    <m/>
    <m/>
    <m/>
    <m/>
    <m/>
    <m/>
    <m/>
    <n v="-692.56"/>
    <n v="-606.64"/>
    <n v="0"/>
    <n v="-231.76"/>
    <x v="8"/>
    <x v="12"/>
    <x v="6"/>
    <x v="10"/>
    <x v="11"/>
    <x v="6"/>
    <n v="-45.82"/>
    <n v="-274.76"/>
    <n v="0"/>
    <n v="0"/>
    <n v="-1461.47"/>
    <n v="-716.95"/>
    <n v="-2178.42"/>
    <n v="-1481.2"/>
    <n v="-3659.62"/>
    <n v="-2304.34"/>
    <n v="-5963.96"/>
    <m/>
    <m/>
    <m/>
    <m/>
    <m/>
    <m/>
    <m/>
    <m/>
    <m/>
    <m/>
    <m/>
    <m/>
    <m/>
    <m/>
    <m/>
    <m/>
  </r>
  <r>
    <x v="15"/>
    <s v="F- DEPENSES BUREAU"/>
    <x v="1"/>
    <x v="15"/>
    <m/>
    <m/>
    <m/>
    <m/>
    <m/>
    <m/>
    <m/>
    <m/>
    <m/>
    <m/>
    <m/>
    <m/>
    <n v="0"/>
    <n v="0"/>
    <n v="0"/>
    <n v="0"/>
    <x v="4"/>
    <x v="10"/>
    <x v="1"/>
    <x v="11"/>
    <x v="5"/>
    <x v="2"/>
    <n v="0"/>
    <n v="-623.89"/>
    <n v="0"/>
    <n v="0"/>
    <n v="0"/>
    <n v="0"/>
    <n v="0"/>
    <n v="-152.57"/>
    <n v="-152.57"/>
    <n v="-623.89"/>
    <n v="-776.46"/>
    <m/>
    <m/>
    <m/>
    <m/>
    <m/>
    <m/>
    <m/>
    <m/>
    <m/>
    <m/>
    <m/>
    <m/>
    <m/>
    <m/>
    <m/>
    <m/>
  </r>
  <r>
    <x v="16"/>
    <s v="F- DEPENSES BUREAU"/>
    <x v="1"/>
    <x v="16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17"/>
    <s v="F- DEPENSES BUREAU"/>
    <x v="1"/>
    <x v="17"/>
    <m/>
    <m/>
    <m/>
    <m/>
    <m/>
    <m/>
    <m/>
    <m/>
    <m/>
    <m/>
    <m/>
    <m/>
    <n v="-310.5"/>
    <n v="0"/>
    <n v="0"/>
    <n v="-91.5"/>
    <x v="9"/>
    <x v="13"/>
    <x v="7"/>
    <x v="12"/>
    <x v="12"/>
    <x v="7"/>
    <n v="0"/>
    <n v="0"/>
    <n v="0"/>
    <n v="0"/>
    <n v="-310.5"/>
    <n v="-318.74"/>
    <n v="-629.24"/>
    <n v="-622.11"/>
    <n v="-1251.3499999999999"/>
    <n v="-94.5"/>
    <n v="-1345.85"/>
    <m/>
    <m/>
    <m/>
    <m/>
    <m/>
    <m/>
    <m/>
    <m/>
    <m/>
    <m/>
    <m/>
    <m/>
    <m/>
    <m/>
    <m/>
    <m/>
  </r>
  <r>
    <x v="18"/>
    <s v="G- DEPENSES HONORAIRES"/>
    <x v="1"/>
    <x v="18"/>
    <m/>
    <m/>
    <m/>
    <m/>
    <m/>
    <m/>
    <m/>
    <m/>
    <m/>
    <m/>
    <m/>
    <m/>
    <n v="0"/>
    <n v="0"/>
    <n v="0"/>
    <n v="0"/>
    <x v="4"/>
    <x v="10"/>
    <x v="1"/>
    <x v="2"/>
    <x v="5"/>
    <x v="2"/>
    <n v="-2105.9899999999998"/>
    <n v="0"/>
    <n v="0"/>
    <n v="0"/>
    <n v="0"/>
    <n v="0"/>
    <n v="0"/>
    <n v="0"/>
    <n v="0"/>
    <n v="-2105.9899999999998"/>
    <n v="-2105.9899999999998"/>
    <m/>
    <m/>
    <m/>
    <m/>
    <m/>
    <m/>
    <m/>
    <m/>
    <m/>
    <m/>
    <m/>
    <m/>
    <m/>
    <m/>
    <m/>
    <m/>
  </r>
  <r>
    <x v="19"/>
    <s v="D- LOYERS ET CHARGES"/>
    <x v="1"/>
    <x v="19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20"/>
    <s v="D- LOYERS ET CHARGES"/>
    <x v="1"/>
    <x v="20"/>
    <m/>
    <m/>
    <m/>
    <m/>
    <m/>
    <m/>
    <m/>
    <m/>
    <m/>
    <m/>
    <m/>
    <m/>
    <n v="0"/>
    <n v="0"/>
    <n v="0"/>
    <n v="-19131.7"/>
    <x v="4"/>
    <x v="10"/>
    <x v="1"/>
    <x v="2"/>
    <x v="13"/>
    <x v="2"/>
    <n v="0"/>
    <n v="-58532.55"/>
    <n v="0"/>
    <n v="0"/>
    <n v="0"/>
    <n v="-19131.7"/>
    <n v="-19131.7"/>
    <n v="0"/>
    <n v="-19131.7"/>
    <n v="-58532.55"/>
    <n v="-77664.25"/>
    <m/>
    <m/>
    <m/>
    <m/>
    <m/>
    <m/>
    <m/>
    <m/>
    <m/>
    <m/>
    <m/>
    <m/>
    <m/>
    <m/>
    <m/>
    <m/>
  </r>
  <r>
    <x v="21"/>
    <s v="D- LOYERS ET CHARGES"/>
    <x v="1"/>
    <x v="16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22"/>
    <s v="D- LOYERS ET CHARGES"/>
    <x v="1"/>
    <x v="21"/>
    <n v="4268"/>
    <n v="4268"/>
    <n v="4268"/>
    <n v="4268"/>
    <n v="4268"/>
    <n v="4268"/>
    <n v="4268"/>
    <n v="4268"/>
    <n v="4268"/>
    <n v="4268"/>
    <n v="4268"/>
    <n v="4268"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23"/>
    <s v="D- LOYERS ET CHARGES"/>
    <x v="1"/>
    <x v="22"/>
    <m/>
    <m/>
    <m/>
    <m/>
    <m/>
    <m/>
    <m/>
    <m/>
    <m/>
    <m/>
    <m/>
    <m/>
    <n v="-66"/>
    <n v="0"/>
    <n v="0"/>
    <n v="-102.8"/>
    <x v="4"/>
    <x v="10"/>
    <x v="1"/>
    <x v="13"/>
    <x v="14"/>
    <x v="2"/>
    <n v="0"/>
    <n v="-66"/>
    <n v="0"/>
    <n v="0"/>
    <n v="-66"/>
    <n v="-102.8"/>
    <n v="-168.8"/>
    <n v="-66"/>
    <n v="-234.8"/>
    <n v="-66"/>
    <n v="-300.8"/>
    <m/>
    <m/>
    <m/>
    <m/>
    <m/>
    <m/>
    <m/>
    <m/>
    <m/>
    <m/>
    <m/>
    <m/>
    <m/>
    <m/>
    <m/>
    <m/>
  </r>
  <r>
    <x v="24"/>
    <s v="D- LOYERS ET CHARGES"/>
    <x v="1"/>
    <x v="1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-2717.83"/>
    <n v="0"/>
    <n v="0"/>
    <n v="0"/>
    <n v="0"/>
    <n v="0"/>
    <n v="0"/>
    <n v="0"/>
    <n v="-2717.83"/>
    <n v="-2717.83"/>
    <m/>
    <m/>
    <m/>
    <m/>
    <m/>
    <m/>
    <m/>
    <m/>
    <m/>
    <m/>
    <m/>
    <m/>
    <m/>
    <m/>
    <m/>
    <m/>
  </r>
  <r>
    <x v="25"/>
    <s v="D- LOYERS ET CHARGES"/>
    <x v="1"/>
    <x v="11"/>
    <m/>
    <m/>
    <m/>
    <m/>
    <m/>
    <m/>
    <m/>
    <m/>
    <m/>
    <m/>
    <m/>
    <m/>
    <n v="-3025.63"/>
    <n v="-3875.36"/>
    <n v="0"/>
    <n v="-3030.81"/>
    <x v="4"/>
    <x v="14"/>
    <x v="1"/>
    <x v="14"/>
    <x v="15"/>
    <x v="8"/>
    <n v="0"/>
    <n v="0"/>
    <n v="0"/>
    <n v="0"/>
    <n v="-10180.02"/>
    <n v="-6217.21"/>
    <n v="-16397.23"/>
    <n v="-11206.72"/>
    <n v="-27603.949999999997"/>
    <n v="-647.1"/>
    <n v="-28251.049999999996"/>
    <m/>
    <m/>
    <m/>
    <m/>
    <m/>
    <m/>
    <m/>
    <m/>
    <m/>
    <m/>
    <m/>
    <m/>
    <m/>
    <m/>
    <m/>
    <m/>
  </r>
  <r>
    <x v="26"/>
    <s v="D- LOYERS ET CHARGES"/>
    <x v="1"/>
    <x v="23"/>
    <m/>
    <m/>
    <m/>
    <m/>
    <m/>
    <m/>
    <m/>
    <m/>
    <m/>
    <m/>
    <m/>
    <m/>
    <n v="0"/>
    <n v="0"/>
    <n v="-8.33"/>
    <n v="-720"/>
    <x v="4"/>
    <x v="15"/>
    <x v="1"/>
    <x v="2"/>
    <x v="5"/>
    <x v="2"/>
    <n v="0"/>
    <n v="0"/>
    <n v="0"/>
    <n v="0"/>
    <n v="-8.33"/>
    <n v="-720"/>
    <n v="-728.33"/>
    <n v="0"/>
    <n v="-728.33"/>
    <n v="0"/>
    <n v="-728.33"/>
    <m/>
    <m/>
    <m/>
    <m/>
    <m/>
    <m/>
    <m/>
    <m/>
    <m/>
    <m/>
    <m/>
    <m/>
    <m/>
    <m/>
    <m/>
    <m/>
  </r>
  <r>
    <x v="27"/>
    <s v="D- LOYERS ET CHARGES"/>
    <x v="1"/>
    <x v="11"/>
    <m/>
    <m/>
    <m/>
    <m/>
    <m/>
    <m/>
    <m/>
    <m/>
    <m/>
    <m/>
    <m/>
    <m/>
    <n v="0"/>
    <n v="0"/>
    <n v="0"/>
    <n v="0"/>
    <x v="4"/>
    <x v="10"/>
    <x v="8"/>
    <x v="2"/>
    <x v="5"/>
    <x v="2"/>
    <n v="0"/>
    <n v="-2127.4"/>
    <n v="0"/>
    <n v="0"/>
    <n v="0"/>
    <n v="0"/>
    <n v="0"/>
    <n v="-1140"/>
    <n v="-1140"/>
    <n v="-2127.4"/>
    <n v="-3267.4"/>
    <m/>
    <m/>
    <m/>
    <m/>
    <m/>
    <m/>
    <m/>
    <m/>
    <m/>
    <m/>
    <m/>
    <m/>
    <m/>
    <m/>
    <m/>
    <m/>
  </r>
  <r>
    <x v="28"/>
    <s v="BC- CHARGES EXPLOITATION"/>
    <x v="0"/>
    <x v="24"/>
    <m/>
    <m/>
    <m/>
    <m/>
    <m/>
    <m/>
    <m/>
    <m/>
    <m/>
    <m/>
    <m/>
    <m/>
    <n v="0"/>
    <n v="0"/>
    <n v="0"/>
    <n v="0"/>
    <x v="4"/>
    <x v="16"/>
    <x v="9"/>
    <x v="15"/>
    <x v="5"/>
    <x v="2"/>
    <n v="0"/>
    <n v="1000.96"/>
    <n v="0"/>
    <n v="0"/>
    <n v="0"/>
    <n v="-1000.96"/>
    <n v="-1000.96"/>
    <n v="-555.42999999999995"/>
    <n v="-1556.3899999999999"/>
    <n v="1000.96"/>
    <n v="-555.42999999999984"/>
    <m/>
    <m/>
    <m/>
    <m/>
    <m/>
    <m/>
    <m/>
    <m/>
    <m/>
    <m/>
    <m/>
    <m/>
    <m/>
    <m/>
    <m/>
    <m/>
  </r>
  <r>
    <x v="29"/>
    <s v="BC- CHARGES EXPLOITATION"/>
    <x v="0"/>
    <x v="25"/>
    <m/>
    <m/>
    <m/>
    <m/>
    <m/>
    <m/>
    <m/>
    <m/>
    <m/>
    <m/>
    <m/>
    <m/>
    <n v="0"/>
    <n v="0"/>
    <n v="0"/>
    <n v="0"/>
    <x v="4"/>
    <x v="10"/>
    <x v="1"/>
    <x v="2"/>
    <x v="5"/>
    <x v="9"/>
    <n v="0"/>
    <n v="0"/>
    <n v="0"/>
    <n v="0"/>
    <n v="0"/>
    <n v="0"/>
    <n v="0"/>
    <n v="0"/>
    <n v="0"/>
    <n v="-2508.2800000000002"/>
    <n v="-2508.2800000000002"/>
    <m/>
    <m/>
    <m/>
    <m/>
    <m/>
    <m/>
    <m/>
    <m/>
    <m/>
    <m/>
    <m/>
    <m/>
    <m/>
    <m/>
    <m/>
    <m/>
  </r>
  <r>
    <x v="30"/>
    <s v="BC- CHARGES EXPLOITATION"/>
    <x v="0"/>
    <x v="11"/>
    <m/>
    <m/>
    <m/>
    <m/>
    <m/>
    <m/>
    <m/>
    <m/>
    <m/>
    <m/>
    <m/>
    <m/>
    <n v="-11263.02"/>
    <n v="0"/>
    <n v="0"/>
    <n v="0"/>
    <x v="4"/>
    <x v="10"/>
    <x v="1"/>
    <x v="2"/>
    <x v="16"/>
    <x v="10"/>
    <n v="0"/>
    <n v="11263.02"/>
    <n v="0"/>
    <n v="0"/>
    <n v="-11263.02"/>
    <n v="0"/>
    <n v="-11263.02"/>
    <n v="0"/>
    <n v="-11263.02"/>
    <n v="10723.02"/>
    <n v="-540"/>
    <m/>
    <m/>
    <m/>
    <m/>
    <m/>
    <m/>
    <m/>
    <m/>
    <m/>
    <m/>
    <m/>
    <m/>
    <m/>
    <m/>
    <m/>
    <m/>
  </r>
  <r>
    <x v="31"/>
    <s v="BC- CHARGES EXPLOITATION"/>
    <x v="0"/>
    <x v="11"/>
    <m/>
    <m/>
    <m/>
    <m/>
    <m/>
    <m/>
    <m/>
    <m/>
    <m/>
    <m/>
    <m/>
    <m/>
    <n v="-4402.78"/>
    <n v="0"/>
    <n v="0"/>
    <n v="0"/>
    <x v="4"/>
    <x v="10"/>
    <x v="1"/>
    <x v="2"/>
    <x v="17"/>
    <x v="2"/>
    <n v="0"/>
    <n v="-5358"/>
    <n v="0"/>
    <n v="0"/>
    <n v="-4402.78"/>
    <n v="0"/>
    <n v="-4402.78"/>
    <n v="0"/>
    <n v="-4402.78"/>
    <n v="-5358"/>
    <n v="-9760.7799999999988"/>
    <m/>
    <m/>
    <m/>
    <m/>
    <m/>
    <m/>
    <m/>
    <m/>
    <m/>
    <m/>
    <m/>
    <m/>
    <m/>
    <m/>
    <m/>
    <m/>
  </r>
  <r>
    <x v="32"/>
    <s v="D- LOYERS ET CHARGES"/>
    <x v="1"/>
    <x v="26"/>
    <m/>
    <m/>
    <m/>
    <m/>
    <m/>
    <m/>
    <m/>
    <m/>
    <m/>
    <m/>
    <m/>
    <m/>
    <n v="-1607.94"/>
    <n v="0"/>
    <n v="0"/>
    <n v="0"/>
    <x v="4"/>
    <x v="17"/>
    <x v="1"/>
    <x v="2"/>
    <x v="5"/>
    <x v="11"/>
    <n v="-3263.17"/>
    <n v="-708"/>
    <n v="0"/>
    <n v="0"/>
    <n v="-1607.94"/>
    <n v="0"/>
    <n v="-1607.94"/>
    <n v="0"/>
    <n v="-1607.94"/>
    <n v="-4291.17"/>
    <n v="-5899.1100000000006"/>
    <m/>
    <m/>
    <m/>
    <m/>
    <m/>
    <m/>
    <m/>
    <m/>
    <m/>
    <m/>
    <m/>
    <m/>
    <m/>
    <m/>
    <m/>
    <m/>
  </r>
  <r>
    <x v="33"/>
    <s v="D- LOYERS ET CHARGES"/>
    <x v="1"/>
    <x v="27"/>
    <m/>
    <m/>
    <m/>
    <m/>
    <m/>
    <m/>
    <m/>
    <m/>
    <m/>
    <m/>
    <m/>
    <m/>
    <n v="-3155.34"/>
    <n v="0"/>
    <n v="-3155.34"/>
    <n v="-540.41999999999996"/>
    <x v="4"/>
    <x v="18"/>
    <x v="10"/>
    <x v="16"/>
    <x v="5"/>
    <x v="2"/>
    <n v="0"/>
    <n v="-8809.44"/>
    <n v="0"/>
    <n v="0"/>
    <n v="-3155.34"/>
    <n v="-657.74"/>
    <n v="-3813.08"/>
    <n v="-2381.7800000000002"/>
    <n v="-6194.8600000000006"/>
    <n v="-8809.44"/>
    <n v="-15004.300000000001"/>
    <m/>
    <m/>
    <m/>
    <m/>
    <m/>
    <m/>
    <m/>
    <m/>
    <m/>
    <m/>
    <m/>
    <m/>
    <m/>
    <m/>
    <m/>
    <m/>
  </r>
  <r>
    <x v="34"/>
    <s v="D- LOYERS ET CHARGES"/>
    <x v="1"/>
    <x v="11"/>
    <m/>
    <m/>
    <m/>
    <m/>
    <m/>
    <m/>
    <m/>
    <m/>
    <m/>
    <m/>
    <m/>
    <m/>
    <n v="-2078.2800000000002"/>
    <n v="0"/>
    <n v="0"/>
    <n v="0"/>
    <x v="10"/>
    <x v="10"/>
    <x v="1"/>
    <x v="2"/>
    <x v="18"/>
    <x v="12"/>
    <n v="0"/>
    <n v="0"/>
    <n v="0"/>
    <n v="0"/>
    <n v="-2078.2800000000002"/>
    <n v="-853.28"/>
    <n v="-2931.5600000000004"/>
    <n v="0"/>
    <n v="-2931.5600000000004"/>
    <n v="-310"/>
    <n v="-3241.5600000000004"/>
    <m/>
    <m/>
    <m/>
    <m/>
    <m/>
    <m/>
    <m/>
    <m/>
    <m/>
    <m/>
    <m/>
    <m/>
    <m/>
    <m/>
    <m/>
    <m/>
  </r>
  <r>
    <x v="35"/>
    <s v="D- LOYERS ET CHARGES"/>
    <x v="1"/>
    <x v="11"/>
    <m/>
    <m/>
    <m/>
    <m/>
    <m/>
    <m/>
    <m/>
    <m/>
    <m/>
    <m/>
    <m/>
    <m/>
    <n v="-1605.24"/>
    <n v="-148"/>
    <n v="-121.8"/>
    <n v="-485.55"/>
    <x v="4"/>
    <x v="19"/>
    <x v="11"/>
    <x v="2"/>
    <x v="5"/>
    <x v="13"/>
    <n v="-24.09"/>
    <n v="66"/>
    <n v="0"/>
    <n v="0"/>
    <n v="-1875.04"/>
    <n v="-682.83"/>
    <n v="-2557.87"/>
    <n v="-587.54999999999995"/>
    <n v="-3145.42"/>
    <n v="-842.63"/>
    <n v="-3988.05"/>
    <m/>
    <m/>
    <m/>
    <m/>
    <m/>
    <m/>
    <m/>
    <m/>
    <m/>
    <m/>
    <m/>
    <m/>
    <m/>
    <m/>
    <m/>
    <m/>
  </r>
  <r>
    <x v="36"/>
    <s v="D- LOYERS ET CHARGES"/>
    <x v="1"/>
    <x v="16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37"/>
    <s v="D- LOYERS ET CHARGES"/>
    <x v="1"/>
    <x v="16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38"/>
    <s v="D- LOYERS ET CHARGES"/>
    <x v="1"/>
    <x v="28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39"/>
    <s v="D- LOYERS ET CHARGES"/>
    <x v="1"/>
    <x v="16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40"/>
    <s v="D- LOYERS ET CHARGES"/>
    <x v="1"/>
    <x v="29"/>
    <m/>
    <m/>
    <m/>
    <m/>
    <m/>
    <m/>
    <m/>
    <m/>
    <m/>
    <m/>
    <m/>
    <m/>
    <n v="-855.26"/>
    <n v="-162.91"/>
    <n v="0"/>
    <n v="0"/>
    <x v="11"/>
    <x v="20"/>
    <x v="12"/>
    <x v="17"/>
    <x v="19"/>
    <x v="2"/>
    <n v="-244.47"/>
    <n v="0"/>
    <n v="0"/>
    <n v="0"/>
    <n v="-1018.17"/>
    <n v="-1236.83"/>
    <n v="-2255"/>
    <n v="-3426.07"/>
    <n v="-5681.07"/>
    <n v="-244.47"/>
    <n v="-5925.54"/>
    <m/>
    <m/>
    <m/>
    <m/>
    <m/>
    <m/>
    <m/>
    <m/>
    <m/>
    <m/>
    <m/>
    <m/>
    <m/>
    <m/>
    <m/>
    <m/>
  </r>
  <r>
    <x v="41"/>
    <s v="D- LOYERS ET CHARGES"/>
    <x v="1"/>
    <x v="11"/>
    <m/>
    <m/>
    <m/>
    <m/>
    <m/>
    <m/>
    <m/>
    <m/>
    <m/>
    <m/>
    <m/>
    <m/>
    <n v="0"/>
    <n v="-638.20000000000005"/>
    <n v="-1600"/>
    <n v="0"/>
    <x v="12"/>
    <x v="21"/>
    <x v="1"/>
    <x v="18"/>
    <x v="5"/>
    <x v="2"/>
    <n v="0"/>
    <n v="-7762.72"/>
    <n v="0"/>
    <n v="0"/>
    <n v="-2238.1999999999998"/>
    <n v="-317.31"/>
    <n v="-2555.5099999999998"/>
    <n v="-490"/>
    <n v="-3045.5099999999998"/>
    <n v="-7762.72"/>
    <n v="-10808.23"/>
    <m/>
    <m/>
    <m/>
    <m/>
    <m/>
    <m/>
    <m/>
    <m/>
    <m/>
    <m/>
    <m/>
    <m/>
    <m/>
    <m/>
    <m/>
    <m/>
  </r>
  <r>
    <x v="42"/>
    <s v="D- LOYERS ET CHARGES"/>
    <x v="1"/>
    <x v="11"/>
    <m/>
    <m/>
    <m/>
    <m/>
    <m/>
    <m/>
    <m/>
    <m/>
    <m/>
    <m/>
    <m/>
    <m/>
    <n v="-262"/>
    <n v="0"/>
    <n v="0"/>
    <n v="0"/>
    <x v="4"/>
    <x v="22"/>
    <x v="1"/>
    <x v="2"/>
    <x v="5"/>
    <x v="2"/>
    <n v="0"/>
    <n v="0"/>
    <n v="0"/>
    <n v="0"/>
    <n v="-262"/>
    <n v="0"/>
    <n v="-262"/>
    <n v="0"/>
    <n v="-262"/>
    <n v="0"/>
    <n v="-262"/>
    <m/>
    <m/>
    <m/>
    <m/>
    <m/>
    <m/>
    <m/>
    <m/>
    <m/>
    <m/>
    <m/>
    <m/>
    <m/>
    <m/>
    <m/>
    <m/>
  </r>
  <r>
    <x v="43"/>
    <s v="D- LOYERS ET CHARGES"/>
    <x v="1"/>
    <x v="30"/>
    <m/>
    <m/>
    <m/>
    <m/>
    <m/>
    <m/>
    <m/>
    <m/>
    <m/>
    <m/>
    <m/>
    <m/>
    <n v="-1625"/>
    <n v="0"/>
    <n v="-1625"/>
    <n v="0"/>
    <x v="4"/>
    <x v="23"/>
    <x v="13"/>
    <x v="2"/>
    <x v="20"/>
    <x v="2"/>
    <n v="0"/>
    <n v="0"/>
    <n v="0"/>
    <n v="0"/>
    <n v="-1625"/>
    <n v="-947.46"/>
    <n v="-2572.46"/>
    <n v="-1660.5"/>
    <n v="-4232.96"/>
    <n v="0"/>
    <n v="-4232.96"/>
    <m/>
    <m/>
    <m/>
    <m/>
    <m/>
    <m/>
    <m/>
    <m/>
    <m/>
    <m/>
    <m/>
    <m/>
    <m/>
    <m/>
    <m/>
    <m/>
  </r>
  <r>
    <x v="44"/>
    <s v="D- LOYERS ET CHARGES"/>
    <x v="1"/>
    <x v="31"/>
    <m/>
    <m/>
    <m/>
    <m/>
    <m/>
    <m/>
    <m/>
    <m/>
    <m/>
    <m/>
    <m/>
    <m/>
    <n v="-8684.89"/>
    <n v="0"/>
    <n v="0"/>
    <n v="0"/>
    <x v="4"/>
    <x v="10"/>
    <x v="1"/>
    <x v="19"/>
    <x v="21"/>
    <x v="2"/>
    <n v="0"/>
    <n v="2717.83"/>
    <n v="0"/>
    <n v="0"/>
    <n v="-8684.89"/>
    <n v="0"/>
    <n v="-8684.89"/>
    <n v="-432"/>
    <n v="-9116.89"/>
    <n v="2717.83"/>
    <n v="-6399.0599999999995"/>
    <m/>
    <m/>
    <m/>
    <m/>
    <m/>
    <m/>
    <m/>
    <m/>
    <m/>
    <m/>
    <m/>
    <m/>
    <m/>
    <m/>
    <m/>
    <m/>
  </r>
  <r>
    <x v="45"/>
    <s v="D- LOYERS ET CHARGES"/>
    <x v="1"/>
    <x v="32"/>
    <m/>
    <m/>
    <m/>
    <m/>
    <m/>
    <m/>
    <m/>
    <m/>
    <m/>
    <m/>
    <m/>
    <m/>
    <n v="-384.41"/>
    <n v="0"/>
    <n v="0"/>
    <n v="0"/>
    <x v="4"/>
    <x v="24"/>
    <x v="1"/>
    <x v="2"/>
    <x v="5"/>
    <x v="2"/>
    <n v="0"/>
    <n v="5.27"/>
    <n v="0"/>
    <n v="0"/>
    <n v="-384.41"/>
    <n v="0"/>
    <n v="-384.41"/>
    <n v="0"/>
    <n v="-384.41"/>
    <n v="5.27"/>
    <n v="-379.14000000000004"/>
    <m/>
    <m/>
    <m/>
    <m/>
    <m/>
    <m/>
    <m/>
    <m/>
    <m/>
    <m/>
    <m/>
    <m/>
    <m/>
    <m/>
    <m/>
    <m/>
  </r>
  <r>
    <x v="46"/>
    <s v="D- LOYERS ET CHARGES"/>
    <x v="1"/>
    <x v="11"/>
    <m/>
    <m/>
    <m/>
    <m/>
    <m/>
    <m/>
    <m/>
    <m/>
    <m/>
    <m/>
    <m/>
    <m/>
    <n v="0"/>
    <n v="-7812"/>
    <n v="0"/>
    <n v="0"/>
    <x v="4"/>
    <x v="25"/>
    <x v="1"/>
    <x v="2"/>
    <x v="5"/>
    <x v="2"/>
    <n v="0"/>
    <n v="663.48"/>
    <n v="0"/>
    <n v="0"/>
    <n v="-7812"/>
    <n v="0"/>
    <n v="-7812"/>
    <n v="0"/>
    <n v="-7812"/>
    <n v="663.48"/>
    <n v="-7148.52"/>
    <m/>
    <m/>
    <m/>
    <m/>
    <m/>
    <m/>
    <m/>
    <m/>
    <m/>
    <m/>
    <m/>
    <m/>
    <m/>
    <m/>
    <m/>
    <m/>
  </r>
  <r>
    <x v="47"/>
    <s v="BC- CHARGES EXPLOITATION"/>
    <x v="0"/>
    <x v="33"/>
    <m/>
    <m/>
    <m/>
    <m/>
    <m/>
    <m/>
    <m/>
    <m/>
    <m/>
    <m/>
    <m/>
    <m/>
    <n v="-906.43"/>
    <n v="0"/>
    <n v="-4455.97"/>
    <n v="-2332.8200000000002"/>
    <x v="13"/>
    <x v="26"/>
    <x v="14"/>
    <x v="20"/>
    <x v="22"/>
    <x v="2"/>
    <n v="-1713.41"/>
    <n v="0"/>
    <n v="0"/>
    <n v="0"/>
    <n v="-4455.97"/>
    <n v="-4249.57"/>
    <n v="-8705.5400000000009"/>
    <n v="-4952.97"/>
    <n v="-13658.510000000002"/>
    <n v="-1713.41"/>
    <n v="-15371.920000000002"/>
    <m/>
    <m/>
    <m/>
    <m/>
    <m/>
    <m/>
    <m/>
    <m/>
    <m/>
    <m/>
    <m/>
    <m/>
    <m/>
    <m/>
    <m/>
    <m/>
  </r>
  <r>
    <x v="48"/>
    <s v="G- DEPENSES HONORAIRES"/>
    <x v="1"/>
    <x v="34"/>
    <m/>
    <m/>
    <m/>
    <m/>
    <m/>
    <m/>
    <m/>
    <m/>
    <m/>
    <m/>
    <m/>
    <m/>
    <n v="-1021.25"/>
    <n v="-1021.25"/>
    <n v="0"/>
    <n v="0"/>
    <x v="14"/>
    <x v="27"/>
    <x v="15"/>
    <x v="2"/>
    <x v="23"/>
    <x v="14"/>
    <n v="0"/>
    <n v="-3187.91"/>
    <n v="0"/>
    <n v="0"/>
    <n v="-3063.75"/>
    <n v="-2104.58"/>
    <n v="-5168.33"/>
    <n v="-3335.32"/>
    <n v="-8503.65"/>
    <n v="-5354.57"/>
    <n v="-13858.22"/>
    <m/>
    <m/>
    <m/>
    <m/>
    <m/>
    <m/>
    <m/>
    <m/>
    <m/>
    <m/>
    <m/>
    <m/>
    <m/>
    <m/>
    <m/>
    <m/>
  </r>
  <r>
    <x v="49"/>
    <s v="F- DEPENSES BUREAU"/>
    <x v="1"/>
    <x v="35"/>
    <m/>
    <m/>
    <m/>
    <m/>
    <m/>
    <m/>
    <m/>
    <m/>
    <m/>
    <m/>
    <m/>
    <m/>
    <n v="-27"/>
    <n v="-157.02000000000001"/>
    <n v="-194.48"/>
    <n v="-27"/>
    <x v="15"/>
    <x v="28"/>
    <x v="16"/>
    <x v="21"/>
    <x v="24"/>
    <x v="15"/>
    <n v="-30"/>
    <n v="-30"/>
    <n v="0"/>
    <n v="0"/>
    <n v="-378.5"/>
    <n v="-81"/>
    <n v="-459.5"/>
    <n v="-90"/>
    <n v="-549.5"/>
    <n v="-90"/>
    <n v="-639.5"/>
    <m/>
    <m/>
    <m/>
    <m/>
    <m/>
    <m/>
    <m/>
    <m/>
    <m/>
    <m/>
    <m/>
    <m/>
    <m/>
    <m/>
    <m/>
    <m/>
  </r>
  <r>
    <x v="50"/>
    <s v="BC- CHARGES EXPLOITATION"/>
    <x v="0"/>
    <x v="36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51"/>
    <s v="G- DEPENSES HONORAIRES"/>
    <x v="1"/>
    <x v="37"/>
    <m/>
    <m/>
    <m/>
    <m/>
    <m/>
    <m/>
    <m/>
    <m/>
    <m/>
    <m/>
    <m/>
    <m/>
    <n v="-595"/>
    <n v="-595"/>
    <n v="0"/>
    <n v="-595"/>
    <x v="4"/>
    <x v="29"/>
    <x v="17"/>
    <x v="22"/>
    <x v="25"/>
    <x v="16"/>
    <n v="-1190"/>
    <n v="-1201.9000000000001"/>
    <n v="0"/>
    <n v="0"/>
    <n v="-2380"/>
    <n v="-4714.3599999999997"/>
    <n v="-7094.36"/>
    <n v="-2405"/>
    <n v="-9499.36"/>
    <n v="-3151.9"/>
    <n v="-12651.26"/>
    <m/>
    <m/>
    <m/>
    <m/>
    <m/>
    <m/>
    <m/>
    <m/>
    <m/>
    <m/>
    <m/>
    <m/>
    <m/>
    <m/>
    <m/>
    <m/>
  </r>
  <r>
    <x v="52"/>
    <s v="G- DEPENSES HONORAIRES"/>
    <x v="1"/>
    <x v="11"/>
    <m/>
    <m/>
    <m/>
    <m/>
    <m/>
    <m/>
    <m/>
    <m/>
    <m/>
    <m/>
    <m/>
    <m/>
    <n v="0"/>
    <n v="-6400"/>
    <n v="0"/>
    <n v="-3200"/>
    <x v="16"/>
    <x v="10"/>
    <x v="1"/>
    <x v="2"/>
    <x v="26"/>
    <x v="2"/>
    <n v="0"/>
    <n v="0"/>
    <n v="0"/>
    <n v="0"/>
    <n v="-9600"/>
    <n v="-6400"/>
    <n v="-16000"/>
    <n v="0"/>
    <n v="-16000"/>
    <n v="0"/>
    <n v="-16000"/>
    <m/>
    <m/>
    <m/>
    <m/>
    <m/>
    <m/>
    <m/>
    <m/>
    <m/>
    <m/>
    <m/>
    <m/>
    <m/>
    <m/>
    <m/>
    <m/>
  </r>
  <r>
    <x v="53"/>
    <s v="E-DEPENSES DE COM"/>
    <x v="1"/>
    <x v="38"/>
    <m/>
    <m/>
    <m/>
    <m/>
    <m/>
    <m/>
    <m/>
    <m/>
    <m/>
    <m/>
    <m/>
    <m/>
    <n v="-6700"/>
    <n v="-4295.49"/>
    <n v="0"/>
    <n v="-1230.73"/>
    <x v="17"/>
    <x v="30"/>
    <x v="1"/>
    <x v="23"/>
    <x v="27"/>
    <x v="17"/>
    <n v="-7097.78"/>
    <n v="3519.02"/>
    <n v="0"/>
    <n v="0"/>
    <n v="-10995.49"/>
    <n v="-1921.13"/>
    <n v="-12916.619999999999"/>
    <n v="-2642.61"/>
    <n v="-15559.23"/>
    <n v="-3662.76"/>
    <n v="-19221.989999999998"/>
    <m/>
    <m/>
    <m/>
    <m/>
    <m/>
    <m/>
    <m/>
    <m/>
    <m/>
    <m/>
    <m/>
    <m/>
    <m/>
    <m/>
    <m/>
    <m/>
  </r>
  <r>
    <x v="54"/>
    <s v="E-DEPENSES DE COM"/>
    <x v="1"/>
    <x v="39"/>
    <m/>
    <m/>
    <m/>
    <m/>
    <m/>
    <m/>
    <m/>
    <m/>
    <m/>
    <m/>
    <m/>
    <m/>
    <n v="-478"/>
    <n v="-487.11"/>
    <n v="-1021.23"/>
    <n v="-1216"/>
    <x v="4"/>
    <x v="10"/>
    <x v="18"/>
    <x v="2"/>
    <x v="5"/>
    <x v="18"/>
    <n v="0"/>
    <n v="0"/>
    <n v="0"/>
    <n v="0"/>
    <n v="-1021.23"/>
    <n v="-1216"/>
    <n v="-2237.23"/>
    <n v="-3533.37"/>
    <n v="-5770.6"/>
    <n v="-144.26"/>
    <n v="-5914.8600000000006"/>
    <m/>
    <m/>
    <m/>
    <m/>
    <m/>
    <m/>
    <m/>
    <m/>
    <m/>
    <m/>
    <m/>
    <m/>
    <m/>
    <m/>
    <m/>
    <m/>
  </r>
  <r>
    <x v="55"/>
    <s v="E-DEPENSES DE COM"/>
    <x v="1"/>
    <x v="40"/>
    <m/>
    <m/>
    <m/>
    <m/>
    <m/>
    <m/>
    <m/>
    <m/>
    <m/>
    <m/>
    <m/>
    <m/>
    <n v="0"/>
    <n v="0"/>
    <n v="0"/>
    <n v="0"/>
    <x v="18"/>
    <x v="10"/>
    <x v="1"/>
    <x v="2"/>
    <x v="28"/>
    <x v="2"/>
    <n v="0"/>
    <n v="62"/>
    <n v="0"/>
    <n v="0"/>
    <n v="0"/>
    <n v="-100"/>
    <n v="-100"/>
    <n v="-5062"/>
    <n v="-5162"/>
    <n v="62"/>
    <n v="-5100"/>
    <m/>
    <m/>
    <m/>
    <m/>
    <m/>
    <m/>
    <m/>
    <m/>
    <m/>
    <m/>
    <m/>
    <m/>
    <m/>
    <m/>
    <m/>
    <m/>
  </r>
  <r>
    <x v="56"/>
    <s v="E-DEPENSES DE COM"/>
    <x v="1"/>
    <x v="1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-62"/>
    <n v="0"/>
    <n v="0"/>
    <n v="0"/>
    <n v="0"/>
    <n v="0"/>
    <n v="0"/>
    <n v="0"/>
    <n v="-62"/>
    <n v="-62"/>
    <m/>
    <m/>
    <m/>
    <m/>
    <m/>
    <m/>
    <m/>
    <m/>
    <m/>
    <m/>
    <m/>
    <m/>
    <m/>
    <m/>
    <m/>
    <m/>
  </r>
  <r>
    <x v="57"/>
    <s v="K- DEPLACEMENT ET FRAIS TELECOM POSTAUX"/>
    <x v="1"/>
    <x v="4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58"/>
    <s v="K- DEPLACEMENT ET FRAIS TELECOM POSTAUX"/>
    <x v="1"/>
    <x v="42"/>
    <m/>
    <m/>
    <m/>
    <m/>
    <m/>
    <m/>
    <m/>
    <m/>
    <m/>
    <m/>
    <m/>
    <m/>
    <n v="0"/>
    <n v="-104"/>
    <n v="0"/>
    <n v="-346.6"/>
    <x v="19"/>
    <x v="31"/>
    <x v="19"/>
    <x v="2"/>
    <x v="29"/>
    <x v="19"/>
    <n v="0"/>
    <n v="0"/>
    <n v="0"/>
    <n v="0"/>
    <n v="-176.65"/>
    <n v="-1398.05"/>
    <n v="-1574.7"/>
    <n v="-633.23"/>
    <n v="-2207.9300000000003"/>
    <n v="-672.99"/>
    <n v="-2880.92"/>
    <m/>
    <m/>
    <m/>
    <m/>
    <m/>
    <m/>
    <m/>
    <m/>
    <m/>
    <m/>
    <m/>
    <m/>
    <m/>
    <m/>
    <m/>
    <m/>
  </r>
  <r>
    <x v="59"/>
    <s v="K- DEPLACEMENT ET FRAIS TELECOM POSTAUX"/>
    <x v="1"/>
    <x v="43"/>
    <m/>
    <m/>
    <m/>
    <m/>
    <m/>
    <m/>
    <m/>
    <m/>
    <m/>
    <m/>
    <m/>
    <m/>
    <n v="0"/>
    <n v="0"/>
    <n v="0"/>
    <n v="0"/>
    <x v="4"/>
    <x v="10"/>
    <x v="1"/>
    <x v="2"/>
    <x v="5"/>
    <x v="20"/>
    <n v="0"/>
    <n v="35.5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60"/>
    <s v="K- DEPLACEMENT ET FRAIS TELECOM POSTAUX"/>
    <x v="1"/>
    <x v="16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61"/>
    <s v="K- DEPLACEMENT ET FRAIS TELECOM POSTAUX"/>
    <x v="1"/>
    <x v="44"/>
    <m/>
    <m/>
    <m/>
    <m/>
    <m/>
    <m/>
    <m/>
    <m/>
    <m/>
    <m/>
    <m/>
    <m/>
    <n v="-81.38"/>
    <n v="0"/>
    <n v="0"/>
    <n v="0"/>
    <x v="4"/>
    <x v="10"/>
    <x v="1"/>
    <x v="2"/>
    <x v="30"/>
    <x v="21"/>
    <n v="0"/>
    <n v="-1197.1099999999999"/>
    <n v="0"/>
    <n v="0"/>
    <n v="-81.38"/>
    <n v="0"/>
    <n v="-81.38"/>
    <n v="-129.27000000000001"/>
    <n v="-210.65"/>
    <n v="-1390.27"/>
    <n v="-1600.92"/>
    <m/>
    <m/>
    <m/>
    <m/>
    <m/>
    <m/>
    <m/>
    <m/>
    <m/>
    <m/>
    <m/>
    <m/>
    <m/>
    <m/>
    <m/>
    <m/>
  </r>
  <r>
    <x v="62"/>
    <s v="M- FRAIS BANCAIRES"/>
    <x v="1"/>
    <x v="45"/>
    <m/>
    <m/>
    <m/>
    <m/>
    <m/>
    <m/>
    <m/>
    <m/>
    <m/>
    <m/>
    <m/>
    <m/>
    <n v="-70.92"/>
    <n v="-138.03"/>
    <n v="-20.420000000000002"/>
    <n v="-39.549999999999997"/>
    <x v="20"/>
    <x v="32"/>
    <x v="20"/>
    <x v="24"/>
    <x v="31"/>
    <x v="22"/>
    <n v="-310"/>
    <n v="-40.94"/>
    <n v="0"/>
    <n v="0"/>
    <n v="-229.37"/>
    <n v="-398.25"/>
    <n v="-627.62"/>
    <n v="-323.33999999999997"/>
    <n v="-950.96"/>
    <n v="-384"/>
    <n v="-1334.96"/>
    <m/>
    <m/>
    <m/>
    <m/>
    <m/>
    <m/>
    <m/>
    <m/>
    <m/>
    <m/>
    <m/>
    <m/>
    <m/>
    <m/>
    <m/>
    <m/>
  </r>
  <r>
    <x v="63"/>
    <s v="M- FRAIS BANCAIRES"/>
    <x v="1"/>
    <x v="11"/>
    <m/>
    <m/>
    <m/>
    <m/>
    <m/>
    <m/>
    <m/>
    <m/>
    <m/>
    <m/>
    <m/>
    <m/>
    <n v="-94.17"/>
    <n v="-187.63"/>
    <n v="-51.34"/>
    <n v="-72.599999999999994"/>
    <x v="21"/>
    <x v="33"/>
    <x v="21"/>
    <x v="25"/>
    <x v="32"/>
    <x v="23"/>
    <n v="-7.85"/>
    <n v="25.89"/>
    <n v="0"/>
    <n v="0"/>
    <n v="-333.14"/>
    <n v="-262.76"/>
    <n v="-595.9"/>
    <n v="-330.81"/>
    <n v="-926.71"/>
    <n v="-17.670000000000002"/>
    <n v="-944.38"/>
    <m/>
    <m/>
    <m/>
    <m/>
    <m/>
    <m/>
    <m/>
    <m/>
    <m/>
    <m/>
    <m/>
    <m/>
    <m/>
    <m/>
    <m/>
    <m/>
  </r>
  <r>
    <x v="64"/>
    <s v="BC- CHARGES EXPLOITATION"/>
    <x v="0"/>
    <x v="46"/>
    <m/>
    <m/>
    <m/>
    <m/>
    <m/>
    <m/>
    <m/>
    <m/>
    <m/>
    <m/>
    <m/>
    <m/>
    <n v="0"/>
    <n v="0"/>
    <n v="0"/>
    <n v="0"/>
    <x v="22"/>
    <x v="34"/>
    <x v="1"/>
    <x v="2"/>
    <x v="33"/>
    <x v="2"/>
    <n v="0"/>
    <n v="0"/>
    <n v="0"/>
    <n v="0"/>
    <n v="0"/>
    <n v="-10171.5"/>
    <n v="-10171.5"/>
    <n v="-1089.75"/>
    <n v="-11261.25"/>
    <n v="0"/>
    <n v="-11261.25"/>
    <m/>
    <m/>
    <m/>
    <m/>
    <m/>
    <m/>
    <m/>
    <m/>
    <m/>
    <m/>
    <m/>
    <m/>
    <m/>
    <m/>
    <m/>
    <m/>
  </r>
  <r>
    <x v="65"/>
    <s v="L- IMPOTS ET TAXES"/>
    <x v="1"/>
    <x v="1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-3561"/>
    <m/>
    <m/>
    <n v="0"/>
    <n v="0"/>
    <n v="0"/>
    <n v="0"/>
    <n v="0"/>
    <n v="-3561"/>
    <n v="-3561"/>
    <m/>
    <m/>
    <m/>
    <m/>
    <m/>
    <m/>
    <m/>
    <m/>
    <m/>
    <m/>
    <m/>
    <m/>
    <m/>
    <m/>
    <m/>
    <m/>
  </r>
  <r>
    <x v="66"/>
    <s v="L- IMPOTS ET TAXES"/>
    <x v="1"/>
    <x v="47"/>
    <m/>
    <m/>
    <m/>
    <m/>
    <m/>
    <m/>
    <m/>
    <m/>
    <m/>
    <m/>
    <m/>
    <m/>
    <n v="-200"/>
    <n v="0"/>
    <n v="0"/>
    <n v="-380"/>
    <x v="4"/>
    <x v="35"/>
    <x v="22"/>
    <x v="2"/>
    <x v="34"/>
    <x v="2"/>
    <n v="0"/>
    <n v="-10846"/>
    <n v="0"/>
    <n v="0"/>
    <n v="-200"/>
    <n v="-5420"/>
    <n v="-5620"/>
    <n v="-804.53"/>
    <n v="-6424.53"/>
    <n v="-10846"/>
    <n v="-17270.53"/>
    <m/>
    <m/>
    <m/>
    <m/>
    <m/>
    <m/>
    <m/>
    <m/>
    <m/>
    <m/>
    <m/>
    <m/>
    <m/>
    <m/>
    <m/>
    <m/>
  </r>
  <r>
    <x v="67"/>
    <s v="L- IMPOTS ET TAXES"/>
    <x v="1"/>
    <x v="1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-2466"/>
    <n v="0"/>
    <n v="0"/>
    <n v="0"/>
    <n v="0"/>
    <n v="0"/>
    <n v="0"/>
    <n v="0"/>
    <n v="-2466"/>
    <n v="-2466"/>
    <m/>
    <m/>
    <m/>
    <m/>
    <m/>
    <m/>
    <m/>
    <m/>
    <m/>
    <m/>
    <m/>
    <m/>
    <m/>
    <m/>
    <m/>
    <m/>
  </r>
  <r>
    <x v="68"/>
    <s v="L- IMPOTS ET TAXES"/>
    <x v="1"/>
    <x v="48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69"/>
    <s v="L- IMPOTS ET TAXES"/>
    <x v="1"/>
    <x v="49"/>
    <m/>
    <m/>
    <m/>
    <m/>
    <m/>
    <m/>
    <m/>
    <m/>
    <m/>
    <m/>
    <m/>
    <m/>
    <n v="3871"/>
    <n v="0"/>
    <n v="0"/>
    <n v="0"/>
    <x v="4"/>
    <x v="10"/>
    <x v="1"/>
    <x v="2"/>
    <x v="35"/>
    <x v="24"/>
    <n v="0"/>
    <n v="-2136"/>
    <n v="0"/>
    <n v="0"/>
    <n v="3871"/>
    <n v="0"/>
    <n v="3871"/>
    <n v="0"/>
    <n v="3871"/>
    <n v="-11448"/>
    <n v="-7577"/>
    <m/>
    <m/>
    <m/>
    <m/>
    <m/>
    <m/>
    <m/>
    <m/>
    <m/>
    <m/>
    <m/>
    <m/>
    <m/>
    <m/>
    <m/>
    <m/>
  </r>
  <r>
    <x v="70"/>
    <s v="L- IMPOTS ET TAXES"/>
    <x v="1"/>
    <x v="50"/>
    <m/>
    <m/>
    <m/>
    <m/>
    <m/>
    <m/>
    <m/>
    <m/>
    <m/>
    <m/>
    <m/>
    <m/>
    <n v="0"/>
    <n v="0"/>
    <n v="0"/>
    <n v="0"/>
    <x v="4"/>
    <x v="10"/>
    <x v="1"/>
    <x v="26"/>
    <x v="36"/>
    <x v="2"/>
    <n v="0"/>
    <n v="18952"/>
    <n v="0"/>
    <n v="0"/>
    <n v="0"/>
    <n v="0"/>
    <n v="0"/>
    <n v="-44301"/>
    <n v="-44301"/>
    <n v="18952"/>
    <n v="-25349"/>
    <m/>
    <m/>
    <m/>
    <m/>
    <m/>
    <m/>
    <m/>
    <m/>
    <m/>
    <m/>
    <m/>
    <m/>
    <m/>
    <m/>
    <m/>
    <m/>
  </r>
  <r>
    <x v="71"/>
    <s v="L- IMPOTS ET TAXES"/>
    <x v="1"/>
    <x v="5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72"/>
    <s v="B- SALAIRE EXPLOITATION"/>
    <x v="0"/>
    <x v="52"/>
    <m/>
    <m/>
    <m/>
    <m/>
    <m/>
    <m/>
    <m/>
    <m/>
    <m/>
    <m/>
    <m/>
    <m/>
    <n v="-39234.53"/>
    <n v="-47149.59"/>
    <n v="0"/>
    <n v="-47795"/>
    <x v="23"/>
    <x v="36"/>
    <x v="23"/>
    <x v="27"/>
    <x v="37"/>
    <x v="25"/>
    <n v="-11385.73"/>
    <n v="-13399.55"/>
    <n v="0"/>
    <n v="0"/>
    <n v="-137493.42000000001"/>
    <n v="-146570.98000000001"/>
    <n v="-284064.40000000002"/>
    <n v="-181601.57"/>
    <n v="-465665.97000000003"/>
    <n v="-60847.12"/>
    <n v="-526513.09000000008"/>
    <m/>
    <m/>
    <m/>
    <m/>
    <m/>
    <m/>
    <m/>
    <m/>
    <m/>
    <m/>
    <m/>
    <m/>
    <m/>
    <m/>
    <m/>
    <m/>
  </r>
  <r>
    <x v="73"/>
    <s v="BAB - PROV CONGES PAYES"/>
    <x v="0"/>
    <x v="53"/>
    <m/>
    <m/>
    <m/>
    <m/>
    <m/>
    <m/>
    <m/>
    <m/>
    <m/>
    <m/>
    <m/>
    <m/>
    <n v="10231.75"/>
    <n v="0"/>
    <n v="0"/>
    <n v="0"/>
    <x v="4"/>
    <x v="37"/>
    <x v="1"/>
    <x v="2"/>
    <x v="5"/>
    <x v="2"/>
    <n v="0"/>
    <n v="-3015.78"/>
    <n v="0"/>
    <n v="0"/>
    <n v="10231.75"/>
    <n v="0"/>
    <n v="10231.75"/>
    <n v="0"/>
    <n v="10231.75"/>
    <n v="-3015.78"/>
    <n v="7215.9699999999993"/>
    <m/>
    <m/>
    <m/>
    <m/>
    <m/>
    <m/>
    <m/>
    <m/>
    <m/>
    <m/>
    <m/>
    <m/>
    <m/>
    <m/>
    <m/>
    <m/>
  </r>
  <r>
    <x v="74"/>
    <s v="U- INTERESSEMENT "/>
    <x v="2"/>
    <x v="54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75"/>
    <s v="BA- CHARGES SOCIAL ACTIVITE"/>
    <x v="0"/>
    <x v="55"/>
    <m/>
    <m/>
    <m/>
    <m/>
    <m/>
    <m/>
    <m/>
    <m/>
    <m/>
    <m/>
    <m/>
    <m/>
    <n v="6810.26"/>
    <n v="-2069.6999999999998"/>
    <n v="0"/>
    <n v="-11438.32"/>
    <x v="24"/>
    <x v="38"/>
    <x v="24"/>
    <x v="28"/>
    <x v="38"/>
    <x v="26"/>
    <n v="-14937.19"/>
    <n v="-7399.65"/>
    <n v="0"/>
    <n v="0"/>
    <n v="-3400.38"/>
    <n v="-27847.45"/>
    <n v="-31247.83"/>
    <n v="-36936.019999999997"/>
    <n v="-68183.850000000006"/>
    <n v="-39004.06"/>
    <n v="-107187.91"/>
    <m/>
    <m/>
    <m/>
    <m/>
    <m/>
    <m/>
    <m/>
    <m/>
    <m/>
    <m/>
    <m/>
    <m/>
    <m/>
    <m/>
    <m/>
    <m/>
  </r>
  <r>
    <x v="76"/>
    <s v="BA- CHARGES SOCIAL ACTIVITE"/>
    <x v="0"/>
    <x v="11"/>
    <m/>
    <m/>
    <m/>
    <m/>
    <m/>
    <m/>
    <m/>
    <m/>
    <m/>
    <m/>
    <m/>
    <m/>
    <n v="1393.74"/>
    <n v="1656.52"/>
    <n v="1794.2"/>
    <n v="1686.44"/>
    <x v="25"/>
    <x v="39"/>
    <x v="25"/>
    <x v="29"/>
    <x v="39"/>
    <x v="27"/>
    <n v="444.03"/>
    <n v="-15798.97"/>
    <n v="0"/>
    <n v="0"/>
    <n v="4844.46"/>
    <n v="-8787.17"/>
    <n v="-3942.71"/>
    <n v="-11596.24"/>
    <n v="-15538.95"/>
    <n v="-14405.22"/>
    <n v="-29944.17"/>
    <m/>
    <m/>
    <m/>
    <m/>
    <m/>
    <m/>
    <m/>
    <m/>
    <m/>
    <m/>
    <m/>
    <m/>
    <m/>
    <m/>
    <m/>
    <m/>
  </r>
  <r>
    <x v="77"/>
    <s v="BA- CHARGES SOCIAL ACTIVITE"/>
    <x v="0"/>
    <x v="11"/>
    <m/>
    <m/>
    <m/>
    <m/>
    <m/>
    <m/>
    <m/>
    <m/>
    <m/>
    <m/>
    <m/>
    <m/>
    <n v="0"/>
    <n v="-9000"/>
    <n v="-9000"/>
    <n v="0"/>
    <x v="4"/>
    <x v="10"/>
    <x v="1"/>
    <x v="2"/>
    <x v="5"/>
    <x v="2"/>
    <n v="0"/>
    <n v="-1769.08"/>
    <n v="0"/>
    <n v="0"/>
    <n v="-9000"/>
    <n v="0"/>
    <n v="-9000"/>
    <n v="0"/>
    <n v="-9000"/>
    <n v="-1769.08"/>
    <n v="-10769.08"/>
    <m/>
    <m/>
    <m/>
    <m/>
    <m/>
    <m/>
    <m/>
    <m/>
    <m/>
    <m/>
    <m/>
    <m/>
    <m/>
    <m/>
    <m/>
    <m/>
  </r>
  <r>
    <x v="78"/>
    <s v="BA- CHARGES SOCIAL ACTIVITE"/>
    <x v="0"/>
    <x v="11"/>
    <m/>
    <m/>
    <m/>
    <m/>
    <m/>
    <m/>
    <m/>
    <m/>
    <m/>
    <m/>
    <m/>
    <m/>
    <n v="2855.29"/>
    <n v="0"/>
    <n v="0"/>
    <n v="0"/>
    <x v="4"/>
    <x v="10"/>
    <x v="1"/>
    <x v="2"/>
    <x v="40"/>
    <x v="2"/>
    <n v="0"/>
    <n v="-777.49"/>
    <n v="0"/>
    <n v="0"/>
    <n v="2855.29"/>
    <n v="0"/>
    <n v="2855.29"/>
    <n v="0"/>
    <n v="2855.29"/>
    <n v="-777.49"/>
    <n v="2077.8000000000002"/>
    <m/>
    <m/>
    <m/>
    <m/>
    <m/>
    <m/>
    <m/>
    <m/>
    <m/>
    <m/>
    <m/>
    <m/>
    <m/>
    <m/>
    <m/>
    <m/>
  </r>
  <r>
    <x v="79"/>
    <s v="BA- CHARGES SOCIAL ACTIVITE"/>
    <x v="0"/>
    <x v="11"/>
    <m/>
    <m/>
    <m/>
    <m/>
    <m/>
    <m/>
    <m/>
    <m/>
    <m/>
    <m/>
    <m/>
    <m/>
    <n v="141.9"/>
    <n v="164.33"/>
    <n v="182.68"/>
    <n v="-1054.28"/>
    <x v="26"/>
    <x v="40"/>
    <x v="26"/>
    <x v="30"/>
    <x v="41"/>
    <x v="28"/>
    <n v="61.48"/>
    <n v="-2499.2800000000002"/>
    <n v="0"/>
    <n v="0"/>
    <n v="488.91"/>
    <n v="-2518.4299999999998"/>
    <n v="-2029.5199999999998"/>
    <n v="-1293.8499999999999"/>
    <n v="-3323.37"/>
    <n v="-2243.06"/>
    <n v="-5566.43"/>
    <m/>
    <m/>
    <m/>
    <m/>
    <m/>
    <m/>
    <m/>
    <m/>
    <m/>
    <m/>
    <m/>
    <m/>
    <m/>
    <m/>
    <m/>
    <m/>
  </r>
  <r>
    <x v="80"/>
    <s v="BA- CHARGES SOCIAL ACTIVITE"/>
    <x v="0"/>
    <x v="11"/>
    <m/>
    <m/>
    <m/>
    <m/>
    <m/>
    <m/>
    <m/>
    <m/>
    <m/>
    <m/>
    <m/>
    <m/>
    <n v="210.28"/>
    <n v="-264.7"/>
    <n v="-248.32"/>
    <n v="-198.89"/>
    <x v="27"/>
    <x v="41"/>
    <x v="27"/>
    <x v="31"/>
    <x v="42"/>
    <x v="29"/>
    <n v="-645.64"/>
    <n v="-766.48"/>
    <n v="0"/>
    <n v="0"/>
    <n v="-302.74"/>
    <n v="-1498.15"/>
    <n v="-1800.89"/>
    <n v="-1509.36"/>
    <n v="-3310.25"/>
    <n v="-1958.92"/>
    <n v="-5269.17"/>
    <m/>
    <m/>
    <m/>
    <m/>
    <m/>
    <m/>
    <m/>
    <m/>
    <m/>
    <m/>
    <m/>
    <m/>
    <m/>
    <m/>
    <m/>
    <m/>
  </r>
  <r>
    <x v="81"/>
    <s v="BA- CHARGES SOCIAL EXPLOITATION"/>
    <x v="0"/>
    <x v="56"/>
    <m/>
    <m/>
    <m/>
    <m/>
    <m/>
    <m/>
    <m/>
    <m/>
    <m/>
    <m/>
    <m/>
    <m/>
    <n v="0"/>
    <n v="0"/>
    <n v="0"/>
    <n v="0"/>
    <x v="4"/>
    <x v="10"/>
    <x v="28"/>
    <x v="2"/>
    <x v="5"/>
    <x v="2"/>
    <n v="0"/>
    <n v="0"/>
    <n v="0"/>
    <n v="0"/>
    <n v="0"/>
    <n v="0"/>
    <n v="0"/>
    <n v="-489.21"/>
    <n v="-489.21"/>
    <n v="0"/>
    <n v="-489.21"/>
    <m/>
    <m/>
    <m/>
    <m/>
    <m/>
    <m/>
    <m/>
    <m/>
    <m/>
    <m/>
    <m/>
    <m/>
    <m/>
    <m/>
    <m/>
    <m/>
  </r>
  <r>
    <x v="82"/>
    <s v="BA- CHARGES SOCIAL EXPLOITATION"/>
    <x v="0"/>
    <x v="57"/>
    <m/>
    <m/>
    <m/>
    <m/>
    <m/>
    <m/>
    <m/>
    <m/>
    <m/>
    <m/>
    <m/>
    <m/>
    <n v="-3029"/>
    <n v="0"/>
    <n v="0"/>
    <n v="0"/>
    <x v="4"/>
    <x v="10"/>
    <x v="1"/>
    <x v="2"/>
    <x v="43"/>
    <x v="2"/>
    <n v="0"/>
    <n v="32876"/>
    <n v="0"/>
    <n v="0"/>
    <n v="-3029"/>
    <n v="0"/>
    <n v="-3029"/>
    <n v="0"/>
    <n v="-3029"/>
    <n v="32876"/>
    <n v="29847"/>
    <m/>
    <m/>
    <m/>
    <m/>
    <m/>
    <m/>
    <m/>
    <m/>
    <m/>
    <m/>
    <m/>
    <m/>
    <m/>
    <m/>
    <m/>
    <m/>
  </r>
  <r>
    <x v="83"/>
    <s v="P- AUTRES PRODUITS / AUTRES CHARGES"/>
    <x v="1"/>
    <x v="58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84"/>
    <s v="P- AUTRES PRODUITS / AUTRES CHARGES"/>
    <x v="1"/>
    <x v="59"/>
    <m/>
    <m/>
    <m/>
    <m/>
    <m/>
    <m/>
    <m/>
    <m/>
    <m/>
    <m/>
    <m/>
    <m/>
    <n v="0"/>
    <n v="0"/>
    <n v="-45"/>
    <n v="0"/>
    <x v="28"/>
    <x v="10"/>
    <x v="29"/>
    <x v="32"/>
    <x v="5"/>
    <x v="30"/>
    <n v="0"/>
    <n v="0"/>
    <n v="0"/>
    <n v="0"/>
    <n v="-45"/>
    <n v="-38.54"/>
    <n v="-83.539999999999992"/>
    <n v="-3.36"/>
    <n v="-86.899999999999991"/>
    <n v="-10.64"/>
    <n v="-97.539999999999992"/>
    <m/>
    <m/>
    <m/>
    <m/>
    <m/>
    <m/>
    <m/>
    <m/>
    <m/>
    <m/>
    <m/>
    <m/>
    <m/>
    <m/>
    <m/>
    <m/>
  </r>
  <r>
    <x v="85"/>
    <s v="S- FRAIS FINANCIER"/>
    <x v="3"/>
    <x v="60"/>
    <m/>
    <m/>
    <m/>
    <m/>
    <m/>
    <m/>
    <m/>
    <m/>
    <m/>
    <m/>
    <m/>
    <m/>
    <n v="450.24"/>
    <n v="-162.16999999999999"/>
    <n v="0"/>
    <n v="-518.96"/>
    <x v="29"/>
    <x v="42"/>
    <x v="30"/>
    <x v="33"/>
    <x v="44"/>
    <x v="31"/>
    <n v="-160.85"/>
    <n v="-2749.08"/>
    <n v="0"/>
    <n v="0"/>
    <n v="-2030.68"/>
    <n v="-2907.28"/>
    <n v="-4937.96"/>
    <n v="-2741.76"/>
    <n v="-7679.72"/>
    <n v="-3347.88"/>
    <n v="-11027.6"/>
    <m/>
    <m/>
    <m/>
    <m/>
    <m/>
    <m/>
    <m/>
    <m/>
    <m/>
    <m/>
    <m/>
    <m/>
    <m/>
    <m/>
    <m/>
    <m/>
  </r>
  <r>
    <x v="86"/>
    <s v="T- FRAIS EXCEPTIONNEL"/>
    <x v="3"/>
    <x v="6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87"/>
    <s v="T- FRAIS EXCEPTIONNEL"/>
    <x v="3"/>
    <x v="62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-1226"/>
    <n v="0"/>
    <n v="0"/>
    <n v="0"/>
    <n v="0"/>
    <n v="0"/>
    <n v="0"/>
    <n v="0"/>
    <n v="-1226"/>
    <n v="-1226"/>
    <m/>
    <m/>
    <m/>
    <m/>
    <m/>
    <m/>
    <m/>
    <m/>
    <m/>
    <m/>
    <m/>
    <m/>
    <m/>
    <m/>
    <m/>
    <m/>
  </r>
  <r>
    <x v="88"/>
    <s v="Q- AMORTISSEMENT"/>
    <x v="4"/>
    <x v="63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-124553"/>
    <n v="0"/>
    <n v="0"/>
    <n v="0"/>
    <n v="0"/>
    <n v="0"/>
    <n v="0"/>
    <n v="0"/>
    <n v="-124553"/>
    <n v="-124553"/>
    <m/>
    <m/>
    <m/>
    <m/>
    <m/>
    <m/>
    <m/>
    <m/>
    <m/>
    <m/>
    <m/>
    <m/>
    <m/>
    <m/>
    <m/>
    <m/>
  </r>
  <r>
    <x v="89"/>
    <s v="T- FRAIS EXCEPTIONNEL"/>
    <x v="4"/>
    <x v="1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-50000"/>
    <n v="0"/>
    <n v="0"/>
    <n v="0"/>
    <n v="0"/>
    <n v="0"/>
    <n v="0"/>
    <n v="0"/>
    <n v="-50000"/>
    <n v="-50000"/>
    <m/>
    <m/>
    <m/>
    <m/>
    <m/>
    <m/>
    <m/>
    <m/>
    <m/>
    <m/>
    <m/>
    <m/>
    <m/>
    <m/>
    <m/>
    <m/>
  </r>
  <r>
    <x v="90"/>
    <s v="V- I.S"/>
    <x v="5"/>
    <x v="64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91"/>
    <s v="A- CA"/>
    <x v="0"/>
    <x v="65"/>
    <n v="55000"/>
    <n v="123750"/>
    <n v="165000"/>
    <n v="151250"/>
    <n v="165000"/>
    <n v="96250.000000000015"/>
    <n v="261250"/>
    <n v="178750"/>
    <n v="178750"/>
    <n v="0"/>
    <m/>
    <m/>
    <n v="0"/>
    <n v="0"/>
    <n v="0"/>
    <n v="0"/>
    <x v="4"/>
    <x v="10"/>
    <x v="1"/>
    <x v="2"/>
    <x v="45"/>
    <x v="2"/>
    <n v="0"/>
    <n v="-40.909999999999997"/>
    <n v="0"/>
    <n v="0"/>
    <n v="0"/>
    <n v="0"/>
    <n v="0"/>
    <n v="40.909999999999997"/>
    <n v="40.909999999999997"/>
    <n v="-40.909999999999997"/>
    <n v="0"/>
    <m/>
    <m/>
    <m/>
    <m/>
    <m/>
    <m/>
    <m/>
    <m/>
    <m/>
    <m/>
    <m/>
    <m/>
    <m/>
    <m/>
    <m/>
    <m/>
  </r>
  <r>
    <x v="92"/>
    <s v="A- CA"/>
    <x v="0"/>
    <x v="66"/>
    <m/>
    <m/>
    <m/>
    <m/>
    <m/>
    <m/>
    <m/>
    <m/>
    <m/>
    <m/>
    <m/>
    <m/>
    <n v="81455"/>
    <n v="106686"/>
    <n v="0"/>
    <n v="129819.58"/>
    <x v="30"/>
    <x v="43"/>
    <x v="31"/>
    <x v="34"/>
    <x v="46"/>
    <x v="32"/>
    <n v="0"/>
    <n v="9458.3799999999992"/>
    <n v="0"/>
    <n v="0"/>
    <n v="325764.06"/>
    <n v="393907.28"/>
    <n v="719671.34000000008"/>
    <n v="614115.76"/>
    <n v="1333787.1000000001"/>
    <n v="64797.04"/>
    <n v="1398584.1400000001"/>
    <m/>
    <m/>
    <m/>
    <m/>
    <m/>
    <m/>
    <m/>
    <m/>
    <m/>
    <m/>
    <m/>
    <m/>
    <m/>
    <m/>
    <m/>
    <m/>
  </r>
  <r>
    <x v="93"/>
    <s v="A- CA"/>
    <x v="0"/>
    <x v="16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94"/>
    <s v="A- CA"/>
    <x v="0"/>
    <x v="11"/>
    <m/>
    <m/>
    <m/>
    <m/>
    <m/>
    <m/>
    <m/>
    <m/>
    <m/>
    <m/>
    <m/>
    <m/>
    <n v="0"/>
    <n v="0"/>
    <n v="40.909999999999997"/>
    <n v="22.73"/>
    <x v="4"/>
    <x v="44"/>
    <x v="1"/>
    <x v="2"/>
    <x v="5"/>
    <x v="2"/>
    <n v="0"/>
    <n v="40.909999999999997"/>
    <n v="0"/>
    <n v="0"/>
    <n v="40.909999999999997"/>
    <n v="22.73"/>
    <n v="63.64"/>
    <n v="0"/>
    <n v="63.64"/>
    <n v="40.909999999999997"/>
    <n v="104.55"/>
    <m/>
    <m/>
    <m/>
    <m/>
    <m/>
    <m/>
    <m/>
    <m/>
    <m/>
    <m/>
    <m/>
    <m/>
    <m/>
    <m/>
    <m/>
    <m/>
  </r>
  <r>
    <x v="95"/>
    <s v="P- AUTRES PRODUITS / AUTRES CHARGES"/>
    <x v="1"/>
    <x v="67"/>
    <m/>
    <m/>
    <m/>
    <m/>
    <m/>
    <m/>
    <m/>
    <m/>
    <m/>
    <m/>
    <m/>
    <m/>
    <n v="0.5"/>
    <n v="0.35"/>
    <n v="0.85"/>
    <n v="0"/>
    <x v="4"/>
    <x v="10"/>
    <x v="32"/>
    <x v="35"/>
    <x v="5"/>
    <x v="2"/>
    <n v="0"/>
    <n v="1.54"/>
    <n v="0"/>
    <n v="0"/>
    <n v="0.85"/>
    <n v="0"/>
    <n v="0.85"/>
    <n v="10.25"/>
    <n v="11.1"/>
    <n v="1.54"/>
    <n v="12.64"/>
    <m/>
    <m/>
    <m/>
    <m/>
    <m/>
    <m/>
    <m/>
    <m/>
    <m/>
    <m/>
    <m/>
    <m/>
    <m/>
    <m/>
    <m/>
    <m/>
  </r>
  <r>
    <x v="96"/>
    <s v="S- FRAIS FINANCIER"/>
    <x v="3"/>
    <x v="68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</r>
  <r>
    <x v="97"/>
    <s v="T- FRAIS EXCEPTIONNEL"/>
    <x v="3"/>
    <x v="11"/>
    <m/>
    <m/>
    <m/>
    <m/>
    <m/>
    <m/>
    <m/>
    <m/>
    <m/>
    <m/>
    <m/>
    <m/>
    <n v="0"/>
    <n v="0"/>
    <n v="0"/>
    <n v="0"/>
    <x v="4"/>
    <x v="10"/>
    <x v="33"/>
    <x v="2"/>
    <x v="47"/>
    <x v="2"/>
    <n v="0"/>
    <n v="1769.08"/>
    <n v="0"/>
    <n v="0"/>
    <n v="0"/>
    <n v="0"/>
    <n v="0"/>
    <n v="2744.28"/>
    <n v="2744.28"/>
    <n v="1769.08"/>
    <n v="4513.3600000000006"/>
    <m/>
    <m/>
    <m/>
    <m/>
    <m/>
    <m/>
    <m/>
    <m/>
    <m/>
    <m/>
    <m/>
    <m/>
    <m/>
    <m/>
    <m/>
    <m/>
  </r>
  <r>
    <x v="98"/>
    <s v="T- FRAIS EXCEPTIONNEL"/>
    <x v="3"/>
    <x v="11"/>
    <m/>
    <m/>
    <m/>
    <m/>
    <m/>
    <m/>
    <m/>
    <m/>
    <m/>
    <m/>
    <m/>
    <m/>
    <n v="0"/>
    <n v="0"/>
    <n v="0"/>
    <n v="0"/>
    <x v="4"/>
    <x v="10"/>
    <x v="1"/>
    <x v="2"/>
    <x v="5"/>
    <x v="2"/>
    <n v="0"/>
    <n v="8170"/>
    <n v="0"/>
    <n v="0"/>
    <n v="0"/>
    <n v="0"/>
    <n v="0"/>
    <n v="0"/>
    <n v="0"/>
    <n v="8170"/>
    <n v="8170"/>
    <m/>
    <m/>
    <m/>
    <m/>
    <m/>
    <m/>
    <m/>
    <m/>
    <m/>
    <m/>
    <m/>
    <m/>
    <m/>
    <m/>
    <m/>
    <m/>
  </r>
  <r>
    <x v="99"/>
    <s v="P- AUTRES PRODUITS / AUTRES CHARGES"/>
    <x v="1"/>
    <x v="69"/>
    <m/>
    <m/>
    <m/>
    <m/>
    <m/>
    <m/>
    <m/>
    <m/>
    <m/>
    <m/>
    <m/>
    <m/>
    <n v="0"/>
    <n v="0"/>
    <n v="0"/>
    <n v="0"/>
    <x v="4"/>
    <x v="45"/>
    <x v="1"/>
    <x v="36"/>
    <x v="5"/>
    <x v="2"/>
    <n v="0"/>
    <n v="105914.31"/>
    <n v="0"/>
    <n v="0"/>
    <n v="0"/>
    <n v="2858.1"/>
    <n v="2858.1"/>
    <n v="125"/>
    <n v="2983.1"/>
    <n v="105914.31"/>
    <n v="108897.41"/>
    <m/>
    <m/>
    <m/>
    <m/>
    <m/>
    <m/>
    <m/>
    <m/>
    <m/>
    <m/>
    <m/>
    <m/>
    <m/>
    <m/>
    <m/>
    <m/>
  </r>
  <r>
    <x v="100"/>
    <m/>
    <x v="6"/>
    <x v="70"/>
    <m/>
    <m/>
    <m/>
    <m/>
    <m/>
    <m/>
    <m/>
    <m/>
    <m/>
    <m/>
    <m/>
    <m/>
    <n v="0"/>
    <n v="0"/>
    <n v="0"/>
    <m/>
    <x v="31"/>
    <x v="46"/>
    <x v="34"/>
    <x v="37"/>
    <x v="48"/>
    <x v="33"/>
    <m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rowGrandTotals="0" colGrandTotals="0" itemPrintTitles="1" createdVersion="3" indent="0" outline="1" outlineData="1" multipleFieldFilters="0">
  <location ref="A4:I409" firstHeaderRow="1" firstDataRow="2" firstDataCol="1"/>
  <pivotFields count="53">
    <pivotField axis="axisRow" showAll="0" sortType="ascending">
      <items count="11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m="1" x="106"/>
        <item m="1" x="102"/>
        <item x="35"/>
        <item x="36"/>
        <item x="37"/>
        <item x="38"/>
        <item x="39"/>
        <item x="40"/>
        <item x="41"/>
        <item x="42"/>
        <item m="1" x="107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m="1" x="105"/>
        <item x="57"/>
        <item x="58"/>
        <item x="59"/>
        <item x="60"/>
        <item x="61"/>
        <item x="62"/>
        <item x="63"/>
        <item x="64"/>
        <item x="65"/>
        <item x="66"/>
        <item x="67"/>
        <item m="1" x="103"/>
        <item x="68"/>
        <item x="69"/>
        <item x="70"/>
        <item x="71"/>
        <item x="72"/>
        <item x="73"/>
        <item x="74"/>
        <item x="75"/>
        <item x="76"/>
        <item m="1" x="101"/>
        <item x="77"/>
        <item x="78"/>
        <item x="79"/>
        <item x="80"/>
        <item m="1" x="104"/>
        <item m="1" x="109"/>
        <item m="1" x="108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t="default"/>
      </items>
    </pivotField>
    <pivotField showAll="0" defaultSubtotal="0"/>
    <pivotField axis="axisRow" showAll="0" sortType="ascending">
      <items count="8">
        <item x="0"/>
        <item x="1"/>
        <item x="2"/>
        <item x="4"/>
        <item x="5"/>
        <item x="3"/>
        <item x="6"/>
        <item t="default"/>
      </items>
    </pivotField>
    <pivotField axis="axisRow" showAll="0">
      <items count="155">
        <item m="1" x="139"/>
        <item m="1" x="131"/>
        <item m="1" x="142"/>
        <item m="1" x="104"/>
        <item m="1" x="132"/>
        <item m="1" x="109"/>
        <item m="1" x="145"/>
        <item m="1" x="100"/>
        <item m="1" x="123"/>
        <item m="1" x="113"/>
        <item m="1" x="127"/>
        <item m="1" x="74"/>
        <item m="1" x="79"/>
        <item m="1" x="138"/>
        <item m="1" x="106"/>
        <item x="57"/>
        <item m="1" x="115"/>
        <item m="1" x="107"/>
        <item m="1" x="114"/>
        <item m="1" x="129"/>
        <item m="1" x="87"/>
        <item m="1" x="75"/>
        <item m="1" x="101"/>
        <item m="1" x="88"/>
        <item m="1" x="91"/>
        <item m="1" x="134"/>
        <item m="1" x="99"/>
        <item m="1" x="141"/>
        <item m="1" x="133"/>
        <item m="1" x="117"/>
        <item m="1" x="105"/>
        <item m="1" x="108"/>
        <item m="1" x="76"/>
        <item m="1" x="93"/>
        <item m="1" x="85"/>
        <item m="1" x="96"/>
        <item m="1" x="92"/>
        <item m="1" x="121"/>
        <item m="1" x="97"/>
        <item m="1" x="146"/>
        <item m="1" x="111"/>
        <item m="1" x="77"/>
        <item m="1" x="110"/>
        <item m="1" x="124"/>
        <item m="1" x="86"/>
        <item m="1" x="137"/>
        <item m="1" x="94"/>
        <item m="1" x="125"/>
        <item m="1" x="89"/>
        <item m="1" x="144"/>
        <item m="1" x="71"/>
        <item m="1" x="140"/>
        <item m="1" x="128"/>
        <item m="1" x="149"/>
        <item m="1" x="78"/>
        <item m="1" x="118"/>
        <item m="1" x="153"/>
        <item m="1" x="143"/>
        <item m="1" x="126"/>
        <item m="1" x="116"/>
        <item m="1" x="130"/>
        <item m="1" x="135"/>
        <item m="1" x="73"/>
        <item m="1" x="119"/>
        <item m="1" x="95"/>
        <item m="1" x="136"/>
        <item m="1" x="81"/>
        <item m="1" x="72"/>
        <item x="17"/>
        <item m="1" x="147"/>
        <item m="1" x="150"/>
        <item m="1" x="152"/>
        <item m="1" x="83"/>
        <item m="1" x="151"/>
        <item m="1" x="122"/>
        <item m="1" x="84"/>
        <item m="1" x="112"/>
        <item m="1" x="120"/>
        <item m="1" x="102"/>
        <item m="1" x="82"/>
        <item m="1" x="148"/>
        <item m="1" x="80"/>
        <item m="1" x="98"/>
        <item m="1" x="90"/>
        <item x="70"/>
        <item m="1" x="103"/>
        <item x="11"/>
        <item x="0"/>
        <item x="1"/>
        <item x="2"/>
        <item x="3"/>
        <item x="4"/>
        <item x="5"/>
        <item x="6"/>
        <item x="7"/>
        <item x="8"/>
        <item x="9"/>
        <item x="10"/>
        <item x="12"/>
        <item x="13"/>
        <item x="14"/>
        <item x="15"/>
        <item x="16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dataField="1" numFmtId="165" showAll="0" defaultSubtotal="0"/>
    <pivotField dataField="1" numFmtId="165" showAll="0" defaultSubtotal="0"/>
    <pivotField dataField="1" numFmtId="165" showAll="0" defaultSubtotal="0"/>
    <pivotField dataField="1" showAll="0" defaultSubtotal="0"/>
    <pivotField dataField="1" showAll="0" defaultSubtotal="0">
      <items count="32">
        <item x="23"/>
        <item x="3"/>
        <item x="25"/>
        <item x="24"/>
        <item x="7"/>
        <item x="16"/>
        <item x="1"/>
        <item x="0"/>
        <item x="2"/>
        <item x="14"/>
        <item x="10"/>
        <item x="13"/>
        <item x="27"/>
        <item x="22"/>
        <item x="17"/>
        <item x="5"/>
        <item x="11"/>
        <item x="20"/>
        <item x="8"/>
        <item x="29"/>
        <item x="9"/>
        <item x="6"/>
        <item x="19"/>
        <item x="18"/>
        <item x="21"/>
        <item x="28"/>
        <item x="15"/>
        <item x="12"/>
        <item x="4"/>
        <item x="26"/>
        <item x="30"/>
        <item x="31"/>
      </items>
    </pivotField>
    <pivotField dataField="1" showAll="0" defaultSubtotal="0">
      <items count="47">
        <item x="36"/>
        <item x="3"/>
        <item x="8"/>
        <item x="30"/>
        <item x="34"/>
        <item x="2"/>
        <item x="11"/>
        <item x="4"/>
        <item x="38"/>
        <item x="25"/>
        <item x="35"/>
        <item x="29"/>
        <item x="39"/>
        <item x="14"/>
        <item x="1"/>
        <item x="19"/>
        <item x="21"/>
        <item x="5"/>
        <item x="42"/>
        <item x="40"/>
        <item x="41"/>
        <item x="0"/>
        <item x="17"/>
        <item x="26"/>
        <item x="27"/>
        <item x="16"/>
        <item x="23"/>
        <item x="31"/>
        <item x="20"/>
        <item x="15"/>
        <item x="6"/>
        <item x="32"/>
        <item x="33"/>
        <item x="28"/>
        <item x="24"/>
        <item x="22"/>
        <item x="7"/>
        <item x="12"/>
        <item x="9"/>
        <item x="18"/>
        <item x="13"/>
        <item x="10"/>
        <item x="44"/>
        <item x="45"/>
        <item x="37"/>
        <item x="43"/>
        <item x="46"/>
      </items>
    </pivotField>
    <pivotField dataField="1" showAll="0" defaultSubtotal="0">
      <items count="35">
        <item x="23"/>
        <item x="2"/>
        <item x="24"/>
        <item x="18"/>
        <item x="14"/>
        <item x="10"/>
        <item x="0"/>
        <item x="12"/>
        <item x="8"/>
        <item x="15"/>
        <item x="5"/>
        <item x="13"/>
        <item x="22"/>
        <item x="3"/>
        <item x="17"/>
        <item x="11"/>
        <item x="27"/>
        <item x="28"/>
        <item x="30"/>
        <item x="19"/>
        <item x="7"/>
        <item x="6"/>
        <item x="21"/>
        <item x="9"/>
        <item x="4"/>
        <item x="16"/>
        <item x="20"/>
        <item x="29"/>
        <item x="1"/>
        <item x="32"/>
        <item x="26"/>
        <item x="33"/>
        <item x="25"/>
        <item x="31"/>
        <item x="34"/>
      </items>
    </pivotField>
    <pivotField showAll="0" defaultSubtotal="0">
      <items count="38">
        <item x="27"/>
        <item x="26"/>
        <item x="3"/>
        <item x="28"/>
        <item x="14"/>
        <item x="1"/>
        <item x="7"/>
        <item x="0"/>
        <item x="17"/>
        <item x="20"/>
        <item x="10"/>
        <item x="16"/>
        <item x="4"/>
        <item x="6"/>
        <item x="23"/>
        <item x="22"/>
        <item x="5"/>
        <item x="31"/>
        <item x="18"/>
        <item x="15"/>
        <item x="19"/>
        <item x="8"/>
        <item x="12"/>
        <item x="24"/>
        <item x="33"/>
        <item x="11"/>
        <item x="9"/>
        <item x="25"/>
        <item x="13"/>
        <item x="21"/>
        <item x="32"/>
        <item x="2"/>
        <item x="35"/>
        <item x="36"/>
        <item x="30"/>
        <item x="29"/>
        <item x="34"/>
        <item x="37"/>
      </items>
    </pivotField>
    <pivotField axis="axisRow" showAll="0" defaultSubtotal="0">
      <items count="49">
        <item x="37"/>
        <item x="38"/>
        <item x="4"/>
        <item x="1"/>
        <item x="15"/>
        <item x="3"/>
        <item x="13"/>
        <item x="36"/>
        <item x="39"/>
        <item x="26"/>
        <item x="16"/>
        <item x="25"/>
        <item x="21"/>
        <item x="23"/>
        <item x="44"/>
        <item x="34"/>
        <item x="2"/>
        <item x="19"/>
        <item x="28"/>
        <item x="17"/>
        <item x="7"/>
        <item x="11"/>
        <item x="43"/>
        <item x="18"/>
        <item x="29"/>
        <item x="22"/>
        <item x="27"/>
        <item x="41"/>
        <item x="0"/>
        <item x="12"/>
        <item x="8"/>
        <item x="33"/>
        <item x="10"/>
        <item x="20"/>
        <item x="42"/>
        <item x="6"/>
        <item x="14"/>
        <item x="9"/>
        <item x="30"/>
        <item x="31"/>
        <item x="32"/>
        <item x="24"/>
        <item x="5"/>
        <item x="45"/>
        <item x="47"/>
        <item x="40"/>
        <item x="35"/>
        <item x="46"/>
        <item x="48"/>
      </items>
    </pivotField>
    <pivotField showAll="0" defaultSubtotal="0">
      <items count="34">
        <item x="25"/>
        <item x="3"/>
        <item x="26"/>
        <item x="24"/>
        <item x="1"/>
        <item x="9"/>
        <item x="14"/>
        <item x="6"/>
        <item x="13"/>
        <item x="16"/>
        <item x="19"/>
        <item x="8"/>
        <item x="29"/>
        <item x="10"/>
        <item x="31"/>
        <item x="4"/>
        <item x="11"/>
        <item x="12"/>
        <item x="0"/>
        <item x="21"/>
        <item x="18"/>
        <item x="7"/>
        <item x="17"/>
        <item x="5"/>
        <item x="23"/>
        <item x="20"/>
        <item x="22"/>
        <item x="15"/>
        <item x="30"/>
        <item x="2"/>
        <item x="28"/>
        <item x="27"/>
        <item x="32"/>
        <item x="33"/>
      </items>
    </pivotField>
    <pivotField showAll="0" defaultSubtotal="0"/>
    <pivotField numFmtId="165" showAll="0" defaultSubtotal="0"/>
    <pivotField showAll="0" defaultSubtotal="0"/>
    <pivotField showAll="0" defaultSubtotal="0"/>
    <pivotField dataField="1" numFmtId="165" showAll="0" defaultSubtotal="0"/>
    <pivotField numFmtId="165" showAll="0" defaultSubtotal="0"/>
    <pivotField numFmtId="165" showAll="0" defaultSubtotal="0"/>
    <pivotField numFmtId="165" showAll="0" defaultSubtotal="0"/>
    <pivotField numFmtId="165" showAll="0" defaultSubtotal="0"/>
    <pivotField numFmtId="165"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0"/>
    <field x="3"/>
    <field x="2"/>
    <field x="24"/>
  </rowFields>
  <rowItems count="404">
    <i>
      <x/>
    </i>
    <i r="1">
      <x v="87"/>
    </i>
    <i r="2">
      <x/>
    </i>
    <i r="3">
      <x v="28"/>
    </i>
    <i>
      <x v="1"/>
    </i>
    <i r="1">
      <x v="88"/>
    </i>
    <i r="2">
      <x v="1"/>
    </i>
    <i r="3">
      <x v="3"/>
    </i>
    <i>
      <x v="2"/>
    </i>
    <i r="1">
      <x v="89"/>
    </i>
    <i r="2">
      <x/>
    </i>
    <i r="3">
      <x v="16"/>
    </i>
    <i>
      <x v="3"/>
    </i>
    <i r="1">
      <x v="90"/>
    </i>
    <i r="2">
      <x/>
    </i>
    <i r="3">
      <x v="5"/>
    </i>
    <i>
      <x v="4"/>
    </i>
    <i r="1">
      <x v="91"/>
    </i>
    <i r="2">
      <x/>
    </i>
    <i r="3">
      <x v="2"/>
    </i>
    <i>
      <x v="5"/>
    </i>
    <i r="1">
      <x v="92"/>
    </i>
    <i r="2">
      <x/>
    </i>
    <i r="3">
      <x v="42"/>
    </i>
    <i>
      <x v="6"/>
    </i>
    <i r="1">
      <x v="93"/>
    </i>
    <i r="2">
      <x/>
    </i>
    <i r="3">
      <x v="35"/>
    </i>
    <i>
      <x v="7"/>
    </i>
    <i r="1">
      <x v="94"/>
    </i>
    <i r="2">
      <x v="1"/>
    </i>
    <i r="3">
      <x v="20"/>
    </i>
    <i>
      <x v="8"/>
    </i>
    <i r="1">
      <x v="95"/>
    </i>
    <i r="2">
      <x v="1"/>
    </i>
    <i r="3">
      <x v="30"/>
    </i>
    <i>
      <x v="9"/>
    </i>
    <i r="1">
      <x v="96"/>
    </i>
    <i r="2">
      <x/>
    </i>
    <i r="3">
      <x v="42"/>
    </i>
    <i>
      <x v="10"/>
    </i>
    <i r="1">
      <x v="97"/>
    </i>
    <i r="2">
      <x/>
    </i>
    <i r="3">
      <x v="37"/>
    </i>
    <i>
      <x v="11"/>
    </i>
    <i r="1">
      <x v="86"/>
    </i>
    <i r="2">
      <x/>
    </i>
    <i r="3">
      <x v="32"/>
    </i>
    <i>
      <x v="12"/>
    </i>
    <i r="1">
      <x v="98"/>
    </i>
    <i r="2">
      <x/>
    </i>
    <i r="3">
      <x v="42"/>
    </i>
    <i>
      <x v="13"/>
    </i>
    <i r="1">
      <x v="99"/>
    </i>
    <i r="2">
      <x/>
    </i>
    <i r="3">
      <x v="42"/>
    </i>
    <i>
      <x v="14"/>
    </i>
    <i r="1">
      <x v="100"/>
    </i>
    <i r="2">
      <x v="1"/>
    </i>
    <i r="3">
      <x v="21"/>
    </i>
    <i>
      <x v="15"/>
    </i>
    <i r="1">
      <x v="101"/>
    </i>
    <i r="2">
      <x v="1"/>
    </i>
    <i r="3">
      <x v="42"/>
    </i>
    <i>
      <x v="16"/>
    </i>
    <i r="1">
      <x v="102"/>
    </i>
    <i r="2">
      <x v="1"/>
    </i>
    <i r="3">
      <x v="42"/>
    </i>
    <i>
      <x v="17"/>
    </i>
    <i r="1">
      <x v="68"/>
    </i>
    <i r="2">
      <x v="1"/>
    </i>
    <i r="3">
      <x v="29"/>
    </i>
    <i>
      <x v="18"/>
    </i>
    <i r="1">
      <x v="103"/>
    </i>
    <i r="2">
      <x v="1"/>
    </i>
    <i r="3">
      <x v="42"/>
    </i>
    <i>
      <x v="19"/>
    </i>
    <i r="1">
      <x v="104"/>
    </i>
    <i r="2">
      <x v="1"/>
    </i>
    <i r="3">
      <x v="42"/>
    </i>
    <i>
      <x v="20"/>
    </i>
    <i r="1">
      <x v="105"/>
    </i>
    <i r="2">
      <x v="1"/>
    </i>
    <i r="3">
      <x v="6"/>
    </i>
    <i>
      <x v="21"/>
    </i>
    <i r="1">
      <x v="102"/>
    </i>
    <i r="2">
      <x v="1"/>
    </i>
    <i r="3">
      <x v="42"/>
    </i>
    <i>
      <x v="22"/>
    </i>
    <i r="1">
      <x v="106"/>
    </i>
    <i r="2">
      <x v="1"/>
    </i>
    <i r="3">
      <x v="42"/>
    </i>
    <i>
      <x v="23"/>
    </i>
    <i r="1">
      <x v="107"/>
    </i>
    <i r="2">
      <x v="1"/>
    </i>
    <i r="3">
      <x v="36"/>
    </i>
    <i>
      <x v="24"/>
    </i>
    <i r="1">
      <x v="86"/>
    </i>
    <i r="2">
      <x v="1"/>
    </i>
    <i r="3">
      <x v="42"/>
    </i>
    <i>
      <x v="25"/>
    </i>
    <i r="1">
      <x v="86"/>
    </i>
    <i r="2">
      <x v="1"/>
    </i>
    <i r="3">
      <x v="4"/>
    </i>
    <i>
      <x v="26"/>
    </i>
    <i r="1">
      <x v="108"/>
    </i>
    <i r="2">
      <x v="1"/>
    </i>
    <i r="3">
      <x v="42"/>
    </i>
    <i>
      <x v="27"/>
    </i>
    <i r="1">
      <x v="86"/>
    </i>
    <i r="2">
      <x v="1"/>
    </i>
    <i r="3">
      <x v="42"/>
    </i>
    <i>
      <x v="28"/>
    </i>
    <i r="1">
      <x v="109"/>
    </i>
    <i r="2">
      <x/>
    </i>
    <i r="3">
      <x v="42"/>
    </i>
    <i>
      <x v="29"/>
    </i>
    <i r="1">
      <x v="110"/>
    </i>
    <i r="2">
      <x/>
    </i>
    <i r="3">
      <x v="42"/>
    </i>
    <i>
      <x v="30"/>
    </i>
    <i r="1">
      <x v="86"/>
    </i>
    <i r="2">
      <x/>
    </i>
    <i r="3">
      <x v="10"/>
    </i>
    <i>
      <x v="31"/>
    </i>
    <i r="1">
      <x v="86"/>
    </i>
    <i r="2">
      <x/>
    </i>
    <i r="3">
      <x v="19"/>
    </i>
    <i>
      <x v="32"/>
    </i>
    <i r="1">
      <x v="111"/>
    </i>
    <i r="2">
      <x v="1"/>
    </i>
    <i r="3">
      <x v="42"/>
    </i>
    <i>
      <x v="33"/>
    </i>
    <i r="1">
      <x v="112"/>
    </i>
    <i r="2">
      <x v="1"/>
    </i>
    <i r="3">
      <x v="42"/>
    </i>
    <i>
      <x v="34"/>
    </i>
    <i r="1">
      <x v="86"/>
    </i>
    <i r="2">
      <x v="1"/>
    </i>
    <i r="3">
      <x v="23"/>
    </i>
    <i>
      <x v="37"/>
    </i>
    <i r="1">
      <x v="86"/>
    </i>
    <i r="2">
      <x v="1"/>
    </i>
    <i r="3">
      <x v="42"/>
    </i>
    <i>
      <x v="38"/>
    </i>
    <i r="1">
      <x v="102"/>
    </i>
    <i r="2">
      <x v="1"/>
    </i>
    <i r="3">
      <x v="42"/>
    </i>
    <i>
      <x v="39"/>
    </i>
    <i r="1">
      <x v="102"/>
    </i>
    <i r="2">
      <x v="1"/>
    </i>
    <i r="3">
      <x v="42"/>
    </i>
    <i>
      <x v="40"/>
    </i>
    <i r="1">
      <x v="113"/>
    </i>
    <i r="2">
      <x v="1"/>
    </i>
    <i r="3">
      <x v="42"/>
    </i>
    <i>
      <x v="41"/>
    </i>
    <i r="1">
      <x v="102"/>
    </i>
    <i r="2">
      <x v="1"/>
    </i>
    <i r="3">
      <x v="42"/>
    </i>
    <i>
      <x v="42"/>
    </i>
    <i r="1">
      <x v="114"/>
    </i>
    <i r="2">
      <x v="1"/>
    </i>
    <i r="3">
      <x v="17"/>
    </i>
    <i>
      <x v="43"/>
    </i>
    <i r="1">
      <x v="86"/>
    </i>
    <i r="2">
      <x v="1"/>
    </i>
    <i r="3">
      <x v="42"/>
    </i>
    <i>
      <x v="44"/>
    </i>
    <i r="1">
      <x v="86"/>
    </i>
    <i r="2">
      <x v="1"/>
    </i>
    <i r="3">
      <x v="42"/>
    </i>
    <i>
      <x v="46"/>
    </i>
    <i r="1">
      <x v="115"/>
    </i>
    <i r="2">
      <x v="1"/>
    </i>
    <i r="3">
      <x v="33"/>
    </i>
    <i>
      <x v="47"/>
    </i>
    <i r="1">
      <x v="116"/>
    </i>
    <i r="2">
      <x v="1"/>
    </i>
    <i r="3">
      <x v="12"/>
    </i>
    <i>
      <x v="48"/>
    </i>
    <i r="1">
      <x v="117"/>
    </i>
    <i r="2">
      <x v="1"/>
    </i>
    <i r="3">
      <x v="42"/>
    </i>
    <i>
      <x v="49"/>
    </i>
    <i r="1">
      <x v="86"/>
    </i>
    <i r="2">
      <x v="1"/>
    </i>
    <i r="3">
      <x v="42"/>
    </i>
    <i>
      <x v="50"/>
    </i>
    <i r="1">
      <x v="118"/>
    </i>
    <i r="2">
      <x/>
    </i>
    <i r="3">
      <x v="25"/>
    </i>
    <i>
      <x v="51"/>
    </i>
    <i r="1">
      <x v="119"/>
    </i>
    <i r="2">
      <x v="1"/>
    </i>
    <i r="3">
      <x v="13"/>
    </i>
    <i>
      <x v="52"/>
    </i>
    <i r="1">
      <x v="120"/>
    </i>
    <i r="2">
      <x v="1"/>
    </i>
    <i r="3">
      <x v="41"/>
    </i>
    <i>
      <x v="53"/>
    </i>
    <i r="1">
      <x v="121"/>
    </i>
    <i r="2">
      <x/>
    </i>
    <i r="3">
      <x v="42"/>
    </i>
    <i>
      <x v="54"/>
    </i>
    <i r="1">
      <x v="122"/>
    </i>
    <i r="2">
      <x v="1"/>
    </i>
    <i r="3">
      <x v="11"/>
    </i>
    <i>
      <x v="55"/>
    </i>
    <i r="1">
      <x v="86"/>
    </i>
    <i r="2">
      <x v="1"/>
    </i>
    <i r="3">
      <x v="9"/>
    </i>
    <i>
      <x v="56"/>
    </i>
    <i r="1">
      <x v="123"/>
    </i>
    <i r="2">
      <x v="1"/>
    </i>
    <i r="3">
      <x v="26"/>
    </i>
    <i>
      <x v="57"/>
    </i>
    <i r="1">
      <x v="124"/>
    </i>
    <i r="2">
      <x v="1"/>
    </i>
    <i r="3">
      <x v="42"/>
    </i>
    <i>
      <x v="58"/>
    </i>
    <i r="1">
      <x v="125"/>
    </i>
    <i r="2">
      <x v="1"/>
    </i>
    <i r="3">
      <x v="18"/>
    </i>
    <i>
      <x v="59"/>
    </i>
    <i r="1">
      <x v="86"/>
    </i>
    <i r="2">
      <x v="1"/>
    </i>
    <i r="3">
      <x v="42"/>
    </i>
    <i>
      <x v="61"/>
    </i>
    <i r="1">
      <x v="126"/>
    </i>
    <i r="2">
      <x v="1"/>
    </i>
    <i r="3">
      <x v="42"/>
    </i>
    <i>
      <x v="62"/>
    </i>
    <i r="1">
      <x v="127"/>
    </i>
    <i r="2">
      <x v="1"/>
    </i>
    <i r="3">
      <x v="24"/>
    </i>
    <i>
      <x v="63"/>
    </i>
    <i r="1">
      <x v="128"/>
    </i>
    <i r="2">
      <x v="1"/>
    </i>
    <i r="3">
      <x v="42"/>
    </i>
    <i>
      <x v="64"/>
    </i>
    <i r="1">
      <x v="102"/>
    </i>
    <i r="2">
      <x v="1"/>
    </i>
    <i r="3">
      <x v="42"/>
    </i>
    <i>
      <x v="65"/>
    </i>
    <i r="1">
      <x v="129"/>
    </i>
    <i r="2">
      <x v="1"/>
    </i>
    <i r="3">
      <x v="38"/>
    </i>
    <i>
      <x v="66"/>
    </i>
    <i r="1">
      <x v="130"/>
    </i>
    <i r="2">
      <x v="1"/>
    </i>
    <i r="3">
      <x v="39"/>
    </i>
    <i>
      <x v="67"/>
    </i>
    <i r="1">
      <x v="86"/>
    </i>
    <i r="2">
      <x v="1"/>
    </i>
    <i r="3">
      <x v="40"/>
    </i>
    <i>
      <x v="68"/>
    </i>
    <i r="1">
      <x v="131"/>
    </i>
    <i r="2">
      <x/>
    </i>
    <i r="3">
      <x v="31"/>
    </i>
    <i>
      <x v="69"/>
    </i>
    <i r="1">
      <x v="86"/>
    </i>
    <i r="2">
      <x v="1"/>
    </i>
    <i r="3">
      <x v="42"/>
    </i>
    <i>
      <x v="70"/>
    </i>
    <i r="1">
      <x v="132"/>
    </i>
    <i r="2">
      <x v="1"/>
    </i>
    <i r="3">
      <x v="15"/>
    </i>
    <i>
      <x v="71"/>
    </i>
    <i r="1">
      <x v="86"/>
    </i>
    <i r="2">
      <x v="1"/>
    </i>
    <i r="3">
      <x v="42"/>
    </i>
    <i>
      <x v="73"/>
    </i>
    <i r="1">
      <x v="133"/>
    </i>
    <i r="2">
      <x v="1"/>
    </i>
    <i r="3">
      <x v="42"/>
    </i>
    <i>
      <x v="74"/>
    </i>
    <i r="1">
      <x v="134"/>
    </i>
    <i r="2">
      <x v="1"/>
    </i>
    <i r="3">
      <x v="46"/>
    </i>
    <i>
      <x v="75"/>
    </i>
    <i r="1">
      <x v="135"/>
    </i>
    <i r="2">
      <x v="1"/>
    </i>
    <i r="3">
      <x v="7"/>
    </i>
    <i>
      <x v="76"/>
    </i>
    <i r="1">
      <x v="136"/>
    </i>
    <i r="2">
      <x v="1"/>
    </i>
    <i r="3">
      <x v="42"/>
    </i>
    <i>
      <x v="77"/>
    </i>
    <i r="1">
      <x v="137"/>
    </i>
    <i r="2">
      <x/>
    </i>
    <i r="3">
      <x/>
    </i>
    <i>
      <x v="78"/>
    </i>
    <i r="1">
      <x v="138"/>
    </i>
    <i r="2">
      <x/>
    </i>
    <i r="3">
      <x v="42"/>
    </i>
    <i>
      <x v="79"/>
    </i>
    <i r="1">
      <x v="139"/>
    </i>
    <i r="2">
      <x v="2"/>
    </i>
    <i r="3">
      <x v="42"/>
    </i>
    <i>
      <x v="80"/>
    </i>
    <i r="1">
      <x v="140"/>
    </i>
    <i r="2">
      <x/>
    </i>
    <i r="3">
      <x v="1"/>
    </i>
    <i>
      <x v="81"/>
    </i>
    <i r="1">
      <x v="86"/>
    </i>
    <i r="2">
      <x/>
    </i>
    <i r="3">
      <x v="8"/>
    </i>
    <i>
      <x v="83"/>
    </i>
    <i r="1">
      <x v="86"/>
    </i>
    <i r="2">
      <x/>
    </i>
    <i r="3">
      <x v="42"/>
    </i>
    <i>
      <x v="84"/>
    </i>
    <i r="1">
      <x v="86"/>
    </i>
    <i r="2">
      <x/>
    </i>
    <i r="3">
      <x v="45"/>
    </i>
    <i>
      <x v="85"/>
    </i>
    <i r="1">
      <x v="86"/>
    </i>
    <i r="2">
      <x/>
    </i>
    <i r="3">
      <x v="27"/>
    </i>
    <i>
      <x v="86"/>
    </i>
    <i r="1">
      <x v="86"/>
    </i>
    <i r="2">
      <x/>
    </i>
    <i r="3">
      <x v="34"/>
    </i>
    <i>
      <x v="90"/>
    </i>
    <i r="1">
      <x v="141"/>
    </i>
    <i r="2">
      <x/>
    </i>
    <i r="3">
      <x v="42"/>
    </i>
    <i>
      <x v="91"/>
    </i>
    <i r="1">
      <x v="15"/>
    </i>
    <i r="2">
      <x/>
    </i>
    <i r="3">
      <x v="22"/>
    </i>
    <i>
      <x v="92"/>
    </i>
    <i r="1">
      <x v="142"/>
    </i>
    <i r="2">
      <x v="1"/>
    </i>
    <i r="3">
      <x v="42"/>
    </i>
    <i>
      <x v="93"/>
    </i>
    <i r="1">
      <x v="143"/>
    </i>
    <i r="2">
      <x v="1"/>
    </i>
    <i r="3">
      <x v="42"/>
    </i>
    <i>
      <x v="94"/>
    </i>
    <i r="1">
      <x v="144"/>
    </i>
    <i r="2">
      <x v="5"/>
    </i>
    <i r="3">
      <x v="14"/>
    </i>
    <i>
      <x v="95"/>
    </i>
    <i r="1">
      <x v="145"/>
    </i>
    <i r="2">
      <x v="5"/>
    </i>
    <i r="3">
      <x v="42"/>
    </i>
    <i>
      <x v="96"/>
    </i>
    <i r="1">
      <x v="146"/>
    </i>
    <i r="2">
      <x v="5"/>
    </i>
    <i r="3">
      <x v="42"/>
    </i>
    <i>
      <x v="97"/>
    </i>
    <i r="1">
      <x v="147"/>
    </i>
    <i r="2">
      <x v="3"/>
    </i>
    <i r="3">
      <x v="42"/>
    </i>
    <i>
      <x v="98"/>
    </i>
    <i r="1">
      <x v="86"/>
    </i>
    <i r="2">
      <x v="3"/>
    </i>
    <i r="3">
      <x v="42"/>
    </i>
    <i>
      <x v="99"/>
    </i>
    <i r="1">
      <x v="148"/>
    </i>
    <i r="2">
      <x v="4"/>
    </i>
    <i r="3">
      <x v="42"/>
    </i>
    <i>
      <x v="100"/>
    </i>
    <i r="1">
      <x v="149"/>
    </i>
    <i r="2">
      <x/>
    </i>
    <i r="3">
      <x v="43"/>
    </i>
    <i>
      <x v="101"/>
    </i>
    <i r="1">
      <x v="150"/>
    </i>
    <i r="2">
      <x/>
    </i>
    <i r="3">
      <x v="47"/>
    </i>
    <i>
      <x v="102"/>
    </i>
    <i r="1">
      <x v="102"/>
    </i>
    <i r="2">
      <x/>
    </i>
    <i r="3">
      <x v="42"/>
    </i>
    <i>
      <x v="103"/>
    </i>
    <i r="1">
      <x v="86"/>
    </i>
    <i r="2">
      <x/>
    </i>
    <i r="3">
      <x v="42"/>
    </i>
    <i>
      <x v="104"/>
    </i>
    <i r="1">
      <x v="151"/>
    </i>
    <i r="2">
      <x v="1"/>
    </i>
    <i r="3">
      <x v="42"/>
    </i>
    <i>
      <x v="105"/>
    </i>
    <i r="1">
      <x v="152"/>
    </i>
    <i r="2">
      <x v="5"/>
    </i>
    <i r="3">
      <x v="42"/>
    </i>
    <i>
      <x v="106"/>
    </i>
    <i r="1">
      <x v="86"/>
    </i>
    <i r="2">
      <x v="5"/>
    </i>
    <i r="3">
      <x v="44"/>
    </i>
    <i>
      <x v="107"/>
    </i>
    <i r="1">
      <x v="86"/>
    </i>
    <i r="2">
      <x v="5"/>
    </i>
    <i r="3">
      <x v="42"/>
    </i>
    <i>
      <x v="108"/>
    </i>
    <i r="1">
      <x v="153"/>
    </i>
    <i r="2">
      <x v="1"/>
    </i>
    <i r="3">
      <x v="42"/>
    </i>
    <i>
      <x v="109"/>
    </i>
    <i r="1">
      <x v="84"/>
    </i>
    <i r="2">
      <x v="6"/>
    </i>
    <i r="3">
      <x v="48"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dataFields count="8">
    <dataField name="Somme de mars-2015" fld="16" baseField="0" baseItem="0"/>
    <dataField name="Somme de avr.-2015" fld="17" baseField="0" baseItem="0"/>
    <dataField name="Somme de mai-2015" fld="18" baseField="0" baseItem="0"/>
    <dataField name="Somme de juin-2015" fld="19" baseField="2" baseItem="5"/>
    <dataField name="Somme de juil.-2015" fld="20" baseField="2" baseItem="5"/>
    <dataField name="Somme de sept.-2015" fld="22" baseField="2" baseItem="5"/>
    <dataField name="Somme de août-2015" fld="21" baseField="2" baseItem="5"/>
    <dataField name="Somme de Q1 - 2015" fld="3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65"/>
  <sheetViews>
    <sheetView zoomScale="70" zoomScaleNormal="70" workbookViewId="0">
      <selection sqref="A1:F1"/>
    </sheetView>
  </sheetViews>
  <sheetFormatPr baseColWidth="10" defaultRowHeight="14.5" x14ac:dyDescent="0.35"/>
  <cols>
    <col min="1" max="1" width="42.54296875" bestFit="1" customWidth="1"/>
    <col min="2" max="2" width="15.08984375" style="45" customWidth="1"/>
    <col min="3" max="5" width="12.08984375" bestFit="1" customWidth="1"/>
    <col min="6" max="6" width="11.6328125" style="45" customWidth="1"/>
    <col min="9" max="9" width="11.6328125" bestFit="1" customWidth="1"/>
    <col min="11" max="11" width="11.6328125" bestFit="1" customWidth="1"/>
  </cols>
  <sheetData>
    <row r="1" spans="1:6" ht="21.5" thickBot="1" x14ac:dyDescent="0.55000000000000004">
      <c r="A1" s="84"/>
      <c r="B1" s="85"/>
      <c r="C1" s="85"/>
      <c r="D1" s="85"/>
      <c r="E1" s="85"/>
      <c r="F1" s="86"/>
    </row>
    <row r="3" spans="1:6" x14ac:dyDescent="0.35">
      <c r="A3" s="11"/>
      <c r="B3" s="12"/>
      <c r="C3" s="13"/>
      <c r="D3" s="13"/>
      <c r="E3" s="13"/>
      <c r="F3" s="12"/>
    </row>
    <row r="4" spans="1:6" x14ac:dyDescent="0.35">
      <c r="A4" s="14"/>
      <c r="B4" s="15"/>
      <c r="C4" s="7"/>
      <c r="D4" s="7"/>
      <c r="E4" s="7"/>
      <c r="F4" s="16"/>
    </row>
    <row r="5" spans="1:6" ht="31" x14ac:dyDescent="0.7">
      <c r="A5" s="17" t="s">
        <v>480</v>
      </c>
      <c r="B5" s="18" t="s">
        <v>428</v>
      </c>
      <c r="C5" s="19" t="s">
        <v>429</v>
      </c>
      <c r="D5" s="19" t="s">
        <v>430</v>
      </c>
      <c r="E5" s="18" t="s">
        <v>431</v>
      </c>
      <c r="F5" s="18" t="s">
        <v>110</v>
      </c>
    </row>
    <row r="6" spans="1:6" x14ac:dyDescent="0.35">
      <c r="A6" s="20"/>
      <c r="B6" s="21"/>
      <c r="C6" s="22"/>
      <c r="D6" s="22"/>
      <c r="E6" s="22"/>
      <c r="F6" s="23"/>
    </row>
    <row r="7" spans="1:6" x14ac:dyDescent="0.35">
      <c r="A7" s="11"/>
      <c r="B7" s="12"/>
      <c r="C7" s="13"/>
      <c r="D7" s="13"/>
      <c r="E7" s="13"/>
      <c r="F7" s="24"/>
    </row>
    <row r="8" spans="1:6" x14ac:dyDescent="0.35">
      <c r="A8" t="s">
        <v>190</v>
      </c>
      <c r="B8" s="25" t="str">
        <f>+IF(ISNA(MATCH(A8,base8,0)),"XXXX",INDEX(base9,MATCH(A8,base8),2))</f>
        <v>XXXX</v>
      </c>
      <c r="C8" s="25" t="str">
        <f>+IF(ISNA(MATCH(A8,base8,0)),"XXXXX",INDEX(base9,MATCH(A8,base8),3))</f>
        <v>XXXXX</v>
      </c>
      <c r="D8" s="25" t="str">
        <f>+IF(ISNA(MATCH(A8,base8,0)),"XXXXX",INDEX(base9,MATCH(A8,base8),4))</f>
        <v>XXXXX</v>
      </c>
      <c r="E8" s="25" t="str">
        <f>+IF(ISNA(MATCH(A8,base8,0)),"XXXXX",INDEX(base9,MATCH(A8,base8),5))</f>
        <v>XXXXX</v>
      </c>
      <c r="F8" s="25">
        <f>SUM(B8:E8)</f>
        <v>0</v>
      </c>
    </row>
    <row r="9" spans="1:6" x14ac:dyDescent="0.35">
      <c r="B9" s="25" t="str">
        <f>+IF(ISNA(MATCH(A9,base8,0)),"XXXX",INDEX(base9,MATCH(A9,base8),2))</f>
        <v>XXXX</v>
      </c>
      <c r="C9" s="25" t="str">
        <f t="shared" ref="C9:C14" si="0">+IF(ISNA(MATCH(A9,base8,0)),"XXXXX",INDEX(base9,MATCH(A9,base8),3))</f>
        <v>XXXXX</v>
      </c>
      <c r="D9" s="25" t="str">
        <f t="shared" ref="D9:D14" si="1">+IF(ISNA(MATCH(A9,base8,0)),"XXXXX",INDEX(base9,MATCH(A9,base8),4))</f>
        <v>XXXXX</v>
      </c>
      <c r="E9" s="25" t="str">
        <f t="shared" ref="E9:E14" si="2">+IF(ISNA(MATCH(A9,base8,0)),"XXXXX",INDEX(base9,MATCH(A9,base8),5))</f>
        <v>XXXXX</v>
      </c>
      <c r="F9" s="25">
        <f t="shared" ref="F9:F14" si="3">SUM(B9:E9)</f>
        <v>0</v>
      </c>
    </row>
    <row r="10" spans="1:6" x14ac:dyDescent="0.35">
      <c r="A10" t="s">
        <v>209</v>
      </c>
      <c r="B10" s="25" t="str">
        <f t="shared" ref="B10:B14" si="4">+IF(ISNA(MATCH(A10,base8,0)),"XXXX",INDEX(base9,MATCH(A10,base8),2))</f>
        <v>XXXX</v>
      </c>
      <c r="C10" s="25" t="str">
        <f t="shared" si="0"/>
        <v>XXXXX</v>
      </c>
      <c r="D10" s="25" t="str">
        <f t="shared" si="1"/>
        <v>XXXXX</v>
      </c>
      <c r="E10" s="25" t="str">
        <f t="shared" si="2"/>
        <v>XXXXX</v>
      </c>
      <c r="F10" s="25">
        <f t="shared" si="3"/>
        <v>0</v>
      </c>
    </row>
    <row r="11" spans="1:6" x14ac:dyDescent="0.35">
      <c r="A11" t="s">
        <v>211</v>
      </c>
      <c r="B11" s="25" t="str">
        <f t="shared" si="4"/>
        <v>XXXX</v>
      </c>
      <c r="C11" s="25" t="str">
        <f t="shared" si="0"/>
        <v>XXXXX</v>
      </c>
      <c r="D11" s="25" t="str">
        <f t="shared" si="1"/>
        <v>XXXXX</v>
      </c>
      <c r="E11" s="25" t="str">
        <f t="shared" si="2"/>
        <v>XXXXX</v>
      </c>
      <c r="F11" s="25">
        <f t="shared" si="3"/>
        <v>0</v>
      </c>
    </row>
    <row r="12" spans="1:6" x14ac:dyDescent="0.35">
      <c r="A12" t="s">
        <v>212</v>
      </c>
      <c r="B12" s="25" t="str">
        <f t="shared" ref="B12" si="5">+IF(ISNA(MATCH(A12,base8,0)),"XXXX",INDEX(base9,MATCH(A12,base8),2))</f>
        <v>XXXX</v>
      </c>
      <c r="C12" s="25" t="str">
        <f t="shared" ref="C12" si="6">+IF(ISNA(MATCH(A12,base8,0)),"XXXXX",INDEX(base9,MATCH(A12,base8),3))</f>
        <v>XXXXX</v>
      </c>
      <c r="D12" s="25" t="str">
        <f t="shared" ref="D12" si="7">+IF(ISNA(MATCH(A12,base8,0)),"XXXXX",INDEX(base9,MATCH(A12,base8),4))</f>
        <v>XXXXX</v>
      </c>
      <c r="E12" s="25" t="str">
        <f t="shared" ref="E12" si="8">+IF(ISNA(MATCH(A12,base8,0)),"XXXXX",INDEX(base9,MATCH(A12,base8),5))</f>
        <v>XXXXX</v>
      </c>
      <c r="F12" s="25">
        <f t="shared" si="3"/>
        <v>0</v>
      </c>
    </row>
    <row r="13" spans="1:6" x14ac:dyDescent="0.35">
      <c r="B13" s="25" t="str">
        <f t="shared" si="4"/>
        <v>XXXX</v>
      </c>
      <c r="C13" s="25" t="str">
        <f t="shared" si="0"/>
        <v>XXXXX</v>
      </c>
      <c r="D13" s="25" t="str">
        <f t="shared" si="1"/>
        <v>XXXXX</v>
      </c>
      <c r="E13" s="25" t="str">
        <f t="shared" si="2"/>
        <v>XXXXX</v>
      </c>
      <c r="F13" s="25">
        <f t="shared" si="3"/>
        <v>0</v>
      </c>
    </row>
    <row r="14" spans="1:6" x14ac:dyDescent="0.35">
      <c r="A14" t="s">
        <v>213</v>
      </c>
      <c r="B14" s="25" t="str">
        <f t="shared" si="4"/>
        <v>XXXX</v>
      </c>
      <c r="C14" s="25" t="str">
        <f t="shared" si="0"/>
        <v>XXXXX</v>
      </c>
      <c r="D14" s="25" t="str">
        <f t="shared" si="1"/>
        <v>XXXXX</v>
      </c>
      <c r="E14" s="25" t="str">
        <f t="shared" si="2"/>
        <v>XXXXX</v>
      </c>
      <c r="F14" s="25">
        <f t="shared" si="3"/>
        <v>0</v>
      </c>
    </row>
    <row r="15" spans="1:6" x14ac:dyDescent="0.35">
      <c r="B15" s="25"/>
      <c r="C15" s="25"/>
      <c r="D15" s="25"/>
      <c r="E15" s="25"/>
      <c r="F15" s="25"/>
    </row>
    <row r="16" spans="1:6" x14ac:dyDescent="0.35">
      <c r="B16" s="25"/>
      <c r="C16" s="25"/>
      <c r="D16" s="25"/>
      <c r="E16" s="25"/>
      <c r="F16" s="25"/>
    </row>
    <row r="17" spans="1:12" x14ac:dyDescent="0.35">
      <c r="A17" s="34" t="s">
        <v>223</v>
      </c>
      <c r="B17" s="25">
        <f>SUM(B10:B14)</f>
        <v>0</v>
      </c>
      <c r="C17" s="25">
        <f t="shared" ref="C17:E17" si="9">SUM(C10:C14)</f>
        <v>0</v>
      </c>
      <c r="D17" s="25">
        <f t="shared" si="9"/>
        <v>0</v>
      </c>
      <c r="E17" s="25">
        <f t="shared" si="9"/>
        <v>0</v>
      </c>
      <c r="F17" s="25"/>
    </row>
    <row r="18" spans="1:12" x14ac:dyDescent="0.35">
      <c r="B18" s="26"/>
      <c r="C18" s="27"/>
      <c r="D18" s="27"/>
      <c r="E18" s="27"/>
      <c r="F18" s="27"/>
    </row>
    <row r="19" spans="1:12" x14ac:dyDescent="0.35">
      <c r="A19" s="28" t="s">
        <v>224</v>
      </c>
      <c r="B19" s="26" t="e">
        <f>+B8-B17</f>
        <v>#VALUE!</v>
      </c>
      <c r="C19" s="26" t="e">
        <f t="shared" ref="C19:E19" si="10">+C8-C17</f>
        <v>#VALUE!</v>
      </c>
      <c r="D19" s="26" t="e">
        <f t="shared" si="10"/>
        <v>#VALUE!</v>
      </c>
      <c r="E19" s="26" t="e">
        <f t="shared" si="10"/>
        <v>#VALUE!</v>
      </c>
      <c r="F19" s="26">
        <f>SUM(F8:F18)</f>
        <v>0</v>
      </c>
    </row>
    <row r="20" spans="1:12" x14ac:dyDescent="0.35">
      <c r="B20" s="26"/>
      <c r="C20" s="27"/>
      <c r="D20" s="27"/>
      <c r="E20" s="27"/>
      <c r="F20" s="27"/>
    </row>
    <row r="21" spans="1:12" x14ac:dyDescent="0.35">
      <c r="A21" s="14" t="s">
        <v>208</v>
      </c>
      <c r="B21" s="27" t="str">
        <f t="shared" ref="B21:B31" si="11">+IF(ISNA(MATCH(A21,base8,0)),"XXXXX",INDEX(base9,MATCH(A21,base8),2))</f>
        <v>XXXXX</v>
      </c>
      <c r="C21" s="27" t="str">
        <f t="shared" ref="C21:C30" si="12">+IF(ISNA(MATCH(A21,base8,0)),"XXXXX",INDEX(base9,MATCH(A21,base8),3))</f>
        <v>XXXXX</v>
      </c>
      <c r="D21" s="27" t="str">
        <f t="shared" ref="D21:D30" si="13">+IF(ISNA(MATCH(A21,base8,0)),"XXXXX",INDEX(base9,MATCH(A21,base8),4))</f>
        <v>XXXXX</v>
      </c>
      <c r="E21" s="27" t="str">
        <f t="shared" ref="E21:E30" si="14">+IF(ISNA(MATCH(A21,base8,0)),"XXXXX",INDEX(base9,MATCH(A21,base8),5))</f>
        <v>XXXXX</v>
      </c>
      <c r="F21" s="27">
        <f t="shared" ref="F21:F25" si="15">SUM(B21:E21)</f>
        <v>0</v>
      </c>
      <c r="H21" s="29"/>
      <c r="I21" s="30"/>
    </row>
    <row r="22" spans="1:12" x14ac:dyDescent="0.35">
      <c r="A22" s="14" t="s">
        <v>214</v>
      </c>
      <c r="B22" s="27" t="str">
        <f t="shared" si="11"/>
        <v>XXXXX</v>
      </c>
      <c r="C22" s="27" t="str">
        <f t="shared" si="12"/>
        <v>XXXXX</v>
      </c>
      <c r="D22" s="27" t="str">
        <f t="shared" si="13"/>
        <v>XXXXX</v>
      </c>
      <c r="E22" s="27" t="str">
        <f t="shared" si="14"/>
        <v>XXXXX</v>
      </c>
      <c r="F22" s="27">
        <f t="shared" si="15"/>
        <v>0</v>
      </c>
      <c r="H22" s="29"/>
      <c r="I22" s="30"/>
    </row>
    <row r="23" spans="1:12" x14ac:dyDescent="0.35">
      <c r="A23" s="14" t="s">
        <v>215</v>
      </c>
      <c r="B23" s="27" t="str">
        <f t="shared" si="11"/>
        <v>XXXXX</v>
      </c>
      <c r="C23" s="27" t="str">
        <f t="shared" si="12"/>
        <v>XXXXX</v>
      </c>
      <c r="D23" s="27" t="str">
        <f t="shared" si="13"/>
        <v>XXXXX</v>
      </c>
      <c r="E23" s="27" t="str">
        <f t="shared" si="14"/>
        <v>XXXXX</v>
      </c>
      <c r="F23" s="27">
        <f t="shared" si="15"/>
        <v>0</v>
      </c>
      <c r="H23" s="29"/>
      <c r="I23" s="30"/>
    </row>
    <row r="24" spans="1:12" x14ac:dyDescent="0.35">
      <c r="A24" s="14"/>
      <c r="B24" s="27" t="str">
        <f t="shared" si="11"/>
        <v>XXXXX</v>
      </c>
      <c r="C24" s="27" t="str">
        <f t="shared" si="12"/>
        <v>XXXXX</v>
      </c>
      <c r="D24" s="27" t="str">
        <f t="shared" si="13"/>
        <v>XXXXX</v>
      </c>
      <c r="E24" s="27" t="str">
        <f t="shared" si="14"/>
        <v>XXXXX</v>
      </c>
      <c r="F24" s="27">
        <f t="shared" si="15"/>
        <v>0</v>
      </c>
      <c r="H24" s="29"/>
      <c r="I24" s="30"/>
    </row>
    <row r="25" spans="1:12" x14ac:dyDescent="0.35">
      <c r="A25" s="14" t="s">
        <v>216</v>
      </c>
      <c r="B25" s="27" t="str">
        <f t="shared" si="11"/>
        <v>XXXXX</v>
      </c>
      <c r="C25" s="27" t="str">
        <f t="shared" si="12"/>
        <v>XXXXX</v>
      </c>
      <c r="D25" s="27" t="str">
        <f t="shared" si="13"/>
        <v>XXXXX</v>
      </c>
      <c r="E25" s="27" t="str">
        <f t="shared" si="14"/>
        <v>XXXXX</v>
      </c>
      <c r="F25" s="27">
        <f t="shared" si="15"/>
        <v>0</v>
      </c>
      <c r="H25" s="29"/>
      <c r="I25" s="30"/>
    </row>
    <row r="26" spans="1:12" x14ac:dyDescent="0.35">
      <c r="A26" s="14" t="s">
        <v>217</v>
      </c>
      <c r="B26" s="27" t="str">
        <f t="shared" si="11"/>
        <v>XXXXX</v>
      </c>
      <c r="C26" s="27" t="str">
        <f t="shared" si="12"/>
        <v>XXXXX</v>
      </c>
      <c r="D26" s="27" t="str">
        <f t="shared" si="13"/>
        <v>XXXXX</v>
      </c>
      <c r="E26" s="27" t="str">
        <f t="shared" si="14"/>
        <v>XXXXX</v>
      </c>
      <c r="F26" s="27"/>
    </row>
    <row r="27" spans="1:12" x14ac:dyDescent="0.35">
      <c r="A27" s="59" t="s">
        <v>218</v>
      </c>
      <c r="B27" s="27" t="str">
        <f t="shared" si="11"/>
        <v>XXXXX</v>
      </c>
      <c r="C27" s="27" t="str">
        <f t="shared" si="12"/>
        <v>XXXXX</v>
      </c>
      <c r="D27" s="27" t="str">
        <f t="shared" si="13"/>
        <v>XXXXX</v>
      </c>
      <c r="E27" s="27" t="str">
        <f t="shared" si="14"/>
        <v>XXXXX</v>
      </c>
      <c r="F27" s="26">
        <f>SUM(F21:F25)</f>
        <v>0</v>
      </c>
      <c r="I27" s="29"/>
      <c r="K27" s="29"/>
    </row>
    <row r="28" spans="1:12" x14ac:dyDescent="0.35">
      <c r="A28" s="14" t="s">
        <v>219</v>
      </c>
      <c r="B28" s="27" t="str">
        <f t="shared" si="11"/>
        <v>XXXXX</v>
      </c>
      <c r="C28" s="27" t="str">
        <f t="shared" si="12"/>
        <v>XXXXX</v>
      </c>
      <c r="D28" s="27" t="str">
        <f t="shared" si="13"/>
        <v>XXXXX</v>
      </c>
      <c r="E28" s="27" t="str">
        <f t="shared" si="14"/>
        <v>XXXXX</v>
      </c>
      <c r="F28" s="27"/>
    </row>
    <row r="29" spans="1:12" x14ac:dyDescent="0.35">
      <c r="A29" s="59" t="s">
        <v>220</v>
      </c>
      <c r="B29" s="27" t="str">
        <f t="shared" si="11"/>
        <v>XXXXX</v>
      </c>
      <c r="C29" s="27" t="str">
        <f t="shared" si="12"/>
        <v>XXXXX</v>
      </c>
      <c r="D29" s="27" t="str">
        <f t="shared" si="13"/>
        <v>XXXXX</v>
      </c>
      <c r="E29" s="27" t="str">
        <f t="shared" si="14"/>
        <v>XXXXX</v>
      </c>
      <c r="F29" s="26">
        <f>SUM(B29:E29)</f>
        <v>0</v>
      </c>
      <c r="K29" s="29"/>
    </row>
    <row r="30" spans="1:12" x14ac:dyDescent="0.35">
      <c r="A30" s="14" t="s">
        <v>221</v>
      </c>
      <c r="B30" s="27">
        <f>+IF(ISNA(MATCH(A30,base8,0)),"XXXXX",INDEX(base9,MATCH(A30,base8),2))</f>
        <v>-47047.89</v>
      </c>
      <c r="C30" s="27">
        <f t="shared" si="12"/>
        <v>-46076.639999999999</v>
      </c>
      <c r="D30" s="27">
        <f t="shared" si="13"/>
        <v>-47896.529999999992</v>
      </c>
      <c r="E30" s="27">
        <f t="shared" si="14"/>
        <v>-57085.95</v>
      </c>
      <c r="F30" s="27"/>
      <c r="K30" s="31"/>
    </row>
    <row r="31" spans="1:12" x14ac:dyDescent="0.35">
      <c r="A31" s="14" t="s">
        <v>222</v>
      </c>
      <c r="B31" s="27" t="str">
        <f t="shared" si="11"/>
        <v>XXXXX</v>
      </c>
      <c r="C31" s="27" t="str">
        <f t="shared" ref="C31:C32" si="16">+IF(ISNA(MATCH(A31,base8,0)),"XXXXX",INDEX(base9,MATCH(A31,base8),3))</f>
        <v>XXXXX</v>
      </c>
      <c r="D31" s="27" t="str">
        <f t="shared" ref="D31:D32" si="17">+IF(ISNA(MATCH(A31,base8,0)),"XXXXX",INDEX(base9,MATCH(A31,base8),4))</f>
        <v>XXXXX</v>
      </c>
      <c r="E31" s="27" t="str">
        <f t="shared" ref="E31:E32" si="18">+IF(ISNA(MATCH(A31,base8,0)),"XXXXX",INDEX(base9,MATCH(A31,base8),5))</f>
        <v>XXXXX</v>
      </c>
      <c r="F31" s="27">
        <f t="shared" ref="F31:F32" si="19">SUM(B31:E31)</f>
        <v>0</v>
      </c>
      <c r="H31" s="29"/>
      <c r="I31" s="29"/>
      <c r="K31" s="29"/>
      <c r="L31" s="29"/>
    </row>
    <row r="32" spans="1:12" x14ac:dyDescent="0.35">
      <c r="A32" s="32" t="s">
        <v>95</v>
      </c>
      <c r="B32" s="27">
        <f>+IF(ISNA(MATCH(A32,base8,0)),"XXXXX",INDEX(base9,MATCH(A32,base8),2))</f>
        <v>1345136.05</v>
      </c>
      <c r="C32" s="33">
        <f t="shared" si="16"/>
        <v>1380830.6900000002</v>
      </c>
      <c r="D32" s="33">
        <f t="shared" si="17"/>
        <v>1395358.2000000004</v>
      </c>
      <c r="E32" s="33">
        <f t="shared" si="18"/>
        <v>1210371.5099999995</v>
      </c>
      <c r="F32" s="33">
        <f t="shared" si="19"/>
        <v>5331696.45</v>
      </c>
      <c r="H32" s="29"/>
      <c r="I32" s="29"/>
      <c r="K32" s="29"/>
      <c r="L32" s="29"/>
    </row>
    <row r="33" spans="1:14" x14ac:dyDescent="0.35">
      <c r="A33" s="14"/>
      <c r="B33" s="27"/>
      <c r="C33" s="27"/>
      <c r="D33" s="27"/>
      <c r="E33" s="27"/>
      <c r="F33" s="27"/>
      <c r="I33" s="29"/>
      <c r="L33" s="29"/>
    </row>
    <row r="34" spans="1:14" x14ac:dyDescent="0.35">
      <c r="A34" s="14" t="s">
        <v>225</v>
      </c>
      <c r="B34" s="27">
        <f>SUM(B21:B32)</f>
        <v>1298088.1600000001</v>
      </c>
      <c r="C34" s="27">
        <f t="shared" ref="C34:E34" si="20">SUM(C21:C32)</f>
        <v>1334754.0500000003</v>
      </c>
      <c r="D34" s="27">
        <f t="shared" si="20"/>
        <v>1347461.6700000004</v>
      </c>
      <c r="E34" s="27">
        <f t="shared" si="20"/>
        <v>1153285.5599999996</v>
      </c>
      <c r="F34" s="27"/>
      <c r="I34" s="29"/>
      <c r="L34" s="29"/>
    </row>
    <row r="35" spans="1:14" x14ac:dyDescent="0.35">
      <c r="A35" s="14"/>
      <c r="B35" s="27"/>
      <c r="C35" s="27"/>
      <c r="D35" s="27"/>
      <c r="E35" s="27"/>
      <c r="F35" s="27"/>
      <c r="I35" s="29"/>
      <c r="L35" s="29"/>
    </row>
    <row r="36" spans="1:14" s="34" customFormat="1" x14ac:dyDescent="0.35">
      <c r="A36" s="28" t="s">
        <v>226</v>
      </c>
      <c r="B36" s="26">
        <f>+B34+B17</f>
        <v>1298088.1600000001</v>
      </c>
      <c r="C36" s="26">
        <f t="shared" ref="C36:E36" si="21">+C34+C17</f>
        <v>1334754.0500000003</v>
      </c>
      <c r="D36" s="26">
        <f t="shared" si="21"/>
        <v>1347461.6700000004</v>
      </c>
      <c r="E36" s="26">
        <f t="shared" si="21"/>
        <v>1153285.5599999996</v>
      </c>
      <c r="F36" s="26"/>
      <c r="I36" s="35"/>
      <c r="K36" s="35"/>
      <c r="L36" s="35"/>
      <c r="M36" s="35"/>
      <c r="N36" s="35"/>
    </row>
    <row r="37" spans="1:14" s="34" customFormat="1" x14ac:dyDescent="0.35">
      <c r="A37" s="28"/>
      <c r="B37" s="26"/>
      <c r="C37" s="26"/>
      <c r="D37" s="26"/>
      <c r="E37" s="26"/>
      <c r="F37" s="26"/>
      <c r="I37" s="35"/>
      <c r="L37" s="35"/>
      <c r="M37" s="35"/>
      <c r="N37" s="35"/>
    </row>
    <row r="38" spans="1:14" x14ac:dyDescent="0.35">
      <c r="A38" s="14"/>
      <c r="B38" s="27"/>
      <c r="C38" s="27"/>
      <c r="D38" s="27"/>
      <c r="E38" s="27"/>
      <c r="F38" s="27"/>
      <c r="I38" s="29"/>
      <c r="K38" s="29"/>
      <c r="L38" s="29"/>
      <c r="M38" s="29"/>
      <c r="N38" s="29"/>
    </row>
    <row r="39" spans="1:14" x14ac:dyDescent="0.35">
      <c r="A39" s="11"/>
      <c r="B39" s="36"/>
      <c r="C39" s="36"/>
      <c r="D39" s="36"/>
      <c r="E39" s="36"/>
      <c r="F39" s="36"/>
      <c r="I39" s="29"/>
      <c r="K39" s="29"/>
      <c r="L39" s="29"/>
    </row>
    <row r="40" spans="1:14" x14ac:dyDescent="0.35">
      <c r="A40" s="28" t="s">
        <v>111</v>
      </c>
      <c r="B40" s="26" t="e">
        <f>+B29+B36</f>
        <v>#VALUE!</v>
      </c>
      <c r="C40" s="26" t="e">
        <f>+C29+C36</f>
        <v>#VALUE!</v>
      </c>
      <c r="D40" s="26" t="e">
        <f>+D29+D36</f>
        <v>#VALUE!</v>
      </c>
      <c r="E40" s="26" t="e">
        <f>+E29+E36</f>
        <v>#VALUE!</v>
      </c>
      <c r="F40" s="26" t="e">
        <f>SUM(B40:E40)</f>
        <v>#VALUE!</v>
      </c>
      <c r="I40" s="29"/>
      <c r="L40" s="29"/>
    </row>
    <row r="41" spans="1:14" x14ac:dyDescent="0.35">
      <c r="A41" s="37"/>
      <c r="B41" s="38" t="e">
        <f>+B40/B19</f>
        <v>#VALUE!</v>
      </c>
      <c r="C41" s="38" t="e">
        <f>+C40/C19</f>
        <v>#VALUE!</v>
      </c>
      <c r="D41" s="38" t="e">
        <f>+D40/D19</f>
        <v>#VALUE!</v>
      </c>
      <c r="E41" s="38" t="e">
        <f>+E40/E19</f>
        <v>#VALUE!</v>
      </c>
      <c r="F41" s="38" t="e">
        <f>+F40/F19</f>
        <v>#VALUE!</v>
      </c>
      <c r="I41" s="29"/>
      <c r="L41" s="29"/>
    </row>
    <row r="42" spans="1:14" x14ac:dyDescent="0.35">
      <c r="A42" s="11"/>
      <c r="B42" s="36"/>
      <c r="C42" s="36"/>
      <c r="D42" s="36"/>
      <c r="E42" s="36"/>
      <c r="F42" s="36"/>
      <c r="I42" s="29"/>
      <c r="L42" s="29"/>
    </row>
    <row r="43" spans="1:14" x14ac:dyDescent="0.35">
      <c r="A43" s="14" t="s">
        <v>227</v>
      </c>
      <c r="B43" s="27" t="str">
        <f>+IF(ISNA(MATCH(A43,base8,0)),"XXXXX",INDEX(base9,MATCH(A43,base8),2))</f>
        <v>XXXXX</v>
      </c>
      <c r="C43" s="27" t="str">
        <f>+IF(ISNA(MATCH(A43,base8,0)),"XXXXX",INDEX(base9,MATCH(A43,base8),3))</f>
        <v>XXXXX</v>
      </c>
      <c r="D43" s="27" t="str">
        <f>+IF(ISNA(MATCH(A43,base8,0)),"XXXXX",INDEX(base9,MATCH(A43,base8),4))</f>
        <v>XXXXX</v>
      </c>
      <c r="E43" s="27" t="str">
        <f>+IF(ISNA(MATCH(A43,base8,0)),"XXXXX",INDEX(base9,MATCH(A43,base8),5))</f>
        <v>XXXXX</v>
      </c>
      <c r="F43" s="27">
        <f>SUM(B43:E43)</f>
        <v>0</v>
      </c>
      <c r="I43" s="29"/>
      <c r="L43" s="29"/>
    </row>
    <row r="44" spans="1:14" x14ac:dyDescent="0.35">
      <c r="A44" s="20"/>
      <c r="B44" s="39"/>
      <c r="C44" s="39"/>
      <c r="D44" s="39"/>
      <c r="E44" s="39"/>
      <c r="F44" s="39"/>
      <c r="I44" s="29"/>
      <c r="L44" s="29"/>
    </row>
    <row r="45" spans="1:14" x14ac:dyDescent="0.35">
      <c r="A45" s="11"/>
      <c r="B45" s="36"/>
      <c r="C45" s="36"/>
      <c r="D45" s="36"/>
      <c r="E45" s="36"/>
      <c r="F45" s="36"/>
      <c r="I45" s="29"/>
      <c r="L45" s="29"/>
    </row>
    <row r="46" spans="1:14" x14ac:dyDescent="0.35">
      <c r="A46" s="28" t="s">
        <v>228</v>
      </c>
      <c r="B46" s="26" t="e">
        <f>+B40+SUM(B43:B43)</f>
        <v>#VALUE!</v>
      </c>
      <c r="C46" s="26" t="e">
        <f>SUM(C40:C43)</f>
        <v>#VALUE!</v>
      </c>
      <c r="D46" s="26" t="e">
        <f>SUM(D40:D43)</f>
        <v>#VALUE!</v>
      </c>
      <c r="E46" s="26" t="e">
        <f>SUM(E40:E43)</f>
        <v>#VALUE!</v>
      </c>
      <c r="F46" s="26" t="e">
        <f>+B46+C46+D46+E46</f>
        <v>#VALUE!</v>
      </c>
      <c r="I46" s="29"/>
      <c r="L46" s="29"/>
    </row>
    <row r="47" spans="1:14" x14ac:dyDescent="0.35">
      <c r="A47" s="40"/>
      <c r="B47" s="41" t="e">
        <f>+B46/B19</f>
        <v>#VALUE!</v>
      </c>
      <c r="C47" s="41" t="e">
        <f>+C46/C19</f>
        <v>#VALUE!</v>
      </c>
      <c r="D47" s="41" t="e">
        <f>+D46/D19</f>
        <v>#VALUE!</v>
      </c>
      <c r="E47" s="41" t="e">
        <f>+E46/E19</f>
        <v>#VALUE!</v>
      </c>
      <c r="F47" s="41" t="e">
        <f>+F46/F19</f>
        <v>#VALUE!</v>
      </c>
      <c r="I47" s="29"/>
      <c r="L47" s="29"/>
    </row>
    <row r="48" spans="1:14" x14ac:dyDescent="0.35">
      <c r="A48" s="11"/>
      <c r="B48" s="36"/>
      <c r="C48" s="36"/>
      <c r="D48" s="36"/>
      <c r="E48" s="36"/>
      <c r="F48" s="36"/>
      <c r="I48" s="29"/>
      <c r="L48" s="29"/>
    </row>
    <row r="49" spans="1:12" x14ac:dyDescent="0.35">
      <c r="A49" s="14" t="s">
        <v>229</v>
      </c>
      <c r="B49" s="27" t="str">
        <f>+IF(ISNA(MATCH(A49,base8,0)),"XXXXX",INDEX(base9,MATCH(A49,base8),2))</f>
        <v>XXXXX</v>
      </c>
      <c r="C49" s="27" t="str">
        <f>+IF(ISNA(MATCH(A49,base8,0)),"XXXXX",INDEX(base9,MATCH(A49,base8),3))</f>
        <v>XXXXX</v>
      </c>
      <c r="D49" s="27" t="str">
        <f>+IF(ISNA(MATCH(A49,base8,0)),"XXXXX",INDEX(base9,MATCH(A49,base8),4))</f>
        <v>XXXXX</v>
      </c>
      <c r="E49" s="27" t="str">
        <f>+IF(ISNA(MATCH(A49,base8,0)),"XXXXX",INDEX(base9,MATCH(A49,base8),5))</f>
        <v>XXXXX</v>
      </c>
      <c r="F49" s="27">
        <f>SUM(B49:E49)</f>
        <v>0</v>
      </c>
      <c r="I49" s="29"/>
      <c r="L49" s="29"/>
    </row>
    <row r="50" spans="1:12" x14ac:dyDescent="0.35">
      <c r="A50" s="14" t="s">
        <v>230</v>
      </c>
      <c r="B50" s="27" t="str">
        <f>+IF(ISNA(MATCH(A50,base8,0)),"XXXXX",INDEX(base9,MATCH(A50,base8),2))</f>
        <v>XXXXX</v>
      </c>
      <c r="C50" s="27" t="str">
        <f>+IF(ISNA(MATCH(A50,base8,0)),"XXXXX",INDEX(base9,MATCH(A50,base8),3))</f>
        <v>XXXXX</v>
      </c>
      <c r="D50" s="27" t="str">
        <f>+IF(ISNA(MATCH(A50,base8,0)),"XXXXX",INDEX(base9,MATCH(A50,base8),4))</f>
        <v>XXXXX</v>
      </c>
      <c r="E50" s="27" t="str">
        <f>+IF(ISNA(MATCH(A50,base8,0)),"XXXXX",INDEX(base9,MATCH(A50,base8),5))</f>
        <v>XXXXX</v>
      </c>
      <c r="F50" s="27" t="e">
        <f>+C50+B50+D50+E50</f>
        <v>#VALUE!</v>
      </c>
      <c r="I50" s="29"/>
      <c r="L50" s="29"/>
    </row>
    <row r="51" spans="1:12" x14ac:dyDescent="0.35">
      <c r="A51" s="14"/>
      <c r="B51" s="27"/>
      <c r="C51" s="27"/>
      <c r="D51" s="27"/>
      <c r="E51" s="27"/>
      <c r="F51" s="27"/>
      <c r="I51" s="29"/>
      <c r="L51" s="29"/>
    </row>
    <row r="52" spans="1:12" x14ac:dyDescent="0.35">
      <c r="A52" s="20"/>
      <c r="B52" s="27"/>
      <c r="C52" s="27"/>
      <c r="D52" s="27"/>
      <c r="E52" s="27"/>
      <c r="F52" s="39"/>
      <c r="I52" s="29"/>
      <c r="L52" s="29"/>
    </row>
    <row r="53" spans="1:12" x14ac:dyDescent="0.35">
      <c r="A53" s="11"/>
      <c r="B53" s="36"/>
      <c r="C53" s="36"/>
      <c r="D53" s="36"/>
      <c r="E53" s="36"/>
      <c r="F53" s="36"/>
      <c r="I53" s="29"/>
      <c r="L53" s="29"/>
    </row>
    <row r="54" spans="1:12" x14ac:dyDescent="0.35">
      <c r="A54" s="28" t="s">
        <v>231</v>
      </c>
      <c r="B54" s="26" t="e">
        <f>B46+SUM(B49:B50)</f>
        <v>#VALUE!</v>
      </c>
      <c r="C54" s="26" t="e">
        <f>SUM(C46:C52)</f>
        <v>#VALUE!</v>
      </c>
      <c r="D54" s="26" t="e">
        <f t="shared" ref="D54:E54" si="22">SUM(D46:D52)</f>
        <v>#VALUE!</v>
      </c>
      <c r="E54" s="26" t="e">
        <f t="shared" si="22"/>
        <v>#VALUE!</v>
      </c>
      <c r="F54" s="26" t="e">
        <f>+B54+C54+D54+E54</f>
        <v>#VALUE!</v>
      </c>
      <c r="G54" s="29"/>
      <c r="I54" s="29"/>
      <c r="L54" s="29"/>
    </row>
    <row r="55" spans="1:12" x14ac:dyDescent="0.35">
      <c r="A55" s="20"/>
      <c r="B55" s="42" t="e">
        <f>+B54/B19</f>
        <v>#VALUE!</v>
      </c>
      <c r="C55" s="42" t="e">
        <f>+C54/C19</f>
        <v>#VALUE!</v>
      </c>
      <c r="D55" s="42" t="e">
        <f>+D54/D19</f>
        <v>#VALUE!</v>
      </c>
      <c r="E55" s="42" t="e">
        <f>+E54/E19</f>
        <v>#VALUE!</v>
      </c>
      <c r="F55" s="42" t="e">
        <f>+F54/F19</f>
        <v>#VALUE!</v>
      </c>
      <c r="I55" s="29"/>
      <c r="L55" s="29"/>
    </row>
    <row r="56" spans="1:12" x14ac:dyDescent="0.35">
      <c r="A56" s="11"/>
      <c r="B56" s="36"/>
      <c r="C56" s="36"/>
      <c r="D56" s="36"/>
      <c r="E56" s="36"/>
      <c r="F56" s="36"/>
      <c r="I56" s="29"/>
      <c r="L56" s="29"/>
    </row>
    <row r="57" spans="1:12" x14ac:dyDescent="0.35">
      <c r="A57" s="14" t="s">
        <v>232</v>
      </c>
      <c r="B57" s="27" t="str">
        <f>+IF(ISNA(MATCH(A57,base8,0)),"XXXXX",INDEX(base9,MATCH(A57,base8),2))</f>
        <v>XXXXX</v>
      </c>
      <c r="C57" s="27" t="str">
        <f>+IF(ISNA(MATCH(A57,base8,0)),"XXXXX",INDEX(base9,MATCH(A57,base8),3))</f>
        <v>XXXXX</v>
      </c>
      <c r="D57" s="27" t="str">
        <f>+IF(ISNA(MATCH(A57,base8,0)),"XXXXX",INDEX(base9,MATCH(A57,base8),4))</f>
        <v>XXXXX</v>
      </c>
      <c r="E57" s="27" t="str">
        <f>+IF(ISNA(MATCH(A57,base8,0)),"XXXXX",INDEX(base9,MATCH(A57,base8),5))</f>
        <v>XXXXX</v>
      </c>
      <c r="F57" s="27">
        <f>SUM(B57:E57)</f>
        <v>0</v>
      </c>
      <c r="I57" s="29"/>
      <c r="L57" s="29"/>
    </row>
    <row r="58" spans="1:12" x14ac:dyDescent="0.35">
      <c r="A58" s="43" t="s">
        <v>192</v>
      </c>
      <c r="B58" s="27" t="str">
        <f>+IF(ISNA(MATCH(A58,base8,0)),"XXXXX",INDEX(base9,MATCH(A58,base8),2))</f>
        <v>XXXXX</v>
      </c>
      <c r="C58" s="27" t="str">
        <f>+IF(ISNA(MATCH(A58,base8,0)),"XXXXX",INDEX(base9,MATCH(A58,base8),3))</f>
        <v>XXXXX</v>
      </c>
      <c r="D58" s="27" t="str">
        <f>+IF(ISNA(MATCH(A58,base8,0)),"XXXXX",INDEX(base9,MATCH(A58,base8),4))</f>
        <v>XXXXX</v>
      </c>
      <c r="E58" s="27" t="str">
        <f>+IF(ISNA(MATCH(A58,base8,0)),"XXXXX",INDEX(base9,MATCH(A58,base8),5))</f>
        <v>XXXXX</v>
      </c>
      <c r="F58" s="27">
        <f>SUM(B58:E58)</f>
        <v>0</v>
      </c>
      <c r="I58" s="29"/>
      <c r="L58" s="29"/>
    </row>
    <row r="59" spans="1:12" x14ac:dyDescent="0.35">
      <c r="A59" s="14"/>
      <c r="B59" s="27"/>
      <c r="C59" s="27"/>
      <c r="D59" s="27"/>
      <c r="E59" s="27"/>
      <c r="F59" s="27"/>
      <c r="I59" s="29"/>
      <c r="L59" s="29"/>
    </row>
    <row r="60" spans="1:12" x14ac:dyDescent="0.35">
      <c r="A60" s="11"/>
      <c r="B60" s="36"/>
      <c r="C60" s="36"/>
      <c r="D60" s="36"/>
      <c r="E60" s="36"/>
      <c r="F60" s="36"/>
      <c r="I60" s="29"/>
      <c r="L60" s="29"/>
    </row>
    <row r="61" spans="1:12" x14ac:dyDescent="0.35">
      <c r="A61" s="28" t="s">
        <v>233</v>
      </c>
      <c r="B61" s="26" t="e">
        <f>+B54+SUM(B57:B58)</f>
        <v>#VALUE!</v>
      </c>
      <c r="C61" s="26" t="e">
        <f>SUM(C54:C58)</f>
        <v>#VALUE!</v>
      </c>
      <c r="D61" s="26" t="e">
        <f t="shared" ref="D61:E61" si="23">SUM(D54:D58)</f>
        <v>#VALUE!</v>
      </c>
      <c r="E61" s="26" t="e">
        <f t="shared" si="23"/>
        <v>#VALUE!</v>
      </c>
      <c r="F61" s="26" t="e">
        <f>+C61+B61+D61+E61</f>
        <v>#VALUE!</v>
      </c>
      <c r="I61" s="29"/>
      <c r="L61" s="29"/>
    </row>
    <row r="62" spans="1:12" x14ac:dyDescent="0.35">
      <c r="A62" s="20"/>
      <c r="B62" s="44" t="e">
        <f>+B61/B19</f>
        <v>#VALUE!</v>
      </c>
      <c r="C62" s="44" t="e">
        <f>+C61/C19</f>
        <v>#VALUE!</v>
      </c>
      <c r="D62" s="44" t="e">
        <f>+D61/D19</f>
        <v>#VALUE!</v>
      </c>
      <c r="E62" s="44" t="e">
        <f>+E61/E19</f>
        <v>#VALUE!</v>
      </c>
      <c r="F62" s="44" t="e">
        <f>+F61/F19</f>
        <v>#VALUE!</v>
      </c>
      <c r="I62" s="29"/>
    </row>
    <row r="63" spans="1:12" x14ac:dyDescent="0.35">
      <c r="C63" s="46"/>
      <c r="D63" s="46"/>
      <c r="E63" s="46"/>
      <c r="F63" s="47"/>
    </row>
    <row r="64" spans="1:12" x14ac:dyDescent="0.35">
      <c r="C64" s="46"/>
      <c r="D64" s="46"/>
      <c r="E64" s="46"/>
      <c r="F64" s="47"/>
    </row>
    <row r="65" spans="4:5" x14ac:dyDescent="0.35">
      <c r="D65" s="48"/>
      <c r="E65" s="48"/>
    </row>
  </sheetData>
  <mergeCells count="1">
    <mergeCell ref="A1:F1"/>
  </mergeCells>
  <printOptions horizontalCentered="1" verticalCentered="1"/>
  <pageMargins left="1.0236220472440944" right="0.9055118110236221" top="0.6692913385826772" bottom="0.70866141732283472" header="0.43307086614173229" footer="0.43307086614173229"/>
  <pageSetup paperSize="9" scale="70" orientation="portrait" r:id="rId1"/>
  <headerFooter>
    <oddHeader>&amp;L&amp;F&amp;R&amp;A</oddHeader>
    <oddFooter>&amp;L&amp;D&amp;R&amp;P/&amp;N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409"/>
  <sheetViews>
    <sheetView zoomScaleNormal="100" workbookViewId="0">
      <selection activeCell="A5" sqref="A5"/>
    </sheetView>
  </sheetViews>
  <sheetFormatPr baseColWidth="10" defaultRowHeight="14.5" x14ac:dyDescent="0.35"/>
  <cols>
    <col min="1" max="1" width="35.08984375" bestFit="1" customWidth="1"/>
    <col min="2" max="2" width="19" customWidth="1"/>
    <col min="3" max="3" width="18" bestFit="1" customWidth="1"/>
    <col min="4" max="4" width="17.90625" bestFit="1" customWidth="1"/>
    <col min="5" max="5" width="18" bestFit="1" customWidth="1"/>
    <col min="6" max="6" width="17.90625" customWidth="1"/>
    <col min="7" max="7" width="19" customWidth="1"/>
    <col min="8" max="8" width="18.7265625" customWidth="1"/>
    <col min="9" max="9" width="18.08984375" customWidth="1"/>
    <col min="10" max="21" width="8" customWidth="1"/>
    <col min="22" max="32" width="6.54296875" customWidth="1"/>
    <col min="33" max="37" width="5.54296875" customWidth="1"/>
    <col min="38" max="38" width="6.1796875" customWidth="1"/>
    <col min="39" max="39" width="4.54296875" customWidth="1"/>
    <col min="40" max="42" width="6.54296875" customWidth="1"/>
    <col min="43" max="47" width="8" customWidth="1"/>
    <col min="48" max="49" width="9" customWidth="1"/>
  </cols>
  <sheetData>
    <row r="4" spans="1:9" x14ac:dyDescent="0.35">
      <c r="B4" s="49" t="s">
        <v>114</v>
      </c>
    </row>
    <row r="5" spans="1:9" x14ac:dyDescent="0.35">
      <c r="A5" s="49" t="s">
        <v>113</v>
      </c>
      <c r="B5" t="s">
        <v>481</v>
      </c>
      <c r="C5" t="s">
        <v>482</v>
      </c>
      <c r="D5" t="s">
        <v>432</v>
      </c>
      <c r="E5" t="s">
        <v>488</v>
      </c>
      <c r="F5" t="s">
        <v>489</v>
      </c>
      <c r="G5" t="s">
        <v>490</v>
      </c>
      <c r="H5" t="s">
        <v>491</v>
      </c>
      <c r="I5" t="s">
        <v>478</v>
      </c>
    </row>
    <row r="6" spans="1:9" x14ac:dyDescent="0.35">
      <c r="A6" s="50">
        <v>60222000</v>
      </c>
      <c r="B6" s="51">
        <v>-1560.86</v>
      </c>
      <c r="C6" s="51">
        <v>-1363.15</v>
      </c>
      <c r="D6" s="51">
        <v>-1963.89</v>
      </c>
      <c r="E6" s="51">
        <v>-299</v>
      </c>
      <c r="F6" s="51">
        <v>-1526.39</v>
      </c>
      <c r="G6" s="51">
        <v>-1252.6199999999999</v>
      </c>
      <c r="H6" s="51">
        <v>-1796.91</v>
      </c>
      <c r="I6" s="51">
        <v>-4887.8999999999996</v>
      </c>
    </row>
    <row r="7" spans="1:9" x14ac:dyDescent="0.35">
      <c r="A7" s="60" t="s">
        <v>433</v>
      </c>
      <c r="B7" s="51">
        <v>-1560.86</v>
      </c>
      <c r="C7" s="51">
        <v>-1363.15</v>
      </c>
      <c r="D7" s="51">
        <v>-1963.89</v>
      </c>
      <c r="E7" s="51">
        <v>-299</v>
      </c>
      <c r="F7" s="51">
        <v>-1526.39</v>
      </c>
      <c r="G7" s="51">
        <v>-1252.6199999999999</v>
      </c>
      <c r="H7" s="51">
        <v>-1796.91</v>
      </c>
      <c r="I7" s="51">
        <v>-4887.8999999999996</v>
      </c>
    </row>
    <row r="8" spans="1:9" x14ac:dyDescent="0.35">
      <c r="A8" s="80" t="s">
        <v>234</v>
      </c>
      <c r="B8" s="51">
        <v>-1560.86</v>
      </c>
      <c r="C8" s="51">
        <v>-1363.15</v>
      </c>
      <c r="D8" s="51">
        <v>-1963.89</v>
      </c>
      <c r="E8" s="51">
        <v>-299</v>
      </c>
      <c r="F8" s="51">
        <v>-1526.39</v>
      </c>
      <c r="G8" s="51">
        <v>-1252.6199999999999</v>
      </c>
      <c r="H8" s="51">
        <v>-1796.91</v>
      </c>
      <c r="I8" s="51">
        <v>-4887.8999999999996</v>
      </c>
    </row>
    <row r="9" spans="1:9" x14ac:dyDescent="0.35">
      <c r="A9" s="81">
        <v>-1527.25</v>
      </c>
      <c r="B9" s="51">
        <v>-1560.86</v>
      </c>
      <c r="C9" s="51">
        <v>-1363.15</v>
      </c>
      <c r="D9" s="51">
        <v>-1963.89</v>
      </c>
      <c r="E9" s="51">
        <v>-299</v>
      </c>
      <c r="F9" s="51">
        <v>-1526.39</v>
      </c>
      <c r="G9" s="51">
        <v>-1252.6199999999999</v>
      </c>
      <c r="H9" s="51">
        <v>-1796.91</v>
      </c>
      <c r="I9" s="51">
        <v>-4887.8999999999996</v>
      </c>
    </row>
    <row r="10" spans="1:9" x14ac:dyDescent="0.35">
      <c r="A10" s="50">
        <v>60611000</v>
      </c>
      <c r="B10" s="51">
        <v>-2783.31</v>
      </c>
      <c r="C10" s="51">
        <v>-8750.76</v>
      </c>
      <c r="D10" s="51">
        <v>-3004.73</v>
      </c>
      <c r="E10" s="51">
        <v>-2748.84</v>
      </c>
      <c r="F10" s="51">
        <v>-2785.46</v>
      </c>
      <c r="G10" s="51">
        <v>0</v>
      </c>
      <c r="H10" s="51">
        <v>-2752.93</v>
      </c>
      <c r="I10" s="51">
        <v>-14538.8</v>
      </c>
    </row>
    <row r="11" spans="1:9" x14ac:dyDescent="0.35">
      <c r="A11" s="60" t="s">
        <v>434</v>
      </c>
      <c r="B11" s="51">
        <v>-2783.31</v>
      </c>
      <c r="C11" s="51">
        <v>-8750.76</v>
      </c>
      <c r="D11" s="51">
        <v>-3004.73</v>
      </c>
      <c r="E11" s="51">
        <v>-2748.84</v>
      </c>
      <c r="F11" s="51">
        <v>-2785.46</v>
      </c>
      <c r="G11" s="51">
        <v>0</v>
      </c>
      <c r="H11" s="51">
        <v>-2752.93</v>
      </c>
      <c r="I11" s="51">
        <v>-14538.8</v>
      </c>
    </row>
    <row r="12" spans="1:9" x14ac:dyDescent="0.35">
      <c r="A12" s="80" t="s">
        <v>204</v>
      </c>
      <c r="B12" s="51">
        <v>-2783.31</v>
      </c>
      <c r="C12" s="51">
        <v>-8750.76</v>
      </c>
      <c r="D12" s="51">
        <v>-3004.73</v>
      </c>
      <c r="E12" s="51">
        <v>-2748.84</v>
      </c>
      <c r="F12" s="51">
        <v>-2785.46</v>
      </c>
      <c r="G12" s="51">
        <v>0</v>
      </c>
      <c r="H12" s="51">
        <v>-2752.93</v>
      </c>
      <c r="I12" s="51">
        <v>-14538.8</v>
      </c>
    </row>
    <row r="13" spans="1:9" x14ac:dyDescent="0.35">
      <c r="A13" s="81">
        <v>-29894.06</v>
      </c>
      <c r="B13" s="51">
        <v>-2783.31</v>
      </c>
      <c r="C13" s="51">
        <v>-8750.76</v>
      </c>
      <c r="D13" s="51">
        <v>-3004.73</v>
      </c>
      <c r="E13" s="51">
        <v>-2748.84</v>
      </c>
      <c r="F13" s="51">
        <v>-2785.46</v>
      </c>
      <c r="G13" s="51">
        <v>0</v>
      </c>
      <c r="H13" s="51">
        <v>-2752.93</v>
      </c>
      <c r="I13" s="51">
        <v>-14538.8</v>
      </c>
    </row>
    <row r="14" spans="1:9" x14ac:dyDescent="0.35">
      <c r="A14" s="50">
        <v>60612000</v>
      </c>
      <c r="B14" s="51">
        <v>1443.91</v>
      </c>
      <c r="C14" s="51">
        <v>0</v>
      </c>
      <c r="D14" s="51">
        <v>0</v>
      </c>
      <c r="E14" s="51">
        <v>-9674.43</v>
      </c>
      <c r="F14" s="51">
        <v>-1125.25</v>
      </c>
      <c r="G14" s="51">
        <v>0</v>
      </c>
      <c r="H14" s="51">
        <v>-9355.77</v>
      </c>
      <c r="I14" s="51">
        <v>1443.91</v>
      </c>
    </row>
    <row r="15" spans="1:9" x14ac:dyDescent="0.35">
      <c r="A15" s="60" t="s">
        <v>264</v>
      </c>
      <c r="B15" s="51">
        <v>1443.91</v>
      </c>
      <c r="C15" s="51">
        <v>0</v>
      </c>
      <c r="D15" s="51">
        <v>0</v>
      </c>
      <c r="E15" s="51">
        <v>-9674.43</v>
      </c>
      <c r="F15" s="51">
        <v>-1125.25</v>
      </c>
      <c r="G15" s="51">
        <v>0</v>
      </c>
      <c r="H15" s="51">
        <v>-9355.77</v>
      </c>
      <c r="I15" s="51">
        <v>1443.91</v>
      </c>
    </row>
    <row r="16" spans="1:9" x14ac:dyDescent="0.35">
      <c r="A16" s="80" t="s">
        <v>234</v>
      </c>
      <c r="B16" s="51">
        <v>1443.91</v>
      </c>
      <c r="C16" s="51">
        <v>0</v>
      </c>
      <c r="D16" s="51">
        <v>0</v>
      </c>
      <c r="E16" s="51">
        <v>-9674.43</v>
      </c>
      <c r="F16" s="51">
        <v>-1125.25</v>
      </c>
      <c r="G16" s="51">
        <v>0</v>
      </c>
      <c r="H16" s="51">
        <v>-9355.77</v>
      </c>
      <c r="I16" s="51">
        <v>1443.91</v>
      </c>
    </row>
    <row r="17" spans="1:9" x14ac:dyDescent="0.35">
      <c r="A17" s="81">
        <v>-5968.63</v>
      </c>
      <c r="B17" s="51">
        <v>1443.91</v>
      </c>
      <c r="C17" s="51">
        <v>0</v>
      </c>
      <c r="D17" s="51">
        <v>0</v>
      </c>
      <c r="E17" s="51">
        <v>-9674.43</v>
      </c>
      <c r="F17" s="51">
        <v>-1125.25</v>
      </c>
      <c r="G17" s="51">
        <v>0</v>
      </c>
      <c r="H17" s="51">
        <v>-9355.77</v>
      </c>
      <c r="I17" s="51">
        <v>1443.91</v>
      </c>
    </row>
    <row r="18" spans="1:9" x14ac:dyDescent="0.35">
      <c r="A18" s="50">
        <v>60613000</v>
      </c>
      <c r="B18" s="51">
        <v>-1559.18</v>
      </c>
      <c r="C18" s="51">
        <v>-12371.3</v>
      </c>
      <c r="D18" s="51">
        <v>-13930.48</v>
      </c>
      <c r="E18" s="51">
        <v>0</v>
      </c>
      <c r="F18" s="51">
        <v>-33608.050000000003</v>
      </c>
      <c r="G18" s="51">
        <v>0</v>
      </c>
      <c r="H18" s="51">
        <v>-50236</v>
      </c>
      <c r="I18" s="51">
        <v>-13930.48</v>
      </c>
    </row>
    <row r="19" spans="1:9" x14ac:dyDescent="0.35">
      <c r="A19" s="60" t="s">
        <v>265</v>
      </c>
      <c r="B19" s="51">
        <v>-1559.18</v>
      </c>
      <c r="C19" s="51">
        <v>-12371.3</v>
      </c>
      <c r="D19" s="51">
        <v>-13930.48</v>
      </c>
      <c r="E19" s="51">
        <v>0</v>
      </c>
      <c r="F19" s="51">
        <v>-33608.050000000003</v>
      </c>
      <c r="G19" s="51">
        <v>0</v>
      </c>
      <c r="H19" s="51">
        <v>-50236</v>
      </c>
      <c r="I19" s="51">
        <v>-13930.48</v>
      </c>
    </row>
    <row r="20" spans="1:9" x14ac:dyDescent="0.35">
      <c r="A20" s="80" t="s">
        <v>234</v>
      </c>
      <c r="B20" s="51">
        <v>-1559.18</v>
      </c>
      <c r="C20" s="51">
        <v>-12371.3</v>
      </c>
      <c r="D20" s="51">
        <v>-13930.48</v>
      </c>
      <c r="E20" s="51">
        <v>0</v>
      </c>
      <c r="F20" s="51">
        <v>-33608.050000000003</v>
      </c>
      <c r="G20" s="51">
        <v>0</v>
      </c>
      <c r="H20" s="51">
        <v>-50236</v>
      </c>
      <c r="I20" s="51">
        <v>-13930.48</v>
      </c>
    </row>
    <row r="21" spans="1:9" x14ac:dyDescent="0.35">
      <c r="A21" s="81">
        <v>-23427.38</v>
      </c>
      <c r="B21" s="51">
        <v>-1559.18</v>
      </c>
      <c r="C21" s="51">
        <v>-12371.3</v>
      </c>
      <c r="D21" s="51">
        <v>-13930.48</v>
      </c>
      <c r="E21" s="51">
        <v>0</v>
      </c>
      <c r="F21" s="51">
        <v>-33608.050000000003</v>
      </c>
      <c r="G21" s="51">
        <v>0</v>
      </c>
      <c r="H21" s="51">
        <v>-50236</v>
      </c>
      <c r="I21" s="51">
        <v>-13930.48</v>
      </c>
    </row>
    <row r="22" spans="1:9" x14ac:dyDescent="0.35">
      <c r="A22" s="50">
        <v>60614000</v>
      </c>
      <c r="B22" s="51">
        <v>0</v>
      </c>
      <c r="C22" s="51">
        <v>0</v>
      </c>
      <c r="D22" s="51">
        <v>0</v>
      </c>
      <c r="E22" s="51">
        <v>0</v>
      </c>
      <c r="F22" s="51">
        <v>0</v>
      </c>
      <c r="G22" s="51">
        <v>-9828</v>
      </c>
      <c r="H22" s="51">
        <v>-8330.4</v>
      </c>
      <c r="I22" s="51">
        <v>-11512.8</v>
      </c>
    </row>
    <row r="23" spans="1:9" x14ac:dyDescent="0.35">
      <c r="A23" s="60" t="s">
        <v>266</v>
      </c>
      <c r="B23" s="51">
        <v>0</v>
      </c>
      <c r="C23" s="51">
        <v>0</v>
      </c>
      <c r="D23" s="51">
        <v>0</v>
      </c>
      <c r="E23" s="51">
        <v>0</v>
      </c>
      <c r="F23" s="51">
        <v>0</v>
      </c>
      <c r="G23" s="51">
        <v>-9828</v>
      </c>
      <c r="H23" s="51">
        <v>-8330.4</v>
      </c>
      <c r="I23" s="51">
        <v>-11512.8</v>
      </c>
    </row>
    <row r="24" spans="1:9" x14ac:dyDescent="0.35">
      <c r="A24" s="80" t="s">
        <v>234</v>
      </c>
      <c r="B24" s="51">
        <v>0</v>
      </c>
      <c r="C24" s="51">
        <v>0</v>
      </c>
      <c r="D24" s="51">
        <v>0</v>
      </c>
      <c r="E24" s="51">
        <v>0</v>
      </c>
      <c r="F24" s="51">
        <v>0</v>
      </c>
      <c r="G24" s="51">
        <v>-9828</v>
      </c>
      <c r="H24" s="51">
        <v>-8330.4</v>
      </c>
      <c r="I24" s="51">
        <v>-11512.8</v>
      </c>
    </row>
    <row r="25" spans="1:9" x14ac:dyDescent="0.35">
      <c r="A25" s="81">
        <v>-46051.199999999997</v>
      </c>
      <c r="B25" s="51">
        <v>0</v>
      </c>
      <c r="C25" s="51">
        <v>0</v>
      </c>
      <c r="D25" s="51">
        <v>0</v>
      </c>
      <c r="E25" s="51">
        <v>0</v>
      </c>
      <c r="F25" s="51">
        <v>0</v>
      </c>
      <c r="G25" s="51">
        <v>-9828</v>
      </c>
      <c r="H25" s="51">
        <v>-8330.4</v>
      </c>
      <c r="I25" s="51">
        <v>-11512.8</v>
      </c>
    </row>
    <row r="26" spans="1:9" x14ac:dyDescent="0.35">
      <c r="A26" s="50">
        <v>60615000</v>
      </c>
      <c r="B26" s="51">
        <v>0</v>
      </c>
      <c r="C26" s="51">
        <v>0</v>
      </c>
      <c r="D26" s="51">
        <v>-750</v>
      </c>
      <c r="E26" s="51">
        <v>-750</v>
      </c>
      <c r="F26" s="51">
        <v>0</v>
      </c>
      <c r="G26" s="51">
        <v>-750</v>
      </c>
      <c r="H26" s="51">
        <v>-2250</v>
      </c>
      <c r="I26" s="51">
        <v>-750</v>
      </c>
    </row>
    <row r="27" spans="1:9" x14ac:dyDescent="0.35">
      <c r="A27" s="60" t="s">
        <v>267</v>
      </c>
      <c r="B27" s="51">
        <v>0</v>
      </c>
      <c r="C27" s="51">
        <v>0</v>
      </c>
      <c r="D27" s="51">
        <v>-750</v>
      </c>
      <c r="E27" s="51">
        <v>-750</v>
      </c>
      <c r="F27" s="51">
        <v>0</v>
      </c>
      <c r="G27" s="51">
        <v>-750</v>
      </c>
      <c r="H27" s="51">
        <v>-2250</v>
      </c>
      <c r="I27" s="51">
        <v>-750</v>
      </c>
    </row>
    <row r="28" spans="1:9" x14ac:dyDescent="0.35">
      <c r="A28" s="80" t="s">
        <v>234</v>
      </c>
      <c r="B28" s="51">
        <v>0</v>
      </c>
      <c r="C28" s="51">
        <v>0</v>
      </c>
      <c r="D28" s="51">
        <v>-750</v>
      </c>
      <c r="E28" s="51">
        <v>-750</v>
      </c>
      <c r="F28" s="51">
        <v>0</v>
      </c>
      <c r="G28" s="51">
        <v>-750</v>
      </c>
      <c r="H28" s="51">
        <v>-2250</v>
      </c>
      <c r="I28" s="51">
        <v>-750</v>
      </c>
    </row>
    <row r="29" spans="1:9" x14ac:dyDescent="0.35">
      <c r="A29" s="81">
        <v>0</v>
      </c>
      <c r="B29" s="51">
        <v>0</v>
      </c>
      <c r="C29" s="51">
        <v>0</v>
      </c>
      <c r="D29" s="51">
        <v>-750</v>
      </c>
      <c r="E29" s="51">
        <v>-750</v>
      </c>
      <c r="F29" s="51">
        <v>0</v>
      </c>
      <c r="G29" s="51">
        <v>-750</v>
      </c>
      <c r="H29" s="51">
        <v>-2250</v>
      </c>
      <c r="I29" s="51">
        <v>-750</v>
      </c>
    </row>
    <row r="30" spans="1:9" x14ac:dyDescent="0.35">
      <c r="A30" s="50">
        <v>60616000</v>
      </c>
      <c r="B30" s="51">
        <v>-792.52</v>
      </c>
      <c r="C30" s="51">
        <v>-538.54999999999995</v>
      </c>
      <c r="D30" s="51">
        <v>-1688.53</v>
      </c>
      <c r="E30" s="51">
        <v>-399.53</v>
      </c>
      <c r="F30" s="51">
        <v>0</v>
      </c>
      <c r="G30" s="51">
        <v>-66.98</v>
      </c>
      <c r="H30" s="51">
        <v>-684.8</v>
      </c>
      <c r="I30" s="51">
        <v>-1688.53</v>
      </c>
    </row>
    <row r="31" spans="1:9" x14ac:dyDescent="0.35">
      <c r="A31" s="60" t="s">
        <v>268</v>
      </c>
      <c r="B31" s="51">
        <v>-792.52</v>
      </c>
      <c r="C31" s="51">
        <v>-538.54999999999995</v>
      </c>
      <c r="D31" s="51">
        <v>-1688.53</v>
      </c>
      <c r="E31" s="51">
        <v>-399.53</v>
      </c>
      <c r="F31" s="51">
        <v>0</v>
      </c>
      <c r="G31" s="51">
        <v>-66.98</v>
      </c>
      <c r="H31" s="51">
        <v>-684.8</v>
      </c>
      <c r="I31" s="51">
        <v>-1688.53</v>
      </c>
    </row>
    <row r="32" spans="1:9" x14ac:dyDescent="0.35">
      <c r="A32" s="80" t="s">
        <v>234</v>
      </c>
      <c r="B32" s="51">
        <v>-792.52</v>
      </c>
      <c r="C32" s="51">
        <v>-538.54999999999995</v>
      </c>
      <c r="D32" s="51">
        <v>-1688.53</v>
      </c>
      <c r="E32" s="51">
        <v>-399.53</v>
      </c>
      <c r="F32" s="51">
        <v>0</v>
      </c>
      <c r="G32" s="51">
        <v>-66.98</v>
      </c>
      <c r="H32" s="51">
        <v>-684.8</v>
      </c>
      <c r="I32" s="51">
        <v>-1688.53</v>
      </c>
    </row>
    <row r="33" spans="1:9" x14ac:dyDescent="0.35">
      <c r="A33" s="81">
        <v>-334.5</v>
      </c>
      <c r="B33" s="51">
        <v>-792.52</v>
      </c>
      <c r="C33" s="51">
        <v>-538.54999999999995</v>
      </c>
      <c r="D33" s="51">
        <v>-1688.53</v>
      </c>
      <c r="E33" s="51">
        <v>-399.53</v>
      </c>
      <c r="F33" s="51">
        <v>0</v>
      </c>
      <c r="G33" s="51">
        <v>-66.98</v>
      </c>
      <c r="H33" s="51">
        <v>-684.8</v>
      </c>
      <c r="I33" s="51">
        <v>-1688.53</v>
      </c>
    </row>
    <row r="34" spans="1:9" x14ac:dyDescent="0.35">
      <c r="A34" s="50">
        <v>60620000</v>
      </c>
      <c r="B34" s="51">
        <v>-538.97</v>
      </c>
      <c r="C34" s="51">
        <v>-1025.22</v>
      </c>
      <c r="D34" s="51">
        <v>0</v>
      </c>
      <c r="E34" s="51">
        <v>-294.63</v>
      </c>
      <c r="F34" s="51">
        <v>-461.43</v>
      </c>
      <c r="G34" s="51">
        <v>0</v>
      </c>
      <c r="H34" s="51">
        <v>-233.28</v>
      </c>
      <c r="I34" s="51">
        <v>-1995.82</v>
      </c>
    </row>
    <row r="35" spans="1:9" x14ac:dyDescent="0.35">
      <c r="A35" s="60" t="s">
        <v>269</v>
      </c>
      <c r="B35" s="51">
        <v>-538.97</v>
      </c>
      <c r="C35" s="51">
        <v>-1025.22</v>
      </c>
      <c r="D35" s="51">
        <v>0</v>
      </c>
      <c r="E35" s="51">
        <v>-294.63</v>
      </c>
      <c r="F35" s="51">
        <v>-461.43</v>
      </c>
      <c r="G35" s="51">
        <v>0</v>
      </c>
      <c r="H35" s="51">
        <v>-233.28</v>
      </c>
      <c r="I35" s="51">
        <v>-1995.82</v>
      </c>
    </row>
    <row r="36" spans="1:9" x14ac:dyDescent="0.35">
      <c r="A36" s="80" t="s">
        <v>204</v>
      </c>
      <c r="B36" s="51">
        <v>-538.97</v>
      </c>
      <c r="C36" s="51">
        <v>-1025.22</v>
      </c>
      <c r="D36" s="51">
        <v>0</v>
      </c>
      <c r="E36" s="51">
        <v>-294.63</v>
      </c>
      <c r="F36" s="51">
        <v>-461.43</v>
      </c>
      <c r="G36" s="51">
        <v>0</v>
      </c>
      <c r="H36" s="51">
        <v>-233.28</v>
      </c>
      <c r="I36" s="51">
        <v>-1995.82</v>
      </c>
    </row>
    <row r="37" spans="1:9" x14ac:dyDescent="0.35">
      <c r="A37" s="81">
        <v>-4309.28</v>
      </c>
      <c r="B37" s="51">
        <v>-538.97</v>
      </c>
      <c r="C37" s="51">
        <v>-1025.22</v>
      </c>
      <c r="D37" s="51">
        <v>0</v>
      </c>
      <c r="E37" s="51">
        <v>-294.63</v>
      </c>
      <c r="F37" s="51">
        <v>-461.43</v>
      </c>
      <c r="G37" s="51">
        <v>0</v>
      </c>
      <c r="H37" s="51">
        <v>-233.28</v>
      </c>
      <c r="I37" s="51">
        <v>-1995.82</v>
      </c>
    </row>
    <row r="38" spans="1:9" x14ac:dyDescent="0.35">
      <c r="A38" s="50">
        <v>60630000</v>
      </c>
      <c r="B38" s="51">
        <v>-9908.89</v>
      </c>
      <c r="C38" s="51">
        <v>-146.02000000000001</v>
      </c>
      <c r="D38" s="51">
        <v>-1001.34</v>
      </c>
      <c r="E38" s="51">
        <v>-3001.88</v>
      </c>
      <c r="F38" s="51">
        <v>-161.71</v>
      </c>
      <c r="G38" s="51">
        <v>-1045</v>
      </c>
      <c r="H38" s="51">
        <v>-14583.72</v>
      </c>
      <c r="I38" s="51">
        <v>-11056.25</v>
      </c>
    </row>
    <row r="39" spans="1:9" x14ac:dyDescent="0.35">
      <c r="A39" s="60" t="s">
        <v>435</v>
      </c>
      <c r="B39" s="51">
        <v>-9908.89</v>
      </c>
      <c r="C39" s="51">
        <v>-146.02000000000001</v>
      </c>
      <c r="D39" s="51">
        <v>-1001.34</v>
      </c>
      <c r="E39" s="51">
        <v>-3001.88</v>
      </c>
      <c r="F39" s="51">
        <v>-161.71</v>
      </c>
      <c r="G39" s="51">
        <v>-1045</v>
      </c>
      <c r="H39" s="51">
        <v>-14583.72</v>
      </c>
      <c r="I39" s="51">
        <v>-11056.25</v>
      </c>
    </row>
    <row r="40" spans="1:9" x14ac:dyDescent="0.35">
      <c r="A40" s="80" t="s">
        <v>204</v>
      </c>
      <c r="B40" s="51">
        <v>-9908.89</v>
      </c>
      <c r="C40" s="51">
        <v>-146.02000000000001</v>
      </c>
      <c r="D40" s="51">
        <v>-1001.34</v>
      </c>
      <c r="E40" s="51">
        <v>-3001.88</v>
      </c>
      <c r="F40" s="51">
        <v>-161.71</v>
      </c>
      <c r="G40" s="51">
        <v>-1045</v>
      </c>
      <c r="H40" s="51">
        <v>-14583.72</v>
      </c>
      <c r="I40" s="51">
        <v>-11056.25</v>
      </c>
    </row>
    <row r="41" spans="1:9" x14ac:dyDescent="0.35">
      <c r="A41" s="81">
        <v>-1228.9000000000001</v>
      </c>
      <c r="B41" s="51">
        <v>-9908.89</v>
      </c>
      <c r="C41" s="51">
        <v>-146.02000000000001</v>
      </c>
      <c r="D41" s="51">
        <v>-1001.34</v>
      </c>
      <c r="E41" s="51">
        <v>-3001.88</v>
      </c>
      <c r="F41" s="51">
        <v>-161.71</v>
      </c>
      <c r="G41" s="51">
        <v>-1045</v>
      </c>
      <c r="H41" s="51">
        <v>-14583.72</v>
      </c>
      <c r="I41" s="51">
        <v>-11056.25</v>
      </c>
    </row>
    <row r="42" spans="1:9" x14ac:dyDescent="0.35">
      <c r="A42" s="50">
        <v>60630100</v>
      </c>
      <c r="B42" s="51">
        <v>0</v>
      </c>
      <c r="C42" s="51">
        <v>0</v>
      </c>
      <c r="D42" s="51">
        <v>0</v>
      </c>
      <c r="E42" s="51">
        <v>0</v>
      </c>
      <c r="F42" s="51">
        <v>0</v>
      </c>
      <c r="G42" s="51">
        <v>0</v>
      </c>
      <c r="H42" s="51">
        <v>-134</v>
      </c>
      <c r="I42" s="51">
        <v>0</v>
      </c>
    </row>
    <row r="43" spans="1:9" x14ac:dyDescent="0.35">
      <c r="A43" s="60" t="s">
        <v>271</v>
      </c>
      <c r="B43" s="51">
        <v>0</v>
      </c>
      <c r="C43" s="51">
        <v>0</v>
      </c>
      <c r="D43" s="51">
        <v>0</v>
      </c>
      <c r="E43" s="51">
        <v>0</v>
      </c>
      <c r="F43" s="51">
        <v>0</v>
      </c>
      <c r="G43" s="51">
        <v>0</v>
      </c>
      <c r="H43" s="51">
        <v>-134</v>
      </c>
      <c r="I43" s="51">
        <v>0</v>
      </c>
    </row>
    <row r="44" spans="1:9" x14ac:dyDescent="0.35">
      <c r="A44" s="80" t="s">
        <v>234</v>
      </c>
      <c r="B44" s="51">
        <v>0</v>
      </c>
      <c r="C44" s="51">
        <v>0</v>
      </c>
      <c r="D44" s="51">
        <v>0</v>
      </c>
      <c r="E44" s="51">
        <v>0</v>
      </c>
      <c r="F44" s="51">
        <v>0</v>
      </c>
      <c r="G44" s="51">
        <v>0</v>
      </c>
      <c r="H44" s="51">
        <v>-134</v>
      </c>
      <c r="I44" s="51">
        <v>0</v>
      </c>
    </row>
    <row r="45" spans="1:9" x14ac:dyDescent="0.35">
      <c r="A45" s="81">
        <v>0</v>
      </c>
      <c r="B45" s="51">
        <v>0</v>
      </c>
      <c r="C45" s="51">
        <v>0</v>
      </c>
      <c r="D45" s="51">
        <v>0</v>
      </c>
      <c r="E45" s="51">
        <v>0</v>
      </c>
      <c r="F45" s="51">
        <v>0</v>
      </c>
      <c r="G45" s="51">
        <v>0</v>
      </c>
      <c r="H45" s="51">
        <v>-134</v>
      </c>
      <c r="I45" s="51">
        <v>0</v>
      </c>
    </row>
    <row r="46" spans="1:9" x14ac:dyDescent="0.35">
      <c r="A46" s="50">
        <v>60630200</v>
      </c>
      <c r="B46" s="51">
        <v>0</v>
      </c>
      <c r="C46" s="51">
        <v>0</v>
      </c>
      <c r="D46" s="51">
        <v>0</v>
      </c>
      <c r="E46" s="51">
        <v>0</v>
      </c>
      <c r="F46" s="51">
        <v>0</v>
      </c>
      <c r="G46" s="51">
        <v>0</v>
      </c>
      <c r="H46" s="51">
        <v>0</v>
      </c>
      <c r="I46" s="51">
        <v>0</v>
      </c>
    </row>
    <row r="47" spans="1:9" x14ac:dyDescent="0.35">
      <c r="A47" s="60" t="s">
        <v>272</v>
      </c>
      <c r="B47" s="51">
        <v>0</v>
      </c>
      <c r="C47" s="51">
        <v>0</v>
      </c>
      <c r="D47" s="51">
        <v>0</v>
      </c>
      <c r="E47" s="51">
        <v>0</v>
      </c>
      <c r="F47" s="51">
        <v>0</v>
      </c>
      <c r="G47" s="51">
        <v>0</v>
      </c>
      <c r="H47" s="51">
        <v>0</v>
      </c>
      <c r="I47" s="51">
        <v>0</v>
      </c>
    </row>
    <row r="48" spans="1:9" x14ac:dyDescent="0.35">
      <c r="A48" s="80" t="s">
        <v>234</v>
      </c>
      <c r="B48" s="51">
        <v>0</v>
      </c>
      <c r="C48" s="51">
        <v>0</v>
      </c>
      <c r="D48" s="51">
        <v>0</v>
      </c>
      <c r="E48" s="51">
        <v>0</v>
      </c>
      <c r="F48" s="51">
        <v>0</v>
      </c>
      <c r="G48" s="51">
        <v>0</v>
      </c>
      <c r="H48" s="51">
        <v>0</v>
      </c>
      <c r="I48" s="51">
        <v>0</v>
      </c>
    </row>
    <row r="49" spans="1:9" x14ac:dyDescent="0.35">
      <c r="A49" s="81">
        <v>-219.15</v>
      </c>
      <c r="B49" s="51">
        <v>0</v>
      </c>
      <c r="C49" s="51">
        <v>0</v>
      </c>
      <c r="D49" s="51">
        <v>0</v>
      </c>
      <c r="E49" s="51">
        <v>0</v>
      </c>
      <c r="F49" s="51">
        <v>0</v>
      </c>
      <c r="G49" s="51">
        <v>0</v>
      </c>
      <c r="H49" s="51">
        <v>0</v>
      </c>
      <c r="I49" s="51">
        <v>0</v>
      </c>
    </row>
    <row r="50" spans="1:9" x14ac:dyDescent="0.35">
      <c r="A50" s="50">
        <v>60630300</v>
      </c>
      <c r="B50" s="51">
        <v>-1027.2</v>
      </c>
      <c r="C50" s="51">
        <v>0</v>
      </c>
      <c r="D50" s="51">
        <v>0</v>
      </c>
      <c r="E50" s="51">
        <v>0</v>
      </c>
      <c r="F50" s="51">
        <v>0</v>
      </c>
      <c r="G50" s="51">
        <v>0</v>
      </c>
      <c r="H50" s="51">
        <v>0</v>
      </c>
      <c r="I50" s="51">
        <v>-1027.2</v>
      </c>
    </row>
    <row r="51" spans="1:9" x14ac:dyDescent="0.35">
      <c r="A51" s="60" t="s">
        <v>261</v>
      </c>
      <c r="B51" s="51">
        <v>-1027.2</v>
      </c>
      <c r="C51" s="51">
        <v>0</v>
      </c>
      <c r="D51" s="51">
        <v>0</v>
      </c>
      <c r="E51" s="51">
        <v>0</v>
      </c>
      <c r="F51" s="51">
        <v>0</v>
      </c>
      <c r="G51" s="51">
        <v>0</v>
      </c>
      <c r="H51" s="51">
        <v>0</v>
      </c>
      <c r="I51" s="51">
        <v>-1027.2</v>
      </c>
    </row>
    <row r="52" spans="1:9" x14ac:dyDescent="0.35">
      <c r="A52" s="80" t="s">
        <v>234</v>
      </c>
      <c r="B52" s="51">
        <v>-1027.2</v>
      </c>
      <c r="C52" s="51">
        <v>0</v>
      </c>
      <c r="D52" s="51">
        <v>0</v>
      </c>
      <c r="E52" s="51">
        <v>0</v>
      </c>
      <c r="F52" s="51">
        <v>0</v>
      </c>
      <c r="G52" s="51">
        <v>0</v>
      </c>
      <c r="H52" s="51">
        <v>0</v>
      </c>
      <c r="I52" s="51">
        <v>-1027.2</v>
      </c>
    </row>
    <row r="53" spans="1:9" x14ac:dyDescent="0.35">
      <c r="A53" s="81">
        <v>-1027.2</v>
      </c>
      <c r="B53" s="51">
        <v>-1027.2</v>
      </c>
      <c r="C53" s="51">
        <v>0</v>
      </c>
      <c r="D53" s="51">
        <v>0</v>
      </c>
      <c r="E53" s="51">
        <v>0</v>
      </c>
      <c r="F53" s="51">
        <v>0</v>
      </c>
      <c r="G53" s="51">
        <v>0</v>
      </c>
      <c r="H53" s="51">
        <v>0</v>
      </c>
      <c r="I53" s="51">
        <v>-1027.2</v>
      </c>
    </row>
    <row r="54" spans="1:9" x14ac:dyDescent="0.35">
      <c r="A54" s="50">
        <v>60631000</v>
      </c>
      <c r="B54" s="51">
        <v>-3805.1</v>
      </c>
      <c r="C54" s="51">
        <v>0</v>
      </c>
      <c r="D54" s="51">
        <v>0</v>
      </c>
      <c r="E54" s="51">
        <v>0</v>
      </c>
      <c r="F54" s="51">
        <v>-4548.5</v>
      </c>
      <c r="G54" s="51">
        <v>0</v>
      </c>
      <c r="H54" s="51">
        <v>-8353.6</v>
      </c>
      <c r="I54" s="51">
        <v>-3805.1</v>
      </c>
    </row>
    <row r="55" spans="1:9" x14ac:dyDescent="0.35">
      <c r="A55" s="60" t="s">
        <v>274</v>
      </c>
      <c r="B55" s="51">
        <v>-3805.1</v>
      </c>
      <c r="C55" s="51">
        <v>0</v>
      </c>
      <c r="D55" s="51">
        <v>0</v>
      </c>
      <c r="E55" s="51">
        <v>0</v>
      </c>
      <c r="F55" s="51">
        <v>-4548.5</v>
      </c>
      <c r="G55" s="51">
        <v>0</v>
      </c>
      <c r="H55" s="51">
        <v>-8353.6</v>
      </c>
      <c r="I55" s="51">
        <v>-3805.1</v>
      </c>
    </row>
    <row r="56" spans="1:9" x14ac:dyDescent="0.35">
      <c r="A56" s="80" t="s">
        <v>234</v>
      </c>
      <c r="B56" s="51">
        <v>-3805.1</v>
      </c>
      <c r="C56" s="51">
        <v>0</v>
      </c>
      <c r="D56" s="51">
        <v>0</v>
      </c>
      <c r="E56" s="51">
        <v>0</v>
      </c>
      <c r="F56" s="51">
        <v>-4548.5</v>
      </c>
      <c r="G56" s="51">
        <v>0</v>
      </c>
      <c r="H56" s="51">
        <v>-8353.6</v>
      </c>
      <c r="I56" s="51">
        <v>-3805.1</v>
      </c>
    </row>
    <row r="57" spans="1:9" x14ac:dyDescent="0.35">
      <c r="A57" s="81">
        <v>0</v>
      </c>
      <c r="B57" s="51">
        <v>-3805.1</v>
      </c>
      <c r="C57" s="51">
        <v>0</v>
      </c>
      <c r="D57" s="51">
        <v>0</v>
      </c>
      <c r="E57" s="51">
        <v>0</v>
      </c>
      <c r="F57" s="51">
        <v>-4548.5</v>
      </c>
      <c r="G57" s="51">
        <v>0</v>
      </c>
      <c r="H57" s="51">
        <v>-8353.6</v>
      </c>
      <c r="I57" s="51">
        <v>-3805.1</v>
      </c>
    </row>
    <row r="58" spans="1:9" x14ac:dyDescent="0.35">
      <c r="A58" s="50">
        <v>60632000</v>
      </c>
      <c r="B58" s="51">
        <v>-4958.54</v>
      </c>
      <c r="C58" s="51">
        <v>0</v>
      </c>
      <c r="D58" s="51">
        <v>-4958.54</v>
      </c>
      <c r="E58" s="51">
        <v>0</v>
      </c>
      <c r="F58" s="51">
        <v>0</v>
      </c>
      <c r="G58" s="51">
        <v>0</v>
      </c>
      <c r="H58" s="51">
        <v>0</v>
      </c>
      <c r="I58" s="51">
        <v>-4958.54</v>
      </c>
    </row>
    <row r="59" spans="1:9" x14ac:dyDescent="0.35">
      <c r="A59" s="60" t="s">
        <v>275</v>
      </c>
      <c r="B59" s="51">
        <v>-4958.54</v>
      </c>
      <c r="C59" s="51">
        <v>0</v>
      </c>
      <c r="D59" s="51">
        <v>-4958.54</v>
      </c>
      <c r="E59" s="51">
        <v>0</v>
      </c>
      <c r="F59" s="51">
        <v>0</v>
      </c>
      <c r="G59" s="51">
        <v>0</v>
      </c>
      <c r="H59" s="51">
        <v>0</v>
      </c>
      <c r="I59" s="51">
        <v>-4958.54</v>
      </c>
    </row>
    <row r="60" spans="1:9" x14ac:dyDescent="0.35">
      <c r="A60" s="80" t="s">
        <v>234</v>
      </c>
      <c r="B60" s="51">
        <v>-4958.54</v>
      </c>
      <c r="C60" s="51">
        <v>0</v>
      </c>
      <c r="D60" s="51">
        <v>-4958.54</v>
      </c>
      <c r="E60" s="51">
        <v>0</v>
      </c>
      <c r="F60" s="51">
        <v>0</v>
      </c>
      <c r="G60" s="51">
        <v>0</v>
      </c>
      <c r="H60" s="51">
        <v>0</v>
      </c>
      <c r="I60" s="51">
        <v>-4958.54</v>
      </c>
    </row>
    <row r="61" spans="1:9" x14ac:dyDescent="0.35">
      <c r="A61" s="81">
        <v>0</v>
      </c>
      <c r="B61" s="51">
        <v>-4958.54</v>
      </c>
      <c r="C61" s="51">
        <v>0</v>
      </c>
      <c r="D61" s="51">
        <v>-4958.54</v>
      </c>
      <c r="E61" s="51">
        <v>0</v>
      </c>
      <c r="F61" s="51">
        <v>0</v>
      </c>
      <c r="G61" s="51">
        <v>0</v>
      </c>
      <c r="H61" s="51">
        <v>0</v>
      </c>
      <c r="I61" s="51">
        <v>-4958.54</v>
      </c>
    </row>
    <row r="62" spans="1:9" x14ac:dyDescent="0.35">
      <c r="A62" s="50">
        <v>60640000</v>
      </c>
      <c r="B62" s="51">
        <v>-692.56</v>
      </c>
      <c r="C62" s="51">
        <v>-606.64</v>
      </c>
      <c r="D62" s="51">
        <v>0</v>
      </c>
      <c r="E62" s="51">
        <v>-231.76</v>
      </c>
      <c r="F62" s="51">
        <v>-270</v>
      </c>
      <c r="G62" s="51">
        <v>-298</v>
      </c>
      <c r="H62" s="51">
        <v>-215.19</v>
      </c>
      <c r="I62" s="51">
        <v>-1461.47</v>
      </c>
    </row>
    <row r="63" spans="1:9" x14ac:dyDescent="0.35">
      <c r="A63" s="60" t="s">
        <v>276</v>
      </c>
      <c r="B63" s="51">
        <v>-692.56</v>
      </c>
      <c r="C63" s="51">
        <v>-606.64</v>
      </c>
      <c r="D63" s="51">
        <v>0</v>
      </c>
      <c r="E63" s="51">
        <v>-231.76</v>
      </c>
      <c r="F63" s="51">
        <v>-270</v>
      </c>
      <c r="G63" s="51">
        <v>-298</v>
      </c>
      <c r="H63" s="51">
        <v>-215.19</v>
      </c>
      <c r="I63" s="51">
        <v>-1461.47</v>
      </c>
    </row>
    <row r="64" spans="1:9" x14ac:dyDescent="0.35">
      <c r="A64" s="80" t="s">
        <v>204</v>
      </c>
      <c r="B64" s="51">
        <v>-692.56</v>
      </c>
      <c r="C64" s="51">
        <v>-606.64</v>
      </c>
      <c r="D64" s="51">
        <v>0</v>
      </c>
      <c r="E64" s="51">
        <v>-231.76</v>
      </c>
      <c r="F64" s="51">
        <v>-270</v>
      </c>
      <c r="G64" s="51">
        <v>-298</v>
      </c>
      <c r="H64" s="51">
        <v>-215.19</v>
      </c>
      <c r="I64" s="51">
        <v>-1461.47</v>
      </c>
    </row>
    <row r="65" spans="1:9" x14ac:dyDescent="0.35">
      <c r="A65" s="81">
        <v>-3659.62</v>
      </c>
      <c r="B65" s="51">
        <v>-692.56</v>
      </c>
      <c r="C65" s="51">
        <v>-606.64</v>
      </c>
      <c r="D65" s="51">
        <v>0</v>
      </c>
      <c r="E65" s="51">
        <v>-231.76</v>
      </c>
      <c r="F65" s="51">
        <v>-270</v>
      </c>
      <c r="G65" s="51">
        <v>-298</v>
      </c>
      <c r="H65" s="51">
        <v>-215.19</v>
      </c>
      <c r="I65" s="51">
        <v>-1461.47</v>
      </c>
    </row>
    <row r="66" spans="1:9" x14ac:dyDescent="0.35">
      <c r="A66" s="50">
        <v>60680000</v>
      </c>
      <c r="B66" s="51">
        <v>0</v>
      </c>
      <c r="C66" s="51">
        <v>0</v>
      </c>
      <c r="D66" s="51">
        <v>0</v>
      </c>
      <c r="E66" s="51">
        <v>0</v>
      </c>
      <c r="F66" s="51">
        <v>0</v>
      </c>
      <c r="G66" s="51">
        <v>0</v>
      </c>
      <c r="H66" s="51">
        <v>0</v>
      </c>
      <c r="I66" s="51">
        <v>0</v>
      </c>
    </row>
    <row r="67" spans="1:9" x14ac:dyDescent="0.35">
      <c r="A67" s="60" t="s">
        <v>436</v>
      </c>
      <c r="B67" s="51">
        <v>0</v>
      </c>
      <c r="C67" s="51">
        <v>0</v>
      </c>
      <c r="D67" s="51">
        <v>0</v>
      </c>
      <c r="E67" s="51">
        <v>0</v>
      </c>
      <c r="F67" s="51">
        <v>0</v>
      </c>
      <c r="G67" s="51">
        <v>0</v>
      </c>
      <c r="H67" s="51">
        <v>0</v>
      </c>
      <c r="I67" s="51">
        <v>0</v>
      </c>
    </row>
    <row r="68" spans="1:9" x14ac:dyDescent="0.35">
      <c r="A68" s="80" t="s">
        <v>204</v>
      </c>
      <c r="B68" s="51">
        <v>0</v>
      </c>
      <c r="C68" s="51">
        <v>0</v>
      </c>
      <c r="D68" s="51">
        <v>0</v>
      </c>
      <c r="E68" s="51">
        <v>0</v>
      </c>
      <c r="F68" s="51">
        <v>0</v>
      </c>
      <c r="G68" s="51">
        <v>0</v>
      </c>
      <c r="H68" s="51">
        <v>0</v>
      </c>
      <c r="I68" s="51">
        <v>0</v>
      </c>
    </row>
    <row r="69" spans="1:9" x14ac:dyDescent="0.35">
      <c r="A69" s="81">
        <v>0</v>
      </c>
      <c r="B69" s="51">
        <v>0</v>
      </c>
      <c r="C69" s="51">
        <v>0</v>
      </c>
      <c r="D69" s="51">
        <v>0</v>
      </c>
      <c r="E69" s="51">
        <v>0</v>
      </c>
      <c r="F69" s="51">
        <v>0</v>
      </c>
      <c r="G69" s="51">
        <v>0</v>
      </c>
      <c r="H69" s="51">
        <v>0</v>
      </c>
      <c r="I69" s="51">
        <v>0</v>
      </c>
    </row>
    <row r="70" spans="1:9" x14ac:dyDescent="0.35">
      <c r="A70" s="50">
        <v>60685000</v>
      </c>
      <c r="B70" s="51">
        <v>0</v>
      </c>
      <c r="C70" s="51">
        <v>0</v>
      </c>
      <c r="D70" s="51">
        <v>0</v>
      </c>
      <c r="E70" s="51">
        <v>0</v>
      </c>
      <c r="F70" s="51">
        <v>0</v>
      </c>
      <c r="G70" s="51">
        <v>0</v>
      </c>
      <c r="H70" s="51">
        <v>0</v>
      </c>
      <c r="I70" s="51">
        <v>0</v>
      </c>
    </row>
    <row r="71" spans="1:9" x14ac:dyDescent="0.35">
      <c r="A71" s="60" t="s">
        <v>479</v>
      </c>
      <c r="B71" s="51">
        <v>0</v>
      </c>
      <c r="C71" s="51">
        <v>0</v>
      </c>
      <c r="D71" s="51">
        <v>0</v>
      </c>
      <c r="E71" s="51">
        <v>0</v>
      </c>
      <c r="F71" s="51">
        <v>0</v>
      </c>
      <c r="G71" s="51">
        <v>0</v>
      </c>
      <c r="H71" s="51">
        <v>0</v>
      </c>
      <c r="I71" s="51">
        <v>0</v>
      </c>
    </row>
    <row r="72" spans="1:9" x14ac:dyDescent="0.35">
      <c r="A72" s="80" t="s">
        <v>204</v>
      </c>
      <c r="B72" s="51">
        <v>0</v>
      </c>
      <c r="C72" s="51">
        <v>0</v>
      </c>
      <c r="D72" s="51">
        <v>0</v>
      </c>
      <c r="E72" s="51">
        <v>0</v>
      </c>
      <c r="F72" s="51">
        <v>0</v>
      </c>
      <c r="G72" s="51">
        <v>0</v>
      </c>
      <c r="H72" s="51">
        <v>0</v>
      </c>
      <c r="I72" s="51">
        <v>0</v>
      </c>
    </row>
    <row r="73" spans="1:9" x14ac:dyDescent="0.35">
      <c r="A73" s="81">
        <v>0</v>
      </c>
      <c r="B73" s="51">
        <v>0</v>
      </c>
      <c r="C73" s="51">
        <v>0</v>
      </c>
      <c r="D73" s="51">
        <v>0</v>
      </c>
      <c r="E73" s="51">
        <v>0</v>
      </c>
      <c r="F73" s="51">
        <v>0</v>
      </c>
      <c r="G73" s="51">
        <v>0</v>
      </c>
      <c r="H73" s="51">
        <v>0</v>
      </c>
      <c r="I73" s="51">
        <v>0</v>
      </c>
    </row>
    <row r="74" spans="1:9" x14ac:dyDescent="0.35">
      <c r="A74" s="50">
        <v>60687000</v>
      </c>
      <c r="B74" s="51">
        <v>-310.5</v>
      </c>
      <c r="C74" s="51">
        <v>0</v>
      </c>
      <c r="D74" s="51">
        <v>0</v>
      </c>
      <c r="E74" s="51">
        <v>-91.5</v>
      </c>
      <c r="F74" s="51">
        <v>-166.5</v>
      </c>
      <c r="G74" s="51">
        <v>-298.11</v>
      </c>
      <c r="H74" s="51">
        <v>-60.74</v>
      </c>
      <c r="I74" s="51">
        <v>-310.5</v>
      </c>
    </row>
    <row r="75" spans="1:9" x14ac:dyDescent="0.35">
      <c r="A75" s="60" t="s">
        <v>184</v>
      </c>
      <c r="B75" s="51">
        <v>-310.5</v>
      </c>
      <c r="C75" s="51">
        <v>0</v>
      </c>
      <c r="D75" s="51">
        <v>0</v>
      </c>
      <c r="E75" s="51">
        <v>-91.5</v>
      </c>
      <c r="F75" s="51">
        <v>-166.5</v>
      </c>
      <c r="G75" s="51">
        <v>-298.11</v>
      </c>
      <c r="H75" s="51">
        <v>-60.74</v>
      </c>
      <c r="I75" s="51">
        <v>-310.5</v>
      </c>
    </row>
    <row r="76" spans="1:9" x14ac:dyDescent="0.35">
      <c r="A76" s="80" t="s">
        <v>204</v>
      </c>
      <c r="B76" s="51">
        <v>-310.5</v>
      </c>
      <c r="C76" s="51">
        <v>0</v>
      </c>
      <c r="D76" s="51">
        <v>0</v>
      </c>
      <c r="E76" s="51">
        <v>-91.5</v>
      </c>
      <c r="F76" s="51">
        <v>-166.5</v>
      </c>
      <c r="G76" s="51">
        <v>-298.11</v>
      </c>
      <c r="H76" s="51">
        <v>-60.74</v>
      </c>
      <c r="I76" s="51">
        <v>-310.5</v>
      </c>
    </row>
    <row r="77" spans="1:9" x14ac:dyDescent="0.35">
      <c r="A77" s="81">
        <v>-1251.3499999999999</v>
      </c>
      <c r="B77" s="51">
        <v>-310.5</v>
      </c>
      <c r="C77" s="51">
        <v>0</v>
      </c>
      <c r="D77" s="51">
        <v>0</v>
      </c>
      <c r="E77" s="51">
        <v>-91.5</v>
      </c>
      <c r="F77" s="51">
        <v>-166.5</v>
      </c>
      <c r="G77" s="51">
        <v>-298.11</v>
      </c>
      <c r="H77" s="51">
        <v>-60.74</v>
      </c>
      <c r="I77" s="51">
        <v>-310.5</v>
      </c>
    </row>
    <row r="78" spans="1:9" x14ac:dyDescent="0.35">
      <c r="A78" s="50">
        <v>61100000</v>
      </c>
      <c r="B78" s="51">
        <v>0</v>
      </c>
      <c r="C78" s="51">
        <v>0</v>
      </c>
      <c r="D78" s="51">
        <v>0</v>
      </c>
      <c r="E78" s="51">
        <v>0</v>
      </c>
      <c r="F78" s="51">
        <v>0</v>
      </c>
      <c r="G78" s="51">
        <v>0</v>
      </c>
      <c r="H78" s="51">
        <v>0</v>
      </c>
      <c r="I78" s="51">
        <v>0</v>
      </c>
    </row>
    <row r="79" spans="1:9" x14ac:dyDescent="0.35">
      <c r="A79" s="60" t="s">
        <v>437</v>
      </c>
      <c r="B79" s="51">
        <v>0</v>
      </c>
      <c r="C79" s="51">
        <v>0</v>
      </c>
      <c r="D79" s="51">
        <v>0</v>
      </c>
      <c r="E79" s="51">
        <v>0</v>
      </c>
      <c r="F79" s="51">
        <v>0</v>
      </c>
      <c r="G79" s="51">
        <v>0</v>
      </c>
      <c r="H79" s="51">
        <v>0</v>
      </c>
      <c r="I79" s="51">
        <v>0</v>
      </c>
    </row>
    <row r="80" spans="1:9" x14ac:dyDescent="0.35">
      <c r="A80" s="80" t="s">
        <v>204</v>
      </c>
      <c r="B80" s="51">
        <v>0</v>
      </c>
      <c r="C80" s="51">
        <v>0</v>
      </c>
      <c r="D80" s="51">
        <v>0</v>
      </c>
      <c r="E80" s="51">
        <v>0</v>
      </c>
      <c r="F80" s="51">
        <v>0</v>
      </c>
      <c r="G80" s="51">
        <v>0</v>
      </c>
      <c r="H80" s="51">
        <v>0</v>
      </c>
      <c r="I80" s="51">
        <v>0</v>
      </c>
    </row>
    <row r="81" spans="1:9" x14ac:dyDescent="0.35">
      <c r="A81" s="81">
        <v>0</v>
      </c>
      <c r="B81" s="51">
        <v>0</v>
      </c>
      <c r="C81" s="51">
        <v>0</v>
      </c>
      <c r="D81" s="51">
        <v>0</v>
      </c>
      <c r="E81" s="51">
        <v>0</v>
      </c>
      <c r="F81" s="51">
        <v>0</v>
      </c>
      <c r="G81" s="51">
        <v>0</v>
      </c>
      <c r="H81" s="51">
        <v>0</v>
      </c>
      <c r="I81" s="51">
        <v>0</v>
      </c>
    </row>
    <row r="82" spans="1:9" x14ac:dyDescent="0.35">
      <c r="A82" s="50">
        <v>61220000</v>
      </c>
      <c r="B82" s="51">
        <v>0</v>
      </c>
      <c r="C82" s="51">
        <v>0</v>
      </c>
      <c r="D82" s="51">
        <v>0</v>
      </c>
      <c r="E82" s="51">
        <v>0</v>
      </c>
      <c r="F82" s="51">
        <v>0</v>
      </c>
      <c r="G82" s="51">
        <v>0</v>
      </c>
      <c r="H82" s="51">
        <v>0</v>
      </c>
      <c r="I82" s="51">
        <v>0</v>
      </c>
    </row>
    <row r="83" spans="1:9" x14ac:dyDescent="0.35">
      <c r="A83" s="60" t="s">
        <v>438</v>
      </c>
      <c r="B83" s="51">
        <v>0</v>
      </c>
      <c r="C83" s="51">
        <v>0</v>
      </c>
      <c r="D83" s="51">
        <v>0</v>
      </c>
      <c r="E83" s="51">
        <v>0</v>
      </c>
      <c r="F83" s="51">
        <v>0</v>
      </c>
      <c r="G83" s="51">
        <v>0</v>
      </c>
      <c r="H83" s="51">
        <v>0</v>
      </c>
      <c r="I83" s="51">
        <v>0</v>
      </c>
    </row>
    <row r="84" spans="1:9" x14ac:dyDescent="0.35">
      <c r="A84" s="80" t="s">
        <v>204</v>
      </c>
      <c r="B84" s="51">
        <v>0</v>
      </c>
      <c r="C84" s="51">
        <v>0</v>
      </c>
      <c r="D84" s="51">
        <v>0</v>
      </c>
      <c r="E84" s="51">
        <v>0</v>
      </c>
      <c r="F84" s="51">
        <v>0</v>
      </c>
      <c r="G84" s="51">
        <v>0</v>
      </c>
      <c r="H84" s="51">
        <v>0</v>
      </c>
      <c r="I84" s="51">
        <v>0</v>
      </c>
    </row>
    <row r="85" spans="1:9" x14ac:dyDescent="0.35">
      <c r="A85" s="81">
        <v>0</v>
      </c>
      <c r="B85" s="51">
        <v>0</v>
      </c>
      <c r="C85" s="51">
        <v>0</v>
      </c>
      <c r="D85" s="51">
        <v>0</v>
      </c>
      <c r="E85" s="51">
        <v>0</v>
      </c>
      <c r="F85" s="51">
        <v>0</v>
      </c>
      <c r="G85" s="51">
        <v>0</v>
      </c>
      <c r="H85" s="51">
        <v>0</v>
      </c>
      <c r="I85" s="51">
        <v>0</v>
      </c>
    </row>
    <row r="86" spans="1:9" x14ac:dyDescent="0.35">
      <c r="A86" s="50">
        <v>61320000</v>
      </c>
      <c r="B86" s="51">
        <v>0</v>
      </c>
      <c r="C86" s="51">
        <v>0</v>
      </c>
      <c r="D86" s="51">
        <v>0</v>
      </c>
      <c r="E86" s="51">
        <v>-19131.7</v>
      </c>
      <c r="F86" s="51">
        <v>0</v>
      </c>
      <c r="G86" s="51">
        <v>0</v>
      </c>
      <c r="H86" s="51">
        <v>0</v>
      </c>
      <c r="I86" s="51">
        <v>0</v>
      </c>
    </row>
    <row r="87" spans="1:9" x14ac:dyDescent="0.35">
      <c r="A87" s="60" t="s">
        <v>439</v>
      </c>
      <c r="B87" s="51">
        <v>0</v>
      </c>
      <c r="C87" s="51">
        <v>0</v>
      </c>
      <c r="D87" s="51">
        <v>0</v>
      </c>
      <c r="E87" s="51">
        <v>-19131.7</v>
      </c>
      <c r="F87" s="51">
        <v>0</v>
      </c>
      <c r="G87" s="51">
        <v>0</v>
      </c>
      <c r="H87" s="51">
        <v>0</v>
      </c>
      <c r="I87" s="51">
        <v>0</v>
      </c>
    </row>
    <row r="88" spans="1:9" x14ac:dyDescent="0.35">
      <c r="A88" s="80" t="s">
        <v>204</v>
      </c>
      <c r="B88" s="51">
        <v>0</v>
      </c>
      <c r="C88" s="51">
        <v>0</v>
      </c>
      <c r="D88" s="51">
        <v>0</v>
      </c>
      <c r="E88" s="51">
        <v>-19131.7</v>
      </c>
      <c r="F88" s="51">
        <v>0</v>
      </c>
      <c r="G88" s="51">
        <v>0</v>
      </c>
      <c r="H88" s="51">
        <v>0</v>
      </c>
      <c r="I88" s="51">
        <v>0</v>
      </c>
    </row>
    <row r="89" spans="1:9" x14ac:dyDescent="0.35">
      <c r="A89" s="81">
        <v>-19131.7</v>
      </c>
      <c r="B89" s="51">
        <v>0</v>
      </c>
      <c r="C89" s="51">
        <v>0</v>
      </c>
      <c r="D89" s="51">
        <v>0</v>
      </c>
      <c r="E89" s="51">
        <v>-19131.7</v>
      </c>
      <c r="F89" s="51">
        <v>0</v>
      </c>
      <c r="G89" s="51">
        <v>0</v>
      </c>
      <c r="H89" s="51">
        <v>0</v>
      </c>
      <c r="I89" s="51">
        <v>0</v>
      </c>
    </row>
    <row r="90" spans="1:9" x14ac:dyDescent="0.35">
      <c r="A90" s="50">
        <v>61325000</v>
      </c>
      <c r="B90" s="51">
        <v>0</v>
      </c>
      <c r="C90" s="51">
        <v>0</v>
      </c>
      <c r="D90" s="51">
        <v>0</v>
      </c>
      <c r="E90" s="51">
        <v>0</v>
      </c>
      <c r="F90" s="51">
        <v>0</v>
      </c>
      <c r="G90" s="51">
        <v>0</v>
      </c>
      <c r="H90" s="51">
        <v>0</v>
      </c>
      <c r="I90" s="51">
        <v>0</v>
      </c>
    </row>
    <row r="91" spans="1:9" x14ac:dyDescent="0.35">
      <c r="A91" s="60" t="s">
        <v>479</v>
      </c>
      <c r="B91" s="51">
        <v>0</v>
      </c>
      <c r="C91" s="51">
        <v>0</v>
      </c>
      <c r="D91" s="51">
        <v>0</v>
      </c>
      <c r="E91" s="51">
        <v>0</v>
      </c>
      <c r="F91" s="51">
        <v>0</v>
      </c>
      <c r="G91" s="51">
        <v>0</v>
      </c>
      <c r="H91" s="51">
        <v>0</v>
      </c>
      <c r="I91" s="51">
        <v>0</v>
      </c>
    </row>
    <row r="92" spans="1:9" x14ac:dyDescent="0.35">
      <c r="A92" s="80" t="s">
        <v>204</v>
      </c>
      <c r="B92" s="51">
        <v>0</v>
      </c>
      <c r="C92" s="51">
        <v>0</v>
      </c>
      <c r="D92" s="51">
        <v>0</v>
      </c>
      <c r="E92" s="51">
        <v>0</v>
      </c>
      <c r="F92" s="51">
        <v>0</v>
      </c>
      <c r="G92" s="51">
        <v>0</v>
      </c>
      <c r="H92" s="51">
        <v>0</v>
      </c>
      <c r="I92" s="51">
        <v>0</v>
      </c>
    </row>
    <row r="93" spans="1:9" x14ac:dyDescent="0.35">
      <c r="A93" s="81">
        <v>0</v>
      </c>
      <c r="B93" s="51">
        <v>0</v>
      </c>
      <c r="C93" s="51">
        <v>0</v>
      </c>
      <c r="D93" s="51">
        <v>0</v>
      </c>
      <c r="E93" s="51">
        <v>0</v>
      </c>
      <c r="F93" s="51">
        <v>0</v>
      </c>
      <c r="G93" s="51">
        <v>0</v>
      </c>
      <c r="H93" s="51">
        <v>0</v>
      </c>
      <c r="I93" s="51">
        <v>0</v>
      </c>
    </row>
    <row r="94" spans="1:9" x14ac:dyDescent="0.35">
      <c r="A94" s="50">
        <v>61350000</v>
      </c>
      <c r="B94" s="51">
        <v>0</v>
      </c>
      <c r="C94" s="51">
        <v>0</v>
      </c>
      <c r="D94" s="51">
        <v>0</v>
      </c>
      <c r="E94" s="51">
        <v>0</v>
      </c>
      <c r="F94" s="51">
        <v>0</v>
      </c>
      <c r="G94" s="51">
        <v>0</v>
      </c>
      <c r="H94" s="51">
        <v>0</v>
      </c>
      <c r="I94" s="51">
        <v>0</v>
      </c>
    </row>
    <row r="95" spans="1:9" x14ac:dyDescent="0.35">
      <c r="A95" s="60" t="s">
        <v>440</v>
      </c>
      <c r="B95" s="51">
        <v>0</v>
      </c>
      <c r="C95" s="51">
        <v>0</v>
      </c>
      <c r="D95" s="51">
        <v>0</v>
      </c>
      <c r="E95" s="51">
        <v>0</v>
      </c>
      <c r="F95" s="51">
        <v>0</v>
      </c>
      <c r="G95" s="51">
        <v>0</v>
      </c>
      <c r="H95" s="51">
        <v>0</v>
      </c>
      <c r="I95" s="51">
        <v>0</v>
      </c>
    </row>
    <row r="96" spans="1:9" x14ac:dyDescent="0.35">
      <c r="A96" s="80" t="s">
        <v>204</v>
      </c>
      <c r="B96" s="51">
        <v>0</v>
      </c>
      <c r="C96" s="51">
        <v>0</v>
      </c>
      <c r="D96" s="51">
        <v>0</v>
      </c>
      <c r="E96" s="51">
        <v>0</v>
      </c>
      <c r="F96" s="51">
        <v>0</v>
      </c>
      <c r="G96" s="51">
        <v>0</v>
      </c>
      <c r="H96" s="51">
        <v>0</v>
      </c>
      <c r="I96" s="51">
        <v>0</v>
      </c>
    </row>
    <row r="97" spans="1:9" x14ac:dyDescent="0.35">
      <c r="A97" s="81">
        <v>0</v>
      </c>
      <c r="B97" s="51">
        <v>0</v>
      </c>
      <c r="C97" s="51">
        <v>0</v>
      </c>
      <c r="D97" s="51">
        <v>0</v>
      </c>
      <c r="E97" s="51">
        <v>0</v>
      </c>
      <c r="F97" s="51">
        <v>0</v>
      </c>
      <c r="G97" s="51">
        <v>0</v>
      </c>
      <c r="H97" s="51">
        <v>0</v>
      </c>
      <c r="I97" s="51">
        <v>0</v>
      </c>
    </row>
    <row r="98" spans="1:9" x14ac:dyDescent="0.35">
      <c r="A98" s="50">
        <v>61351000</v>
      </c>
      <c r="B98" s="51">
        <v>-66</v>
      </c>
      <c r="C98" s="51">
        <v>0</v>
      </c>
      <c r="D98" s="51">
        <v>0</v>
      </c>
      <c r="E98" s="51">
        <v>-102.8</v>
      </c>
      <c r="F98" s="51">
        <v>0</v>
      </c>
      <c r="G98" s="51">
        <v>0</v>
      </c>
      <c r="H98" s="51">
        <v>0</v>
      </c>
      <c r="I98" s="51">
        <v>-66</v>
      </c>
    </row>
    <row r="99" spans="1:9" x14ac:dyDescent="0.35">
      <c r="A99" s="60" t="s">
        <v>281</v>
      </c>
      <c r="B99" s="51">
        <v>-66</v>
      </c>
      <c r="C99" s="51">
        <v>0</v>
      </c>
      <c r="D99" s="51">
        <v>0</v>
      </c>
      <c r="E99" s="51">
        <v>-102.8</v>
      </c>
      <c r="F99" s="51">
        <v>0</v>
      </c>
      <c r="G99" s="51">
        <v>0</v>
      </c>
      <c r="H99" s="51">
        <v>0</v>
      </c>
      <c r="I99" s="51">
        <v>-66</v>
      </c>
    </row>
    <row r="100" spans="1:9" x14ac:dyDescent="0.35">
      <c r="A100" s="80" t="s">
        <v>204</v>
      </c>
      <c r="B100" s="51">
        <v>-66</v>
      </c>
      <c r="C100" s="51">
        <v>0</v>
      </c>
      <c r="D100" s="51">
        <v>0</v>
      </c>
      <c r="E100" s="51">
        <v>-102.8</v>
      </c>
      <c r="F100" s="51">
        <v>0</v>
      </c>
      <c r="G100" s="51">
        <v>0</v>
      </c>
      <c r="H100" s="51">
        <v>0</v>
      </c>
      <c r="I100" s="51">
        <v>-66</v>
      </c>
    </row>
    <row r="101" spans="1:9" x14ac:dyDescent="0.35">
      <c r="A101" s="81">
        <v>-234.8</v>
      </c>
      <c r="B101" s="51">
        <v>-66</v>
      </c>
      <c r="C101" s="51">
        <v>0</v>
      </c>
      <c r="D101" s="51">
        <v>0</v>
      </c>
      <c r="E101" s="51">
        <v>-102.8</v>
      </c>
      <c r="F101" s="51">
        <v>0</v>
      </c>
      <c r="G101" s="51">
        <v>0</v>
      </c>
      <c r="H101" s="51">
        <v>0</v>
      </c>
      <c r="I101" s="51">
        <v>-66</v>
      </c>
    </row>
    <row r="102" spans="1:9" x14ac:dyDescent="0.35">
      <c r="A102" s="50">
        <v>61400000</v>
      </c>
      <c r="B102" s="51">
        <v>0</v>
      </c>
      <c r="C102" s="51">
        <v>0</v>
      </c>
      <c r="D102" s="51">
        <v>0</v>
      </c>
      <c r="E102" s="51">
        <v>0</v>
      </c>
      <c r="F102" s="51">
        <v>0</v>
      </c>
      <c r="G102" s="51">
        <v>0</v>
      </c>
      <c r="H102" s="51">
        <v>0</v>
      </c>
      <c r="I102" s="51">
        <v>0</v>
      </c>
    </row>
    <row r="103" spans="1:9" x14ac:dyDescent="0.35">
      <c r="A103" s="60" t="s">
        <v>261</v>
      </c>
      <c r="B103" s="51">
        <v>0</v>
      </c>
      <c r="C103" s="51">
        <v>0</v>
      </c>
      <c r="D103" s="51">
        <v>0</v>
      </c>
      <c r="E103" s="51">
        <v>0</v>
      </c>
      <c r="F103" s="51">
        <v>0</v>
      </c>
      <c r="G103" s="51">
        <v>0</v>
      </c>
      <c r="H103" s="51">
        <v>0</v>
      </c>
      <c r="I103" s="51">
        <v>0</v>
      </c>
    </row>
    <row r="104" spans="1:9" x14ac:dyDescent="0.35">
      <c r="A104" s="80" t="s">
        <v>204</v>
      </c>
      <c r="B104" s="51">
        <v>0</v>
      </c>
      <c r="C104" s="51">
        <v>0</v>
      </c>
      <c r="D104" s="51">
        <v>0</v>
      </c>
      <c r="E104" s="51">
        <v>0</v>
      </c>
      <c r="F104" s="51">
        <v>0</v>
      </c>
      <c r="G104" s="51">
        <v>0</v>
      </c>
      <c r="H104" s="51">
        <v>0</v>
      </c>
      <c r="I104" s="51">
        <v>0</v>
      </c>
    </row>
    <row r="105" spans="1:9" x14ac:dyDescent="0.35">
      <c r="A105" s="81">
        <v>0</v>
      </c>
      <c r="B105" s="51">
        <v>0</v>
      </c>
      <c r="C105" s="51">
        <v>0</v>
      </c>
      <c r="D105" s="51">
        <v>0</v>
      </c>
      <c r="E105" s="51">
        <v>0</v>
      </c>
      <c r="F105" s="51">
        <v>0</v>
      </c>
      <c r="G105" s="51">
        <v>0</v>
      </c>
      <c r="H105" s="51">
        <v>0</v>
      </c>
      <c r="I105" s="51">
        <v>0</v>
      </c>
    </row>
    <row r="106" spans="1:9" x14ac:dyDescent="0.35">
      <c r="A106" s="50">
        <v>61410000</v>
      </c>
      <c r="B106" s="51">
        <v>-3025.63</v>
      </c>
      <c r="C106" s="51">
        <v>-3875.36</v>
      </c>
      <c r="D106" s="51">
        <v>0</v>
      </c>
      <c r="E106" s="51">
        <v>-3030.81</v>
      </c>
      <c r="F106" s="51">
        <v>0</v>
      </c>
      <c r="G106" s="51">
        <v>0</v>
      </c>
      <c r="H106" s="51">
        <v>-3186.4</v>
      </c>
      <c r="I106" s="51">
        <v>-10180.02</v>
      </c>
    </row>
    <row r="107" spans="1:9" x14ac:dyDescent="0.35">
      <c r="A107" s="60" t="s">
        <v>261</v>
      </c>
      <c r="B107" s="51">
        <v>-3025.63</v>
      </c>
      <c r="C107" s="51">
        <v>-3875.36</v>
      </c>
      <c r="D107" s="51">
        <v>0</v>
      </c>
      <c r="E107" s="51">
        <v>-3030.81</v>
      </c>
      <c r="F107" s="51">
        <v>0</v>
      </c>
      <c r="G107" s="51">
        <v>0</v>
      </c>
      <c r="H107" s="51">
        <v>-3186.4</v>
      </c>
      <c r="I107" s="51">
        <v>-10180.02</v>
      </c>
    </row>
    <row r="108" spans="1:9" x14ac:dyDescent="0.35">
      <c r="A108" s="80" t="s">
        <v>204</v>
      </c>
      <c r="B108" s="51">
        <v>-3025.63</v>
      </c>
      <c r="C108" s="51">
        <v>-3875.36</v>
      </c>
      <c r="D108" s="51">
        <v>0</v>
      </c>
      <c r="E108" s="51">
        <v>-3030.81</v>
      </c>
      <c r="F108" s="51">
        <v>0</v>
      </c>
      <c r="G108" s="51">
        <v>0</v>
      </c>
      <c r="H108" s="51">
        <v>-3186.4</v>
      </c>
      <c r="I108" s="51">
        <v>-10180.02</v>
      </c>
    </row>
    <row r="109" spans="1:9" x14ac:dyDescent="0.35">
      <c r="A109" s="81">
        <v>-27603.95</v>
      </c>
      <c r="B109" s="51">
        <v>-3025.63</v>
      </c>
      <c r="C109" s="51">
        <v>-3875.36</v>
      </c>
      <c r="D109" s="51">
        <v>0</v>
      </c>
      <c r="E109" s="51">
        <v>-3030.81</v>
      </c>
      <c r="F109" s="51">
        <v>0</v>
      </c>
      <c r="G109" s="51">
        <v>0</v>
      </c>
      <c r="H109" s="51">
        <v>-3186.4</v>
      </c>
      <c r="I109" s="51">
        <v>-10180.02</v>
      </c>
    </row>
    <row r="110" spans="1:9" x14ac:dyDescent="0.35">
      <c r="A110" s="50">
        <v>61503000</v>
      </c>
      <c r="B110" s="51">
        <v>0</v>
      </c>
      <c r="C110" s="51">
        <v>0</v>
      </c>
      <c r="D110" s="51">
        <v>-8.33</v>
      </c>
      <c r="E110" s="51">
        <v>-720</v>
      </c>
      <c r="F110" s="51">
        <v>0</v>
      </c>
      <c r="G110" s="51">
        <v>0</v>
      </c>
      <c r="H110" s="51">
        <v>-728.33</v>
      </c>
      <c r="I110" s="51">
        <v>-8.33</v>
      </c>
    </row>
    <row r="111" spans="1:9" x14ac:dyDescent="0.35">
      <c r="A111" s="60" t="s">
        <v>284</v>
      </c>
      <c r="B111" s="51">
        <v>0</v>
      </c>
      <c r="C111" s="51">
        <v>0</v>
      </c>
      <c r="D111" s="51">
        <v>-8.33</v>
      </c>
      <c r="E111" s="51">
        <v>-720</v>
      </c>
      <c r="F111" s="51">
        <v>0</v>
      </c>
      <c r="G111" s="51">
        <v>0</v>
      </c>
      <c r="H111" s="51">
        <v>-728.33</v>
      </c>
      <c r="I111" s="51">
        <v>-8.33</v>
      </c>
    </row>
    <row r="112" spans="1:9" x14ac:dyDescent="0.35">
      <c r="A112" s="80" t="s">
        <v>204</v>
      </c>
      <c r="B112" s="51">
        <v>0</v>
      </c>
      <c r="C112" s="51">
        <v>0</v>
      </c>
      <c r="D112" s="51">
        <v>-8.33</v>
      </c>
      <c r="E112" s="51">
        <v>-720</v>
      </c>
      <c r="F112" s="51">
        <v>0</v>
      </c>
      <c r="G112" s="51">
        <v>0</v>
      </c>
      <c r="H112" s="51">
        <v>-728.33</v>
      </c>
      <c r="I112" s="51">
        <v>-8.33</v>
      </c>
    </row>
    <row r="113" spans="1:9" x14ac:dyDescent="0.35">
      <c r="A113" s="81">
        <v>0</v>
      </c>
      <c r="B113" s="51">
        <v>0</v>
      </c>
      <c r="C113" s="51">
        <v>0</v>
      </c>
      <c r="D113" s="51">
        <v>-8.33</v>
      </c>
      <c r="E113" s="51">
        <v>-720</v>
      </c>
      <c r="F113" s="51">
        <v>0</v>
      </c>
      <c r="G113" s="51">
        <v>0</v>
      </c>
      <c r="H113" s="51">
        <v>-728.33</v>
      </c>
      <c r="I113" s="51">
        <v>-8.33</v>
      </c>
    </row>
    <row r="114" spans="1:9" x14ac:dyDescent="0.35">
      <c r="A114" s="50">
        <v>61504000</v>
      </c>
      <c r="B114" s="51">
        <v>0</v>
      </c>
      <c r="C114" s="51">
        <v>0</v>
      </c>
      <c r="D114" s="51">
        <v>0</v>
      </c>
      <c r="E114" s="51">
        <v>0</v>
      </c>
      <c r="F114" s="51">
        <v>0</v>
      </c>
      <c r="G114" s="51">
        <v>-1140</v>
      </c>
      <c r="H114" s="51">
        <v>0</v>
      </c>
      <c r="I114" s="51">
        <v>0</v>
      </c>
    </row>
    <row r="115" spans="1:9" x14ac:dyDescent="0.35">
      <c r="A115" s="60" t="s">
        <v>261</v>
      </c>
      <c r="B115" s="51">
        <v>0</v>
      </c>
      <c r="C115" s="51">
        <v>0</v>
      </c>
      <c r="D115" s="51">
        <v>0</v>
      </c>
      <c r="E115" s="51">
        <v>0</v>
      </c>
      <c r="F115" s="51">
        <v>0</v>
      </c>
      <c r="G115" s="51">
        <v>-1140</v>
      </c>
      <c r="H115" s="51">
        <v>0</v>
      </c>
      <c r="I115" s="51">
        <v>0</v>
      </c>
    </row>
    <row r="116" spans="1:9" x14ac:dyDescent="0.35">
      <c r="A116" s="80" t="s">
        <v>204</v>
      </c>
      <c r="B116" s="51">
        <v>0</v>
      </c>
      <c r="C116" s="51">
        <v>0</v>
      </c>
      <c r="D116" s="51">
        <v>0</v>
      </c>
      <c r="E116" s="51">
        <v>0</v>
      </c>
      <c r="F116" s="51">
        <v>0</v>
      </c>
      <c r="G116" s="51">
        <v>-1140</v>
      </c>
      <c r="H116" s="51">
        <v>0</v>
      </c>
      <c r="I116" s="51">
        <v>0</v>
      </c>
    </row>
    <row r="117" spans="1:9" x14ac:dyDescent="0.35">
      <c r="A117" s="81">
        <v>0</v>
      </c>
      <c r="B117" s="51">
        <v>0</v>
      </c>
      <c r="C117" s="51">
        <v>0</v>
      </c>
      <c r="D117" s="51">
        <v>0</v>
      </c>
      <c r="E117" s="51">
        <v>0</v>
      </c>
      <c r="F117" s="51">
        <v>0</v>
      </c>
      <c r="G117" s="51">
        <v>-1140</v>
      </c>
      <c r="H117" s="51">
        <v>0</v>
      </c>
      <c r="I117" s="51">
        <v>0</v>
      </c>
    </row>
    <row r="118" spans="1:9" x14ac:dyDescent="0.35">
      <c r="A118" s="50">
        <v>61505000</v>
      </c>
      <c r="B118" s="51">
        <v>0</v>
      </c>
      <c r="C118" s="51">
        <v>0</v>
      </c>
      <c r="D118" s="51">
        <v>0</v>
      </c>
      <c r="E118" s="51">
        <v>0</v>
      </c>
      <c r="F118" s="51">
        <v>0</v>
      </c>
      <c r="G118" s="51">
        <v>-104</v>
      </c>
      <c r="H118" s="51">
        <v>-1000.96</v>
      </c>
      <c r="I118" s="51">
        <v>0</v>
      </c>
    </row>
    <row r="119" spans="1:9" x14ac:dyDescent="0.35">
      <c r="A119" s="60" t="s">
        <v>441</v>
      </c>
      <c r="B119" s="51">
        <v>0</v>
      </c>
      <c r="C119" s="51">
        <v>0</v>
      </c>
      <c r="D119" s="51">
        <v>0</v>
      </c>
      <c r="E119" s="51">
        <v>0</v>
      </c>
      <c r="F119" s="51">
        <v>0</v>
      </c>
      <c r="G119" s="51">
        <v>-104</v>
      </c>
      <c r="H119" s="51">
        <v>-1000.96</v>
      </c>
      <c r="I119" s="51">
        <v>0</v>
      </c>
    </row>
    <row r="120" spans="1:9" x14ac:dyDescent="0.35">
      <c r="A120" s="80" t="s">
        <v>234</v>
      </c>
      <c r="B120" s="51">
        <v>0</v>
      </c>
      <c r="C120" s="51">
        <v>0</v>
      </c>
      <c r="D120" s="51">
        <v>0</v>
      </c>
      <c r="E120" s="51">
        <v>0</v>
      </c>
      <c r="F120" s="51">
        <v>0</v>
      </c>
      <c r="G120" s="51">
        <v>-104</v>
      </c>
      <c r="H120" s="51">
        <v>-1000.96</v>
      </c>
      <c r="I120" s="51">
        <v>0</v>
      </c>
    </row>
    <row r="121" spans="1:9" x14ac:dyDescent="0.35">
      <c r="A121" s="81">
        <v>0</v>
      </c>
      <c r="B121" s="51">
        <v>0</v>
      </c>
      <c r="C121" s="51">
        <v>0</v>
      </c>
      <c r="D121" s="51">
        <v>0</v>
      </c>
      <c r="E121" s="51">
        <v>0</v>
      </c>
      <c r="F121" s="51">
        <v>0</v>
      </c>
      <c r="G121" s="51">
        <v>-104</v>
      </c>
      <c r="H121" s="51">
        <v>-1000.96</v>
      </c>
      <c r="I121" s="51">
        <v>0</v>
      </c>
    </row>
    <row r="122" spans="1:9" x14ac:dyDescent="0.35">
      <c r="A122" s="50">
        <v>61510000</v>
      </c>
      <c r="B122" s="51">
        <v>0</v>
      </c>
      <c r="C122" s="51">
        <v>0</v>
      </c>
      <c r="D122" s="51">
        <v>0</v>
      </c>
      <c r="E122" s="51">
        <v>0</v>
      </c>
      <c r="F122" s="51">
        <v>0</v>
      </c>
      <c r="G122" s="51">
        <v>0</v>
      </c>
      <c r="H122" s="51">
        <v>0</v>
      </c>
      <c r="I122" s="51">
        <v>0</v>
      </c>
    </row>
    <row r="123" spans="1:9" x14ac:dyDescent="0.35">
      <c r="A123" s="60" t="s">
        <v>287</v>
      </c>
      <c r="B123" s="51">
        <v>0</v>
      </c>
      <c r="C123" s="51">
        <v>0</v>
      </c>
      <c r="D123" s="51">
        <v>0</v>
      </c>
      <c r="E123" s="51">
        <v>0</v>
      </c>
      <c r="F123" s="51">
        <v>0</v>
      </c>
      <c r="G123" s="51">
        <v>0</v>
      </c>
      <c r="H123" s="51">
        <v>0</v>
      </c>
      <c r="I123" s="51">
        <v>0</v>
      </c>
    </row>
    <row r="124" spans="1:9" x14ac:dyDescent="0.35">
      <c r="A124" s="80" t="s">
        <v>234</v>
      </c>
      <c r="B124" s="51">
        <v>0</v>
      </c>
      <c r="C124" s="51">
        <v>0</v>
      </c>
      <c r="D124" s="51">
        <v>0</v>
      </c>
      <c r="E124" s="51">
        <v>0</v>
      </c>
      <c r="F124" s="51">
        <v>0</v>
      </c>
      <c r="G124" s="51">
        <v>0</v>
      </c>
      <c r="H124" s="51">
        <v>0</v>
      </c>
      <c r="I124" s="51">
        <v>0</v>
      </c>
    </row>
    <row r="125" spans="1:9" x14ac:dyDescent="0.35">
      <c r="A125" s="81">
        <v>0</v>
      </c>
      <c r="B125" s="51">
        <v>0</v>
      </c>
      <c r="C125" s="51">
        <v>0</v>
      </c>
      <c r="D125" s="51">
        <v>0</v>
      </c>
      <c r="E125" s="51">
        <v>0</v>
      </c>
      <c r="F125" s="51">
        <v>0</v>
      </c>
      <c r="G125" s="51">
        <v>0</v>
      </c>
      <c r="H125" s="51">
        <v>0</v>
      </c>
      <c r="I125" s="51">
        <v>0</v>
      </c>
    </row>
    <row r="126" spans="1:9" x14ac:dyDescent="0.35">
      <c r="A126" s="50">
        <v>61515000</v>
      </c>
      <c r="B126" s="51">
        <v>-11263.02</v>
      </c>
      <c r="C126" s="51">
        <v>0</v>
      </c>
      <c r="D126" s="51">
        <v>0</v>
      </c>
      <c r="E126" s="51">
        <v>0</v>
      </c>
      <c r="F126" s="51">
        <v>0</v>
      </c>
      <c r="G126" s="51">
        <v>0</v>
      </c>
      <c r="H126" s="51">
        <v>0</v>
      </c>
      <c r="I126" s="51">
        <v>-11263.02</v>
      </c>
    </row>
    <row r="127" spans="1:9" x14ac:dyDescent="0.35">
      <c r="A127" s="60" t="s">
        <v>261</v>
      </c>
      <c r="B127" s="51">
        <v>-11263.02</v>
      </c>
      <c r="C127" s="51">
        <v>0</v>
      </c>
      <c r="D127" s="51">
        <v>0</v>
      </c>
      <c r="E127" s="51">
        <v>0</v>
      </c>
      <c r="F127" s="51">
        <v>0</v>
      </c>
      <c r="G127" s="51">
        <v>0</v>
      </c>
      <c r="H127" s="51">
        <v>0</v>
      </c>
      <c r="I127" s="51">
        <v>-11263.02</v>
      </c>
    </row>
    <row r="128" spans="1:9" x14ac:dyDescent="0.35">
      <c r="A128" s="80" t="s">
        <v>234</v>
      </c>
      <c r="B128" s="51">
        <v>-11263.02</v>
      </c>
      <c r="C128" s="51">
        <v>0</v>
      </c>
      <c r="D128" s="51">
        <v>0</v>
      </c>
      <c r="E128" s="51">
        <v>0</v>
      </c>
      <c r="F128" s="51">
        <v>0</v>
      </c>
      <c r="G128" s="51">
        <v>0</v>
      </c>
      <c r="H128" s="51">
        <v>0</v>
      </c>
      <c r="I128" s="51">
        <v>-11263.02</v>
      </c>
    </row>
    <row r="129" spans="1:9" x14ac:dyDescent="0.35">
      <c r="A129" s="81">
        <v>-11263.02</v>
      </c>
      <c r="B129" s="51">
        <v>-11263.02</v>
      </c>
      <c r="C129" s="51">
        <v>0</v>
      </c>
      <c r="D129" s="51">
        <v>0</v>
      </c>
      <c r="E129" s="51">
        <v>0</v>
      </c>
      <c r="F129" s="51">
        <v>0</v>
      </c>
      <c r="G129" s="51">
        <v>0</v>
      </c>
      <c r="H129" s="51">
        <v>0</v>
      </c>
      <c r="I129" s="51">
        <v>-11263.02</v>
      </c>
    </row>
    <row r="130" spans="1:9" x14ac:dyDescent="0.35">
      <c r="A130" s="50">
        <v>61516000</v>
      </c>
      <c r="B130" s="51">
        <v>-4402.78</v>
      </c>
      <c r="C130" s="51">
        <v>0</v>
      </c>
      <c r="D130" s="51">
        <v>0</v>
      </c>
      <c r="E130" s="51">
        <v>0</v>
      </c>
      <c r="F130" s="51">
        <v>0</v>
      </c>
      <c r="G130" s="51">
        <v>0</v>
      </c>
      <c r="H130" s="51">
        <v>0</v>
      </c>
      <c r="I130" s="51">
        <v>-4402.78</v>
      </c>
    </row>
    <row r="131" spans="1:9" x14ac:dyDescent="0.35">
      <c r="A131" s="60" t="s">
        <v>261</v>
      </c>
      <c r="B131" s="51">
        <v>-4402.78</v>
      </c>
      <c r="C131" s="51">
        <v>0</v>
      </c>
      <c r="D131" s="51">
        <v>0</v>
      </c>
      <c r="E131" s="51">
        <v>0</v>
      </c>
      <c r="F131" s="51">
        <v>0</v>
      </c>
      <c r="G131" s="51">
        <v>0</v>
      </c>
      <c r="H131" s="51">
        <v>0</v>
      </c>
      <c r="I131" s="51">
        <v>-4402.78</v>
      </c>
    </row>
    <row r="132" spans="1:9" x14ac:dyDescent="0.35">
      <c r="A132" s="80" t="s">
        <v>234</v>
      </c>
      <c r="B132" s="51">
        <v>-4402.78</v>
      </c>
      <c r="C132" s="51">
        <v>0</v>
      </c>
      <c r="D132" s="51">
        <v>0</v>
      </c>
      <c r="E132" s="51">
        <v>0</v>
      </c>
      <c r="F132" s="51">
        <v>0</v>
      </c>
      <c r="G132" s="51">
        <v>0</v>
      </c>
      <c r="H132" s="51">
        <v>0</v>
      </c>
      <c r="I132" s="51">
        <v>-4402.78</v>
      </c>
    </row>
    <row r="133" spans="1:9" x14ac:dyDescent="0.35">
      <c r="A133" s="81">
        <v>-4402.78</v>
      </c>
      <c r="B133" s="51">
        <v>-4402.78</v>
      </c>
      <c r="C133" s="51">
        <v>0</v>
      </c>
      <c r="D133" s="51">
        <v>0</v>
      </c>
      <c r="E133" s="51">
        <v>0</v>
      </c>
      <c r="F133" s="51">
        <v>0</v>
      </c>
      <c r="G133" s="51">
        <v>0</v>
      </c>
      <c r="H133" s="51">
        <v>0</v>
      </c>
      <c r="I133" s="51">
        <v>-4402.78</v>
      </c>
    </row>
    <row r="134" spans="1:9" x14ac:dyDescent="0.35">
      <c r="A134" s="50">
        <v>61520000</v>
      </c>
      <c r="B134" s="51">
        <v>-1607.94</v>
      </c>
      <c r="C134" s="51">
        <v>0</v>
      </c>
      <c r="D134" s="51">
        <v>0</v>
      </c>
      <c r="E134" s="51">
        <v>0</v>
      </c>
      <c r="F134" s="51">
        <v>0</v>
      </c>
      <c r="G134" s="51">
        <v>0</v>
      </c>
      <c r="H134" s="51">
        <v>-1607.94</v>
      </c>
      <c r="I134" s="51">
        <v>-1607.94</v>
      </c>
    </row>
    <row r="135" spans="1:9" x14ac:dyDescent="0.35">
      <c r="A135" s="60" t="s">
        <v>442</v>
      </c>
      <c r="B135" s="51">
        <v>-1607.94</v>
      </c>
      <c r="C135" s="51">
        <v>0</v>
      </c>
      <c r="D135" s="51">
        <v>0</v>
      </c>
      <c r="E135" s="51">
        <v>0</v>
      </c>
      <c r="F135" s="51">
        <v>0</v>
      </c>
      <c r="G135" s="51">
        <v>0</v>
      </c>
      <c r="H135" s="51">
        <v>-1607.94</v>
      </c>
      <c r="I135" s="51">
        <v>-1607.94</v>
      </c>
    </row>
    <row r="136" spans="1:9" x14ac:dyDescent="0.35">
      <c r="A136" s="80" t="s">
        <v>204</v>
      </c>
      <c r="B136" s="51">
        <v>-1607.94</v>
      </c>
      <c r="C136" s="51">
        <v>0</v>
      </c>
      <c r="D136" s="51">
        <v>0</v>
      </c>
      <c r="E136" s="51">
        <v>0</v>
      </c>
      <c r="F136" s="51">
        <v>0</v>
      </c>
      <c r="G136" s="51">
        <v>0</v>
      </c>
      <c r="H136" s="51">
        <v>-1607.94</v>
      </c>
      <c r="I136" s="51">
        <v>-1607.94</v>
      </c>
    </row>
    <row r="137" spans="1:9" x14ac:dyDescent="0.35">
      <c r="A137" s="81">
        <v>0</v>
      </c>
      <c r="B137" s="51">
        <v>-1607.94</v>
      </c>
      <c r="C137" s="51">
        <v>0</v>
      </c>
      <c r="D137" s="51">
        <v>0</v>
      </c>
      <c r="E137" s="51">
        <v>0</v>
      </c>
      <c r="F137" s="51">
        <v>0</v>
      </c>
      <c r="G137" s="51">
        <v>0</v>
      </c>
      <c r="H137" s="51">
        <v>-1607.94</v>
      </c>
      <c r="I137" s="51">
        <v>-1607.94</v>
      </c>
    </row>
    <row r="138" spans="1:9" x14ac:dyDescent="0.35">
      <c r="A138" s="50">
        <v>61527000</v>
      </c>
      <c r="B138" s="51">
        <v>-3155.34</v>
      </c>
      <c r="C138" s="51">
        <v>0</v>
      </c>
      <c r="D138" s="51">
        <v>-3155.34</v>
      </c>
      <c r="E138" s="51">
        <v>-540.41999999999996</v>
      </c>
      <c r="F138" s="51">
        <v>0</v>
      </c>
      <c r="G138" s="51">
        <v>-1624</v>
      </c>
      <c r="H138" s="51">
        <v>-117.32</v>
      </c>
      <c r="I138" s="51">
        <v>-3155.34</v>
      </c>
    </row>
    <row r="139" spans="1:9" x14ac:dyDescent="0.35">
      <c r="A139" s="60" t="s">
        <v>291</v>
      </c>
      <c r="B139" s="51">
        <v>-3155.34</v>
      </c>
      <c r="C139" s="51">
        <v>0</v>
      </c>
      <c r="D139" s="51">
        <v>-3155.34</v>
      </c>
      <c r="E139" s="51">
        <v>-540.41999999999996</v>
      </c>
      <c r="F139" s="51">
        <v>0</v>
      </c>
      <c r="G139" s="51">
        <v>-1624</v>
      </c>
      <c r="H139" s="51">
        <v>-117.32</v>
      </c>
      <c r="I139" s="51">
        <v>-3155.34</v>
      </c>
    </row>
    <row r="140" spans="1:9" x14ac:dyDescent="0.35">
      <c r="A140" s="80" t="s">
        <v>204</v>
      </c>
      <c r="B140" s="51">
        <v>-3155.34</v>
      </c>
      <c r="C140" s="51">
        <v>0</v>
      </c>
      <c r="D140" s="51">
        <v>-3155.34</v>
      </c>
      <c r="E140" s="51">
        <v>-540.41999999999996</v>
      </c>
      <c r="F140" s="51">
        <v>0</v>
      </c>
      <c r="G140" s="51">
        <v>-1624</v>
      </c>
      <c r="H140" s="51">
        <v>-117.32</v>
      </c>
      <c r="I140" s="51">
        <v>-3155.34</v>
      </c>
    </row>
    <row r="141" spans="1:9" x14ac:dyDescent="0.35">
      <c r="A141" s="81">
        <v>0</v>
      </c>
      <c r="B141" s="51">
        <v>-3155.34</v>
      </c>
      <c r="C141" s="51">
        <v>0</v>
      </c>
      <c r="D141" s="51">
        <v>-3155.34</v>
      </c>
      <c r="E141" s="51">
        <v>-540.41999999999996</v>
      </c>
      <c r="F141" s="51">
        <v>0</v>
      </c>
      <c r="G141" s="51">
        <v>-1624</v>
      </c>
      <c r="H141" s="51">
        <v>-117.32</v>
      </c>
      <c r="I141" s="51">
        <v>-3155.34</v>
      </c>
    </row>
    <row r="142" spans="1:9" x14ac:dyDescent="0.35">
      <c r="A142" s="50">
        <v>61530000</v>
      </c>
      <c r="B142" s="51">
        <v>-2078.2800000000002</v>
      </c>
      <c r="C142" s="51">
        <v>0</v>
      </c>
      <c r="D142" s="51">
        <v>0</v>
      </c>
      <c r="E142" s="51">
        <v>0</v>
      </c>
      <c r="F142" s="51">
        <v>-853.28</v>
      </c>
      <c r="G142" s="51">
        <v>0</v>
      </c>
      <c r="H142" s="51">
        <v>0</v>
      </c>
      <c r="I142" s="51">
        <v>-2078.2800000000002</v>
      </c>
    </row>
    <row r="143" spans="1:9" x14ac:dyDescent="0.35">
      <c r="A143" s="60" t="s">
        <v>261</v>
      </c>
      <c r="B143" s="51">
        <v>-2078.2800000000002</v>
      </c>
      <c r="C143" s="51">
        <v>0</v>
      </c>
      <c r="D143" s="51">
        <v>0</v>
      </c>
      <c r="E143" s="51">
        <v>0</v>
      </c>
      <c r="F143" s="51">
        <v>-853.28</v>
      </c>
      <c r="G143" s="51">
        <v>0</v>
      </c>
      <c r="H143" s="51">
        <v>0</v>
      </c>
      <c r="I143" s="51">
        <v>-2078.2800000000002</v>
      </c>
    </row>
    <row r="144" spans="1:9" x14ac:dyDescent="0.35">
      <c r="A144" s="80" t="s">
        <v>204</v>
      </c>
      <c r="B144" s="51">
        <v>-2078.2800000000002</v>
      </c>
      <c r="C144" s="51">
        <v>0</v>
      </c>
      <c r="D144" s="51">
        <v>0</v>
      </c>
      <c r="E144" s="51">
        <v>0</v>
      </c>
      <c r="F144" s="51">
        <v>-853.28</v>
      </c>
      <c r="G144" s="51">
        <v>0</v>
      </c>
      <c r="H144" s="51">
        <v>0</v>
      </c>
      <c r="I144" s="51">
        <v>-2078.2800000000002</v>
      </c>
    </row>
    <row r="145" spans="1:9" x14ac:dyDescent="0.35">
      <c r="A145" s="81">
        <v>-2931.56</v>
      </c>
      <c r="B145" s="51">
        <v>-2078.2800000000002</v>
      </c>
      <c r="C145" s="51">
        <v>0</v>
      </c>
      <c r="D145" s="51">
        <v>0</v>
      </c>
      <c r="E145" s="51">
        <v>0</v>
      </c>
      <c r="F145" s="51">
        <v>-853.28</v>
      </c>
      <c r="G145" s="51">
        <v>0</v>
      </c>
      <c r="H145" s="51">
        <v>0</v>
      </c>
      <c r="I145" s="51">
        <v>-2078.2800000000002</v>
      </c>
    </row>
    <row r="146" spans="1:9" x14ac:dyDescent="0.35">
      <c r="A146" s="50">
        <v>61541000</v>
      </c>
      <c r="B146" s="51">
        <v>-1605.24</v>
      </c>
      <c r="C146" s="51">
        <v>-148</v>
      </c>
      <c r="D146" s="51">
        <v>-121.8</v>
      </c>
      <c r="E146" s="51">
        <v>-485.55</v>
      </c>
      <c r="F146" s="51">
        <v>0</v>
      </c>
      <c r="G146" s="51">
        <v>-587.54999999999995</v>
      </c>
      <c r="H146" s="51">
        <v>-2557.87</v>
      </c>
      <c r="I146" s="51">
        <v>-1875.04</v>
      </c>
    </row>
    <row r="147" spans="1:9" x14ac:dyDescent="0.35">
      <c r="A147" s="60" t="s">
        <v>261</v>
      </c>
      <c r="B147" s="51">
        <v>-1605.24</v>
      </c>
      <c r="C147" s="51">
        <v>-148</v>
      </c>
      <c r="D147" s="51">
        <v>-121.8</v>
      </c>
      <c r="E147" s="51">
        <v>-485.55</v>
      </c>
      <c r="F147" s="51">
        <v>0</v>
      </c>
      <c r="G147" s="51">
        <v>-587.54999999999995</v>
      </c>
      <c r="H147" s="51">
        <v>-2557.87</v>
      </c>
      <c r="I147" s="51">
        <v>-1875.04</v>
      </c>
    </row>
    <row r="148" spans="1:9" x14ac:dyDescent="0.35">
      <c r="A148" s="80" t="s">
        <v>204</v>
      </c>
      <c r="B148" s="51">
        <v>-1605.24</v>
      </c>
      <c r="C148" s="51">
        <v>-148</v>
      </c>
      <c r="D148" s="51">
        <v>-121.8</v>
      </c>
      <c r="E148" s="51">
        <v>-485.55</v>
      </c>
      <c r="F148" s="51">
        <v>0</v>
      </c>
      <c r="G148" s="51">
        <v>-587.54999999999995</v>
      </c>
      <c r="H148" s="51">
        <v>-2557.87</v>
      </c>
      <c r="I148" s="51">
        <v>-1875.04</v>
      </c>
    </row>
    <row r="149" spans="1:9" x14ac:dyDescent="0.35">
      <c r="A149" s="81">
        <v>0</v>
      </c>
      <c r="B149" s="51">
        <v>-1605.24</v>
      </c>
      <c r="C149" s="51">
        <v>-148</v>
      </c>
      <c r="D149" s="51">
        <v>-121.8</v>
      </c>
      <c r="E149" s="51">
        <v>-485.55</v>
      </c>
      <c r="F149" s="51">
        <v>0</v>
      </c>
      <c r="G149" s="51">
        <v>-587.54999999999995</v>
      </c>
      <c r="H149" s="51">
        <v>-2557.87</v>
      </c>
      <c r="I149" s="51">
        <v>-1875.04</v>
      </c>
    </row>
    <row r="150" spans="1:9" x14ac:dyDescent="0.35">
      <c r="A150" s="50">
        <v>61545000</v>
      </c>
      <c r="B150" s="51">
        <v>0</v>
      </c>
      <c r="C150" s="51">
        <v>0</v>
      </c>
      <c r="D150" s="51">
        <v>0</v>
      </c>
      <c r="E150" s="51">
        <v>0</v>
      </c>
      <c r="F150" s="51">
        <v>0</v>
      </c>
      <c r="G150" s="51">
        <v>0</v>
      </c>
      <c r="H150" s="51">
        <v>0</v>
      </c>
      <c r="I150" s="51">
        <v>0</v>
      </c>
    </row>
    <row r="151" spans="1:9" x14ac:dyDescent="0.35">
      <c r="A151" s="60" t="s">
        <v>479</v>
      </c>
      <c r="B151" s="51">
        <v>0</v>
      </c>
      <c r="C151" s="51">
        <v>0</v>
      </c>
      <c r="D151" s="51">
        <v>0</v>
      </c>
      <c r="E151" s="51">
        <v>0</v>
      </c>
      <c r="F151" s="51">
        <v>0</v>
      </c>
      <c r="G151" s="51">
        <v>0</v>
      </c>
      <c r="H151" s="51">
        <v>0</v>
      </c>
      <c r="I151" s="51">
        <v>0</v>
      </c>
    </row>
    <row r="152" spans="1:9" x14ac:dyDescent="0.35">
      <c r="A152" s="80" t="s">
        <v>204</v>
      </c>
      <c r="B152" s="51">
        <v>0</v>
      </c>
      <c r="C152" s="51">
        <v>0</v>
      </c>
      <c r="D152" s="51">
        <v>0</v>
      </c>
      <c r="E152" s="51">
        <v>0</v>
      </c>
      <c r="F152" s="51">
        <v>0</v>
      </c>
      <c r="G152" s="51">
        <v>0</v>
      </c>
      <c r="H152" s="51">
        <v>0</v>
      </c>
      <c r="I152" s="51">
        <v>0</v>
      </c>
    </row>
    <row r="153" spans="1:9" x14ac:dyDescent="0.35">
      <c r="A153" s="81">
        <v>0</v>
      </c>
      <c r="B153" s="51">
        <v>0</v>
      </c>
      <c r="C153" s="51">
        <v>0</v>
      </c>
      <c r="D153" s="51">
        <v>0</v>
      </c>
      <c r="E153" s="51">
        <v>0</v>
      </c>
      <c r="F153" s="51">
        <v>0</v>
      </c>
      <c r="G153" s="51">
        <v>0</v>
      </c>
      <c r="H153" s="51">
        <v>0</v>
      </c>
      <c r="I153" s="51">
        <v>0</v>
      </c>
    </row>
    <row r="154" spans="1:9" x14ac:dyDescent="0.35">
      <c r="A154" s="50">
        <v>61546000</v>
      </c>
      <c r="B154" s="51">
        <v>0</v>
      </c>
      <c r="C154" s="51">
        <v>0</v>
      </c>
      <c r="D154" s="51">
        <v>0</v>
      </c>
      <c r="E154" s="51">
        <v>0</v>
      </c>
      <c r="F154" s="51">
        <v>0</v>
      </c>
      <c r="G154" s="51">
        <v>0</v>
      </c>
      <c r="H154" s="51">
        <v>0</v>
      </c>
      <c r="I154" s="51">
        <v>0</v>
      </c>
    </row>
    <row r="155" spans="1:9" x14ac:dyDescent="0.35">
      <c r="A155" s="60" t="s">
        <v>479</v>
      </c>
      <c r="B155" s="51">
        <v>0</v>
      </c>
      <c r="C155" s="51">
        <v>0</v>
      </c>
      <c r="D155" s="51">
        <v>0</v>
      </c>
      <c r="E155" s="51">
        <v>0</v>
      </c>
      <c r="F155" s="51">
        <v>0</v>
      </c>
      <c r="G155" s="51">
        <v>0</v>
      </c>
      <c r="H155" s="51">
        <v>0</v>
      </c>
      <c r="I155" s="51">
        <v>0</v>
      </c>
    </row>
    <row r="156" spans="1:9" x14ac:dyDescent="0.35">
      <c r="A156" s="80" t="s">
        <v>204</v>
      </c>
      <c r="B156" s="51">
        <v>0</v>
      </c>
      <c r="C156" s="51">
        <v>0</v>
      </c>
      <c r="D156" s="51">
        <v>0</v>
      </c>
      <c r="E156" s="51">
        <v>0</v>
      </c>
      <c r="F156" s="51">
        <v>0</v>
      </c>
      <c r="G156" s="51">
        <v>0</v>
      </c>
      <c r="H156" s="51">
        <v>0</v>
      </c>
      <c r="I156" s="51">
        <v>0</v>
      </c>
    </row>
    <row r="157" spans="1:9" x14ac:dyDescent="0.35">
      <c r="A157" s="81">
        <v>0</v>
      </c>
      <c r="B157" s="51">
        <v>0</v>
      </c>
      <c r="C157" s="51">
        <v>0</v>
      </c>
      <c r="D157" s="51">
        <v>0</v>
      </c>
      <c r="E157" s="51">
        <v>0</v>
      </c>
      <c r="F157" s="51">
        <v>0</v>
      </c>
      <c r="G157" s="51">
        <v>0</v>
      </c>
      <c r="H157" s="51">
        <v>0</v>
      </c>
      <c r="I157" s="51">
        <v>0</v>
      </c>
    </row>
    <row r="158" spans="1:9" x14ac:dyDescent="0.35">
      <c r="A158" s="50">
        <v>61550000</v>
      </c>
      <c r="B158" s="51">
        <v>0</v>
      </c>
      <c r="C158" s="51">
        <v>0</v>
      </c>
      <c r="D158" s="51">
        <v>0</v>
      </c>
      <c r="E158" s="51">
        <v>0</v>
      </c>
      <c r="F158" s="51">
        <v>0</v>
      </c>
      <c r="G158" s="51">
        <v>0</v>
      </c>
      <c r="H158" s="51">
        <v>0</v>
      </c>
      <c r="I158" s="51">
        <v>0</v>
      </c>
    </row>
    <row r="159" spans="1:9" x14ac:dyDescent="0.35">
      <c r="A159" s="60" t="s">
        <v>443</v>
      </c>
      <c r="B159" s="51">
        <v>0</v>
      </c>
      <c r="C159" s="51">
        <v>0</v>
      </c>
      <c r="D159" s="51">
        <v>0</v>
      </c>
      <c r="E159" s="51">
        <v>0</v>
      </c>
      <c r="F159" s="51">
        <v>0</v>
      </c>
      <c r="G159" s="51">
        <v>0</v>
      </c>
      <c r="H159" s="51">
        <v>0</v>
      </c>
      <c r="I159" s="51">
        <v>0</v>
      </c>
    </row>
    <row r="160" spans="1:9" x14ac:dyDescent="0.35">
      <c r="A160" s="80" t="s">
        <v>204</v>
      </c>
      <c r="B160" s="51">
        <v>0</v>
      </c>
      <c r="C160" s="51">
        <v>0</v>
      </c>
      <c r="D160" s="51">
        <v>0</v>
      </c>
      <c r="E160" s="51">
        <v>0</v>
      </c>
      <c r="F160" s="51">
        <v>0</v>
      </c>
      <c r="G160" s="51">
        <v>0</v>
      </c>
      <c r="H160" s="51">
        <v>0</v>
      </c>
      <c r="I160" s="51">
        <v>0</v>
      </c>
    </row>
    <row r="161" spans="1:9" x14ac:dyDescent="0.35">
      <c r="A161" s="81">
        <v>0</v>
      </c>
      <c r="B161" s="51">
        <v>0</v>
      </c>
      <c r="C161" s="51">
        <v>0</v>
      </c>
      <c r="D161" s="51">
        <v>0</v>
      </c>
      <c r="E161" s="51">
        <v>0</v>
      </c>
      <c r="F161" s="51">
        <v>0</v>
      </c>
      <c r="G161" s="51">
        <v>0</v>
      </c>
      <c r="H161" s="51">
        <v>0</v>
      </c>
      <c r="I161" s="51">
        <v>0</v>
      </c>
    </row>
    <row r="162" spans="1:9" x14ac:dyDescent="0.35">
      <c r="A162" s="50">
        <v>61551500</v>
      </c>
      <c r="B162" s="51">
        <v>0</v>
      </c>
      <c r="C162" s="51">
        <v>0</v>
      </c>
      <c r="D162" s="51">
        <v>0</v>
      </c>
      <c r="E162" s="51">
        <v>0</v>
      </c>
      <c r="F162" s="51">
        <v>0</v>
      </c>
      <c r="G162" s="51">
        <v>0</v>
      </c>
      <c r="H162" s="51">
        <v>0</v>
      </c>
      <c r="I162" s="51">
        <v>0</v>
      </c>
    </row>
    <row r="163" spans="1:9" x14ac:dyDescent="0.35">
      <c r="A163" s="60" t="s">
        <v>479</v>
      </c>
      <c r="B163" s="51">
        <v>0</v>
      </c>
      <c r="C163" s="51">
        <v>0</v>
      </c>
      <c r="D163" s="51">
        <v>0</v>
      </c>
      <c r="E163" s="51">
        <v>0</v>
      </c>
      <c r="F163" s="51">
        <v>0</v>
      </c>
      <c r="G163" s="51">
        <v>0</v>
      </c>
      <c r="H163" s="51">
        <v>0</v>
      </c>
      <c r="I163" s="51">
        <v>0</v>
      </c>
    </row>
    <row r="164" spans="1:9" x14ac:dyDescent="0.35">
      <c r="A164" s="80" t="s">
        <v>204</v>
      </c>
      <c r="B164" s="51">
        <v>0</v>
      </c>
      <c r="C164" s="51">
        <v>0</v>
      </c>
      <c r="D164" s="51">
        <v>0</v>
      </c>
      <c r="E164" s="51">
        <v>0</v>
      </c>
      <c r="F164" s="51">
        <v>0</v>
      </c>
      <c r="G164" s="51">
        <v>0</v>
      </c>
      <c r="H164" s="51">
        <v>0</v>
      </c>
      <c r="I164" s="51">
        <v>0</v>
      </c>
    </row>
    <row r="165" spans="1:9" x14ac:dyDescent="0.35">
      <c r="A165" s="81">
        <v>0</v>
      </c>
      <c r="B165" s="51">
        <v>0</v>
      </c>
      <c r="C165" s="51">
        <v>0</v>
      </c>
      <c r="D165" s="51">
        <v>0</v>
      </c>
      <c r="E165" s="51">
        <v>0</v>
      </c>
      <c r="F165" s="51">
        <v>0</v>
      </c>
      <c r="G165" s="51">
        <v>0</v>
      </c>
      <c r="H165" s="51">
        <v>0</v>
      </c>
      <c r="I165" s="51">
        <v>0</v>
      </c>
    </row>
    <row r="166" spans="1:9" x14ac:dyDescent="0.35">
      <c r="A166" s="50">
        <v>61552000</v>
      </c>
      <c r="B166" s="51">
        <v>-855.26</v>
      </c>
      <c r="C166" s="51">
        <v>-162.91</v>
      </c>
      <c r="D166" s="51">
        <v>0</v>
      </c>
      <c r="E166" s="51">
        <v>0</v>
      </c>
      <c r="F166" s="51">
        <v>-381.57</v>
      </c>
      <c r="G166" s="51">
        <v>-1240.7</v>
      </c>
      <c r="H166" s="51">
        <v>-855.26</v>
      </c>
      <c r="I166" s="51">
        <v>-1018.17</v>
      </c>
    </row>
    <row r="167" spans="1:9" x14ac:dyDescent="0.35">
      <c r="A167" s="60" t="s">
        <v>294</v>
      </c>
      <c r="B167" s="51">
        <v>-855.26</v>
      </c>
      <c r="C167" s="51">
        <v>-162.91</v>
      </c>
      <c r="D167" s="51">
        <v>0</v>
      </c>
      <c r="E167" s="51">
        <v>0</v>
      </c>
      <c r="F167" s="51">
        <v>-381.57</v>
      </c>
      <c r="G167" s="51">
        <v>-1240.7</v>
      </c>
      <c r="H167" s="51">
        <v>-855.26</v>
      </c>
      <c r="I167" s="51">
        <v>-1018.17</v>
      </c>
    </row>
    <row r="168" spans="1:9" x14ac:dyDescent="0.35">
      <c r="A168" s="80" t="s">
        <v>204</v>
      </c>
      <c r="B168" s="51">
        <v>-855.26</v>
      </c>
      <c r="C168" s="51">
        <v>-162.91</v>
      </c>
      <c r="D168" s="51">
        <v>0</v>
      </c>
      <c r="E168" s="51">
        <v>0</v>
      </c>
      <c r="F168" s="51">
        <v>-381.57</v>
      </c>
      <c r="G168" s="51">
        <v>-1240.7</v>
      </c>
      <c r="H168" s="51">
        <v>-855.26</v>
      </c>
      <c r="I168" s="51">
        <v>-1018.17</v>
      </c>
    </row>
    <row r="169" spans="1:9" x14ac:dyDescent="0.35">
      <c r="A169" s="81">
        <v>-5681.07</v>
      </c>
      <c r="B169" s="51">
        <v>-855.26</v>
      </c>
      <c r="C169" s="51">
        <v>-162.91</v>
      </c>
      <c r="D169" s="51">
        <v>0</v>
      </c>
      <c r="E169" s="51">
        <v>0</v>
      </c>
      <c r="F169" s="51">
        <v>-381.57</v>
      </c>
      <c r="G169" s="51">
        <v>-1240.7</v>
      </c>
      <c r="H169" s="51">
        <v>-855.26</v>
      </c>
      <c r="I169" s="51">
        <v>-1018.17</v>
      </c>
    </row>
    <row r="170" spans="1:9" x14ac:dyDescent="0.35">
      <c r="A170" s="50">
        <v>61555000</v>
      </c>
      <c r="B170" s="51">
        <v>0</v>
      </c>
      <c r="C170" s="51">
        <v>-638.20000000000005</v>
      </c>
      <c r="D170" s="51">
        <v>-1600</v>
      </c>
      <c r="E170" s="51">
        <v>0</v>
      </c>
      <c r="F170" s="51">
        <v>-17.309999999999999</v>
      </c>
      <c r="G170" s="51">
        <v>0</v>
      </c>
      <c r="H170" s="51">
        <v>-2555.5100000000002</v>
      </c>
      <c r="I170" s="51">
        <v>-2238.1999999999998</v>
      </c>
    </row>
    <row r="171" spans="1:9" x14ac:dyDescent="0.35">
      <c r="A171" s="60" t="s">
        <v>261</v>
      </c>
      <c r="B171" s="51">
        <v>0</v>
      </c>
      <c r="C171" s="51">
        <v>-638.20000000000005</v>
      </c>
      <c r="D171" s="51">
        <v>-1600</v>
      </c>
      <c r="E171" s="51">
        <v>0</v>
      </c>
      <c r="F171" s="51">
        <v>-17.309999999999999</v>
      </c>
      <c r="G171" s="51">
        <v>0</v>
      </c>
      <c r="H171" s="51">
        <v>-2555.5100000000002</v>
      </c>
      <c r="I171" s="51">
        <v>-2238.1999999999998</v>
      </c>
    </row>
    <row r="172" spans="1:9" x14ac:dyDescent="0.35">
      <c r="A172" s="80" t="s">
        <v>204</v>
      </c>
      <c r="B172" s="51">
        <v>0</v>
      </c>
      <c r="C172" s="51">
        <v>-638.20000000000005</v>
      </c>
      <c r="D172" s="51">
        <v>-1600</v>
      </c>
      <c r="E172" s="51">
        <v>0</v>
      </c>
      <c r="F172" s="51">
        <v>-17.309999999999999</v>
      </c>
      <c r="G172" s="51">
        <v>0</v>
      </c>
      <c r="H172" s="51">
        <v>-2555.5100000000002</v>
      </c>
      <c r="I172" s="51">
        <v>-2238.1999999999998</v>
      </c>
    </row>
    <row r="173" spans="1:9" x14ac:dyDescent="0.35">
      <c r="A173" s="81">
        <v>0</v>
      </c>
      <c r="B173" s="51">
        <v>0</v>
      </c>
      <c r="C173" s="51">
        <v>-638.20000000000005</v>
      </c>
      <c r="D173" s="51">
        <v>-1600</v>
      </c>
      <c r="E173" s="51">
        <v>0</v>
      </c>
      <c r="F173" s="51">
        <v>-17.309999999999999</v>
      </c>
      <c r="G173" s="51">
        <v>0</v>
      </c>
      <c r="H173" s="51">
        <v>-2555.5100000000002</v>
      </c>
      <c r="I173" s="51">
        <v>-2238.1999999999998</v>
      </c>
    </row>
    <row r="174" spans="1:9" x14ac:dyDescent="0.35">
      <c r="A174" s="50">
        <v>61560000</v>
      </c>
      <c r="B174" s="51">
        <v>-262</v>
      </c>
      <c r="C174" s="51">
        <v>0</v>
      </c>
      <c r="D174" s="51">
        <v>0</v>
      </c>
      <c r="E174" s="51">
        <v>0</v>
      </c>
      <c r="F174" s="51">
        <v>0</v>
      </c>
      <c r="G174" s="51">
        <v>0</v>
      </c>
      <c r="H174" s="51">
        <v>-262</v>
      </c>
      <c r="I174" s="51">
        <v>-262</v>
      </c>
    </row>
    <row r="175" spans="1:9" x14ac:dyDescent="0.35">
      <c r="A175" s="60" t="s">
        <v>261</v>
      </c>
      <c r="B175" s="51">
        <v>-262</v>
      </c>
      <c r="C175" s="51">
        <v>0</v>
      </c>
      <c r="D175" s="51">
        <v>0</v>
      </c>
      <c r="E175" s="51">
        <v>0</v>
      </c>
      <c r="F175" s="51">
        <v>0</v>
      </c>
      <c r="G175" s="51">
        <v>0</v>
      </c>
      <c r="H175" s="51">
        <v>-262</v>
      </c>
      <c r="I175" s="51">
        <v>-262</v>
      </c>
    </row>
    <row r="176" spans="1:9" x14ac:dyDescent="0.35">
      <c r="A176" s="80" t="s">
        <v>204</v>
      </c>
      <c r="B176" s="51">
        <v>-262</v>
      </c>
      <c r="C176" s="51">
        <v>0</v>
      </c>
      <c r="D176" s="51">
        <v>0</v>
      </c>
      <c r="E176" s="51">
        <v>0</v>
      </c>
      <c r="F176" s="51">
        <v>0</v>
      </c>
      <c r="G176" s="51">
        <v>0</v>
      </c>
      <c r="H176" s="51">
        <v>-262</v>
      </c>
      <c r="I176" s="51">
        <v>-262</v>
      </c>
    </row>
    <row r="177" spans="1:9" x14ac:dyDescent="0.35">
      <c r="A177" s="81">
        <v>0</v>
      </c>
      <c r="B177" s="51">
        <v>-262</v>
      </c>
      <c r="C177" s="51">
        <v>0</v>
      </c>
      <c r="D177" s="51">
        <v>0</v>
      </c>
      <c r="E177" s="51">
        <v>0</v>
      </c>
      <c r="F177" s="51">
        <v>0</v>
      </c>
      <c r="G177" s="51">
        <v>0</v>
      </c>
      <c r="H177" s="51">
        <v>-262</v>
      </c>
      <c r="I177" s="51">
        <v>-262</v>
      </c>
    </row>
    <row r="178" spans="1:9" x14ac:dyDescent="0.35">
      <c r="A178" s="50">
        <v>61590000</v>
      </c>
      <c r="B178" s="51">
        <v>-1625</v>
      </c>
      <c r="C178" s="51">
        <v>0</v>
      </c>
      <c r="D178" s="51">
        <v>-1625</v>
      </c>
      <c r="E178" s="51">
        <v>0</v>
      </c>
      <c r="F178" s="51">
        <v>0</v>
      </c>
      <c r="G178" s="51">
        <v>-834.5</v>
      </c>
      <c r="H178" s="51">
        <v>-947.46</v>
      </c>
      <c r="I178" s="51">
        <v>-1625</v>
      </c>
    </row>
    <row r="179" spans="1:9" x14ac:dyDescent="0.35">
      <c r="A179" s="60" t="s">
        <v>298</v>
      </c>
      <c r="B179" s="51">
        <v>-1625</v>
      </c>
      <c r="C179" s="51">
        <v>0</v>
      </c>
      <c r="D179" s="51">
        <v>-1625</v>
      </c>
      <c r="E179" s="51">
        <v>0</v>
      </c>
      <c r="F179" s="51">
        <v>0</v>
      </c>
      <c r="G179" s="51">
        <v>-834.5</v>
      </c>
      <c r="H179" s="51">
        <v>-947.46</v>
      </c>
      <c r="I179" s="51">
        <v>-1625</v>
      </c>
    </row>
    <row r="180" spans="1:9" x14ac:dyDescent="0.35">
      <c r="A180" s="80" t="s">
        <v>204</v>
      </c>
      <c r="B180" s="51">
        <v>-1625</v>
      </c>
      <c r="C180" s="51">
        <v>0</v>
      </c>
      <c r="D180" s="51">
        <v>-1625</v>
      </c>
      <c r="E180" s="51">
        <v>0</v>
      </c>
      <c r="F180" s="51">
        <v>0</v>
      </c>
      <c r="G180" s="51">
        <v>-834.5</v>
      </c>
      <c r="H180" s="51">
        <v>-947.46</v>
      </c>
      <c r="I180" s="51">
        <v>-1625</v>
      </c>
    </row>
    <row r="181" spans="1:9" x14ac:dyDescent="0.35">
      <c r="A181" s="81">
        <v>-826</v>
      </c>
      <c r="B181" s="51">
        <v>-1625</v>
      </c>
      <c r="C181" s="51">
        <v>0</v>
      </c>
      <c r="D181" s="51">
        <v>-1625</v>
      </c>
      <c r="E181" s="51">
        <v>0</v>
      </c>
      <c r="F181" s="51">
        <v>0</v>
      </c>
      <c r="G181" s="51">
        <v>-834.5</v>
      </c>
      <c r="H181" s="51">
        <v>-947.46</v>
      </c>
      <c r="I181" s="51">
        <v>-1625</v>
      </c>
    </row>
    <row r="182" spans="1:9" x14ac:dyDescent="0.35">
      <c r="A182" s="50">
        <v>61610000</v>
      </c>
      <c r="B182" s="51">
        <v>-8684.89</v>
      </c>
      <c r="C182" s="51">
        <v>0</v>
      </c>
      <c r="D182" s="51">
        <v>0</v>
      </c>
      <c r="E182" s="51">
        <v>0</v>
      </c>
      <c r="F182" s="51">
        <v>0</v>
      </c>
      <c r="G182" s="51">
        <v>0</v>
      </c>
      <c r="H182" s="51">
        <v>0</v>
      </c>
      <c r="I182" s="51">
        <v>-8684.89</v>
      </c>
    </row>
    <row r="183" spans="1:9" x14ac:dyDescent="0.35">
      <c r="A183" s="60" t="s">
        <v>444</v>
      </c>
      <c r="B183" s="51">
        <v>-8684.89</v>
      </c>
      <c r="C183" s="51">
        <v>0</v>
      </c>
      <c r="D183" s="51">
        <v>0</v>
      </c>
      <c r="E183" s="51">
        <v>0</v>
      </c>
      <c r="F183" s="51">
        <v>0</v>
      </c>
      <c r="G183" s="51">
        <v>0</v>
      </c>
      <c r="H183" s="51">
        <v>0</v>
      </c>
      <c r="I183" s="51">
        <v>-8684.89</v>
      </c>
    </row>
    <row r="184" spans="1:9" x14ac:dyDescent="0.35">
      <c r="A184" s="80" t="s">
        <v>204</v>
      </c>
      <c r="B184" s="51">
        <v>-8684.89</v>
      </c>
      <c r="C184" s="51">
        <v>0</v>
      </c>
      <c r="D184" s="51">
        <v>0</v>
      </c>
      <c r="E184" s="51">
        <v>0</v>
      </c>
      <c r="F184" s="51">
        <v>0</v>
      </c>
      <c r="G184" s="51">
        <v>0</v>
      </c>
      <c r="H184" s="51">
        <v>0</v>
      </c>
      <c r="I184" s="51">
        <v>-8684.89</v>
      </c>
    </row>
    <row r="185" spans="1:9" x14ac:dyDescent="0.35">
      <c r="A185" s="81">
        <v>-9116.89</v>
      </c>
      <c r="B185" s="51">
        <v>-8684.89</v>
      </c>
      <c r="C185" s="51">
        <v>0</v>
      </c>
      <c r="D185" s="51">
        <v>0</v>
      </c>
      <c r="E185" s="51">
        <v>0</v>
      </c>
      <c r="F185" s="51">
        <v>0</v>
      </c>
      <c r="G185" s="51">
        <v>0</v>
      </c>
      <c r="H185" s="51">
        <v>0</v>
      </c>
      <c r="I185" s="51">
        <v>-8684.89</v>
      </c>
    </row>
    <row r="186" spans="1:9" x14ac:dyDescent="0.35">
      <c r="A186" s="50">
        <v>61630000</v>
      </c>
      <c r="B186" s="51">
        <v>-384.41</v>
      </c>
      <c r="C186" s="51">
        <v>0</v>
      </c>
      <c r="D186" s="51">
        <v>0</v>
      </c>
      <c r="E186" s="51">
        <v>0</v>
      </c>
      <c r="F186" s="51">
        <v>0</v>
      </c>
      <c r="G186" s="51">
        <v>0</v>
      </c>
      <c r="H186" s="51">
        <v>-384.41</v>
      </c>
      <c r="I186" s="51">
        <v>-384.41</v>
      </c>
    </row>
    <row r="187" spans="1:9" x14ac:dyDescent="0.35">
      <c r="A187" s="60" t="s">
        <v>445</v>
      </c>
      <c r="B187" s="51">
        <v>-384.41</v>
      </c>
      <c r="C187" s="51">
        <v>0</v>
      </c>
      <c r="D187" s="51">
        <v>0</v>
      </c>
      <c r="E187" s="51">
        <v>0</v>
      </c>
      <c r="F187" s="51">
        <v>0</v>
      </c>
      <c r="G187" s="51">
        <v>0</v>
      </c>
      <c r="H187" s="51">
        <v>-384.41</v>
      </c>
      <c r="I187" s="51">
        <v>-384.41</v>
      </c>
    </row>
    <row r="188" spans="1:9" x14ac:dyDescent="0.35">
      <c r="A188" s="80" t="s">
        <v>204</v>
      </c>
      <c r="B188" s="51">
        <v>-384.41</v>
      </c>
      <c r="C188" s="51">
        <v>0</v>
      </c>
      <c r="D188" s="51">
        <v>0</v>
      </c>
      <c r="E188" s="51">
        <v>0</v>
      </c>
      <c r="F188" s="51">
        <v>0</v>
      </c>
      <c r="G188" s="51">
        <v>0</v>
      </c>
      <c r="H188" s="51">
        <v>-384.41</v>
      </c>
      <c r="I188" s="51">
        <v>-384.41</v>
      </c>
    </row>
    <row r="189" spans="1:9" x14ac:dyDescent="0.35">
      <c r="A189" s="81">
        <v>0</v>
      </c>
      <c r="B189" s="51">
        <v>-384.41</v>
      </c>
      <c r="C189" s="51">
        <v>0</v>
      </c>
      <c r="D189" s="51">
        <v>0</v>
      </c>
      <c r="E189" s="51">
        <v>0</v>
      </c>
      <c r="F189" s="51">
        <v>0</v>
      </c>
      <c r="G189" s="51">
        <v>0</v>
      </c>
      <c r="H189" s="51">
        <v>-384.41</v>
      </c>
      <c r="I189" s="51">
        <v>-384.41</v>
      </c>
    </row>
    <row r="190" spans="1:9" x14ac:dyDescent="0.35">
      <c r="A190" s="50">
        <v>61650000</v>
      </c>
      <c r="B190" s="51">
        <v>0</v>
      </c>
      <c r="C190" s="51">
        <v>-7812</v>
      </c>
      <c r="D190" s="51">
        <v>0</v>
      </c>
      <c r="E190" s="51">
        <v>0</v>
      </c>
      <c r="F190" s="51">
        <v>0</v>
      </c>
      <c r="G190" s="51">
        <v>0</v>
      </c>
      <c r="H190" s="51">
        <v>-7812</v>
      </c>
      <c r="I190" s="51">
        <v>-7812</v>
      </c>
    </row>
    <row r="191" spans="1:9" x14ac:dyDescent="0.35">
      <c r="A191" s="60" t="s">
        <v>261</v>
      </c>
      <c r="B191" s="51">
        <v>0</v>
      </c>
      <c r="C191" s="51">
        <v>-7812</v>
      </c>
      <c r="D191" s="51">
        <v>0</v>
      </c>
      <c r="E191" s="51">
        <v>0</v>
      </c>
      <c r="F191" s="51">
        <v>0</v>
      </c>
      <c r="G191" s="51">
        <v>0</v>
      </c>
      <c r="H191" s="51">
        <v>-7812</v>
      </c>
      <c r="I191" s="51">
        <v>-7812</v>
      </c>
    </row>
    <row r="192" spans="1:9" x14ac:dyDescent="0.35">
      <c r="A192" s="80" t="s">
        <v>204</v>
      </c>
      <c r="B192" s="51">
        <v>0</v>
      </c>
      <c r="C192" s="51">
        <v>-7812</v>
      </c>
      <c r="D192" s="51">
        <v>0</v>
      </c>
      <c r="E192" s="51">
        <v>0</v>
      </c>
      <c r="F192" s="51">
        <v>0</v>
      </c>
      <c r="G192" s="51">
        <v>0</v>
      </c>
      <c r="H192" s="51">
        <v>-7812</v>
      </c>
      <c r="I192" s="51">
        <v>-7812</v>
      </c>
    </row>
    <row r="193" spans="1:9" x14ac:dyDescent="0.35">
      <c r="A193" s="81">
        <v>0</v>
      </c>
      <c r="B193" s="51">
        <v>0</v>
      </c>
      <c r="C193" s="51">
        <v>-7812</v>
      </c>
      <c r="D193" s="51">
        <v>0</v>
      </c>
      <c r="E193" s="51">
        <v>0</v>
      </c>
      <c r="F193" s="51">
        <v>0</v>
      </c>
      <c r="G193" s="51">
        <v>0</v>
      </c>
      <c r="H193" s="51">
        <v>-7812</v>
      </c>
      <c r="I193" s="51">
        <v>-7812</v>
      </c>
    </row>
    <row r="194" spans="1:9" x14ac:dyDescent="0.35">
      <c r="A194" s="50">
        <v>61700000</v>
      </c>
      <c r="B194" s="51">
        <v>-906.43</v>
      </c>
      <c r="C194" s="51">
        <v>0</v>
      </c>
      <c r="D194" s="51">
        <v>-4455.97</v>
      </c>
      <c r="E194" s="51">
        <v>-2332.8200000000002</v>
      </c>
      <c r="F194" s="51">
        <v>-817.82</v>
      </c>
      <c r="G194" s="51">
        <v>-1864.93</v>
      </c>
      <c r="H194" s="51">
        <v>-1098.93</v>
      </c>
      <c r="I194" s="51">
        <v>-4455.97</v>
      </c>
    </row>
    <row r="195" spans="1:9" x14ac:dyDescent="0.35">
      <c r="A195" s="60" t="s">
        <v>446</v>
      </c>
      <c r="B195" s="51">
        <v>-906.43</v>
      </c>
      <c r="C195" s="51">
        <v>0</v>
      </c>
      <c r="D195" s="51">
        <v>-4455.97</v>
      </c>
      <c r="E195" s="51">
        <v>-2332.8200000000002</v>
      </c>
      <c r="F195" s="51">
        <v>-817.82</v>
      </c>
      <c r="G195" s="51">
        <v>-1864.93</v>
      </c>
      <c r="H195" s="51">
        <v>-1098.93</v>
      </c>
      <c r="I195" s="51">
        <v>-4455.97</v>
      </c>
    </row>
    <row r="196" spans="1:9" x14ac:dyDescent="0.35">
      <c r="A196" s="80" t="s">
        <v>234</v>
      </c>
      <c r="B196" s="51">
        <v>-906.43</v>
      </c>
      <c r="C196" s="51">
        <v>0</v>
      </c>
      <c r="D196" s="51">
        <v>-4455.97</v>
      </c>
      <c r="E196" s="51">
        <v>-2332.8200000000002</v>
      </c>
      <c r="F196" s="51">
        <v>-817.82</v>
      </c>
      <c r="G196" s="51">
        <v>-1864.93</v>
      </c>
      <c r="H196" s="51">
        <v>-1098.93</v>
      </c>
      <c r="I196" s="51">
        <v>-4455.97</v>
      </c>
    </row>
    <row r="197" spans="1:9" x14ac:dyDescent="0.35">
      <c r="A197" s="81">
        <v>-2169.84</v>
      </c>
      <c r="B197" s="51">
        <v>-906.43</v>
      </c>
      <c r="C197" s="51">
        <v>0</v>
      </c>
      <c r="D197" s="51">
        <v>-4455.97</v>
      </c>
      <c r="E197" s="51">
        <v>-2332.8200000000002</v>
      </c>
      <c r="F197" s="51">
        <v>-817.82</v>
      </c>
      <c r="G197" s="51">
        <v>-1864.93</v>
      </c>
      <c r="H197" s="51">
        <v>-1098.93</v>
      </c>
      <c r="I197" s="51">
        <v>-4455.97</v>
      </c>
    </row>
    <row r="198" spans="1:9" x14ac:dyDescent="0.35">
      <c r="A198" s="50">
        <v>61700700</v>
      </c>
      <c r="B198" s="51">
        <v>-1021.25</v>
      </c>
      <c r="C198" s="51">
        <v>-1021.25</v>
      </c>
      <c r="D198" s="51">
        <v>0</v>
      </c>
      <c r="E198" s="51">
        <v>0</v>
      </c>
      <c r="F198" s="51">
        <v>-1021.25</v>
      </c>
      <c r="G198" s="51">
        <v>-1083.33</v>
      </c>
      <c r="H198" s="51">
        <v>-1083.33</v>
      </c>
      <c r="I198" s="51">
        <v>-3063.75</v>
      </c>
    </row>
    <row r="199" spans="1:9" x14ac:dyDescent="0.35">
      <c r="A199" s="60" t="s">
        <v>303</v>
      </c>
      <c r="B199" s="51">
        <v>-1021.25</v>
      </c>
      <c r="C199" s="51">
        <v>-1021.25</v>
      </c>
      <c r="D199" s="51">
        <v>0</v>
      </c>
      <c r="E199" s="51">
        <v>0</v>
      </c>
      <c r="F199" s="51">
        <v>-1021.25</v>
      </c>
      <c r="G199" s="51">
        <v>-1083.33</v>
      </c>
      <c r="H199" s="51">
        <v>-1083.33</v>
      </c>
      <c r="I199" s="51">
        <v>-3063.75</v>
      </c>
    </row>
    <row r="200" spans="1:9" x14ac:dyDescent="0.35">
      <c r="A200" s="80" t="s">
        <v>204</v>
      </c>
      <c r="B200" s="51">
        <v>-1021.25</v>
      </c>
      <c r="C200" s="51">
        <v>-1021.25</v>
      </c>
      <c r="D200" s="51">
        <v>0</v>
      </c>
      <c r="E200" s="51">
        <v>0</v>
      </c>
      <c r="F200" s="51">
        <v>-1021.25</v>
      </c>
      <c r="G200" s="51">
        <v>-1083.33</v>
      </c>
      <c r="H200" s="51">
        <v>-1083.33</v>
      </c>
      <c r="I200" s="51">
        <v>-3063.75</v>
      </c>
    </row>
    <row r="201" spans="1:9" x14ac:dyDescent="0.35">
      <c r="A201" s="81">
        <v>-8503.65</v>
      </c>
      <c r="B201" s="51">
        <v>-1021.25</v>
      </c>
      <c r="C201" s="51">
        <v>-1021.25</v>
      </c>
      <c r="D201" s="51">
        <v>0</v>
      </c>
      <c r="E201" s="51">
        <v>0</v>
      </c>
      <c r="F201" s="51">
        <v>-1021.25</v>
      </c>
      <c r="G201" s="51">
        <v>-1083.33</v>
      </c>
      <c r="H201" s="51">
        <v>-1083.33</v>
      </c>
      <c r="I201" s="51">
        <v>-3063.75</v>
      </c>
    </row>
    <row r="202" spans="1:9" x14ac:dyDescent="0.35">
      <c r="A202" s="50">
        <v>61810000</v>
      </c>
      <c r="B202" s="51">
        <v>-27</v>
      </c>
      <c r="C202" s="51">
        <v>-157.02000000000001</v>
      </c>
      <c r="D202" s="51">
        <v>-194.48</v>
      </c>
      <c r="E202" s="51">
        <v>-27</v>
      </c>
      <c r="F202" s="51">
        <v>-27</v>
      </c>
      <c r="G202" s="51">
        <v>-30</v>
      </c>
      <c r="H202" s="51">
        <v>-459.5</v>
      </c>
      <c r="I202" s="51">
        <v>-378.5</v>
      </c>
    </row>
    <row r="203" spans="1:9" x14ac:dyDescent="0.35">
      <c r="A203" s="60" t="s">
        <v>447</v>
      </c>
      <c r="B203" s="51">
        <v>-27</v>
      </c>
      <c r="C203" s="51">
        <v>-157.02000000000001</v>
      </c>
      <c r="D203" s="51">
        <v>-194.48</v>
      </c>
      <c r="E203" s="51">
        <v>-27</v>
      </c>
      <c r="F203" s="51">
        <v>-27</v>
      </c>
      <c r="G203" s="51">
        <v>-30</v>
      </c>
      <c r="H203" s="51">
        <v>-459.5</v>
      </c>
      <c r="I203" s="51">
        <v>-378.5</v>
      </c>
    </row>
    <row r="204" spans="1:9" x14ac:dyDescent="0.35">
      <c r="A204" s="80" t="s">
        <v>204</v>
      </c>
      <c r="B204" s="51">
        <v>-27</v>
      </c>
      <c r="C204" s="51">
        <v>-157.02000000000001</v>
      </c>
      <c r="D204" s="51">
        <v>-194.48</v>
      </c>
      <c r="E204" s="51">
        <v>-27</v>
      </c>
      <c r="F204" s="51">
        <v>-27</v>
      </c>
      <c r="G204" s="51">
        <v>-30</v>
      </c>
      <c r="H204" s="51">
        <v>-459.5</v>
      </c>
      <c r="I204" s="51">
        <v>-378.5</v>
      </c>
    </row>
    <row r="205" spans="1:9" x14ac:dyDescent="0.35">
      <c r="A205" s="81">
        <v>-30</v>
      </c>
      <c r="B205" s="51">
        <v>-27</v>
      </c>
      <c r="C205" s="51">
        <v>-157.02000000000001</v>
      </c>
      <c r="D205" s="51">
        <v>-194.48</v>
      </c>
      <c r="E205" s="51">
        <v>-27</v>
      </c>
      <c r="F205" s="51">
        <v>-27</v>
      </c>
      <c r="G205" s="51">
        <v>-30</v>
      </c>
      <c r="H205" s="51">
        <v>-459.5</v>
      </c>
      <c r="I205" s="51">
        <v>-378.5</v>
      </c>
    </row>
    <row r="206" spans="1:9" x14ac:dyDescent="0.35">
      <c r="A206" s="50">
        <v>62100000</v>
      </c>
      <c r="B206" s="51">
        <v>0</v>
      </c>
      <c r="C206" s="51">
        <v>0</v>
      </c>
      <c r="D206" s="51">
        <v>0</v>
      </c>
      <c r="E206" s="51">
        <v>0</v>
      </c>
      <c r="F206" s="51">
        <v>0</v>
      </c>
      <c r="G206" s="51">
        <v>0</v>
      </c>
      <c r="H206" s="51">
        <v>0</v>
      </c>
      <c r="I206" s="51">
        <v>0</v>
      </c>
    </row>
    <row r="207" spans="1:9" x14ac:dyDescent="0.35">
      <c r="A207" s="60" t="s">
        <v>448</v>
      </c>
      <c r="B207" s="51">
        <v>0</v>
      </c>
      <c r="C207" s="51">
        <v>0</v>
      </c>
      <c r="D207" s="51">
        <v>0</v>
      </c>
      <c r="E207" s="51">
        <v>0</v>
      </c>
      <c r="F207" s="51">
        <v>0</v>
      </c>
      <c r="G207" s="51">
        <v>0</v>
      </c>
      <c r="H207" s="51">
        <v>0</v>
      </c>
      <c r="I207" s="51">
        <v>0</v>
      </c>
    </row>
    <row r="208" spans="1:9" x14ac:dyDescent="0.35">
      <c r="A208" s="80" t="s">
        <v>234</v>
      </c>
      <c r="B208" s="51">
        <v>0</v>
      </c>
      <c r="C208" s="51">
        <v>0</v>
      </c>
      <c r="D208" s="51">
        <v>0</v>
      </c>
      <c r="E208" s="51">
        <v>0</v>
      </c>
      <c r="F208" s="51">
        <v>0</v>
      </c>
      <c r="G208" s="51">
        <v>0</v>
      </c>
      <c r="H208" s="51">
        <v>0</v>
      </c>
      <c r="I208" s="51">
        <v>0</v>
      </c>
    </row>
    <row r="209" spans="1:9" x14ac:dyDescent="0.35">
      <c r="A209" s="81">
        <v>0</v>
      </c>
      <c r="B209" s="51">
        <v>0</v>
      </c>
      <c r="C209" s="51">
        <v>0</v>
      </c>
      <c r="D209" s="51">
        <v>0</v>
      </c>
      <c r="E209" s="51">
        <v>0</v>
      </c>
      <c r="F209" s="51">
        <v>0</v>
      </c>
      <c r="G209" s="51">
        <v>0</v>
      </c>
      <c r="H209" s="51">
        <v>0</v>
      </c>
      <c r="I209" s="51">
        <v>0</v>
      </c>
    </row>
    <row r="210" spans="1:9" x14ac:dyDescent="0.35">
      <c r="A210" s="50">
        <v>62260000</v>
      </c>
      <c r="B210" s="51">
        <v>-595</v>
      </c>
      <c r="C210" s="51">
        <v>-595</v>
      </c>
      <c r="D210" s="51">
        <v>0</v>
      </c>
      <c r="E210" s="51">
        <v>-595</v>
      </c>
      <c r="F210" s="51">
        <v>0</v>
      </c>
      <c r="G210" s="51">
        <v>-595</v>
      </c>
      <c r="H210" s="51">
        <v>-4119.3599999999997</v>
      </c>
      <c r="I210" s="51">
        <v>-2380</v>
      </c>
    </row>
    <row r="211" spans="1:9" x14ac:dyDescent="0.35">
      <c r="A211" s="60" t="s">
        <v>449</v>
      </c>
      <c r="B211" s="51">
        <v>-595</v>
      </c>
      <c r="C211" s="51">
        <v>-595</v>
      </c>
      <c r="D211" s="51">
        <v>0</v>
      </c>
      <c r="E211" s="51">
        <v>-595</v>
      </c>
      <c r="F211" s="51">
        <v>0</v>
      </c>
      <c r="G211" s="51">
        <v>-595</v>
      </c>
      <c r="H211" s="51">
        <v>-4119.3599999999997</v>
      </c>
      <c r="I211" s="51">
        <v>-2380</v>
      </c>
    </row>
    <row r="212" spans="1:9" x14ac:dyDescent="0.35">
      <c r="A212" s="80" t="s">
        <v>204</v>
      </c>
      <c r="B212" s="51">
        <v>-595</v>
      </c>
      <c r="C212" s="51">
        <v>-595</v>
      </c>
      <c r="D212" s="51">
        <v>0</v>
      </c>
      <c r="E212" s="51">
        <v>-595</v>
      </c>
      <c r="F212" s="51">
        <v>0</v>
      </c>
      <c r="G212" s="51">
        <v>-595</v>
      </c>
      <c r="H212" s="51">
        <v>-4119.3599999999997</v>
      </c>
      <c r="I212" s="51">
        <v>-2380</v>
      </c>
    </row>
    <row r="213" spans="1:9" x14ac:dyDescent="0.35">
      <c r="A213" s="81">
        <v>-9499.36</v>
      </c>
      <c r="B213" s="51">
        <v>-595</v>
      </c>
      <c r="C213" s="51">
        <v>-595</v>
      </c>
      <c r="D213" s="51">
        <v>0</v>
      </c>
      <c r="E213" s="51">
        <v>-595</v>
      </c>
      <c r="F213" s="51">
        <v>0</v>
      </c>
      <c r="G213" s="51">
        <v>-595</v>
      </c>
      <c r="H213" s="51">
        <v>-4119.3599999999997</v>
      </c>
      <c r="I213" s="51">
        <v>-2380</v>
      </c>
    </row>
    <row r="214" spans="1:9" x14ac:dyDescent="0.35">
      <c r="A214" s="50">
        <v>62261000</v>
      </c>
      <c r="B214" s="51">
        <v>0</v>
      </c>
      <c r="C214" s="51">
        <v>-6400</v>
      </c>
      <c r="D214" s="51">
        <v>0</v>
      </c>
      <c r="E214" s="51">
        <v>-3200</v>
      </c>
      <c r="F214" s="51">
        <v>-3200</v>
      </c>
      <c r="G214" s="51">
        <v>0</v>
      </c>
      <c r="H214" s="51">
        <v>0</v>
      </c>
      <c r="I214" s="51">
        <v>-9600</v>
      </c>
    </row>
    <row r="215" spans="1:9" x14ac:dyDescent="0.35">
      <c r="A215" s="60" t="s">
        <v>261</v>
      </c>
      <c r="B215" s="51">
        <v>0</v>
      </c>
      <c r="C215" s="51">
        <v>-6400</v>
      </c>
      <c r="D215" s="51">
        <v>0</v>
      </c>
      <c r="E215" s="51">
        <v>-3200</v>
      </c>
      <c r="F215" s="51">
        <v>-3200</v>
      </c>
      <c r="G215" s="51">
        <v>0</v>
      </c>
      <c r="H215" s="51">
        <v>0</v>
      </c>
      <c r="I215" s="51">
        <v>-9600</v>
      </c>
    </row>
    <row r="216" spans="1:9" x14ac:dyDescent="0.35">
      <c r="A216" s="80" t="s">
        <v>204</v>
      </c>
      <c r="B216" s="51">
        <v>0</v>
      </c>
      <c r="C216" s="51">
        <v>-6400</v>
      </c>
      <c r="D216" s="51">
        <v>0</v>
      </c>
      <c r="E216" s="51">
        <v>-3200</v>
      </c>
      <c r="F216" s="51">
        <v>-3200</v>
      </c>
      <c r="G216" s="51">
        <v>0</v>
      </c>
      <c r="H216" s="51">
        <v>0</v>
      </c>
      <c r="I216" s="51">
        <v>-9600</v>
      </c>
    </row>
    <row r="217" spans="1:9" x14ac:dyDescent="0.35">
      <c r="A217" s="81">
        <v>-16000</v>
      </c>
      <c r="B217" s="51">
        <v>0</v>
      </c>
      <c r="C217" s="51">
        <v>-6400</v>
      </c>
      <c r="D217" s="51">
        <v>0</v>
      </c>
      <c r="E217" s="51">
        <v>-3200</v>
      </c>
      <c r="F217" s="51">
        <v>-3200</v>
      </c>
      <c r="G217" s="51">
        <v>0</v>
      </c>
      <c r="H217" s="51">
        <v>0</v>
      </c>
      <c r="I217" s="51">
        <v>-9600</v>
      </c>
    </row>
    <row r="218" spans="1:9" x14ac:dyDescent="0.35">
      <c r="A218" s="50">
        <v>62310000</v>
      </c>
      <c r="B218" s="51">
        <v>-6700</v>
      </c>
      <c r="C218" s="51">
        <v>-4295.49</v>
      </c>
      <c r="D218" s="51">
        <v>0</v>
      </c>
      <c r="E218" s="51">
        <v>-1230.73</v>
      </c>
      <c r="F218" s="51">
        <v>-590.4</v>
      </c>
      <c r="G218" s="51">
        <v>0</v>
      </c>
      <c r="H218" s="51">
        <v>-12916.62</v>
      </c>
      <c r="I218" s="51">
        <v>-10995.49</v>
      </c>
    </row>
    <row r="219" spans="1:9" x14ac:dyDescent="0.35">
      <c r="A219" s="60" t="s">
        <v>450</v>
      </c>
      <c r="B219" s="51">
        <v>-6700</v>
      </c>
      <c r="C219" s="51">
        <v>-4295.49</v>
      </c>
      <c r="D219" s="51">
        <v>0</v>
      </c>
      <c r="E219" s="51">
        <v>-1230.73</v>
      </c>
      <c r="F219" s="51">
        <v>-590.4</v>
      </c>
      <c r="G219" s="51">
        <v>0</v>
      </c>
      <c r="H219" s="51">
        <v>-12916.62</v>
      </c>
      <c r="I219" s="51">
        <v>-10995.49</v>
      </c>
    </row>
    <row r="220" spans="1:9" x14ac:dyDescent="0.35">
      <c r="A220" s="80" t="s">
        <v>204</v>
      </c>
      <c r="B220" s="51">
        <v>-6700</v>
      </c>
      <c r="C220" s="51">
        <v>-4295.49</v>
      </c>
      <c r="D220" s="51">
        <v>0</v>
      </c>
      <c r="E220" s="51">
        <v>-1230.73</v>
      </c>
      <c r="F220" s="51">
        <v>-590.4</v>
      </c>
      <c r="G220" s="51">
        <v>0</v>
      </c>
      <c r="H220" s="51">
        <v>-12916.62</v>
      </c>
      <c r="I220" s="51">
        <v>-10995.49</v>
      </c>
    </row>
    <row r="221" spans="1:9" x14ac:dyDescent="0.35">
      <c r="A221" s="81">
        <v>-2003.69</v>
      </c>
      <c r="B221" s="51">
        <v>-6700</v>
      </c>
      <c r="C221" s="51">
        <v>-4295.49</v>
      </c>
      <c r="D221" s="51">
        <v>0</v>
      </c>
      <c r="E221" s="51">
        <v>-1230.73</v>
      </c>
      <c r="F221" s="51">
        <v>-590.4</v>
      </c>
      <c r="G221" s="51">
        <v>0</v>
      </c>
      <c r="H221" s="51">
        <v>-12916.62</v>
      </c>
      <c r="I221" s="51">
        <v>-10995.49</v>
      </c>
    </row>
    <row r="222" spans="1:9" x14ac:dyDescent="0.35">
      <c r="A222" s="50">
        <v>62340000</v>
      </c>
      <c r="B222" s="51">
        <v>-478</v>
      </c>
      <c r="C222" s="51">
        <v>-487.11</v>
      </c>
      <c r="D222" s="51">
        <v>-1021.23</v>
      </c>
      <c r="E222" s="51">
        <v>-1216</v>
      </c>
      <c r="F222" s="51">
        <v>0</v>
      </c>
      <c r="G222" s="51">
        <v>-3533.37</v>
      </c>
      <c r="H222" s="51">
        <v>0</v>
      </c>
      <c r="I222" s="51">
        <v>-1021.23</v>
      </c>
    </row>
    <row r="223" spans="1:9" x14ac:dyDescent="0.35">
      <c r="A223" s="60" t="s">
        <v>451</v>
      </c>
      <c r="B223" s="51">
        <v>-478</v>
      </c>
      <c r="C223" s="51">
        <v>-487.11</v>
      </c>
      <c r="D223" s="51">
        <v>-1021.23</v>
      </c>
      <c r="E223" s="51">
        <v>-1216</v>
      </c>
      <c r="F223" s="51">
        <v>0</v>
      </c>
      <c r="G223" s="51">
        <v>-3533.37</v>
      </c>
      <c r="H223" s="51">
        <v>0</v>
      </c>
      <c r="I223" s="51">
        <v>-1021.23</v>
      </c>
    </row>
    <row r="224" spans="1:9" x14ac:dyDescent="0.35">
      <c r="A224" s="80" t="s">
        <v>204</v>
      </c>
      <c r="B224" s="51">
        <v>-478</v>
      </c>
      <c r="C224" s="51">
        <v>-487.11</v>
      </c>
      <c r="D224" s="51">
        <v>-1021.23</v>
      </c>
      <c r="E224" s="51">
        <v>-1216</v>
      </c>
      <c r="F224" s="51">
        <v>0</v>
      </c>
      <c r="G224" s="51">
        <v>-3533.37</v>
      </c>
      <c r="H224" s="51">
        <v>0</v>
      </c>
      <c r="I224" s="51">
        <v>-1021.23</v>
      </c>
    </row>
    <row r="225" spans="1:9" x14ac:dyDescent="0.35">
      <c r="A225" s="81">
        <v>0</v>
      </c>
      <c r="B225" s="51">
        <v>-478</v>
      </c>
      <c r="C225" s="51">
        <v>-487.11</v>
      </c>
      <c r="D225" s="51">
        <v>-1021.23</v>
      </c>
      <c r="E225" s="51">
        <v>-1216</v>
      </c>
      <c r="F225" s="51">
        <v>0</v>
      </c>
      <c r="G225" s="51">
        <v>-3533.37</v>
      </c>
      <c r="H225" s="51">
        <v>0</v>
      </c>
      <c r="I225" s="51">
        <v>-1021.23</v>
      </c>
    </row>
    <row r="226" spans="1:9" x14ac:dyDescent="0.35">
      <c r="A226" s="50">
        <v>62380000</v>
      </c>
      <c r="B226" s="51">
        <v>0</v>
      </c>
      <c r="C226" s="51">
        <v>0</v>
      </c>
      <c r="D226" s="51">
        <v>0</v>
      </c>
      <c r="E226" s="51">
        <v>0</v>
      </c>
      <c r="F226" s="51">
        <v>-100</v>
      </c>
      <c r="G226" s="51">
        <v>0</v>
      </c>
      <c r="H226" s="51">
        <v>0</v>
      </c>
      <c r="I226" s="51">
        <v>0</v>
      </c>
    </row>
    <row r="227" spans="1:9" x14ac:dyDescent="0.35">
      <c r="A227" s="60" t="s">
        <v>452</v>
      </c>
      <c r="B227" s="51">
        <v>0</v>
      </c>
      <c r="C227" s="51">
        <v>0</v>
      </c>
      <c r="D227" s="51">
        <v>0</v>
      </c>
      <c r="E227" s="51">
        <v>0</v>
      </c>
      <c r="F227" s="51">
        <v>-100</v>
      </c>
      <c r="G227" s="51">
        <v>0</v>
      </c>
      <c r="H227" s="51">
        <v>0</v>
      </c>
      <c r="I227" s="51">
        <v>0</v>
      </c>
    </row>
    <row r="228" spans="1:9" x14ac:dyDescent="0.35">
      <c r="A228" s="80" t="s">
        <v>204</v>
      </c>
      <c r="B228" s="51">
        <v>0</v>
      </c>
      <c r="C228" s="51">
        <v>0</v>
      </c>
      <c r="D228" s="51">
        <v>0</v>
      </c>
      <c r="E228" s="51">
        <v>0</v>
      </c>
      <c r="F228" s="51">
        <v>-100</v>
      </c>
      <c r="G228" s="51">
        <v>0</v>
      </c>
      <c r="H228" s="51">
        <v>0</v>
      </c>
      <c r="I228" s="51">
        <v>0</v>
      </c>
    </row>
    <row r="229" spans="1:9" x14ac:dyDescent="0.35">
      <c r="A229" s="81">
        <v>-5162</v>
      </c>
      <c r="B229" s="51">
        <v>0</v>
      </c>
      <c r="C229" s="51">
        <v>0</v>
      </c>
      <c r="D229" s="51">
        <v>0</v>
      </c>
      <c r="E229" s="51">
        <v>0</v>
      </c>
      <c r="F229" s="51">
        <v>-100</v>
      </c>
      <c r="G229" s="51">
        <v>0</v>
      </c>
      <c r="H229" s="51">
        <v>0</v>
      </c>
      <c r="I229" s="51">
        <v>0</v>
      </c>
    </row>
    <row r="230" spans="1:9" x14ac:dyDescent="0.35">
      <c r="A230" s="50">
        <v>62390000</v>
      </c>
      <c r="B230" s="51">
        <v>0</v>
      </c>
      <c r="C230" s="51">
        <v>0</v>
      </c>
      <c r="D230" s="51">
        <v>0</v>
      </c>
      <c r="E230" s="51">
        <v>0</v>
      </c>
      <c r="F230" s="51">
        <v>0</v>
      </c>
      <c r="G230" s="51">
        <v>0</v>
      </c>
      <c r="H230" s="51">
        <v>0</v>
      </c>
      <c r="I230" s="51">
        <v>0</v>
      </c>
    </row>
    <row r="231" spans="1:9" x14ac:dyDescent="0.35">
      <c r="A231" s="60" t="s">
        <v>261</v>
      </c>
      <c r="B231" s="51">
        <v>0</v>
      </c>
      <c r="C231" s="51">
        <v>0</v>
      </c>
      <c r="D231" s="51">
        <v>0</v>
      </c>
      <c r="E231" s="51">
        <v>0</v>
      </c>
      <c r="F231" s="51">
        <v>0</v>
      </c>
      <c r="G231" s="51">
        <v>0</v>
      </c>
      <c r="H231" s="51">
        <v>0</v>
      </c>
      <c r="I231" s="51">
        <v>0</v>
      </c>
    </row>
    <row r="232" spans="1:9" x14ac:dyDescent="0.35">
      <c r="A232" s="80" t="s">
        <v>204</v>
      </c>
      <c r="B232" s="51">
        <v>0</v>
      </c>
      <c r="C232" s="51">
        <v>0</v>
      </c>
      <c r="D232" s="51">
        <v>0</v>
      </c>
      <c r="E232" s="51">
        <v>0</v>
      </c>
      <c r="F232" s="51">
        <v>0</v>
      </c>
      <c r="G232" s="51">
        <v>0</v>
      </c>
      <c r="H232" s="51">
        <v>0</v>
      </c>
      <c r="I232" s="51">
        <v>0</v>
      </c>
    </row>
    <row r="233" spans="1:9" x14ac:dyDescent="0.35">
      <c r="A233" s="81">
        <v>0</v>
      </c>
      <c r="B233" s="51">
        <v>0</v>
      </c>
      <c r="C233" s="51">
        <v>0</v>
      </c>
      <c r="D233" s="51">
        <v>0</v>
      </c>
      <c r="E233" s="51">
        <v>0</v>
      </c>
      <c r="F233" s="51">
        <v>0</v>
      </c>
      <c r="G233" s="51">
        <v>0</v>
      </c>
      <c r="H233" s="51">
        <v>0</v>
      </c>
      <c r="I233" s="51">
        <v>0</v>
      </c>
    </row>
    <row r="234" spans="1:9" x14ac:dyDescent="0.35">
      <c r="A234" s="50">
        <v>62510000</v>
      </c>
      <c r="B234" s="51">
        <v>0</v>
      </c>
      <c r="C234" s="51">
        <v>0</v>
      </c>
      <c r="D234" s="51">
        <v>0</v>
      </c>
      <c r="E234" s="51">
        <v>0</v>
      </c>
      <c r="F234" s="51">
        <v>0</v>
      </c>
      <c r="G234" s="51">
        <v>0</v>
      </c>
      <c r="H234" s="51">
        <v>0</v>
      </c>
      <c r="I234" s="51">
        <v>0</v>
      </c>
    </row>
    <row r="235" spans="1:9" x14ac:dyDescent="0.35">
      <c r="A235" s="60" t="s">
        <v>453</v>
      </c>
      <c r="B235" s="51">
        <v>0</v>
      </c>
      <c r="C235" s="51">
        <v>0</v>
      </c>
      <c r="D235" s="51">
        <v>0</v>
      </c>
      <c r="E235" s="51">
        <v>0</v>
      </c>
      <c r="F235" s="51">
        <v>0</v>
      </c>
      <c r="G235" s="51">
        <v>0</v>
      </c>
      <c r="H235" s="51">
        <v>0</v>
      </c>
      <c r="I235" s="51">
        <v>0</v>
      </c>
    </row>
    <row r="236" spans="1:9" x14ac:dyDescent="0.35">
      <c r="A236" s="80" t="s">
        <v>204</v>
      </c>
      <c r="B236" s="51">
        <v>0</v>
      </c>
      <c r="C236" s="51">
        <v>0</v>
      </c>
      <c r="D236" s="51">
        <v>0</v>
      </c>
      <c r="E236" s="51">
        <v>0</v>
      </c>
      <c r="F236" s="51">
        <v>0</v>
      </c>
      <c r="G236" s="51">
        <v>0</v>
      </c>
      <c r="H236" s="51">
        <v>0</v>
      </c>
      <c r="I236" s="51">
        <v>0</v>
      </c>
    </row>
    <row r="237" spans="1:9" x14ac:dyDescent="0.35">
      <c r="A237" s="81">
        <v>0</v>
      </c>
      <c r="B237" s="51">
        <v>0</v>
      </c>
      <c r="C237" s="51">
        <v>0</v>
      </c>
      <c r="D237" s="51">
        <v>0</v>
      </c>
      <c r="E237" s="51">
        <v>0</v>
      </c>
      <c r="F237" s="51">
        <v>0</v>
      </c>
      <c r="G237" s="51">
        <v>0</v>
      </c>
      <c r="H237" s="51">
        <v>0</v>
      </c>
      <c r="I237" s="51">
        <v>0</v>
      </c>
    </row>
    <row r="238" spans="1:9" x14ac:dyDescent="0.35">
      <c r="A238" s="50">
        <v>62570000</v>
      </c>
      <c r="B238" s="51">
        <v>0</v>
      </c>
      <c r="C238" s="51">
        <v>-104</v>
      </c>
      <c r="D238" s="51">
        <v>0</v>
      </c>
      <c r="E238" s="51">
        <v>-346.6</v>
      </c>
      <c r="F238" s="51">
        <v>-152.69999999999999</v>
      </c>
      <c r="G238" s="51">
        <v>-300.36</v>
      </c>
      <c r="H238" s="51">
        <v>-898.75</v>
      </c>
      <c r="I238" s="51">
        <v>-176.65</v>
      </c>
    </row>
    <row r="239" spans="1:9" x14ac:dyDescent="0.35">
      <c r="A239" s="60" t="s">
        <v>454</v>
      </c>
      <c r="B239" s="51">
        <v>0</v>
      </c>
      <c r="C239" s="51">
        <v>-104</v>
      </c>
      <c r="D239" s="51">
        <v>0</v>
      </c>
      <c r="E239" s="51">
        <v>-346.6</v>
      </c>
      <c r="F239" s="51">
        <v>-152.69999999999999</v>
      </c>
      <c r="G239" s="51">
        <v>-300.36</v>
      </c>
      <c r="H239" s="51">
        <v>-898.75</v>
      </c>
      <c r="I239" s="51">
        <v>-176.65</v>
      </c>
    </row>
    <row r="240" spans="1:9" x14ac:dyDescent="0.35">
      <c r="A240" s="80" t="s">
        <v>204</v>
      </c>
      <c r="B240" s="51">
        <v>0</v>
      </c>
      <c r="C240" s="51">
        <v>-104</v>
      </c>
      <c r="D240" s="51">
        <v>0</v>
      </c>
      <c r="E240" s="51">
        <v>-346.6</v>
      </c>
      <c r="F240" s="51">
        <v>-152.69999999999999</v>
      </c>
      <c r="G240" s="51">
        <v>-300.36</v>
      </c>
      <c r="H240" s="51">
        <v>-898.75</v>
      </c>
      <c r="I240" s="51">
        <v>-176.65</v>
      </c>
    </row>
    <row r="241" spans="1:9" x14ac:dyDescent="0.35">
      <c r="A241" s="81">
        <v>-2207.9299999999998</v>
      </c>
      <c r="B241" s="51">
        <v>0</v>
      </c>
      <c r="C241" s="51">
        <v>-104</v>
      </c>
      <c r="D241" s="51">
        <v>0</v>
      </c>
      <c r="E241" s="51">
        <v>-346.6</v>
      </c>
      <c r="F241" s="51">
        <v>-152.69999999999999</v>
      </c>
      <c r="G241" s="51">
        <v>-300.36</v>
      </c>
      <c r="H241" s="51">
        <v>-898.75</v>
      </c>
      <c r="I241" s="51">
        <v>-176.65</v>
      </c>
    </row>
    <row r="242" spans="1:9" x14ac:dyDescent="0.35">
      <c r="A242" s="50">
        <v>62610000</v>
      </c>
      <c r="B242" s="51">
        <v>0</v>
      </c>
      <c r="C242" s="51">
        <v>0</v>
      </c>
      <c r="D242" s="51">
        <v>0</v>
      </c>
      <c r="E242" s="51">
        <v>0</v>
      </c>
      <c r="F242" s="51">
        <v>0</v>
      </c>
      <c r="G242" s="51">
        <v>0</v>
      </c>
      <c r="H242" s="51">
        <v>0</v>
      </c>
      <c r="I242" s="51">
        <v>0</v>
      </c>
    </row>
    <row r="243" spans="1:9" x14ac:dyDescent="0.35">
      <c r="A243" s="60" t="s">
        <v>312</v>
      </c>
      <c r="B243" s="51">
        <v>0</v>
      </c>
      <c r="C243" s="51">
        <v>0</v>
      </c>
      <c r="D243" s="51">
        <v>0</v>
      </c>
      <c r="E243" s="51">
        <v>0</v>
      </c>
      <c r="F243" s="51">
        <v>0</v>
      </c>
      <c r="G243" s="51">
        <v>0</v>
      </c>
      <c r="H243" s="51">
        <v>0</v>
      </c>
      <c r="I243" s="51">
        <v>0</v>
      </c>
    </row>
    <row r="244" spans="1:9" x14ac:dyDescent="0.35">
      <c r="A244" s="80" t="s">
        <v>204</v>
      </c>
      <c r="B244" s="51">
        <v>0</v>
      </c>
      <c r="C244" s="51">
        <v>0</v>
      </c>
      <c r="D244" s="51">
        <v>0</v>
      </c>
      <c r="E244" s="51">
        <v>0</v>
      </c>
      <c r="F244" s="51">
        <v>0</v>
      </c>
      <c r="G244" s="51">
        <v>0</v>
      </c>
      <c r="H244" s="51">
        <v>0</v>
      </c>
      <c r="I244" s="51">
        <v>0</v>
      </c>
    </row>
    <row r="245" spans="1:9" x14ac:dyDescent="0.35">
      <c r="A245" s="81">
        <v>0</v>
      </c>
      <c r="B245" s="51">
        <v>0</v>
      </c>
      <c r="C245" s="51">
        <v>0</v>
      </c>
      <c r="D245" s="51">
        <v>0</v>
      </c>
      <c r="E245" s="51">
        <v>0</v>
      </c>
      <c r="F245" s="51">
        <v>0</v>
      </c>
      <c r="G245" s="51">
        <v>0</v>
      </c>
      <c r="H245" s="51">
        <v>0</v>
      </c>
      <c r="I245" s="51">
        <v>0</v>
      </c>
    </row>
    <row r="246" spans="1:9" x14ac:dyDescent="0.35">
      <c r="A246" s="50">
        <v>62611300</v>
      </c>
      <c r="B246" s="51">
        <v>0</v>
      </c>
      <c r="C246" s="51">
        <v>0</v>
      </c>
      <c r="D246" s="51">
        <v>0</v>
      </c>
      <c r="E246" s="51">
        <v>0</v>
      </c>
      <c r="F246" s="51">
        <v>0</v>
      </c>
      <c r="G246" s="51">
        <v>0</v>
      </c>
      <c r="H246" s="51">
        <v>0</v>
      </c>
      <c r="I246" s="51">
        <v>0</v>
      </c>
    </row>
    <row r="247" spans="1:9" x14ac:dyDescent="0.35">
      <c r="A247" s="60" t="s">
        <v>479</v>
      </c>
      <c r="B247" s="51">
        <v>0</v>
      </c>
      <c r="C247" s="51">
        <v>0</v>
      </c>
      <c r="D247" s="51">
        <v>0</v>
      </c>
      <c r="E247" s="51">
        <v>0</v>
      </c>
      <c r="F247" s="51">
        <v>0</v>
      </c>
      <c r="G247" s="51">
        <v>0</v>
      </c>
      <c r="H247" s="51">
        <v>0</v>
      </c>
      <c r="I247" s="51">
        <v>0</v>
      </c>
    </row>
    <row r="248" spans="1:9" x14ac:dyDescent="0.35">
      <c r="A248" s="80" t="s">
        <v>204</v>
      </c>
      <c r="B248" s="51">
        <v>0</v>
      </c>
      <c r="C248" s="51">
        <v>0</v>
      </c>
      <c r="D248" s="51">
        <v>0</v>
      </c>
      <c r="E248" s="51">
        <v>0</v>
      </c>
      <c r="F248" s="51">
        <v>0</v>
      </c>
      <c r="G248" s="51">
        <v>0</v>
      </c>
      <c r="H248" s="51">
        <v>0</v>
      </c>
      <c r="I248" s="51">
        <v>0</v>
      </c>
    </row>
    <row r="249" spans="1:9" x14ac:dyDescent="0.35">
      <c r="A249" s="81">
        <v>0</v>
      </c>
      <c r="B249" s="51">
        <v>0</v>
      </c>
      <c r="C249" s="51">
        <v>0</v>
      </c>
      <c r="D249" s="51">
        <v>0</v>
      </c>
      <c r="E249" s="51">
        <v>0</v>
      </c>
      <c r="F249" s="51">
        <v>0</v>
      </c>
      <c r="G249" s="51">
        <v>0</v>
      </c>
      <c r="H249" s="51">
        <v>0</v>
      </c>
      <c r="I249" s="51">
        <v>0</v>
      </c>
    </row>
    <row r="250" spans="1:9" x14ac:dyDescent="0.35">
      <c r="A250" s="50">
        <v>62620000</v>
      </c>
      <c r="B250" s="51">
        <v>-81.38</v>
      </c>
      <c r="C250" s="51">
        <v>0</v>
      </c>
      <c r="D250" s="51">
        <v>0</v>
      </c>
      <c r="E250" s="51">
        <v>0</v>
      </c>
      <c r="F250" s="51">
        <v>0</v>
      </c>
      <c r="G250" s="51">
        <v>0</v>
      </c>
      <c r="H250" s="51">
        <v>0</v>
      </c>
      <c r="I250" s="51">
        <v>-81.38</v>
      </c>
    </row>
    <row r="251" spans="1:9" x14ac:dyDescent="0.35">
      <c r="A251" s="60" t="s">
        <v>455</v>
      </c>
      <c r="B251" s="51">
        <v>-81.38</v>
      </c>
      <c r="C251" s="51">
        <v>0</v>
      </c>
      <c r="D251" s="51">
        <v>0</v>
      </c>
      <c r="E251" s="51">
        <v>0</v>
      </c>
      <c r="F251" s="51">
        <v>0</v>
      </c>
      <c r="G251" s="51">
        <v>0</v>
      </c>
      <c r="H251" s="51">
        <v>0</v>
      </c>
      <c r="I251" s="51">
        <v>-81.38</v>
      </c>
    </row>
    <row r="252" spans="1:9" x14ac:dyDescent="0.35">
      <c r="A252" s="80" t="s">
        <v>204</v>
      </c>
      <c r="B252" s="51">
        <v>-81.38</v>
      </c>
      <c r="C252" s="51">
        <v>0</v>
      </c>
      <c r="D252" s="51">
        <v>0</v>
      </c>
      <c r="E252" s="51">
        <v>0</v>
      </c>
      <c r="F252" s="51">
        <v>0</v>
      </c>
      <c r="G252" s="51">
        <v>0</v>
      </c>
      <c r="H252" s="51">
        <v>0</v>
      </c>
      <c r="I252" s="51">
        <v>-81.38</v>
      </c>
    </row>
    <row r="253" spans="1:9" x14ac:dyDescent="0.35">
      <c r="A253" s="81">
        <v>-210.65</v>
      </c>
      <c r="B253" s="51">
        <v>-81.38</v>
      </c>
      <c r="C253" s="51">
        <v>0</v>
      </c>
      <c r="D253" s="51">
        <v>0</v>
      </c>
      <c r="E253" s="51">
        <v>0</v>
      </c>
      <c r="F253" s="51">
        <v>0</v>
      </c>
      <c r="G253" s="51">
        <v>0</v>
      </c>
      <c r="H253" s="51">
        <v>0</v>
      </c>
      <c r="I253" s="51">
        <v>-81.38</v>
      </c>
    </row>
    <row r="254" spans="1:9" x14ac:dyDescent="0.35">
      <c r="A254" s="50">
        <v>62780000</v>
      </c>
      <c r="B254" s="51">
        <v>-70.92</v>
      </c>
      <c r="C254" s="51">
        <v>-138.03</v>
      </c>
      <c r="D254" s="51">
        <v>-20.420000000000002</v>
      </c>
      <c r="E254" s="51">
        <v>-39.549999999999997</v>
      </c>
      <c r="F254" s="51">
        <v>-323.83</v>
      </c>
      <c r="G254" s="51">
        <v>-22.83</v>
      </c>
      <c r="H254" s="51">
        <v>-627.62</v>
      </c>
      <c r="I254" s="51">
        <v>-229.37</v>
      </c>
    </row>
    <row r="255" spans="1:9" x14ac:dyDescent="0.35">
      <c r="A255" s="60" t="s">
        <v>456</v>
      </c>
      <c r="B255" s="51">
        <v>-70.92</v>
      </c>
      <c r="C255" s="51">
        <v>-138.03</v>
      </c>
      <c r="D255" s="51">
        <v>-20.420000000000002</v>
      </c>
      <c r="E255" s="51">
        <v>-39.549999999999997</v>
      </c>
      <c r="F255" s="51">
        <v>-323.83</v>
      </c>
      <c r="G255" s="51">
        <v>-22.83</v>
      </c>
      <c r="H255" s="51">
        <v>-627.62</v>
      </c>
      <c r="I255" s="51">
        <v>-229.37</v>
      </c>
    </row>
    <row r="256" spans="1:9" x14ac:dyDescent="0.35">
      <c r="A256" s="80" t="s">
        <v>204</v>
      </c>
      <c r="B256" s="51">
        <v>-70.92</v>
      </c>
      <c r="C256" s="51">
        <v>-138.03</v>
      </c>
      <c r="D256" s="51">
        <v>-20.420000000000002</v>
      </c>
      <c r="E256" s="51">
        <v>-39.549999999999997</v>
      </c>
      <c r="F256" s="51">
        <v>-323.83</v>
      </c>
      <c r="G256" s="51">
        <v>-22.83</v>
      </c>
      <c r="H256" s="51">
        <v>-627.62</v>
      </c>
      <c r="I256" s="51">
        <v>-229.37</v>
      </c>
    </row>
    <row r="257" spans="1:9" x14ac:dyDescent="0.35">
      <c r="A257" s="81">
        <v>-107.21</v>
      </c>
      <c r="B257" s="51">
        <v>-70.92</v>
      </c>
      <c r="C257" s="51">
        <v>-138.03</v>
      </c>
      <c r="D257" s="51">
        <v>-20.420000000000002</v>
      </c>
      <c r="E257" s="51">
        <v>-39.549999999999997</v>
      </c>
      <c r="F257" s="51">
        <v>-323.83</v>
      </c>
      <c r="G257" s="51">
        <v>-22.83</v>
      </c>
      <c r="H257" s="51">
        <v>-627.62</v>
      </c>
      <c r="I257" s="51">
        <v>-229.37</v>
      </c>
    </row>
    <row r="258" spans="1:9" x14ac:dyDescent="0.35">
      <c r="A258" s="50">
        <v>62781000</v>
      </c>
      <c r="B258" s="51">
        <v>-94.17</v>
      </c>
      <c r="C258" s="51">
        <v>-187.63</v>
      </c>
      <c r="D258" s="51">
        <v>-51.34</v>
      </c>
      <c r="E258" s="51">
        <v>-72.599999999999994</v>
      </c>
      <c r="F258" s="51">
        <v>-94.81</v>
      </c>
      <c r="G258" s="51">
        <v>-154.86000000000001</v>
      </c>
      <c r="H258" s="51">
        <v>-595.9</v>
      </c>
      <c r="I258" s="51">
        <v>-333.14</v>
      </c>
    </row>
    <row r="259" spans="1:9" x14ac:dyDescent="0.35">
      <c r="A259" s="60" t="s">
        <v>261</v>
      </c>
      <c r="B259" s="51">
        <v>-94.17</v>
      </c>
      <c r="C259" s="51">
        <v>-187.63</v>
      </c>
      <c r="D259" s="51">
        <v>-51.34</v>
      </c>
      <c r="E259" s="51">
        <v>-72.599999999999994</v>
      </c>
      <c r="F259" s="51">
        <v>-94.81</v>
      </c>
      <c r="G259" s="51">
        <v>-154.86000000000001</v>
      </c>
      <c r="H259" s="51">
        <v>-595.9</v>
      </c>
      <c r="I259" s="51">
        <v>-333.14</v>
      </c>
    </row>
    <row r="260" spans="1:9" x14ac:dyDescent="0.35">
      <c r="A260" s="80" t="s">
        <v>204</v>
      </c>
      <c r="B260" s="51">
        <v>-94.17</v>
      </c>
      <c r="C260" s="51">
        <v>-187.63</v>
      </c>
      <c r="D260" s="51">
        <v>-51.34</v>
      </c>
      <c r="E260" s="51">
        <v>-72.599999999999994</v>
      </c>
      <c r="F260" s="51">
        <v>-94.81</v>
      </c>
      <c r="G260" s="51">
        <v>-154.86000000000001</v>
      </c>
      <c r="H260" s="51">
        <v>-595.9</v>
      </c>
      <c r="I260" s="51">
        <v>-333.14</v>
      </c>
    </row>
    <row r="261" spans="1:9" x14ac:dyDescent="0.35">
      <c r="A261" s="81">
        <v>-81.52</v>
      </c>
      <c r="B261" s="51">
        <v>-94.17</v>
      </c>
      <c r="C261" s="51">
        <v>-187.63</v>
      </c>
      <c r="D261" s="51">
        <v>-51.34</v>
      </c>
      <c r="E261" s="51">
        <v>-72.599999999999994</v>
      </c>
      <c r="F261" s="51">
        <v>-94.81</v>
      </c>
      <c r="G261" s="51">
        <v>-154.86000000000001</v>
      </c>
      <c r="H261" s="51">
        <v>-595.9</v>
      </c>
      <c r="I261" s="51">
        <v>-333.14</v>
      </c>
    </row>
    <row r="262" spans="1:9" x14ac:dyDescent="0.35">
      <c r="A262" s="50">
        <v>62810000</v>
      </c>
      <c r="B262" s="51">
        <v>0</v>
      </c>
      <c r="C262" s="51">
        <v>0</v>
      </c>
      <c r="D262" s="51">
        <v>0</v>
      </c>
      <c r="E262" s="51">
        <v>0</v>
      </c>
      <c r="F262" s="51">
        <v>-600</v>
      </c>
      <c r="G262" s="51">
        <v>0</v>
      </c>
      <c r="H262" s="51">
        <v>-9571.5</v>
      </c>
      <c r="I262" s="51">
        <v>0</v>
      </c>
    </row>
    <row r="263" spans="1:9" x14ac:dyDescent="0.35">
      <c r="A263" s="60" t="s">
        <v>457</v>
      </c>
      <c r="B263" s="51">
        <v>0</v>
      </c>
      <c r="C263" s="51">
        <v>0</v>
      </c>
      <c r="D263" s="51">
        <v>0</v>
      </c>
      <c r="E263" s="51">
        <v>0</v>
      </c>
      <c r="F263" s="51">
        <v>-600</v>
      </c>
      <c r="G263" s="51">
        <v>0</v>
      </c>
      <c r="H263" s="51">
        <v>-9571.5</v>
      </c>
      <c r="I263" s="51">
        <v>0</v>
      </c>
    </row>
    <row r="264" spans="1:9" x14ac:dyDescent="0.35">
      <c r="A264" s="80" t="s">
        <v>234</v>
      </c>
      <c r="B264" s="51">
        <v>0</v>
      </c>
      <c r="C264" s="51">
        <v>0</v>
      </c>
      <c r="D264" s="51">
        <v>0</v>
      </c>
      <c r="E264" s="51">
        <v>0</v>
      </c>
      <c r="F264" s="51">
        <v>-600</v>
      </c>
      <c r="G264" s="51">
        <v>0</v>
      </c>
      <c r="H264" s="51">
        <v>-9571.5</v>
      </c>
      <c r="I264" s="51">
        <v>0</v>
      </c>
    </row>
    <row r="265" spans="1:9" x14ac:dyDescent="0.35">
      <c r="A265" s="81">
        <v>-1089.75</v>
      </c>
      <c r="B265" s="51">
        <v>0</v>
      </c>
      <c r="C265" s="51">
        <v>0</v>
      </c>
      <c r="D265" s="51">
        <v>0</v>
      </c>
      <c r="E265" s="51">
        <v>0</v>
      </c>
      <c r="F265" s="51">
        <v>-600</v>
      </c>
      <c r="G265" s="51">
        <v>0</v>
      </c>
      <c r="H265" s="51">
        <v>-9571.5</v>
      </c>
      <c r="I265" s="51">
        <v>0</v>
      </c>
    </row>
    <row r="266" spans="1:9" x14ac:dyDescent="0.35">
      <c r="A266" s="50">
        <v>63120000</v>
      </c>
      <c r="B266" s="51">
        <v>0</v>
      </c>
      <c r="C266" s="51">
        <v>0</v>
      </c>
      <c r="D266" s="51">
        <v>0</v>
      </c>
      <c r="E266" s="51">
        <v>0</v>
      </c>
      <c r="F266" s="51">
        <v>0</v>
      </c>
      <c r="G266" s="51">
        <v>0</v>
      </c>
      <c r="H266" s="51">
        <v>0</v>
      </c>
      <c r="I266" s="51">
        <v>0</v>
      </c>
    </row>
    <row r="267" spans="1:9" x14ac:dyDescent="0.35">
      <c r="A267" s="60" t="s">
        <v>261</v>
      </c>
      <c r="B267" s="51">
        <v>0</v>
      </c>
      <c r="C267" s="51">
        <v>0</v>
      </c>
      <c r="D267" s="51">
        <v>0</v>
      </c>
      <c r="E267" s="51">
        <v>0</v>
      </c>
      <c r="F267" s="51">
        <v>0</v>
      </c>
      <c r="G267" s="51">
        <v>0</v>
      </c>
      <c r="H267" s="51">
        <v>0</v>
      </c>
      <c r="I267" s="51">
        <v>0</v>
      </c>
    </row>
    <row r="268" spans="1:9" x14ac:dyDescent="0.35">
      <c r="A268" s="80" t="s">
        <v>204</v>
      </c>
      <c r="B268" s="51">
        <v>0</v>
      </c>
      <c r="C268" s="51">
        <v>0</v>
      </c>
      <c r="D268" s="51">
        <v>0</v>
      </c>
      <c r="E268" s="51">
        <v>0</v>
      </c>
      <c r="F268" s="51">
        <v>0</v>
      </c>
      <c r="G268" s="51">
        <v>0</v>
      </c>
      <c r="H268" s="51">
        <v>0</v>
      </c>
      <c r="I268" s="51">
        <v>0</v>
      </c>
    </row>
    <row r="269" spans="1:9" x14ac:dyDescent="0.35">
      <c r="A269" s="81">
        <v>0</v>
      </c>
      <c r="B269" s="51">
        <v>0</v>
      </c>
      <c r="C269" s="51">
        <v>0</v>
      </c>
      <c r="D269" s="51">
        <v>0</v>
      </c>
      <c r="E269" s="51">
        <v>0</v>
      </c>
      <c r="F269" s="51">
        <v>0</v>
      </c>
      <c r="G269" s="51">
        <v>0</v>
      </c>
      <c r="H269" s="51">
        <v>0</v>
      </c>
      <c r="I269" s="51">
        <v>0</v>
      </c>
    </row>
    <row r="270" spans="1:9" x14ac:dyDescent="0.35">
      <c r="A270" s="50">
        <v>63330000</v>
      </c>
      <c r="B270" s="51">
        <v>-200</v>
      </c>
      <c r="C270" s="51">
        <v>0</v>
      </c>
      <c r="D270" s="51">
        <v>0</v>
      </c>
      <c r="E270" s="51">
        <v>-380</v>
      </c>
      <c r="F270" s="51">
        <v>0</v>
      </c>
      <c r="G270" s="51">
        <v>-804.53</v>
      </c>
      <c r="H270" s="51">
        <v>-5040</v>
      </c>
      <c r="I270" s="51">
        <v>-200</v>
      </c>
    </row>
    <row r="271" spans="1:9" x14ac:dyDescent="0.35">
      <c r="A271" s="60" t="s">
        <v>458</v>
      </c>
      <c r="B271" s="51">
        <v>-200</v>
      </c>
      <c r="C271" s="51">
        <v>0</v>
      </c>
      <c r="D271" s="51">
        <v>0</v>
      </c>
      <c r="E271" s="51">
        <v>-380</v>
      </c>
      <c r="F271" s="51">
        <v>0</v>
      </c>
      <c r="G271" s="51">
        <v>-804.53</v>
      </c>
      <c r="H271" s="51">
        <v>-5040</v>
      </c>
      <c r="I271" s="51">
        <v>-200</v>
      </c>
    </row>
    <row r="272" spans="1:9" x14ac:dyDescent="0.35">
      <c r="A272" s="80" t="s">
        <v>204</v>
      </c>
      <c r="B272" s="51">
        <v>-200</v>
      </c>
      <c r="C272" s="51">
        <v>0</v>
      </c>
      <c r="D272" s="51">
        <v>0</v>
      </c>
      <c r="E272" s="51">
        <v>-380</v>
      </c>
      <c r="F272" s="51">
        <v>0</v>
      </c>
      <c r="G272" s="51">
        <v>-804.53</v>
      </c>
      <c r="H272" s="51">
        <v>-5040</v>
      </c>
      <c r="I272" s="51">
        <v>-200</v>
      </c>
    </row>
    <row r="273" spans="1:9" x14ac:dyDescent="0.35">
      <c r="A273" s="81">
        <v>-6424.53</v>
      </c>
      <c r="B273" s="51">
        <v>-200</v>
      </c>
      <c r="C273" s="51">
        <v>0</v>
      </c>
      <c r="D273" s="51">
        <v>0</v>
      </c>
      <c r="E273" s="51">
        <v>-380</v>
      </c>
      <c r="F273" s="51">
        <v>0</v>
      </c>
      <c r="G273" s="51">
        <v>-804.53</v>
      </c>
      <c r="H273" s="51">
        <v>-5040</v>
      </c>
      <c r="I273" s="51">
        <v>-200</v>
      </c>
    </row>
    <row r="274" spans="1:9" x14ac:dyDescent="0.35">
      <c r="A274" s="50">
        <v>63340000</v>
      </c>
      <c r="B274" s="51">
        <v>0</v>
      </c>
      <c r="C274" s="51">
        <v>0</v>
      </c>
      <c r="D274" s="51">
        <v>0</v>
      </c>
      <c r="E274" s="51">
        <v>0</v>
      </c>
      <c r="F274" s="51">
        <v>0</v>
      </c>
      <c r="G274" s="51">
        <v>0</v>
      </c>
      <c r="H274" s="51">
        <v>0</v>
      </c>
      <c r="I274" s="51">
        <v>0</v>
      </c>
    </row>
    <row r="275" spans="1:9" x14ac:dyDescent="0.35">
      <c r="A275" s="60" t="s">
        <v>261</v>
      </c>
      <c r="B275" s="51">
        <v>0</v>
      </c>
      <c r="C275" s="51">
        <v>0</v>
      </c>
      <c r="D275" s="51">
        <v>0</v>
      </c>
      <c r="E275" s="51">
        <v>0</v>
      </c>
      <c r="F275" s="51">
        <v>0</v>
      </c>
      <c r="G275" s="51">
        <v>0</v>
      </c>
      <c r="H275" s="51">
        <v>0</v>
      </c>
      <c r="I275" s="51">
        <v>0</v>
      </c>
    </row>
    <row r="276" spans="1:9" x14ac:dyDescent="0.35">
      <c r="A276" s="80" t="s">
        <v>204</v>
      </c>
      <c r="B276" s="51">
        <v>0</v>
      </c>
      <c r="C276" s="51">
        <v>0</v>
      </c>
      <c r="D276" s="51">
        <v>0</v>
      </c>
      <c r="E276" s="51">
        <v>0</v>
      </c>
      <c r="F276" s="51">
        <v>0</v>
      </c>
      <c r="G276" s="51">
        <v>0</v>
      </c>
      <c r="H276" s="51">
        <v>0</v>
      </c>
      <c r="I276" s="51">
        <v>0</v>
      </c>
    </row>
    <row r="277" spans="1:9" x14ac:dyDescent="0.35">
      <c r="A277" s="81">
        <v>0</v>
      </c>
      <c r="B277" s="51">
        <v>0</v>
      </c>
      <c r="C277" s="51">
        <v>0</v>
      </c>
      <c r="D277" s="51">
        <v>0</v>
      </c>
      <c r="E277" s="51">
        <v>0</v>
      </c>
      <c r="F277" s="51">
        <v>0</v>
      </c>
      <c r="G277" s="51">
        <v>0</v>
      </c>
      <c r="H277" s="51">
        <v>0</v>
      </c>
      <c r="I277" s="51">
        <v>0</v>
      </c>
    </row>
    <row r="278" spans="1:9" x14ac:dyDescent="0.35">
      <c r="A278" s="50">
        <v>63500000</v>
      </c>
      <c r="B278" s="51">
        <v>0</v>
      </c>
      <c r="C278" s="51">
        <v>0</v>
      </c>
      <c r="D278" s="51">
        <v>0</v>
      </c>
      <c r="E278" s="51">
        <v>0</v>
      </c>
      <c r="F278" s="51">
        <v>0</v>
      </c>
      <c r="G278" s="51">
        <v>0</v>
      </c>
      <c r="H278" s="51">
        <v>0</v>
      </c>
      <c r="I278" s="51">
        <v>0</v>
      </c>
    </row>
    <row r="279" spans="1:9" x14ac:dyDescent="0.35">
      <c r="A279" s="60" t="s">
        <v>459</v>
      </c>
      <c r="B279" s="51">
        <v>0</v>
      </c>
      <c r="C279" s="51">
        <v>0</v>
      </c>
      <c r="D279" s="51">
        <v>0</v>
      </c>
      <c r="E279" s="51">
        <v>0</v>
      </c>
      <c r="F279" s="51">
        <v>0</v>
      </c>
      <c r="G279" s="51">
        <v>0</v>
      </c>
      <c r="H279" s="51">
        <v>0</v>
      </c>
      <c r="I279" s="51">
        <v>0</v>
      </c>
    </row>
    <row r="280" spans="1:9" x14ac:dyDescent="0.35">
      <c r="A280" s="80" t="s">
        <v>204</v>
      </c>
      <c r="B280" s="51">
        <v>0</v>
      </c>
      <c r="C280" s="51">
        <v>0</v>
      </c>
      <c r="D280" s="51">
        <v>0</v>
      </c>
      <c r="E280" s="51">
        <v>0</v>
      </c>
      <c r="F280" s="51">
        <v>0</v>
      </c>
      <c r="G280" s="51">
        <v>0</v>
      </c>
      <c r="H280" s="51">
        <v>0</v>
      </c>
      <c r="I280" s="51">
        <v>0</v>
      </c>
    </row>
    <row r="281" spans="1:9" x14ac:dyDescent="0.35">
      <c r="A281" s="81">
        <v>0</v>
      </c>
      <c r="B281" s="51">
        <v>0</v>
      </c>
      <c r="C281" s="51">
        <v>0</v>
      </c>
      <c r="D281" s="51">
        <v>0</v>
      </c>
      <c r="E281" s="51">
        <v>0</v>
      </c>
      <c r="F281" s="51">
        <v>0</v>
      </c>
      <c r="G281" s="51">
        <v>0</v>
      </c>
      <c r="H281" s="51">
        <v>0</v>
      </c>
      <c r="I281" s="51">
        <v>0</v>
      </c>
    </row>
    <row r="282" spans="1:9" x14ac:dyDescent="0.35">
      <c r="A282" s="50">
        <v>63511000</v>
      </c>
      <c r="B282" s="51">
        <v>3871</v>
      </c>
      <c r="C282" s="51">
        <v>0</v>
      </c>
      <c r="D282" s="51">
        <v>0</v>
      </c>
      <c r="E282" s="51">
        <v>0</v>
      </c>
      <c r="F282" s="51">
        <v>0</v>
      </c>
      <c r="G282" s="51">
        <v>0</v>
      </c>
      <c r="H282" s="51">
        <v>0</v>
      </c>
      <c r="I282" s="51">
        <v>3871</v>
      </c>
    </row>
    <row r="283" spans="1:9" x14ac:dyDescent="0.35">
      <c r="A283" s="60" t="s">
        <v>460</v>
      </c>
      <c r="B283" s="51">
        <v>3871</v>
      </c>
      <c r="C283" s="51">
        <v>0</v>
      </c>
      <c r="D283" s="51">
        <v>0</v>
      </c>
      <c r="E283" s="51">
        <v>0</v>
      </c>
      <c r="F283" s="51">
        <v>0</v>
      </c>
      <c r="G283" s="51">
        <v>0</v>
      </c>
      <c r="H283" s="51">
        <v>0</v>
      </c>
      <c r="I283" s="51">
        <v>3871</v>
      </c>
    </row>
    <row r="284" spans="1:9" x14ac:dyDescent="0.35">
      <c r="A284" s="80" t="s">
        <v>204</v>
      </c>
      <c r="B284" s="51">
        <v>3871</v>
      </c>
      <c r="C284" s="51">
        <v>0</v>
      </c>
      <c r="D284" s="51">
        <v>0</v>
      </c>
      <c r="E284" s="51">
        <v>0</v>
      </c>
      <c r="F284" s="51">
        <v>0</v>
      </c>
      <c r="G284" s="51">
        <v>0</v>
      </c>
      <c r="H284" s="51">
        <v>0</v>
      </c>
      <c r="I284" s="51">
        <v>3871</v>
      </c>
    </row>
    <row r="285" spans="1:9" x14ac:dyDescent="0.35">
      <c r="A285" s="81">
        <v>3871</v>
      </c>
      <c r="B285" s="51">
        <v>3871</v>
      </c>
      <c r="C285" s="51">
        <v>0</v>
      </c>
      <c r="D285" s="51">
        <v>0</v>
      </c>
      <c r="E285" s="51">
        <v>0</v>
      </c>
      <c r="F285" s="51">
        <v>0</v>
      </c>
      <c r="G285" s="51">
        <v>0</v>
      </c>
      <c r="H285" s="51">
        <v>0</v>
      </c>
      <c r="I285" s="51">
        <v>3871</v>
      </c>
    </row>
    <row r="286" spans="1:9" x14ac:dyDescent="0.35">
      <c r="A286" s="50">
        <v>63512000</v>
      </c>
      <c r="B286" s="51">
        <v>0</v>
      </c>
      <c r="C286" s="51">
        <v>0</v>
      </c>
      <c r="D286" s="51">
        <v>0</v>
      </c>
      <c r="E286" s="51">
        <v>0</v>
      </c>
      <c r="F286" s="51">
        <v>0</v>
      </c>
      <c r="G286" s="51">
        <v>0</v>
      </c>
      <c r="H286" s="51">
        <v>0</v>
      </c>
      <c r="I286" s="51">
        <v>0</v>
      </c>
    </row>
    <row r="287" spans="1:9" x14ac:dyDescent="0.35">
      <c r="A287" s="60" t="s">
        <v>461</v>
      </c>
      <c r="B287" s="51">
        <v>0</v>
      </c>
      <c r="C287" s="51">
        <v>0</v>
      </c>
      <c r="D287" s="51">
        <v>0</v>
      </c>
      <c r="E287" s="51">
        <v>0</v>
      </c>
      <c r="F287" s="51">
        <v>0</v>
      </c>
      <c r="G287" s="51">
        <v>0</v>
      </c>
      <c r="H287" s="51">
        <v>0</v>
      </c>
      <c r="I287" s="51">
        <v>0</v>
      </c>
    </row>
    <row r="288" spans="1:9" x14ac:dyDescent="0.35">
      <c r="A288" s="80" t="s">
        <v>204</v>
      </c>
      <c r="B288" s="51">
        <v>0</v>
      </c>
      <c r="C288" s="51">
        <v>0</v>
      </c>
      <c r="D288" s="51">
        <v>0</v>
      </c>
      <c r="E288" s="51">
        <v>0</v>
      </c>
      <c r="F288" s="51">
        <v>0</v>
      </c>
      <c r="G288" s="51">
        <v>0</v>
      </c>
      <c r="H288" s="51">
        <v>0</v>
      </c>
      <c r="I288" s="51">
        <v>0</v>
      </c>
    </row>
    <row r="289" spans="1:9" x14ac:dyDescent="0.35">
      <c r="A289" s="81">
        <v>-17965</v>
      </c>
      <c r="B289" s="51">
        <v>0</v>
      </c>
      <c r="C289" s="51">
        <v>0</v>
      </c>
      <c r="D289" s="51">
        <v>0</v>
      </c>
      <c r="E289" s="51">
        <v>0</v>
      </c>
      <c r="F289" s="51">
        <v>0</v>
      </c>
      <c r="G289" s="51">
        <v>0</v>
      </c>
      <c r="H289" s="51">
        <v>0</v>
      </c>
      <c r="I289" s="51">
        <v>0</v>
      </c>
    </row>
    <row r="290" spans="1:9" x14ac:dyDescent="0.35">
      <c r="A290" s="50">
        <v>63710000</v>
      </c>
      <c r="B290" s="51">
        <v>0</v>
      </c>
      <c r="C290" s="51">
        <v>0</v>
      </c>
      <c r="D290" s="51">
        <v>0</v>
      </c>
      <c r="E290" s="51">
        <v>0</v>
      </c>
      <c r="F290" s="51">
        <v>0</v>
      </c>
      <c r="G290" s="51">
        <v>0</v>
      </c>
      <c r="H290" s="51">
        <v>0</v>
      </c>
      <c r="I290" s="51">
        <v>0</v>
      </c>
    </row>
    <row r="291" spans="1:9" x14ac:dyDescent="0.35">
      <c r="A291" s="60" t="s">
        <v>462</v>
      </c>
      <c r="B291" s="51">
        <v>0</v>
      </c>
      <c r="C291" s="51">
        <v>0</v>
      </c>
      <c r="D291" s="51">
        <v>0</v>
      </c>
      <c r="E291" s="51">
        <v>0</v>
      </c>
      <c r="F291" s="51">
        <v>0</v>
      </c>
      <c r="G291" s="51">
        <v>0</v>
      </c>
      <c r="H291" s="51">
        <v>0</v>
      </c>
      <c r="I291" s="51">
        <v>0</v>
      </c>
    </row>
    <row r="292" spans="1:9" x14ac:dyDescent="0.35">
      <c r="A292" s="80" t="s">
        <v>204</v>
      </c>
      <c r="B292" s="51">
        <v>0</v>
      </c>
      <c r="C292" s="51">
        <v>0</v>
      </c>
      <c r="D292" s="51">
        <v>0</v>
      </c>
      <c r="E292" s="51">
        <v>0</v>
      </c>
      <c r="F292" s="51">
        <v>0</v>
      </c>
      <c r="G292" s="51">
        <v>0</v>
      </c>
      <c r="H292" s="51">
        <v>0</v>
      </c>
      <c r="I292" s="51">
        <v>0</v>
      </c>
    </row>
    <row r="293" spans="1:9" x14ac:dyDescent="0.35">
      <c r="A293" s="81">
        <v>0</v>
      </c>
      <c r="B293" s="51">
        <v>0</v>
      </c>
      <c r="C293" s="51">
        <v>0</v>
      </c>
      <c r="D293" s="51">
        <v>0</v>
      </c>
      <c r="E293" s="51">
        <v>0</v>
      </c>
      <c r="F293" s="51">
        <v>0</v>
      </c>
      <c r="G293" s="51">
        <v>0</v>
      </c>
      <c r="H293" s="51">
        <v>0</v>
      </c>
      <c r="I293" s="51">
        <v>0</v>
      </c>
    </row>
    <row r="294" spans="1:9" x14ac:dyDescent="0.35">
      <c r="A294" s="50">
        <v>64110000</v>
      </c>
      <c r="B294" s="51">
        <v>-39234.53</v>
      </c>
      <c r="C294" s="51">
        <v>-47149.59</v>
      </c>
      <c r="D294" s="51">
        <v>0</v>
      </c>
      <c r="E294" s="51">
        <v>-47795</v>
      </c>
      <c r="F294" s="51">
        <v>-44341.85</v>
      </c>
      <c r="G294" s="51">
        <v>-61261.54</v>
      </c>
      <c r="H294" s="51">
        <v>-54434.13</v>
      </c>
      <c r="I294" s="51">
        <v>-137493.42000000001</v>
      </c>
    </row>
    <row r="295" spans="1:9" x14ac:dyDescent="0.35">
      <c r="A295" s="60" t="s">
        <v>322</v>
      </c>
      <c r="B295" s="51">
        <v>-39234.53</v>
      </c>
      <c r="C295" s="51">
        <v>-47149.59</v>
      </c>
      <c r="D295" s="51">
        <v>0</v>
      </c>
      <c r="E295" s="51">
        <v>-47795</v>
      </c>
      <c r="F295" s="51">
        <v>-44341.85</v>
      </c>
      <c r="G295" s="51">
        <v>-61261.54</v>
      </c>
      <c r="H295" s="51">
        <v>-54434.13</v>
      </c>
      <c r="I295" s="51">
        <v>-137493.42000000001</v>
      </c>
    </row>
    <row r="296" spans="1:9" x14ac:dyDescent="0.35">
      <c r="A296" s="80" t="s">
        <v>234</v>
      </c>
      <c r="B296" s="51">
        <v>-39234.53</v>
      </c>
      <c r="C296" s="51">
        <v>-47149.59</v>
      </c>
      <c r="D296" s="51">
        <v>0</v>
      </c>
      <c r="E296" s="51">
        <v>-47795</v>
      </c>
      <c r="F296" s="51">
        <v>-44341.85</v>
      </c>
      <c r="G296" s="51">
        <v>-61261.54</v>
      </c>
      <c r="H296" s="51">
        <v>-54434.13</v>
      </c>
      <c r="I296" s="51">
        <v>-137493.42000000001</v>
      </c>
    </row>
    <row r="297" spans="1:9" x14ac:dyDescent="0.35">
      <c r="A297" s="81">
        <v>-465665.97</v>
      </c>
      <c r="B297" s="51">
        <v>-39234.53</v>
      </c>
      <c r="C297" s="51">
        <v>-47149.59</v>
      </c>
      <c r="D297" s="51">
        <v>0</v>
      </c>
      <c r="E297" s="51">
        <v>-47795</v>
      </c>
      <c r="F297" s="51">
        <v>-44341.85</v>
      </c>
      <c r="G297" s="51">
        <v>-61261.54</v>
      </c>
      <c r="H297" s="51">
        <v>-54434.13</v>
      </c>
      <c r="I297" s="51">
        <v>-137493.42000000001</v>
      </c>
    </row>
    <row r="298" spans="1:9" x14ac:dyDescent="0.35">
      <c r="A298" s="50">
        <v>64120000</v>
      </c>
      <c r="B298" s="51">
        <v>10231.75</v>
      </c>
      <c r="C298" s="51">
        <v>0</v>
      </c>
      <c r="D298" s="51">
        <v>0</v>
      </c>
      <c r="E298" s="51">
        <v>0</v>
      </c>
      <c r="F298" s="51">
        <v>0</v>
      </c>
      <c r="G298" s="51">
        <v>0</v>
      </c>
      <c r="H298" s="51">
        <v>10231.75</v>
      </c>
      <c r="I298" s="51">
        <v>10231.75</v>
      </c>
    </row>
    <row r="299" spans="1:9" x14ac:dyDescent="0.35">
      <c r="A299" s="60" t="s">
        <v>463</v>
      </c>
      <c r="B299" s="51">
        <v>10231.75</v>
      </c>
      <c r="C299" s="51">
        <v>0</v>
      </c>
      <c r="D299" s="51">
        <v>0</v>
      </c>
      <c r="E299" s="51">
        <v>0</v>
      </c>
      <c r="F299" s="51">
        <v>0</v>
      </c>
      <c r="G299" s="51">
        <v>0</v>
      </c>
      <c r="H299" s="51">
        <v>10231.75</v>
      </c>
      <c r="I299" s="51">
        <v>10231.75</v>
      </c>
    </row>
    <row r="300" spans="1:9" x14ac:dyDescent="0.35">
      <c r="A300" s="80" t="s">
        <v>234</v>
      </c>
      <c r="B300" s="51">
        <v>10231.75</v>
      </c>
      <c r="C300" s="51">
        <v>0</v>
      </c>
      <c r="D300" s="51">
        <v>0</v>
      </c>
      <c r="E300" s="51">
        <v>0</v>
      </c>
      <c r="F300" s="51">
        <v>0</v>
      </c>
      <c r="G300" s="51">
        <v>0</v>
      </c>
      <c r="H300" s="51">
        <v>10231.75</v>
      </c>
      <c r="I300" s="51">
        <v>10231.75</v>
      </c>
    </row>
    <row r="301" spans="1:9" x14ac:dyDescent="0.35">
      <c r="A301" s="81">
        <v>0</v>
      </c>
      <c r="B301" s="51">
        <v>10231.75</v>
      </c>
      <c r="C301" s="51">
        <v>0</v>
      </c>
      <c r="D301" s="51">
        <v>0</v>
      </c>
      <c r="E301" s="51">
        <v>0</v>
      </c>
      <c r="F301" s="51">
        <v>0</v>
      </c>
      <c r="G301" s="51">
        <v>0</v>
      </c>
      <c r="H301" s="51">
        <v>10231.75</v>
      </c>
      <c r="I301" s="51">
        <v>10231.75</v>
      </c>
    </row>
    <row r="302" spans="1:9" x14ac:dyDescent="0.35">
      <c r="A302" s="50">
        <v>64130000</v>
      </c>
      <c r="B302" s="51">
        <v>0</v>
      </c>
      <c r="C302" s="51">
        <v>0</v>
      </c>
      <c r="D302" s="51">
        <v>0</v>
      </c>
      <c r="E302" s="51">
        <v>0</v>
      </c>
      <c r="F302" s="51">
        <v>0</v>
      </c>
      <c r="G302" s="51">
        <v>0</v>
      </c>
      <c r="H302" s="51">
        <v>0</v>
      </c>
      <c r="I302" s="51">
        <v>0</v>
      </c>
    </row>
    <row r="303" spans="1:9" x14ac:dyDescent="0.35">
      <c r="A303" s="60" t="s">
        <v>464</v>
      </c>
      <c r="B303" s="51">
        <v>0</v>
      </c>
      <c r="C303" s="51">
        <v>0</v>
      </c>
      <c r="D303" s="51">
        <v>0</v>
      </c>
      <c r="E303" s="51">
        <v>0</v>
      </c>
      <c r="F303" s="51">
        <v>0</v>
      </c>
      <c r="G303" s="51">
        <v>0</v>
      </c>
      <c r="H303" s="51">
        <v>0</v>
      </c>
      <c r="I303" s="51">
        <v>0</v>
      </c>
    </row>
    <row r="304" spans="1:9" x14ac:dyDescent="0.35">
      <c r="A304" s="80" t="s">
        <v>208</v>
      </c>
      <c r="B304" s="51">
        <v>0</v>
      </c>
      <c r="C304" s="51">
        <v>0</v>
      </c>
      <c r="D304" s="51">
        <v>0</v>
      </c>
      <c r="E304" s="51">
        <v>0</v>
      </c>
      <c r="F304" s="51">
        <v>0</v>
      </c>
      <c r="G304" s="51">
        <v>0</v>
      </c>
      <c r="H304" s="51">
        <v>0</v>
      </c>
      <c r="I304" s="51">
        <v>0</v>
      </c>
    </row>
    <row r="305" spans="1:9" x14ac:dyDescent="0.35">
      <c r="A305" s="81">
        <v>0</v>
      </c>
      <c r="B305" s="51">
        <v>0</v>
      </c>
      <c r="C305" s="51">
        <v>0</v>
      </c>
      <c r="D305" s="51">
        <v>0</v>
      </c>
      <c r="E305" s="51">
        <v>0</v>
      </c>
      <c r="F305" s="51">
        <v>0</v>
      </c>
      <c r="G305" s="51">
        <v>0</v>
      </c>
      <c r="H305" s="51">
        <v>0</v>
      </c>
      <c r="I305" s="51">
        <v>0</v>
      </c>
    </row>
    <row r="306" spans="1:9" x14ac:dyDescent="0.35">
      <c r="A306" s="50">
        <v>64510000</v>
      </c>
      <c r="B306" s="51">
        <v>6810.26</v>
      </c>
      <c r="C306" s="51">
        <v>-2069.6999999999998</v>
      </c>
      <c r="D306" s="51">
        <v>0</v>
      </c>
      <c r="E306" s="51">
        <v>-11438.32</v>
      </c>
      <c r="F306" s="51">
        <v>-8392.82</v>
      </c>
      <c r="G306" s="51">
        <v>-9252.82</v>
      </c>
      <c r="H306" s="51">
        <v>-8016.31</v>
      </c>
      <c r="I306" s="51">
        <v>-3400.38</v>
      </c>
    </row>
    <row r="307" spans="1:9" x14ac:dyDescent="0.35">
      <c r="A307" s="60" t="s">
        <v>465</v>
      </c>
      <c r="B307" s="51">
        <v>6810.26</v>
      </c>
      <c r="C307" s="51">
        <v>-2069.6999999999998</v>
      </c>
      <c r="D307" s="51">
        <v>0</v>
      </c>
      <c r="E307" s="51">
        <v>-11438.32</v>
      </c>
      <c r="F307" s="51">
        <v>-8392.82</v>
      </c>
      <c r="G307" s="51">
        <v>-9252.82</v>
      </c>
      <c r="H307" s="51">
        <v>-8016.31</v>
      </c>
      <c r="I307" s="51">
        <v>-3400.38</v>
      </c>
    </row>
    <row r="308" spans="1:9" x14ac:dyDescent="0.35">
      <c r="A308" s="80" t="s">
        <v>234</v>
      </c>
      <c r="B308" s="51">
        <v>6810.26</v>
      </c>
      <c r="C308" s="51">
        <v>-2069.6999999999998</v>
      </c>
      <c r="D308" s="51">
        <v>0</v>
      </c>
      <c r="E308" s="51">
        <v>-11438.32</v>
      </c>
      <c r="F308" s="51">
        <v>-8392.82</v>
      </c>
      <c r="G308" s="51">
        <v>-9252.82</v>
      </c>
      <c r="H308" s="51">
        <v>-8016.31</v>
      </c>
      <c r="I308" s="51">
        <v>-3400.38</v>
      </c>
    </row>
    <row r="309" spans="1:9" x14ac:dyDescent="0.35">
      <c r="A309" s="81">
        <v>-68183.850000000006</v>
      </c>
      <c r="B309" s="51">
        <v>6810.26</v>
      </c>
      <c r="C309" s="51">
        <v>-2069.6999999999998</v>
      </c>
      <c r="D309" s="51">
        <v>0</v>
      </c>
      <c r="E309" s="51">
        <v>-11438.32</v>
      </c>
      <c r="F309" s="51">
        <v>-8392.82</v>
      </c>
      <c r="G309" s="51">
        <v>-9252.82</v>
      </c>
      <c r="H309" s="51">
        <v>-8016.31</v>
      </c>
      <c r="I309" s="51">
        <v>-3400.38</v>
      </c>
    </row>
    <row r="310" spans="1:9" x14ac:dyDescent="0.35">
      <c r="A310" s="50">
        <v>64530000</v>
      </c>
      <c r="B310" s="51">
        <v>1393.74</v>
      </c>
      <c r="C310" s="51">
        <v>1656.52</v>
      </c>
      <c r="D310" s="51">
        <v>1794.2</v>
      </c>
      <c r="E310" s="51">
        <v>1686.44</v>
      </c>
      <c r="F310" s="51">
        <v>-10589.47</v>
      </c>
      <c r="G310" s="51">
        <v>2794.37</v>
      </c>
      <c r="H310" s="51">
        <v>-3942.71</v>
      </c>
      <c r="I310" s="51">
        <v>4844.46</v>
      </c>
    </row>
    <row r="311" spans="1:9" x14ac:dyDescent="0.35">
      <c r="A311" s="60" t="s">
        <v>261</v>
      </c>
      <c r="B311" s="51">
        <v>1393.74</v>
      </c>
      <c r="C311" s="51">
        <v>1656.52</v>
      </c>
      <c r="D311" s="51">
        <v>1794.2</v>
      </c>
      <c r="E311" s="51">
        <v>1686.44</v>
      </c>
      <c r="F311" s="51">
        <v>-10589.47</v>
      </c>
      <c r="G311" s="51">
        <v>2794.37</v>
      </c>
      <c r="H311" s="51">
        <v>-3942.71</v>
      </c>
      <c r="I311" s="51">
        <v>4844.46</v>
      </c>
    </row>
    <row r="312" spans="1:9" x14ac:dyDescent="0.35">
      <c r="A312" s="80" t="s">
        <v>234</v>
      </c>
      <c r="B312" s="51">
        <v>1393.74</v>
      </c>
      <c r="C312" s="51">
        <v>1656.52</v>
      </c>
      <c r="D312" s="51">
        <v>1794.2</v>
      </c>
      <c r="E312" s="51">
        <v>1686.44</v>
      </c>
      <c r="F312" s="51">
        <v>-10589.47</v>
      </c>
      <c r="G312" s="51">
        <v>2794.37</v>
      </c>
      <c r="H312" s="51">
        <v>-3942.71</v>
      </c>
      <c r="I312" s="51">
        <v>4844.46</v>
      </c>
    </row>
    <row r="313" spans="1:9" x14ac:dyDescent="0.35">
      <c r="A313" s="81">
        <v>-16812.310000000001</v>
      </c>
      <c r="B313" s="51">
        <v>1393.74</v>
      </c>
      <c r="C313" s="51">
        <v>1656.52</v>
      </c>
      <c r="D313" s="51">
        <v>1794.2</v>
      </c>
      <c r="E313" s="51">
        <v>1686.44</v>
      </c>
      <c r="F313" s="51">
        <v>-10589.47</v>
      </c>
      <c r="G313" s="51">
        <v>2794.37</v>
      </c>
      <c r="H313" s="51">
        <v>-3942.71</v>
      </c>
      <c r="I313" s="51">
        <v>4844.46</v>
      </c>
    </row>
    <row r="314" spans="1:9" x14ac:dyDescent="0.35">
      <c r="A314" s="50">
        <v>64540000</v>
      </c>
      <c r="B314" s="51">
        <v>0</v>
      </c>
      <c r="C314" s="51">
        <v>-9000</v>
      </c>
      <c r="D314" s="51">
        <v>-9000</v>
      </c>
      <c r="E314" s="51">
        <v>0</v>
      </c>
      <c r="F314" s="51">
        <v>0</v>
      </c>
      <c r="G314" s="51">
        <v>0</v>
      </c>
      <c r="H314" s="51">
        <v>0</v>
      </c>
      <c r="I314" s="51">
        <v>-9000</v>
      </c>
    </row>
    <row r="315" spans="1:9" x14ac:dyDescent="0.35">
      <c r="A315" s="60" t="s">
        <v>261</v>
      </c>
      <c r="B315" s="51">
        <v>0</v>
      </c>
      <c r="C315" s="51">
        <v>-9000</v>
      </c>
      <c r="D315" s="51">
        <v>-9000</v>
      </c>
      <c r="E315" s="51">
        <v>0</v>
      </c>
      <c r="F315" s="51">
        <v>0</v>
      </c>
      <c r="G315" s="51">
        <v>0</v>
      </c>
      <c r="H315" s="51">
        <v>0</v>
      </c>
      <c r="I315" s="51">
        <v>-9000</v>
      </c>
    </row>
    <row r="316" spans="1:9" x14ac:dyDescent="0.35">
      <c r="A316" s="80" t="s">
        <v>234</v>
      </c>
      <c r="B316" s="51">
        <v>0</v>
      </c>
      <c r="C316" s="51">
        <v>-9000</v>
      </c>
      <c r="D316" s="51">
        <v>-9000</v>
      </c>
      <c r="E316" s="51">
        <v>0</v>
      </c>
      <c r="F316" s="51">
        <v>0</v>
      </c>
      <c r="G316" s="51">
        <v>0</v>
      </c>
      <c r="H316" s="51">
        <v>0</v>
      </c>
      <c r="I316" s="51">
        <v>-9000</v>
      </c>
    </row>
    <row r="317" spans="1:9" x14ac:dyDescent="0.35">
      <c r="A317" s="81">
        <v>0</v>
      </c>
      <c r="B317" s="51">
        <v>0</v>
      </c>
      <c r="C317" s="51">
        <v>-9000</v>
      </c>
      <c r="D317" s="51">
        <v>-9000</v>
      </c>
      <c r="E317" s="51">
        <v>0</v>
      </c>
      <c r="F317" s="51">
        <v>0</v>
      </c>
      <c r="G317" s="51">
        <v>0</v>
      </c>
      <c r="H317" s="51">
        <v>0</v>
      </c>
      <c r="I317" s="51">
        <v>-9000</v>
      </c>
    </row>
    <row r="318" spans="1:9" x14ac:dyDescent="0.35">
      <c r="A318" s="50">
        <v>64550000</v>
      </c>
      <c r="B318" s="51">
        <v>2855.29</v>
      </c>
      <c r="C318" s="51">
        <v>0</v>
      </c>
      <c r="D318" s="51">
        <v>0</v>
      </c>
      <c r="E318" s="51">
        <v>0</v>
      </c>
      <c r="F318" s="51">
        <v>0</v>
      </c>
      <c r="G318" s="51">
        <v>0</v>
      </c>
      <c r="H318" s="51">
        <v>0</v>
      </c>
      <c r="I318" s="51">
        <v>2855.29</v>
      </c>
    </row>
    <row r="319" spans="1:9" x14ac:dyDescent="0.35">
      <c r="A319" s="60" t="s">
        <v>261</v>
      </c>
      <c r="B319" s="51">
        <v>2855.29</v>
      </c>
      <c r="C319" s="51">
        <v>0</v>
      </c>
      <c r="D319" s="51">
        <v>0</v>
      </c>
      <c r="E319" s="51">
        <v>0</v>
      </c>
      <c r="F319" s="51">
        <v>0</v>
      </c>
      <c r="G319" s="51">
        <v>0</v>
      </c>
      <c r="H319" s="51">
        <v>0</v>
      </c>
      <c r="I319" s="51">
        <v>2855.29</v>
      </c>
    </row>
    <row r="320" spans="1:9" x14ac:dyDescent="0.35">
      <c r="A320" s="80" t="s">
        <v>234</v>
      </c>
      <c r="B320" s="51">
        <v>2855.29</v>
      </c>
      <c r="C320" s="51">
        <v>0</v>
      </c>
      <c r="D320" s="51">
        <v>0</v>
      </c>
      <c r="E320" s="51">
        <v>0</v>
      </c>
      <c r="F320" s="51">
        <v>0</v>
      </c>
      <c r="G320" s="51">
        <v>0</v>
      </c>
      <c r="H320" s="51">
        <v>0</v>
      </c>
      <c r="I320" s="51">
        <v>2855.29</v>
      </c>
    </row>
    <row r="321" spans="1:9" x14ac:dyDescent="0.35">
      <c r="A321" s="81">
        <v>2855.29</v>
      </c>
      <c r="B321" s="51">
        <v>2855.29</v>
      </c>
      <c r="C321" s="51">
        <v>0</v>
      </c>
      <c r="D321" s="51">
        <v>0</v>
      </c>
      <c r="E321" s="51">
        <v>0</v>
      </c>
      <c r="F321" s="51">
        <v>0</v>
      </c>
      <c r="G321" s="51">
        <v>0</v>
      </c>
      <c r="H321" s="51">
        <v>0</v>
      </c>
      <c r="I321" s="51">
        <v>2855.29</v>
      </c>
    </row>
    <row r="322" spans="1:9" x14ac:dyDescent="0.35">
      <c r="A322" s="50">
        <v>64553000</v>
      </c>
      <c r="B322" s="51">
        <v>141.9</v>
      </c>
      <c r="C322" s="51">
        <v>164.33</v>
      </c>
      <c r="D322" s="51">
        <v>182.68</v>
      </c>
      <c r="E322" s="51">
        <v>-1054.28</v>
      </c>
      <c r="F322" s="51">
        <v>151.94999999999999</v>
      </c>
      <c r="G322" s="51">
        <v>174.8</v>
      </c>
      <c r="H322" s="51">
        <v>-2029.52</v>
      </c>
      <c r="I322" s="51">
        <v>488.91</v>
      </c>
    </row>
    <row r="323" spans="1:9" x14ac:dyDescent="0.35">
      <c r="A323" s="60" t="s">
        <v>261</v>
      </c>
      <c r="B323" s="51">
        <v>141.9</v>
      </c>
      <c r="C323" s="51">
        <v>164.33</v>
      </c>
      <c r="D323" s="51">
        <v>182.68</v>
      </c>
      <c r="E323" s="51">
        <v>-1054.28</v>
      </c>
      <c r="F323" s="51">
        <v>151.94999999999999</v>
      </c>
      <c r="G323" s="51">
        <v>174.8</v>
      </c>
      <c r="H323" s="51">
        <v>-2029.52</v>
      </c>
      <c r="I323" s="51">
        <v>488.91</v>
      </c>
    </row>
    <row r="324" spans="1:9" x14ac:dyDescent="0.35">
      <c r="A324" s="80" t="s">
        <v>234</v>
      </c>
      <c r="B324" s="51">
        <v>141.9</v>
      </c>
      <c r="C324" s="51">
        <v>164.33</v>
      </c>
      <c r="D324" s="51">
        <v>182.68</v>
      </c>
      <c r="E324" s="51">
        <v>-1054.28</v>
      </c>
      <c r="F324" s="51">
        <v>151.94999999999999</v>
      </c>
      <c r="G324" s="51">
        <v>174.8</v>
      </c>
      <c r="H324" s="51">
        <v>-2029.52</v>
      </c>
      <c r="I324" s="51">
        <v>488.91</v>
      </c>
    </row>
    <row r="325" spans="1:9" x14ac:dyDescent="0.35">
      <c r="A325" s="81">
        <v>-1807.94</v>
      </c>
      <c r="B325" s="51">
        <v>141.9</v>
      </c>
      <c r="C325" s="51">
        <v>164.33</v>
      </c>
      <c r="D325" s="51">
        <v>182.68</v>
      </c>
      <c r="E325" s="51">
        <v>-1054.28</v>
      </c>
      <c r="F325" s="51">
        <v>151.94999999999999</v>
      </c>
      <c r="G325" s="51">
        <v>174.8</v>
      </c>
      <c r="H325" s="51">
        <v>-2029.52</v>
      </c>
      <c r="I325" s="51">
        <v>488.91</v>
      </c>
    </row>
    <row r="326" spans="1:9" x14ac:dyDescent="0.35">
      <c r="A326" s="50">
        <v>64572000</v>
      </c>
      <c r="B326" s="51">
        <v>210.28</v>
      </c>
      <c r="C326" s="51">
        <v>-264.7</v>
      </c>
      <c r="D326" s="51">
        <v>-248.32</v>
      </c>
      <c r="E326" s="51">
        <v>-198.89</v>
      </c>
      <c r="F326" s="51">
        <v>-777.94</v>
      </c>
      <c r="G326" s="51">
        <v>-497.66</v>
      </c>
      <c r="H326" s="51">
        <v>-1800.89</v>
      </c>
      <c r="I326" s="51">
        <v>-302.74</v>
      </c>
    </row>
    <row r="327" spans="1:9" x14ac:dyDescent="0.35">
      <c r="A327" s="60" t="s">
        <v>261</v>
      </c>
      <c r="B327" s="51">
        <v>210.28</v>
      </c>
      <c r="C327" s="51">
        <v>-264.7</v>
      </c>
      <c r="D327" s="51">
        <v>-248.32</v>
      </c>
      <c r="E327" s="51">
        <v>-198.89</v>
      </c>
      <c r="F327" s="51">
        <v>-777.94</v>
      </c>
      <c r="G327" s="51">
        <v>-497.66</v>
      </c>
      <c r="H327" s="51">
        <v>-1800.89</v>
      </c>
      <c r="I327" s="51">
        <v>-302.74</v>
      </c>
    </row>
    <row r="328" spans="1:9" x14ac:dyDescent="0.35">
      <c r="A328" s="80" t="s">
        <v>234</v>
      </c>
      <c r="B328" s="51">
        <v>210.28</v>
      </c>
      <c r="C328" s="51">
        <v>-264.7</v>
      </c>
      <c r="D328" s="51">
        <v>-248.32</v>
      </c>
      <c r="E328" s="51">
        <v>-198.89</v>
      </c>
      <c r="F328" s="51">
        <v>-777.94</v>
      </c>
      <c r="G328" s="51">
        <v>-497.66</v>
      </c>
      <c r="H328" s="51">
        <v>-1800.89</v>
      </c>
      <c r="I328" s="51">
        <v>-302.74</v>
      </c>
    </row>
    <row r="329" spans="1:9" x14ac:dyDescent="0.35">
      <c r="A329" s="81">
        <v>-514.04</v>
      </c>
      <c r="B329" s="51">
        <v>210.28</v>
      </c>
      <c r="C329" s="51">
        <v>-264.7</v>
      </c>
      <c r="D329" s="51">
        <v>-248.32</v>
      </c>
      <c r="E329" s="51">
        <v>-198.89</v>
      </c>
      <c r="F329" s="51">
        <v>-777.94</v>
      </c>
      <c r="G329" s="51">
        <v>-497.66</v>
      </c>
      <c r="H329" s="51">
        <v>-1800.89</v>
      </c>
      <c r="I329" s="51">
        <v>-302.74</v>
      </c>
    </row>
    <row r="330" spans="1:9" x14ac:dyDescent="0.35">
      <c r="A330" s="50">
        <v>64750000</v>
      </c>
      <c r="B330" s="51">
        <v>0</v>
      </c>
      <c r="C330" s="51">
        <v>0</v>
      </c>
      <c r="D330" s="51">
        <v>0</v>
      </c>
      <c r="E330" s="51">
        <v>0</v>
      </c>
      <c r="F330" s="51">
        <v>0</v>
      </c>
      <c r="G330" s="51">
        <v>-489.21</v>
      </c>
      <c r="H330" s="51">
        <v>0</v>
      </c>
      <c r="I330" s="51">
        <v>0</v>
      </c>
    </row>
    <row r="331" spans="1:9" x14ac:dyDescent="0.35">
      <c r="A331" s="60" t="s">
        <v>466</v>
      </c>
      <c r="B331" s="51">
        <v>0</v>
      </c>
      <c r="C331" s="51">
        <v>0</v>
      </c>
      <c r="D331" s="51">
        <v>0</v>
      </c>
      <c r="E331" s="51">
        <v>0</v>
      </c>
      <c r="F331" s="51">
        <v>0</v>
      </c>
      <c r="G331" s="51">
        <v>-489.21</v>
      </c>
      <c r="H331" s="51">
        <v>0</v>
      </c>
      <c r="I331" s="51">
        <v>0</v>
      </c>
    </row>
    <row r="332" spans="1:9" x14ac:dyDescent="0.35">
      <c r="A332" s="80" t="s">
        <v>234</v>
      </c>
      <c r="B332" s="51">
        <v>0</v>
      </c>
      <c r="C332" s="51">
        <v>0</v>
      </c>
      <c r="D332" s="51">
        <v>0</v>
      </c>
      <c r="E332" s="51">
        <v>0</v>
      </c>
      <c r="F332" s="51">
        <v>0</v>
      </c>
      <c r="G332" s="51">
        <v>-489.21</v>
      </c>
      <c r="H332" s="51">
        <v>0</v>
      </c>
      <c r="I332" s="51">
        <v>0</v>
      </c>
    </row>
    <row r="333" spans="1:9" x14ac:dyDescent="0.35">
      <c r="A333" s="81">
        <v>0</v>
      </c>
      <c r="B333" s="51">
        <v>0</v>
      </c>
      <c r="C333" s="51">
        <v>0</v>
      </c>
      <c r="D333" s="51">
        <v>0</v>
      </c>
      <c r="E333" s="51">
        <v>0</v>
      </c>
      <c r="F333" s="51">
        <v>0</v>
      </c>
      <c r="G333" s="51">
        <v>-489.21</v>
      </c>
      <c r="H333" s="51">
        <v>0</v>
      </c>
      <c r="I333" s="51">
        <v>0</v>
      </c>
    </row>
    <row r="334" spans="1:9" x14ac:dyDescent="0.35">
      <c r="A334" s="50">
        <v>64900000</v>
      </c>
      <c r="B334" s="51">
        <v>-3029</v>
      </c>
      <c r="C334" s="51">
        <v>0</v>
      </c>
      <c r="D334" s="51">
        <v>0</v>
      </c>
      <c r="E334" s="51">
        <v>0</v>
      </c>
      <c r="F334" s="51">
        <v>0</v>
      </c>
      <c r="G334" s="51">
        <v>0</v>
      </c>
      <c r="H334" s="51">
        <v>0</v>
      </c>
      <c r="I334" s="51">
        <v>-3029</v>
      </c>
    </row>
    <row r="335" spans="1:9" x14ac:dyDescent="0.35">
      <c r="A335" s="60" t="s">
        <v>185</v>
      </c>
      <c r="B335" s="51">
        <v>-3029</v>
      </c>
      <c r="C335" s="51">
        <v>0</v>
      </c>
      <c r="D335" s="51">
        <v>0</v>
      </c>
      <c r="E335" s="51">
        <v>0</v>
      </c>
      <c r="F335" s="51">
        <v>0</v>
      </c>
      <c r="G335" s="51">
        <v>0</v>
      </c>
      <c r="H335" s="51">
        <v>0</v>
      </c>
      <c r="I335" s="51">
        <v>-3029</v>
      </c>
    </row>
    <row r="336" spans="1:9" x14ac:dyDescent="0.35">
      <c r="A336" s="80" t="s">
        <v>234</v>
      </c>
      <c r="B336" s="51">
        <v>-3029</v>
      </c>
      <c r="C336" s="51">
        <v>0</v>
      </c>
      <c r="D336" s="51">
        <v>0</v>
      </c>
      <c r="E336" s="51">
        <v>0</v>
      </c>
      <c r="F336" s="51">
        <v>0</v>
      </c>
      <c r="G336" s="51">
        <v>0</v>
      </c>
      <c r="H336" s="51">
        <v>0</v>
      </c>
      <c r="I336" s="51">
        <v>-3029</v>
      </c>
    </row>
    <row r="337" spans="1:9" x14ac:dyDescent="0.35">
      <c r="A337" s="81">
        <v>-3029</v>
      </c>
      <c r="B337" s="51">
        <v>-3029</v>
      </c>
      <c r="C337" s="51">
        <v>0</v>
      </c>
      <c r="D337" s="51">
        <v>0</v>
      </c>
      <c r="E337" s="51">
        <v>0</v>
      </c>
      <c r="F337" s="51">
        <v>0</v>
      </c>
      <c r="G337" s="51">
        <v>0</v>
      </c>
      <c r="H337" s="51">
        <v>0</v>
      </c>
      <c r="I337" s="51">
        <v>-3029</v>
      </c>
    </row>
    <row r="338" spans="1:9" x14ac:dyDescent="0.35">
      <c r="A338" s="50">
        <v>65100000</v>
      </c>
      <c r="B338" s="51">
        <v>0</v>
      </c>
      <c r="C338" s="51">
        <v>0</v>
      </c>
      <c r="D338" s="51">
        <v>0</v>
      </c>
      <c r="E338" s="51">
        <v>0</v>
      </c>
      <c r="F338" s="51">
        <v>0</v>
      </c>
      <c r="G338" s="51">
        <v>0</v>
      </c>
      <c r="H338" s="51">
        <v>0</v>
      </c>
      <c r="I338" s="51">
        <v>0</v>
      </c>
    </row>
    <row r="339" spans="1:9" x14ac:dyDescent="0.35">
      <c r="A339" s="60" t="s">
        <v>467</v>
      </c>
      <c r="B339" s="51">
        <v>0</v>
      </c>
      <c r="C339" s="51">
        <v>0</v>
      </c>
      <c r="D339" s="51">
        <v>0</v>
      </c>
      <c r="E339" s="51">
        <v>0</v>
      </c>
      <c r="F339" s="51">
        <v>0</v>
      </c>
      <c r="G339" s="51">
        <v>0</v>
      </c>
      <c r="H339" s="51">
        <v>0</v>
      </c>
      <c r="I339" s="51">
        <v>0</v>
      </c>
    </row>
    <row r="340" spans="1:9" x14ac:dyDescent="0.35">
      <c r="A340" s="80" t="s">
        <v>204</v>
      </c>
      <c r="B340" s="51">
        <v>0</v>
      </c>
      <c r="C340" s="51">
        <v>0</v>
      </c>
      <c r="D340" s="51">
        <v>0</v>
      </c>
      <c r="E340" s="51">
        <v>0</v>
      </c>
      <c r="F340" s="51">
        <v>0</v>
      </c>
      <c r="G340" s="51">
        <v>0</v>
      </c>
      <c r="H340" s="51">
        <v>0</v>
      </c>
      <c r="I340" s="51">
        <v>0</v>
      </c>
    </row>
    <row r="341" spans="1:9" x14ac:dyDescent="0.35">
      <c r="A341" s="81">
        <v>0</v>
      </c>
      <c r="B341" s="51">
        <v>0</v>
      </c>
      <c r="C341" s="51">
        <v>0</v>
      </c>
      <c r="D341" s="51">
        <v>0</v>
      </c>
      <c r="E341" s="51">
        <v>0</v>
      </c>
      <c r="F341" s="51">
        <v>0</v>
      </c>
      <c r="G341" s="51">
        <v>0</v>
      </c>
      <c r="H341" s="51">
        <v>0</v>
      </c>
      <c r="I341" s="51">
        <v>0</v>
      </c>
    </row>
    <row r="342" spans="1:9" x14ac:dyDescent="0.35">
      <c r="A342" s="50">
        <v>65800000</v>
      </c>
      <c r="B342" s="51">
        <v>0</v>
      </c>
      <c r="C342" s="51">
        <v>0</v>
      </c>
      <c r="D342" s="51">
        <v>-45</v>
      </c>
      <c r="E342" s="51">
        <v>0</v>
      </c>
      <c r="F342" s="51">
        <v>-38.54</v>
      </c>
      <c r="G342" s="51">
        <v>-2.86</v>
      </c>
      <c r="H342" s="51">
        <v>0</v>
      </c>
      <c r="I342" s="51">
        <v>-45</v>
      </c>
    </row>
    <row r="343" spans="1:9" x14ac:dyDescent="0.35">
      <c r="A343" s="60" t="s">
        <v>468</v>
      </c>
      <c r="B343" s="51">
        <v>0</v>
      </c>
      <c r="C343" s="51">
        <v>0</v>
      </c>
      <c r="D343" s="51">
        <v>-45</v>
      </c>
      <c r="E343" s="51">
        <v>0</v>
      </c>
      <c r="F343" s="51">
        <v>-38.54</v>
      </c>
      <c r="G343" s="51">
        <v>-2.86</v>
      </c>
      <c r="H343" s="51">
        <v>0</v>
      </c>
      <c r="I343" s="51">
        <v>-45</v>
      </c>
    </row>
    <row r="344" spans="1:9" x14ac:dyDescent="0.35">
      <c r="A344" s="80" t="s">
        <v>204</v>
      </c>
      <c r="B344" s="51">
        <v>0</v>
      </c>
      <c r="C344" s="51">
        <v>0</v>
      </c>
      <c r="D344" s="51">
        <v>-45</v>
      </c>
      <c r="E344" s="51">
        <v>0</v>
      </c>
      <c r="F344" s="51">
        <v>-38.54</v>
      </c>
      <c r="G344" s="51">
        <v>-2.86</v>
      </c>
      <c r="H344" s="51">
        <v>0</v>
      </c>
      <c r="I344" s="51">
        <v>-45</v>
      </c>
    </row>
    <row r="345" spans="1:9" x14ac:dyDescent="0.35">
      <c r="A345" s="81">
        <v>0</v>
      </c>
      <c r="B345" s="51">
        <v>0</v>
      </c>
      <c r="C345" s="51">
        <v>0</v>
      </c>
      <c r="D345" s="51">
        <v>-45</v>
      </c>
      <c r="E345" s="51">
        <v>0</v>
      </c>
      <c r="F345" s="51">
        <v>-38.54</v>
      </c>
      <c r="G345" s="51">
        <v>-2.86</v>
      </c>
      <c r="H345" s="51">
        <v>0</v>
      </c>
      <c r="I345" s="51">
        <v>-45</v>
      </c>
    </row>
    <row r="346" spans="1:9" x14ac:dyDescent="0.35">
      <c r="A346" s="50">
        <v>66116000</v>
      </c>
      <c r="B346" s="51">
        <v>450.24</v>
      </c>
      <c r="C346" s="51">
        <v>-162.16999999999999</v>
      </c>
      <c r="D346" s="51">
        <v>0</v>
      </c>
      <c r="E346" s="51">
        <v>-518.96</v>
      </c>
      <c r="F346" s="51">
        <v>-180.6</v>
      </c>
      <c r="G346" s="51">
        <v>-476.98</v>
      </c>
      <c r="H346" s="51">
        <v>-2207.7199999999998</v>
      </c>
      <c r="I346" s="51">
        <v>-2030.68</v>
      </c>
    </row>
    <row r="347" spans="1:9" x14ac:dyDescent="0.35">
      <c r="A347" s="60" t="s">
        <v>469</v>
      </c>
      <c r="B347" s="51">
        <v>450.24</v>
      </c>
      <c r="C347" s="51">
        <v>-162.16999999999999</v>
      </c>
      <c r="D347" s="51">
        <v>0</v>
      </c>
      <c r="E347" s="51">
        <v>-518.96</v>
      </c>
      <c r="F347" s="51">
        <v>-180.6</v>
      </c>
      <c r="G347" s="51">
        <v>-476.98</v>
      </c>
      <c r="H347" s="51">
        <v>-2207.7199999999998</v>
      </c>
      <c r="I347" s="51">
        <v>-2030.68</v>
      </c>
    </row>
    <row r="348" spans="1:9" x14ac:dyDescent="0.35">
      <c r="A348" s="80" t="s">
        <v>205</v>
      </c>
      <c r="B348" s="51">
        <v>450.24</v>
      </c>
      <c r="C348" s="51">
        <v>-162.16999999999999</v>
      </c>
      <c r="D348" s="51">
        <v>0</v>
      </c>
      <c r="E348" s="51">
        <v>-518.96</v>
      </c>
      <c r="F348" s="51">
        <v>-180.6</v>
      </c>
      <c r="G348" s="51">
        <v>-476.98</v>
      </c>
      <c r="H348" s="51">
        <v>-2207.7199999999998</v>
      </c>
      <c r="I348" s="51">
        <v>-2030.68</v>
      </c>
    </row>
    <row r="349" spans="1:9" x14ac:dyDescent="0.35">
      <c r="A349" s="81">
        <v>-7679.72</v>
      </c>
      <c r="B349" s="51">
        <v>450.24</v>
      </c>
      <c r="C349" s="51">
        <v>-162.16999999999999</v>
      </c>
      <c r="D349" s="51">
        <v>0</v>
      </c>
      <c r="E349" s="51">
        <v>-518.96</v>
      </c>
      <c r="F349" s="51">
        <v>-180.6</v>
      </c>
      <c r="G349" s="51">
        <v>-476.98</v>
      </c>
      <c r="H349" s="51">
        <v>-2207.7199999999998</v>
      </c>
      <c r="I349" s="51">
        <v>-2030.68</v>
      </c>
    </row>
    <row r="350" spans="1:9" x14ac:dyDescent="0.35">
      <c r="A350" s="50">
        <v>67120000</v>
      </c>
      <c r="B350" s="51">
        <v>0</v>
      </c>
      <c r="C350" s="51">
        <v>0</v>
      </c>
      <c r="D350" s="51">
        <v>0</v>
      </c>
      <c r="E350" s="51">
        <v>0</v>
      </c>
      <c r="F350" s="51">
        <v>0</v>
      </c>
      <c r="G350" s="51">
        <v>0</v>
      </c>
      <c r="H350" s="51">
        <v>0</v>
      </c>
      <c r="I350" s="51">
        <v>0</v>
      </c>
    </row>
    <row r="351" spans="1:9" x14ac:dyDescent="0.35">
      <c r="A351" s="60" t="s">
        <v>470</v>
      </c>
      <c r="B351" s="51">
        <v>0</v>
      </c>
      <c r="C351" s="51">
        <v>0</v>
      </c>
      <c r="D351" s="51">
        <v>0</v>
      </c>
      <c r="E351" s="51">
        <v>0</v>
      </c>
      <c r="F351" s="51">
        <v>0</v>
      </c>
      <c r="G351" s="51">
        <v>0</v>
      </c>
      <c r="H351" s="51">
        <v>0</v>
      </c>
      <c r="I351" s="51">
        <v>0</v>
      </c>
    </row>
    <row r="352" spans="1:9" x14ac:dyDescent="0.35">
      <c r="A352" s="80" t="s">
        <v>205</v>
      </c>
      <c r="B352" s="51">
        <v>0</v>
      </c>
      <c r="C352" s="51">
        <v>0</v>
      </c>
      <c r="D352" s="51">
        <v>0</v>
      </c>
      <c r="E352" s="51">
        <v>0</v>
      </c>
      <c r="F352" s="51">
        <v>0</v>
      </c>
      <c r="G352" s="51">
        <v>0</v>
      </c>
      <c r="H352" s="51">
        <v>0</v>
      </c>
      <c r="I352" s="51">
        <v>0</v>
      </c>
    </row>
    <row r="353" spans="1:9" x14ac:dyDescent="0.35">
      <c r="A353" s="81">
        <v>0</v>
      </c>
      <c r="B353" s="51">
        <v>0</v>
      </c>
      <c r="C353" s="51">
        <v>0</v>
      </c>
      <c r="D353" s="51">
        <v>0</v>
      </c>
      <c r="E353" s="51">
        <v>0</v>
      </c>
      <c r="F353" s="51">
        <v>0</v>
      </c>
      <c r="G353" s="51">
        <v>0</v>
      </c>
      <c r="H353" s="51">
        <v>0</v>
      </c>
      <c r="I353" s="51">
        <v>0</v>
      </c>
    </row>
    <row r="354" spans="1:9" x14ac:dyDescent="0.35">
      <c r="A354" s="50">
        <v>67200000</v>
      </c>
      <c r="B354" s="51">
        <v>0</v>
      </c>
      <c r="C354" s="51">
        <v>0</v>
      </c>
      <c r="D354" s="51">
        <v>0</v>
      </c>
      <c r="E354" s="51">
        <v>0</v>
      </c>
      <c r="F354" s="51">
        <v>0</v>
      </c>
      <c r="G354" s="51">
        <v>0</v>
      </c>
      <c r="H354" s="51">
        <v>0</v>
      </c>
      <c r="I354" s="51">
        <v>0</v>
      </c>
    </row>
    <row r="355" spans="1:9" x14ac:dyDescent="0.35">
      <c r="A355" s="60" t="s">
        <v>471</v>
      </c>
      <c r="B355" s="51">
        <v>0</v>
      </c>
      <c r="C355" s="51">
        <v>0</v>
      </c>
      <c r="D355" s="51">
        <v>0</v>
      </c>
      <c r="E355" s="51">
        <v>0</v>
      </c>
      <c r="F355" s="51">
        <v>0</v>
      </c>
      <c r="G355" s="51">
        <v>0</v>
      </c>
      <c r="H355" s="51">
        <v>0</v>
      </c>
      <c r="I355" s="51">
        <v>0</v>
      </c>
    </row>
    <row r="356" spans="1:9" x14ac:dyDescent="0.35">
      <c r="A356" s="80" t="s">
        <v>205</v>
      </c>
      <c r="B356" s="51">
        <v>0</v>
      </c>
      <c r="C356" s="51">
        <v>0</v>
      </c>
      <c r="D356" s="51">
        <v>0</v>
      </c>
      <c r="E356" s="51">
        <v>0</v>
      </c>
      <c r="F356" s="51">
        <v>0</v>
      </c>
      <c r="G356" s="51">
        <v>0</v>
      </c>
      <c r="H356" s="51">
        <v>0</v>
      </c>
      <c r="I356" s="51">
        <v>0</v>
      </c>
    </row>
    <row r="357" spans="1:9" x14ac:dyDescent="0.35">
      <c r="A357" s="81">
        <v>0</v>
      </c>
      <c r="B357" s="51">
        <v>0</v>
      </c>
      <c r="C357" s="51">
        <v>0</v>
      </c>
      <c r="D357" s="51">
        <v>0</v>
      </c>
      <c r="E357" s="51">
        <v>0</v>
      </c>
      <c r="F357" s="51">
        <v>0</v>
      </c>
      <c r="G357" s="51">
        <v>0</v>
      </c>
      <c r="H357" s="51">
        <v>0</v>
      </c>
      <c r="I357" s="51">
        <v>0</v>
      </c>
    </row>
    <row r="358" spans="1:9" x14ac:dyDescent="0.35">
      <c r="A358" s="50">
        <v>68112000</v>
      </c>
      <c r="B358" s="51">
        <v>0</v>
      </c>
      <c r="C358" s="51">
        <v>0</v>
      </c>
      <c r="D358" s="51">
        <v>0</v>
      </c>
      <c r="E358" s="51">
        <v>0</v>
      </c>
      <c r="F358" s="51">
        <v>0</v>
      </c>
      <c r="G358" s="51">
        <v>0</v>
      </c>
      <c r="H358" s="51">
        <v>0</v>
      </c>
      <c r="I358" s="51">
        <v>0</v>
      </c>
    </row>
    <row r="359" spans="1:9" x14ac:dyDescent="0.35">
      <c r="A359" s="60" t="s">
        <v>472</v>
      </c>
      <c r="B359" s="51">
        <v>0</v>
      </c>
      <c r="C359" s="51">
        <v>0</v>
      </c>
      <c r="D359" s="51">
        <v>0</v>
      </c>
      <c r="E359" s="51">
        <v>0</v>
      </c>
      <c r="F359" s="51">
        <v>0</v>
      </c>
      <c r="G359" s="51">
        <v>0</v>
      </c>
      <c r="H359" s="51">
        <v>0</v>
      </c>
      <c r="I359" s="51">
        <v>0</v>
      </c>
    </row>
    <row r="360" spans="1:9" x14ac:dyDescent="0.35">
      <c r="A360" s="80" t="s">
        <v>206</v>
      </c>
      <c r="B360" s="51">
        <v>0</v>
      </c>
      <c r="C360" s="51">
        <v>0</v>
      </c>
      <c r="D360" s="51">
        <v>0</v>
      </c>
      <c r="E360" s="51">
        <v>0</v>
      </c>
      <c r="F360" s="51">
        <v>0</v>
      </c>
      <c r="G360" s="51">
        <v>0</v>
      </c>
      <c r="H360" s="51">
        <v>0</v>
      </c>
      <c r="I360" s="51">
        <v>0</v>
      </c>
    </row>
    <row r="361" spans="1:9" x14ac:dyDescent="0.35">
      <c r="A361" s="81">
        <v>0</v>
      </c>
      <c r="B361" s="51">
        <v>0</v>
      </c>
      <c r="C361" s="51">
        <v>0</v>
      </c>
      <c r="D361" s="51">
        <v>0</v>
      </c>
      <c r="E361" s="51">
        <v>0</v>
      </c>
      <c r="F361" s="51">
        <v>0</v>
      </c>
      <c r="G361" s="51">
        <v>0</v>
      </c>
      <c r="H361" s="51">
        <v>0</v>
      </c>
      <c r="I361" s="51">
        <v>0</v>
      </c>
    </row>
    <row r="362" spans="1:9" x14ac:dyDescent="0.35">
      <c r="A362" s="50">
        <v>68750000</v>
      </c>
      <c r="B362" s="51">
        <v>0</v>
      </c>
      <c r="C362" s="51">
        <v>0</v>
      </c>
      <c r="D362" s="51">
        <v>0</v>
      </c>
      <c r="E362" s="51">
        <v>0</v>
      </c>
      <c r="F362" s="51">
        <v>0</v>
      </c>
      <c r="G362" s="51">
        <v>0</v>
      </c>
      <c r="H362" s="51">
        <v>0</v>
      </c>
      <c r="I362" s="51">
        <v>0</v>
      </c>
    </row>
    <row r="363" spans="1:9" x14ac:dyDescent="0.35">
      <c r="A363" s="60" t="s">
        <v>261</v>
      </c>
      <c r="B363" s="51">
        <v>0</v>
      </c>
      <c r="C363" s="51">
        <v>0</v>
      </c>
      <c r="D363" s="51">
        <v>0</v>
      </c>
      <c r="E363" s="51">
        <v>0</v>
      </c>
      <c r="F363" s="51">
        <v>0</v>
      </c>
      <c r="G363" s="51">
        <v>0</v>
      </c>
      <c r="H363" s="51">
        <v>0</v>
      </c>
      <c r="I363" s="51">
        <v>0</v>
      </c>
    </row>
    <row r="364" spans="1:9" x14ac:dyDescent="0.35">
      <c r="A364" s="80" t="s">
        <v>206</v>
      </c>
      <c r="B364" s="51">
        <v>0</v>
      </c>
      <c r="C364" s="51">
        <v>0</v>
      </c>
      <c r="D364" s="51">
        <v>0</v>
      </c>
      <c r="E364" s="51">
        <v>0</v>
      </c>
      <c r="F364" s="51">
        <v>0</v>
      </c>
      <c r="G364" s="51">
        <v>0</v>
      </c>
      <c r="H364" s="51">
        <v>0</v>
      </c>
      <c r="I364" s="51">
        <v>0</v>
      </c>
    </row>
    <row r="365" spans="1:9" x14ac:dyDescent="0.35">
      <c r="A365" s="81">
        <v>0</v>
      </c>
      <c r="B365" s="51">
        <v>0</v>
      </c>
      <c r="C365" s="51">
        <v>0</v>
      </c>
      <c r="D365" s="51">
        <v>0</v>
      </c>
      <c r="E365" s="51">
        <v>0</v>
      </c>
      <c r="F365" s="51">
        <v>0</v>
      </c>
      <c r="G365" s="51">
        <v>0</v>
      </c>
      <c r="H365" s="51">
        <v>0</v>
      </c>
      <c r="I365" s="51">
        <v>0</v>
      </c>
    </row>
    <row r="366" spans="1:9" x14ac:dyDescent="0.35">
      <c r="A366" s="50">
        <v>69500000</v>
      </c>
      <c r="B366" s="51">
        <v>0</v>
      </c>
      <c r="C366" s="51">
        <v>0</v>
      </c>
      <c r="D366" s="51">
        <v>0</v>
      </c>
      <c r="E366" s="51">
        <v>0</v>
      </c>
      <c r="F366" s="51">
        <v>0</v>
      </c>
      <c r="G366" s="51">
        <v>0</v>
      </c>
      <c r="H366" s="51">
        <v>0</v>
      </c>
      <c r="I366" s="51">
        <v>0</v>
      </c>
    </row>
    <row r="367" spans="1:9" x14ac:dyDescent="0.35">
      <c r="A367" s="60" t="s">
        <v>473</v>
      </c>
      <c r="B367" s="51">
        <v>0</v>
      </c>
      <c r="C367" s="51">
        <v>0</v>
      </c>
      <c r="D367" s="51">
        <v>0</v>
      </c>
      <c r="E367" s="51">
        <v>0</v>
      </c>
      <c r="F367" s="51">
        <v>0</v>
      </c>
      <c r="G367" s="51">
        <v>0</v>
      </c>
      <c r="H367" s="51">
        <v>0</v>
      </c>
      <c r="I367" s="51">
        <v>0</v>
      </c>
    </row>
    <row r="368" spans="1:9" x14ac:dyDescent="0.35">
      <c r="A368" s="80" t="s">
        <v>207</v>
      </c>
      <c r="B368" s="51">
        <v>0</v>
      </c>
      <c r="C368" s="51">
        <v>0</v>
      </c>
      <c r="D368" s="51">
        <v>0</v>
      </c>
      <c r="E368" s="51">
        <v>0</v>
      </c>
      <c r="F368" s="51">
        <v>0</v>
      </c>
      <c r="G368" s="51">
        <v>0</v>
      </c>
      <c r="H368" s="51">
        <v>0</v>
      </c>
      <c r="I368" s="51">
        <v>0</v>
      </c>
    </row>
    <row r="369" spans="1:9" x14ac:dyDescent="0.35">
      <c r="A369" s="81">
        <v>0</v>
      </c>
      <c r="B369" s="51">
        <v>0</v>
      </c>
      <c r="C369" s="51">
        <v>0</v>
      </c>
      <c r="D369" s="51">
        <v>0</v>
      </c>
      <c r="E369" s="51">
        <v>0</v>
      </c>
      <c r="F369" s="51">
        <v>0</v>
      </c>
      <c r="G369" s="51">
        <v>0</v>
      </c>
      <c r="H369" s="51">
        <v>0</v>
      </c>
      <c r="I369" s="51">
        <v>0</v>
      </c>
    </row>
    <row r="370" spans="1:9" x14ac:dyDescent="0.35">
      <c r="A370" s="50">
        <v>70600000</v>
      </c>
      <c r="B370" s="51">
        <v>0</v>
      </c>
      <c r="C370" s="51">
        <v>0</v>
      </c>
      <c r="D370" s="51">
        <v>0</v>
      </c>
      <c r="E370" s="51">
        <v>0</v>
      </c>
      <c r="F370" s="51">
        <v>0</v>
      </c>
      <c r="G370" s="51">
        <v>0</v>
      </c>
      <c r="H370" s="51">
        <v>0</v>
      </c>
      <c r="I370" s="51">
        <v>0</v>
      </c>
    </row>
    <row r="371" spans="1:9" x14ac:dyDescent="0.35">
      <c r="A371" s="60" t="s">
        <v>474</v>
      </c>
      <c r="B371" s="51">
        <v>0</v>
      </c>
      <c r="C371" s="51">
        <v>0</v>
      </c>
      <c r="D371" s="51">
        <v>0</v>
      </c>
      <c r="E371" s="51">
        <v>0</v>
      </c>
      <c r="F371" s="51">
        <v>0</v>
      </c>
      <c r="G371" s="51">
        <v>0</v>
      </c>
      <c r="H371" s="51">
        <v>0</v>
      </c>
      <c r="I371" s="51">
        <v>0</v>
      </c>
    </row>
    <row r="372" spans="1:9" x14ac:dyDescent="0.35">
      <c r="A372" s="80" t="s">
        <v>234</v>
      </c>
      <c r="B372" s="51">
        <v>0</v>
      </c>
      <c r="C372" s="51">
        <v>0</v>
      </c>
      <c r="D372" s="51">
        <v>0</v>
      </c>
      <c r="E372" s="51">
        <v>0</v>
      </c>
      <c r="F372" s="51">
        <v>0</v>
      </c>
      <c r="G372" s="51">
        <v>0</v>
      </c>
      <c r="H372" s="51">
        <v>0</v>
      </c>
      <c r="I372" s="51">
        <v>0</v>
      </c>
    </row>
    <row r="373" spans="1:9" x14ac:dyDescent="0.35">
      <c r="A373" s="81">
        <v>40.909999999999997</v>
      </c>
      <c r="B373" s="51">
        <v>0</v>
      </c>
      <c r="C373" s="51">
        <v>0</v>
      </c>
      <c r="D373" s="51">
        <v>0</v>
      </c>
      <c r="E373" s="51">
        <v>0</v>
      </c>
      <c r="F373" s="51">
        <v>0</v>
      </c>
      <c r="G373" s="51">
        <v>0</v>
      </c>
      <c r="H373" s="51">
        <v>0</v>
      </c>
      <c r="I373" s="51">
        <v>0</v>
      </c>
    </row>
    <row r="374" spans="1:9" x14ac:dyDescent="0.35">
      <c r="A374" s="50">
        <v>70605000</v>
      </c>
      <c r="B374" s="51">
        <v>81455</v>
      </c>
      <c r="C374" s="51">
        <v>106686</v>
      </c>
      <c r="D374" s="51">
        <v>0</v>
      </c>
      <c r="E374" s="51">
        <v>129819.58</v>
      </c>
      <c r="F374" s="51">
        <v>121934.9</v>
      </c>
      <c r="G374" s="51">
        <v>186087.93</v>
      </c>
      <c r="H374" s="51">
        <v>142152.79999999999</v>
      </c>
      <c r="I374" s="51">
        <v>325764.06</v>
      </c>
    </row>
    <row r="375" spans="1:9" x14ac:dyDescent="0.35">
      <c r="A375" s="60" t="s">
        <v>337</v>
      </c>
      <c r="B375" s="51">
        <v>81455</v>
      </c>
      <c r="C375" s="51">
        <v>106686</v>
      </c>
      <c r="D375" s="51">
        <v>0</v>
      </c>
      <c r="E375" s="51">
        <v>129819.58</v>
      </c>
      <c r="F375" s="51">
        <v>121934.9</v>
      </c>
      <c r="G375" s="51">
        <v>186087.93</v>
      </c>
      <c r="H375" s="51">
        <v>142152.79999999999</v>
      </c>
      <c r="I375" s="51">
        <v>325764.06</v>
      </c>
    </row>
    <row r="376" spans="1:9" x14ac:dyDescent="0.35">
      <c r="A376" s="80" t="s">
        <v>234</v>
      </c>
      <c r="B376" s="51">
        <v>81455</v>
      </c>
      <c r="C376" s="51">
        <v>106686</v>
      </c>
      <c r="D376" s="51">
        <v>0</v>
      </c>
      <c r="E376" s="51">
        <v>129819.58</v>
      </c>
      <c r="F376" s="51">
        <v>121934.9</v>
      </c>
      <c r="G376" s="51">
        <v>186087.93</v>
      </c>
      <c r="H376" s="51">
        <v>142152.79999999999</v>
      </c>
      <c r="I376" s="51">
        <v>325764.06</v>
      </c>
    </row>
    <row r="377" spans="1:9" x14ac:dyDescent="0.35">
      <c r="A377" s="81">
        <v>1333787.1000000001</v>
      </c>
      <c r="B377" s="51">
        <v>81455</v>
      </c>
      <c r="C377" s="51">
        <v>106686</v>
      </c>
      <c r="D377" s="51">
        <v>0</v>
      </c>
      <c r="E377" s="51">
        <v>129819.58</v>
      </c>
      <c r="F377" s="51">
        <v>121934.9</v>
      </c>
      <c r="G377" s="51">
        <v>186087.93</v>
      </c>
      <c r="H377" s="51">
        <v>142152.79999999999</v>
      </c>
      <c r="I377" s="51">
        <v>325764.06</v>
      </c>
    </row>
    <row r="378" spans="1:9" x14ac:dyDescent="0.35">
      <c r="A378" s="50">
        <v>70610000</v>
      </c>
      <c r="B378" s="51">
        <v>0</v>
      </c>
      <c r="C378" s="51">
        <v>0</v>
      </c>
      <c r="D378" s="51">
        <v>0</v>
      </c>
      <c r="E378" s="51">
        <v>0</v>
      </c>
      <c r="F378" s="51">
        <v>0</v>
      </c>
      <c r="G378" s="51">
        <v>0</v>
      </c>
      <c r="H378" s="51">
        <v>0</v>
      </c>
      <c r="I378" s="51">
        <v>0</v>
      </c>
    </row>
    <row r="379" spans="1:9" x14ac:dyDescent="0.35">
      <c r="A379" s="60" t="s">
        <v>479</v>
      </c>
      <c r="B379" s="51">
        <v>0</v>
      </c>
      <c r="C379" s="51">
        <v>0</v>
      </c>
      <c r="D379" s="51">
        <v>0</v>
      </c>
      <c r="E379" s="51">
        <v>0</v>
      </c>
      <c r="F379" s="51">
        <v>0</v>
      </c>
      <c r="G379" s="51">
        <v>0</v>
      </c>
      <c r="H379" s="51">
        <v>0</v>
      </c>
      <c r="I379" s="51">
        <v>0</v>
      </c>
    </row>
    <row r="380" spans="1:9" x14ac:dyDescent="0.35">
      <c r="A380" s="80" t="s">
        <v>234</v>
      </c>
      <c r="B380" s="51">
        <v>0</v>
      </c>
      <c r="C380" s="51">
        <v>0</v>
      </c>
      <c r="D380" s="51">
        <v>0</v>
      </c>
      <c r="E380" s="51">
        <v>0</v>
      </c>
      <c r="F380" s="51">
        <v>0</v>
      </c>
      <c r="G380" s="51">
        <v>0</v>
      </c>
      <c r="H380" s="51">
        <v>0</v>
      </c>
      <c r="I380" s="51">
        <v>0</v>
      </c>
    </row>
    <row r="381" spans="1:9" x14ac:dyDescent="0.35">
      <c r="A381" s="81">
        <v>0</v>
      </c>
      <c r="B381" s="51">
        <v>0</v>
      </c>
      <c r="C381" s="51">
        <v>0</v>
      </c>
      <c r="D381" s="51">
        <v>0</v>
      </c>
      <c r="E381" s="51">
        <v>0</v>
      </c>
      <c r="F381" s="51">
        <v>0</v>
      </c>
      <c r="G381" s="51">
        <v>0</v>
      </c>
      <c r="H381" s="51">
        <v>0</v>
      </c>
      <c r="I381" s="51">
        <v>0</v>
      </c>
    </row>
    <row r="382" spans="1:9" x14ac:dyDescent="0.35">
      <c r="A382" s="50">
        <v>70702000</v>
      </c>
      <c r="B382" s="51">
        <v>0</v>
      </c>
      <c r="C382" s="51">
        <v>0</v>
      </c>
      <c r="D382" s="51">
        <v>40.909999999999997</v>
      </c>
      <c r="E382" s="51">
        <v>22.73</v>
      </c>
      <c r="F382" s="51">
        <v>0</v>
      </c>
      <c r="G382" s="51">
        <v>0</v>
      </c>
      <c r="H382" s="51">
        <v>63.64</v>
      </c>
      <c r="I382" s="51">
        <v>40.909999999999997</v>
      </c>
    </row>
    <row r="383" spans="1:9" x14ac:dyDescent="0.35">
      <c r="A383" s="60" t="s">
        <v>261</v>
      </c>
      <c r="B383" s="51">
        <v>0</v>
      </c>
      <c r="C383" s="51">
        <v>0</v>
      </c>
      <c r="D383" s="51">
        <v>40.909999999999997</v>
      </c>
      <c r="E383" s="51">
        <v>22.73</v>
      </c>
      <c r="F383" s="51">
        <v>0</v>
      </c>
      <c r="G383" s="51">
        <v>0</v>
      </c>
      <c r="H383" s="51">
        <v>63.64</v>
      </c>
      <c r="I383" s="51">
        <v>40.909999999999997</v>
      </c>
    </row>
    <row r="384" spans="1:9" x14ac:dyDescent="0.35">
      <c r="A384" s="80" t="s">
        <v>234</v>
      </c>
      <c r="B384" s="51">
        <v>0</v>
      </c>
      <c r="C384" s="51">
        <v>0</v>
      </c>
      <c r="D384" s="51">
        <v>40.909999999999997</v>
      </c>
      <c r="E384" s="51">
        <v>22.73</v>
      </c>
      <c r="F384" s="51">
        <v>0</v>
      </c>
      <c r="G384" s="51">
        <v>0</v>
      </c>
      <c r="H384" s="51">
        <v>63.64</v>
      </c>
      <c r="I384" s="51">
        <v>40.909999999999997</v>
      </c>
    </row>
    <row r="385" spans="1:9" x14ac:dyDescent="0.35">
      <c r="A385" s="81">
        <v>0</v>
      </c>
      <c r="B385" s="51">
        <v>0</v>
      </c>
      <c r="C385" s="51">
        <v>0</v>
      </c>
      <c r="D385" s="51">
        <v>40.909999999999997</v>
      </c>
      <c r="E385" s="51">
        <v>22.73</v>
      </c>
      <c r="F385" s="51">
        <v>0</v>
      </c>
      <c r="G385" s="51">
        <v>0</v>
      </c>
      <c r="H385" s="51">
        <v>63.64</v>
      </c>
      <c r="I385" s="51">
        <v>40.909999999999997</v>
      </c>
    </row>
    <row r="386" spans="1:9" x14ac:dyDescent="0.35">
      <c r="A386" s="50">
        <v>75800000</v>
      </c>
      <c r="B386" s="51">
        <v>0.5</v>
      </c>
      <c r="C386" s="51">
        <v>0.35</v>
      </c>
      <c r="D386" s="51">
        <v>0.85</v>
      </c>
      <c r="E386" s="51">
        <v>0</v>
      </c>
      <c r="F386" s="51">
        <v>0</v>
      </c>
      <c r="G386" s="51">
        <v>0.2</v>
      </c>
      <c r="H386" s="51">
        <v>0</v>
      </c>
      <c r="I386" s="51">
        <v>0.85</v>
      </c>
    </row>
    <row r="387" spans="1:9" x14ac:dyDescent="0.35">
      <c r="A387" s="60" t="s">
        <v>475</v>
      </c>
      <c r="B387" s="51">
        <v>0.5</v>
      </c>
      <c r="C387" s="51">
        <v>0.35</v>
      </c>
      <c r="D387" s="51">
        <v>0.85</v>
      </c>
      <c r="E387" s="51">
        <v>0</v>
      </c>
      <c r="F387" s="51">
        <v>0</v>
      </c>
      <c r="G387" s="51">
        <v>0.2</v>
      </c>
      <c r="H387" s="51">
        <v>0</v>
      </c>
      <c r="I387" s="51">
        <v>0.85</v>
      </c>
    </row>
    <row r="388" spans="1:9" x14ac:dyDescent="0.35">
      <c r="A388" s="80" t="s">
        <v>204</v>
      </c>
      <c r="B388" s="51">
        <v>0.5</v>
      </c>
      <c r="C388" s="51">
        <v>0.35</v>
      </c>
      <c r="D388" s="51">
        <v>0.85</v>
      </c>
      <c r="E388" s="51">
        <v>0</v>
      </c>
      <c r="F388" s="51">
        <v>0</v>
      </c>
      <c r="G388" s="51">
        <v>0.2</v>
      </c>
      <c r="H388" s="51">
        <v>0</v>
      </c>
      <c r="I388" s="51">
        <v>0.85</v>
      </c>
    </row>
    <row r="389" spans="1:9" x14ac:dyDescent="0.35">
      <c r="A389" s="81">
        <v>0</v>
      </c>
      <c r="B389" s="51">
        <v>0.5</v>
      </c>
      <c r="C389" s="51">
        <v>0.35</v>
      </c>
      <c r="D389" s="51">
        <v>0.85</v>
      </c>
      <c r="E389" s="51">
        <v>0</v>
      </c>
      <c r="F389" s="51">
        <v>0</v>
      </c>
      <c r="G389" s="51">
        <v>0.2</v>
      </c>
      <c r="H389" s="51">
        <v>0</v>
      </c>
      <c r="I389" s="51">
        <v>0.85</v>
      </c>
    </row>
    <row r="390" spans="1:9" x14ac:dyDescent="0.35">
      <c r="A390" s="50">
        <v>76400000</v>
      </c>
      <c r="B390" s="51">
        <v>0</v>
      </c>
      <c r="C390" s="51">
        <v>0</v>
      </c>
      <c r="D390" s="51">
        <v>0</v>
      </c>
      <c r="E390" s="51">
        <v>0</v>
      </c>
      <c r="F390" s="51">
        <v>0</v>
      </c>
      <c r="G390" s="51">
        <v>0</v>
      </c>
      <c r="H390" s="51">
        <v>0</v>
      </c>
      <c r="I390" s="51">
        <v>0</v>
      </c>
    </row>
    <row r="391" spans="1:9" x14ac:dyDescent="0.35">
      <c r="A391" s="60" t="s">
        <v>476</v>
      </c>
      <c r="B391" s="51">
        <v>0</v>
      </c>
      <c r="C391" s="51">
        <v>0</v>
      </c>
      <c r="D391" s="51">
        <v>0</v>
      </c>
      <c r="E391" s="51">
        <v>0</v>
      </c>
      <c r="F391" s="51">
        <v>0</v>
      </c>
      <c r="G391" s="51">
        <v>0</v>
      </c>
      <c r="H391" s="51">
        <v>0</v>
      </c>
      <c r="I391" s="51">
        <v>0</v>
      </c>
    </row>
    <row r="392" spans="1:9" x14ac:dyDescent="0.35">
      <c r="A392" s="80" t="s">
        <v>205</v>
      </c>
      <c r="B392" s="51">
        <v>0</v>
      </c>
      <c r="C392" s="51">
        <v>0</v>
      </c>
      <c r="D392" s="51">
        <v>0</v>
      </c>
      <c r="E392" s="51">
        <v>0</v>
      </c>
      <c r="F392" s="51">
        <v>0</v>
      </c>
      <c r="G392" s="51">
        <v>0</v>
      </c>
      <c r="H392" s="51">
        <v>0</v>
      </c>
      <c r="I392" s="51">
        <v>0</v>
      </c>
    </row>
    <row r="393" spans="1:9" x14ac:dyDescent="0.35">
      <c r="A393" s="81">
        <v>0</v>
      </c>
      <c r="B393" s="51">
        <v>0</v>
      </c>
      <c r="C393" s="51">
        <v>0</v>
      </c>
      <c r="D393" s="51">
        <v>0</v>
      </c>
      <c r="E393" s="51">
        <v>0</v>
      </c>
      <c r="F393" s="51">
        <v>0</v>
      </c>
      <c r="G393" s="51">
        <v>0</v>
      </c>
      <c r="H393" s="51">
        <v>0</v>
      </c>
      <c r="I393" s="51">
        <v>0</v>
      </c>
    </row>
    <row r="394" spans="1:9" x14ac:dyDescent="0.35">
      <c r="A394" s="50">
        <v>77200000</v>
      </c>
      <c r="B394" s="51">
        <v>0</v>
      </c>
      <c r="C394" s="51">
        <v>0</v>
      </c>
      <c r="D394" s="51">
        <v>0</v>
      </c>
      <c r="E394" s="51">
        <v>0</v>
      </c>
      <c r="F394" s="51">
        <v>0</v>
      </c>
      <c r="G394" s="51">
        <v>2744.28</v>
      </c>
      <c r="H394" s="51">
        <v>0</v>
      </c>
      <c r="I394" s="51">
        <v>0</v>
      </c>
    </row>
    <row r="395" spans="1:9" x14ac:dyDescent="0.35">
      <c r="A395" s="60" t="s">
        <v>261</v>
      </c>
      <c r="B395" s="51">
        <v>0</v>
      </c>
      <c r="C395" s="51">
        <v>0</v>
      </c>
      <c r="D395" s="51">
        <v>0</v>
      </c>
      <c r="E395" s="51">
        <v>0</v>
      </c>
      <c r="F395" s="51">
        <v>0</v>
      </c>
      <c r="G395" s="51">
        <v>2744.28</v>
      </c>
      <c r="H395" s="51">
        <v>0</v>
      </c>
      <c r="I395" s="51">
        <v>0</v>
      </c>
    </row>
    <row r="396" spans="1:9" x14ac:dyDescent="0.35">
      <c r="A396" s="80" t="s">
        <v>205</v>
      </c>
      <c r="B396" s="51">
        <v>0</v>
      </c>
      <c r="C396" s="51">
        <v>0</v>
      </c>
      <c r="D396" s="51">
        <v>0</v>
      </c>
      <c r="E396" s="51">
        <v>0</v>
      </c>
      <c r="F396" s="51">
        <v>0</v>
      </c>
      <c r="G396" s="51">
        <v>2744.28</v>
      </c>
      <c r="H396" s="51">
        <v>0</v>
      </c>
      <c r="I396" s="51">
        <v>0</v>
      </c>
    </row>
    <row r="397" spans="1:9" x14ac:dyDescent="0.35">
      <c r="A397" s="81">
        <v>2744.28</v>
      </c>
      <c r="B397" s="51">
        <v>0</v>
      </c>
      <c r="C397" s="51">
        <v>0</v>
      </c>
      <c r="D397" s="51">
        <v>0</v>
      </c>
      <c r="E397" s="51">
        <v>0</v>
      </c>
      <c r="F397" s="51">
        <v>0</v>
      </c>
      <c r="G397" s="51">
        <v>2744.28</v>
      </c>
      <c r="H397" s="51">
        <v>0</v>
      </c>
      <c r="I397" s="51">
        <v>0</v>
      </c>
    </row>
    <row r="398" spans="1:9" x14ac:dyDescent="0.35">
      <c r="A398" s="50">
        <v>77700000</v>
      </c>
      <c r="B398" s="51">
        <v>0</v>
      </c>
      <c r="C398" s="51">
        <v>0</v>
      </c>
      <c r="D398" s="51">
        <v>0</v>
      </c>
      <c r="E398" s="51">
        <v>0</v>
      </c>
      <c r="F398" s="51">
        <v>0</v>
      </c>
      <c r="G398" s="51">
        <v>0</v>
      </c>
      <c r="H398" s="51">
        <v>0</v>
      </c>
      <c r="I398" s="51">
        <v>0</v>
      </c>
    </row>
    <row r="399" spans="1:9" x14ac:dyDescent="0.35">
      <c r="A399" s="60" t="s">
        <v>261</v>
      </c>
      <c r="B399" s="51">
        <v>0</v>
      </c>
      <c r="C399" s="51">
        <v>0</v>
      </c>
      <c r="D399" s="51">
        <v>0</v>
      </c>
      <c r="E399" s="51">
        <v>0</v>
      </c>
      <c r="F399" s="51">
        <v>0</v>
      </c>
      <c r="G399" s="51">
        <v>0</v>
      </c>
      <c r="H399" s="51">
        <v>0</v>
      </c>
      <c r="I399" s="51">
        <v>0</v>
      </c>
    </row>
    <row r="400" spans="1:9" x14ac:dyDescent="0.35">
      <c r="A400" s="80" t="s">
        <v>205</v>
      </c>
      <c r="B400" s="51">
        <v>0</v>
      </c>
      <c r="C400" s="51">
        <v>0</v>
      </c>
      <c r="D400" s="51">
        <v>0</v>
      </c>
      <c r="E400" s="51">
        <v>0</v>
      </c>
      <c r="F400" s="51">
        <v>0</v>
      </c>
      <c r="G400" s="51">
        <v>0</v>
      </c>
      <c r="H400" s="51">
        <v>0</v>
      </c>
      <c r="I400" s="51">
        <v>0</v>
      </c>
    </row>
    <row r="401" spans="1:9" x14ac:dyDescent="0.35">
      <c r="A401" s="81">
        <v>0</v>
      </c>
      <c r="B401" s="51">
        <v>0</v>
      </c>
      <c r="C401" s="51">
        <v>0</v>
      </c>
      <c r="D401" s="51">
        <v>0</v>
      </c>
      <c r="E401" s="51">
        <v>0</v>
      </c>
      <c r="F401" s="51">
        <v>0</v>
      </c>
      <c r="G401" s="51">
        <v>0</v>
      </c>
      <c r="H401" s="51">
        <v>0</v>
      </c>
      <c r="I401" s="51">
        <v>0</v>
      </c>
    </row>
    <row r="402" spans="1:9" x14ac:dyDescent="0.35">
      <c r="A402" s="50">
        <v>79100000</v>
      </c>
      <c r="B402" s="51">
        <v>0</v>
      </c>
      <c r="C402" s="51">
        <v>0</v>
      </c>
      <c r="D402" s="51">
        <v>0</v>
      </c>
      <c r="E402" s="51">
        <v>0</v>
      </c>
      <c r="F402" s="51">
        <v>0</v>
      </c>
      <c r="G402" s="51">
        <v>0</v>
      </c>
      <c r="H402" s="51">
        <v>2858.1</v>
      </c>
      <c r="I402" s="51">
        <v>0</v>
      </c>
    </row>
    <row r="403" spans="1:9" x14ac:dyDescent="0.35">
      <c r="A403" s="60" t="s">
        <v>477</v>
      </c>
      <c r="B403" s="51">
        <v>0</v>
      </c>
      <c r="C403" s="51">
        <v>0</v>
      </c>
      <c r="D403" s="51">
        <v>0</v>
      </c>
      <c r="E403" s="51">
        <v>0</v>
      </c>
      <c r="F403" s="51">
        <v>0</v>
      </c>
      <c r="G403" s="51">
        <v>0</v>
      </c>
      <c r="H403" s="51">
        <v>2858.1</v>
      </c>
      <c r="I403" s="51">
        <v>0</v>
      </c>
    </row>
    <row r="404" spans="1:9" x14ac:dyDescent="0.35">
      <c r="A404" s="80" t="s">
        <v>204</v>
      </c>
      <c r="B404" s="51">
        <v>0</v>
      </c>
      <c r="C404" s="51">
        <v>0</v>
      </c>
      <c r="D404" s="51">
        <v>0</v>
      </c>
      <c r="E404" s="51">
        <v>0</v>
      </c>
      <c r="F404" s="51">
        <v>0</v>
      </c>
      <c r="G404" s="51">
        <v>0</v>
      </c>
      <c r="H404" s="51">
        <v>2858.1</v>
      </c>
      <c r="I404" s="51">
        <v>0</v>
      </c>
    </row>
    <row r="405" spans="1:9" x14ac:dyDescent="0.35">
      <c r="A405" s="81">
        <v>0</v>
      </c>
      <c r="B405" s="51">
        <v>0</v>
      </c>
      <c r="C405" s="51">
        <v>0</v>
      </c>
      <c r="D405" s="51">
        <v>0</v>
      </c>
      <c r="E405" s="51">
        <v>0</v>
      </c>
      <c r="F405" s="51">
        <v>0</v>
      </c>
      <c r="G405" s="51">
        <v>0</v>
      </c>
      <c r="H405" s="51">
        <v>2858.1</v>
      </c>
      <c r="I405" s="51">
        <v>0</v>
      </c>
    </row>
    <row r="406" spans="1:9" x14ac:dyDescent="0.35">
      <c r="A406" s="50" t="s">
        <v>112</v>
      </c>
      <c r="B406" s="51">
        <v>0</v>
      </c>
      <c r="C406" s="51">
        <v>0</v>
      </c>
      <c r="D406" s="51">
        <v>0</v>
      </c>
      <c r="E406" s="51"/>
      <c r="F406" s="51"/>
      <c r="G406" s="51"/>
      <c r="H406" s="51"/>
      <c r="I406" s="51">
        <v>0</v>
      </c>
    </row>
    <row r="407" spans="1:9" x14ac:dyDescent="0.35">
      <c r="A407" s="60" t="s">
        <v>112</v>
      </c>
      <c r="B407" s="51">
        <v>0</v>
      </c>
      <c r="C407" s="51">
        <v>0</v>
      </c>
      <c r="D407" s="51">
        <v>0</v>
      </c>
      <c r="E407" s="51"/>
      <c r="F407" s="51"/>
      <c r="G407" s="51"/>
      <c r="H407" s="51"/>
      <c r="I407" s="51">
        <v>0</v>
      </c>
    </row>
    <row r="408" spans="1:9" x14ac:dyDescent="0.35">
      <c r="A408" s="80" t="s">
        <v>112</v>
      </c>
      <c r="B408" s="51">
        <v>0</v>
      </c>
      <c r="C408" s="51">
        <v>0</v>
      </c>
      <c r="D408" s="51">
        <v>0</v>
      </c>
      <c r="E408" s="51"/>
      <c r="F408" s="51"/>
      <c r="G408" s="51"/>
      <c r="H408" s="51"/>
      <c r="I408" s="51">
        <v>0</v>
      </c>
    </row>
    <row r="409" spans="1:9" x14ac:dyDescent="0.35">
      <c r="A409" s="81" t="s">
        <v>112</v>
      </c>
      <c r="B409" s="51">
        <v>0</v>
      </c>
      <c r="C409" s="51">
        <v>0</v>
      </c>
      <c r="D409" s="51">
        <v>0</v>
      </c>
      <c r="E409" s="51"/>
      <c r="F409" s="51"/>
      <c r="G409" s="51"/>
      <c r="H409" s="51"/>
      <c r="I409" s="5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37"/>
  <sheetViews>
    <sheetView zoomScaleNormal="100" workbookViewId="0"/>
  </sheetViews>
  <sheetFormatPr baseColWidth="10" defaultRowHeight="14.5" x14ac:dyDescent="0.35"/>
  <cols>
    <col min="1" max="1" width="35.36328125" bestFit="1" customWidth="1"/>
    <col min="2" max="2" width="40" bestFit="1" customWidth="1"/>
    <col min="3" max="3" width="22.54296875" bestFit="1" customWidth="1"/>
    <col min="4" max="4" width="30.90625" bestFit="1" customWidth="1"/>
    <col min="5" max="16" width="19.90625" customWidth="1"/>
    <col min="25" max="25" width="12.08984375" customWidth="1"/>
    <col min="33" max="33" width="14.1796875" bestFit="1" customWidth="1"/>
    <col min="35" max="35" width="12.1796875" customWidth="1"/>
    <col min="37" max="37" width="13.453125" customWidth="1"/>
  </cols>
  <sheetData>
    <row r="1" spans="1:53" x14ac:dyDescent="0.35">
      <c r="A1" t="e">
        <f ca="1">[2]!ListeComptes(#REF!,#REF!,#REF!)</f>
        <v>#NAME?</v>
      </c>
      <c r="B1" t="s">
        <v>0</v>
      </c>
      <c r="D1" t="s">
        <v>492</v>
      </c>
      <c r="S1" t="s">
        <v>0</v>
      </c>
      <c r="T1" t="s">
        <v>42</v>
      </c>
    </row>
    <row r="2" spans="1:53" x14ac:dyDescent="0.35">
      <c r="A2" s="1">
        <v>42429</v>
      </c>
      <c r="B2" t="s">
        <v>1</v>
      </c>
      <c r="D2" t="s">
        <v>492</v>
      </c>
      <c r="S2" t="s">
        <v>1</v>
      </c>
      <c r="T2" t="s">
        <v>252</v>
      </c>
    </row>
    <row r="3" spans="1:53" x14ac:dyDescent="0.35">
      <c r="B3" t="s">
        <v>2</v>
      </c>
      <c r="D3" s="1">
        <v>42064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S3" t="s">
        <v>2</v>
      </c>
      <c r="T3" s="1">
        <v>42064</v>
      </c>
    </row>
    <row r="4" spans="1:53" x14ac:dyDescent="0.35">
      <c r="B4" t="s">
        <v>3</v>
      </c>
      <c r="D4" s="1">
        <v>42429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S4" t="s">
        <v>3</v>
      </c>
      <c r="T4" s="1">
        <v>42429</v>
      </c>
    </row>
    <row r="6" spans="1:53" x14ac:dyDescent="0.35"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</row>
    <row r="7" spans="1:53" x14ac:dyDescent="0.35"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 x14ac:dyDescent="0.35">
      <c r="A8" t="s">
        <v>4</v>
      </c>
      <c r="B8" t="s">
        <v>5</v>
      </c>
      <c r="C8" t="s">
        <v>6</v>
      </c>
      <c r="D8" t="s">
        <v>7</v>
      </c>
      <c r="E8" t="s">
        <v>485</v>
      </c>
      <c r="F8" t="s">
        <v>485</v>
      </c>
      <c r="G8" t="s">
        <v>485</v>
      </c>
      <c r="H8" t="s">
        <v>485</v>
      </c>
      <c r="I8" t="s">
        <v>485</v>
      </c>
      <c r="J8" t="s">
        <v>485</v>
      </c>
      <c r="K8" t="s">
        <v>485</v>
      </c>
      <c r="L8" t="s">
        <v>485</v>
      </c>
      <c r="M8" t="s">
        <v>485</v>
      </c>
      <c r="N8" t="s">
        <v>485</v>
      </c>
      <c r="O8" t="s">
        <v>486</v>
      </c>
      <c r="P8" t="s">
        <v>487</v>
      </c>
      <c r="Q8">
        <v>2015</v>
      </c>
      <c r="R8">
        <v>2015</v>
      </c>
      <c r="S8">
        <v>2015</v>
      </c>
      <c r="T8">
        <v>2015</v>
      </c>
      <c r="U8">
        <v>2015</v>
      </c>
      <c r="V8">
        <v>2015</v>
      </c>
      <c r="W8">
        <v>2015</v>
      </c>
      <c r="X8">
        <v>2015</v>
      </c>
      <c r="Y8">
        <v>2015</v>
      </c>
      <c r="Z8">
        <v>2015</v>
      </c>
      <c r="AA8">
        <v>2016</v>
      </c>
      <c r="AB8">
        <v>2016</v>
      </c>
      <c r="AC8">
        <v>2016</v>
      </c>
      <c r="AD8">
        <v>2016</v>
      </c>
      <c r="AE8">
        <v>2015</v>
      </c>
      <c r="AF8">
        <v>2015</v>
      </c>
      <c r="AG8">
        <v>2015</v>
      </c>
      <c r="AH8">
        <v>2015</v>
      </c>
      <c r="AI8">
        <v>2015</v>
      </c>
      <c r="AJ8">
        <v>2015</v>
      </c>
      <c r="AK8">
        <v>2013</v>
      </c>
      <c r="AL8" t="s">
        <v>8</v>
      </c>
      <c r="AM8" t="s">
        <v>8</v>
      </c>
      <c r="AN8" t="s">
        <v>8</v>
      </c>
      <c r="AO8" t="s">
        <v>8</v>
      </c>
      <c r="AP8" t="s">
        <v>8</v>
      </c>
      <c r="AQ8" t="s">
        <v>8</v>
      </c>
      <c r="AR8" t="s">
        <v>8</v>
      </c>
      <c r="AS8" t="s">
        <v>8</v>
      </c>
      <c r="AT8" t="s">
        <v>8</v>
      </c>
      <c r="AU8" t="s">
        <v>8</v>
      </c>
      <c r="AV8" t="s">
        <v>8</v>
      </c>
      <c r="AW8" t="s">
        <v>8</v>
      </c>
      <c r="AX8" t="s">
        <v>8</v>
      </c>
      <c r="AY8" t="s">
        <v>8</v>
      </c>
      <c r="AZ8" t="s">
        <v>8</v>
      </c>
      <c r="BA8" t="s">
        <v>8</v>
      </c>
    </row>
    <row r="9" spans="1:53" x14ac:dyDescent="0.35">
      <c r="A9" t="s">
        <v>4</v>
      </c>
      <c r="B9" t="s">
        <v>5</v>
      </c>
      <c r="C9" t="s">
        <v>6</v>
      </c>
      <c r="D9" t="s">
        <v>7</v>
      </c>
      <c r="E9" s="1" t="s">
        <v>11</v>
      </c>
      <c r="F9" s="1" t="s">
        <v>12</v>
      </c>
      <c r="G9" s="1" t="s">
        <v>13</v>
      </c>
      <c r="H9" s="1" t="s">
        <v>14</v>
      </c>
      <c r="I9" s="1" t="s">
        <v>15</v>
      </c>
      <c r="J9" s="1" t="s">
        <v>16</v>
      </c>
      <c r="K9" s="1" t="s">
        <v>17</v>
      </c>
      <c r="L9" s="1" t="s">
        <v>18</v>
      </c>
      <c r="M9" s="1" t="s">
        <v>19</v>
      </c>
      <c r="N9" s="1" t="s">
        <v>20</v>
      </c>
      <c r="O9" s="1" t="s">
        <v>9</v>
      </c>
      <c r="P9" s="1" t="s">
        <v>10</v>
      </c>
      <c r="Q9" s="1" t="s">
        <v>11</v>
      </c>
      <c r="R9" s="1" t="s">
        <v>12</v>
      </c>
      <c r="S9" s="1" t="s">
        <v>13</v>
      </c>
      <c r="T9" s="1" t="s">
        <v>14</v>
      </c>
      <c r="U9" s="1" t="s">
        <v>15</v>
      </c>
      <c r="V9" s="1" t="s">
        <v>244</v>
      </c>
      <c r="W9" s="1" t="s">
        <v>17</v>
      </c>
      <c r="X9" s="1" t="s">
        <v>18</v>
      </c>
      <c r="Y9" s="1" t="s">
        <v>19</v>
      </c>
      <c r="Z9" s="1" t="s">
        <v>250</v>
      </c>
      <c r="AA9" s="1" t="s">
        <v>9</v>
      </c>
      <c r="AB9" s="1" t="s">
        <v>251</v>
      </c>
      <c r="AC9" s="1" t="s">
        <v>11</v>
      </c>
      <c r="AD9" s="1" t="s">
        <v>12</v>
      </c>
      <c r="AE9" s="1" t="s">
        <v>21</v>
      </c>
      <c r="AF9" s="1" t="s">
        <v>22</v>
      </c>
      <c r="AG9" s="1" t="s">
        <v>25</v>
      </c>
      <c r="AH9" s="1" t="s">
        <v>23</v>
      </c>
      <c r="AI9" s="1" t="s">
        <v>26</v>
      </c>
      <c r="AJ9" s="1" t="s">
        <v>24</v>
      </c>
      <c r="AK9" s="1" t="s">
        <v>27</v>
      </c>
      <c r="AL9" s="1" t="s">
        <v>11</v>
      </c>
      <c r="AM9" s="1" t="s">
        <v>12</v>
      </c>
      <c r="AN9" s="1" t="s">
        <v>13</v>
      </c>
      <c r="AO9" s="1" t="s">
        <v>14</v>
      </c>
      <c r="AP9" s="1" t="s">
        <v>15</v>
      </c>
      <c r="AQ9" s="1" t="s">
        <v>244</v>
      </c>
      <c r="AR9" s="1" t="s">
        <v>17</v>
      </c>
      <c r="AS9" s="1" t="s">
        <v>18</v>
      </c>
      <c r="AT9" s="1" t="s">
        <v>19</v>
      </c>
      <c r="AU9" s="1" t="s">
        <v>250</v>
      </c>
      <c r="AV9" s="1" t="s">
        <v>9</v>
      </c>
      <c r="AW9" s="1" t="s">
        <v>242</v>
      </c>
      <c r="AX9" s="1" t="s">
        <v>21</v>
      </c>
      <c r="AY9" s="1" t="s">
        <v>22</v>
      </c>
      <c r="AZ9" s="1" t="s">
        <v>23</v>
      </c>
      <c r="BA9" s="1" t="s">
        <v>24</v>
      </c>
    </row>
    <row r="10" spans="1:53" x14ac:dyDescent="0.35">
      <c r="A10" t="s">
        <v>4</v>
      </c>
      <c r="B10" t="s">
        <v>51</v>
      </c>
      <c r="C10" t="s">
        <v>6</v>
      </c>
      <c r="D10" t="s">
        <v>7</v>
      </c>
      <c r="E10" s="2">
        <v>42064</v>
      </c>
      <c r="F10" s="2">
        <v>42095</v>
      </c>
      <c r="G10" s="2">
        <v>42125</v>
      </c>
      <c r="H10" s="2">
        <v>42156</v>
      </c>
      <c r="I10" s="2">
        <v>42186</v>
      </c>
      <c r="J10" s="2">
        <v>42217</v>
      </c>
      <c r="K10" s="2">
        <v>42248</v>
      </c>
      <c r="L10" s="2">
        <v>42278</v>
      </c>
      <c r="M10" s="2">
        <v>42309</v>
      </c>
      <c r="N10" s="2">
        <v>42339</v>
      </c>
      <c r="O10" s="2">
        <v>42370</v>
      </c>
      <c r="P10" s="2">
        <v>42401</v>
      </c>
      <c r="Q10" s="2">
        <v>42064</v>
      </c>
      <c r="R10" s="2">
        <v>42095</v>
      </c>
      <c r="S10" s="2">
        <v>42125</v>
      </c>
      <c r="T10" s="2">
        <v>42156</v>
      </c>
      <c r="U10" s="2">
        <v>42186</v>
      </c>
      <c r="V10" s="2">
        <v>42217</v>
      </c>
      <c r="W10" s="2">
        <v>42248</v>
      </c>
      <c r="X10" s="2">
        <v>42278</v>
      </c>
      <c r="Y10" s="2">
        <v>42309</v>
      </c>
      <c r="Z10" s="2">
        <v>42339</v>
      </c>
      <c r="AA10" s="2">
        <v>42370</v>
      </c>
      <c r="AB10" s="2">
        <v>42401</v>
      </c>
      <c r="AC10" s="2">
        <v>42430</v>
      </c>
      <c r="AD10" s="2">
        <v>42461</v>
      </c>
      <c r="AE10" s="1" t="s">
        <v>253</v>
      </c>
      <c r="AF10" s="1" t="s">
        <v>254</v>
      </c>
      <c r="AG10" s="1" t="s">
        <v>255</v>
      </c>
      <c r="AH10" s="1" t="s">
        <v>256</v>
      </c>
      <c r="AI10" s="1" t="s">
        <v>257</v>
      </c>
      <c r="AJ10" s="1" t="s">
        <v>258</v>
      </c>
      <c r="AK10" s="1" t="s">
        <v>259</v>
      </c>
      <c r="AL10" s="1" t="s">
        <v>29</v>
      </c>
      <c r="AM10" s="1" t="s">
        <v>30</v>
      </c>
      <c r="AN10" s="1" t="s">
        <v>31</v>
      </c>
      <c r="AO10" s="1" t="s">
        <v>32</v>
      </c>
      <c r="AP10" s="1" t="s">
        <v>33</v>
      </c>
      <c r="AQ10" s="1" t="s">
        <v>483</v>
      </c>
      <c r="AR10" s="1" t="s">
        <v>34</v>
      </c>
      <c r="AS10" s="1" t="s">
        <v>35</v>
      </c>
      <c r="AT10" s="1" t="s">
        <v>36</v>
      </c>
      <c r="AU10" s="1" t="s">
        <v>37</v>
      </c>
      <c r="AV10" s="1" t="s">
        <v>28</v>
      </c>
      <c r="AW10" s="1" t="s">
        <v>484</v>
      </c>
      <c r="AX10" s="1" t="s">
        <v>38</v>
      </c>
      <c r="AY10" s="1" t="s">
        <v>39</v>
      </c>
      <c r="AZ10" s="1" t="s">
        <v>40</v>
      </c>
      <c r="BA10" s="1" t="s">
        <v>41</v>
      </c>
    </row>
    <row r="11" spans="1:53" x14ac:dyDescent="0.35">
      <c r="A11">
        <v>60222000</v>
      </c>
      <c r="B11" t="str">
        <f t="shared" ref="B11" si="0">+IF(ISNA(MATCH(A11,base,0)),"XXXXX",INDEX(base1,MATCH(A11,base),4))</f>
        <v>BC- CHARGES EXPLOITATION</v>
      </c>
      <c r="C11" t="str">
        <f t="shared" ref="C11" si="1">+IF(ISNA(MATCH(A11,base,0)),"XXXXX",INDEX(base1,MATCH(A11,base),3))</f>
        <v>A - Résultat Activité</v>
      </c>
      <c r="D11" t="str">
        <f>+IF(ISNA(MATCH(A11,base,0)),"XXXXX",INDEX(base11,MATCH(A11,base),6))</f>
        <v>Produits d'entretien</v>
      </c>
      <c r="Q11" s="3">
        <f>[3]!credit(A11,"1/3/2015","31/3/2015")</f>
        <v>-1560.86</v>
      </c>
      <c r="R11" s="3">
        <f>[3]!credit(A11,"1/4/2015","30/4/2015")</f>
        <v>-1363.15</v>
      </c>
      <c r="S11" s="3">
        <f>[3]!credit(A11,"1/5/2015","31/5/2015")</f>
        <v>-1963.89</v>
      </c>
      <c r="T11" s="3">
        <f>[3]!credit(A11,"1/6/2015","30/6/2015")</f>
        <v>-299</v>
      </c>
      <c r="U11" s="3">
        <f>[3]!credit(A11,"1/7/2015","31/7/2015")</f>
        <v>-1526.39</v>
      </c>
      <c r="V11" s="3">
        <f>[3]!credit(A11,"1/8/2015","31/8/2015")</f>
        <v>-1796.91</v>
      </c>
      <c r="W11" s="3">
        <f>[3]!credit(A11,"1/9/2015","30/9/2015")</f>
        <v>-1252.6199999999999</v>
      </c>
      <c r="X11" s="3">
        <f>[3]!credit(A11,"1/10/2015","31/10/2015")</f>
        <v>-1484.04</v>
      </c>
      <c r="Y11" s="3">
        <f>[3]!credit(A11,"1/11/2015","30/11/2015")</f>
        <v>-1527.25</v>
      </c>
      <c r="Z11" s="3">
        <f>[3]!credit(A11,"1/12/2015","31/12/2015")</f>
        <v>-270.72000000000003</v>
      </c>
      <c r="AA11" s="3">
        <f>[3]!credit(A11,"1/01/2016","31/1/2016")</f>
        <v>0</v>
      </c>
      <c r="AB11" s="3">
        <f>[3]!credit(A11,"1/2/2016","29/02/2016")</f>
        <v>-3186.94</v>
      </c>
      <c r="AC11" s="3">
        <f>[3]!credit(A11,"1/03/2016","31/03/2016")</f>
        <v>0</v>
      </c>
      <c r="AD11" s="3">
        <f>[3]!credit(A11,"1/04/2016","30/04/2016")</f>
        <v>0</v>
      </c>
      <c r="AE11" s="3">
        <f>[3]!credit(A11,"1/3/2015","31/05/2015")</f>
        <v>-4887.8999999999996</v>
      </c>
      <c r="AF11" s="3">
        <f>[3]!credit(A11,"1/06/2015","31/08/2015")</f>
        <v>-3622.3</v>
      </c>
      <c r="AG11" s="3">
        <f>SUM(AE11:AF11)</f>
        <v>-8510.2000000000007</v>
      </c>
      <c r="AH11" s="3">
        <f>[3]!credit(A11,"1/09/2015","30/11/2015")</f>
        <v>-4263.91</v>
      </c>
      <c r="AI11" s="3">
        <f>SUM(AG11:AH11)</f>
        <v>-12774.11</v>
      </c>
      <c r="AJ11" s="3">
        <f>[3]!credit(A11,"1/12/2015","28/02/2016")</f>
        <v>-3457.66</v>
      </c>
      <c r="AK11" s="74">
        <f>SUM(AI11:AJ11)</f>
        <v>-16231.77</v>
      </c>
      <c r="AL11" s="3">
        <f>E11+Q11</f>
        <v>-1560.86</v>
      </c>
      <c r="AM11" s="3">
        <f>F11+R11</f>
        <v>-1363.15</v>
      </c>
      <c r="AN11" s="3">
        <f>G11+S11</f>
        <v>-1963.89</v>
      </c>
      <c r="AO11" s="3">
        <f t="shared" ref="AO11:AW26" si="2">H11+T11</f>
        <v>-299</v>
      </c>
      <c r="AP11" s="3">
        <f t="shared" si="2"/>
        <v>-1526.39</v>
      </c>
      <c r="AQ11" s="3">
        <f t="shared" si="2"/>
        <v>-1796.91</v>
      </c>
      <c r="AR11" s="3">
        <f t="shared" si="2"/>
        <v>-1252.6199999999999</v>
      </c>
      <c r="AS11" s="3">
        <f t="shared" si="2"/>
        <v>-1484.04</v>
      </c>
      <c r="AT11" s="3">
        <f t="shared" si="2"/>
        <v>-1527.25</v>
      </c>
      <c r="AU11" s="3">
        <f t="shared" si="2"/>
        <v>-270.72000000000003</v>
      </c>
      <c r="AV11" s="3">
        <f t="shared" si="2"/>
        <v>0</v>
      </c>
      <c r="AW11" s="3">
        <f t="shared" si="2"/>
        <v>-3186.94</v>
      </c>
      <c r="AX11" s="3"/>
      <c r="AY11" s="3"/>
      <c r="AZ11" s="3"/>
      <c r="BA11" s="3"/>
    </row>
    <row r="12" spans="1:53" x14ac:dyDescent="0.35">
      <c r="A12">
        <v>60611000</v>
      </c>
      <c r="B12" t="str">
        <f t="shared" ref="B12:B86" si="3">+IF(ISNA(MATCH(A12,base,0)),"XXXXX",INDEX(base1,MATCH(A12,base),4))</f>
        <v>F- DEPENSES BUREAU</v>
      </c>
      <c r="C12" t="str">
        <f t="shared" ref="C12:C86" si="4">+IF(ISNA(MATCH(A12,base,0)),"XXXXX",INDEX(base1,MATCH(A12,base),3))</f>
        <v>B- EBITDA</v>
      </c>
      <c r="D12" t="str">
        <f t="shared" ref="D12:D86" si="5">+IF(ISNA(MATCH(A12,base,0)),"XXXXX",INDEX(base11,MATCH(A12,base),6))</f>
        <v xml:space="preserve">Electricit </v>
      </c>
      <c r="Q12" s="3">
        <f>[3]!credit(A12,"1/3/2015","31/3/2015")</f>
        <v>-2783.31</v>
      </c>
      <c r="R12" s="3">
        <f>[3]!credit(A12,"1/4/2015","30/4/2015")</f>
        <v>-8750.76</v>
      </c>
      <c r="S12" s="3">
        <f>[3]!credit(A12,"1/5/2015","31/5/2015")</f>
        <v>-3004.73</v>
      </c>
      <c r="T12" s="3">
        <f>[3]!credit(A12,"1/6/2015","30/6/2015")</f>
        <v>-2748.84</v>
      </c>
      <c r="U12" s="3">
        <f>[3]!credit(A12,"1/7/2015","31/7/2015")</f>
        <v>-2785.46</v>
      </c>
      <c r="V12" s="3">
        <f>[3]!credit(A12,"1/8/2015","31/8/2015")</f>
        <v>-2752.93</v>
      </c>
      <c r="W12" s="3">
        <f>[3]!credit(A12,"1/9/2015","30/9/2015")</f>
        <v>0</v>
      </c>
      <c r="X12" s="3">
        <f>[3]!credit(A12,"1/10/2015","31/10/2015")</f>
        <v>-3183.98</v>
      </c>
      <c r="Y12" s="3">
        <f>[3]!credit(A12,"1/11/2013","30/11/2015")</f>
        <v>-29894.06</v>
      </c>
      <c r="Z12" s="3">
        <f>[3]!credit(A12,"1/12/2015","31/12/2015")</f>
        <v>-6459.6</v>
      </c>
      <c r="AA12" s="3">
        <f>[3]!credit(A12,"1/1/2016","31/1/2016")</f>
        <v>-3124.36</v>
      </c>
      <c r="AB12" s="3">
        <f>[3]!credit(A12,"1/2/2016","29/2/2016")</f>
        <v>1491.48</v>
      </c>
      <c r="AC12" s="3">
        <f>[3]!credit(A12,"1/03/2016","31/03/2016")</f>
        <v>0</v>
      </c>
      <c r="AD12" s="3">
        <f>[3]!credit(A12,"1/04/2016","30/04/2016")</f>
        <v>0</v>
      </c>
      <c r="AE12" s="3">
        <f>[3]!credit(A12,"1/3/2015","31/05/2015")</f>
        <v>-14538.8</v>
      </c>
      <c r="AF12" s="3">
        <f>[3]!credit(A12,"1/06/2015","31/08/2015")</f>
        <v>-8287.23</v>
      </c>
      <c r="AG12" s="3">
        <f t="shared" ref="AG12:AG86" si="6">SUM(AE12:AF12)</f>
        <v>-22826.03</v>
      </c>
      <c r="AH12" s="3">
        <f>[3]!credit(A12,"1/09/2015","30/11/2015")</f>
        <v>-7068.03</v>
      </c>
      <c r="AI12" s="3">
        <f t="shared" ref="AI12:AI86" si="7">SUM(AG12:AH12)</f>
        <v>-29894.059999999998</v>
      </c>
      <c r="AJ12" s="3">
        <f>[3]!credit(A12,"1/12/2015","28/02/2016")</f>
        <v>-8092.48</v>
      </c>
      <c r="AK12" s="74">
        <f t="shared" ref="AK12:AK86" si="8">SUM(AI12:AJ12)</f>
        <v>-37986.539999999994</v>
      </c>
      <c r="AL12" s="3">
        <f>E12+Q12</f>
        <v>-2783.31</v>
      </c>
      <c r="AM12" s="3">
        <f>+F12+R12</f>
        <v>-8750.76</v>
      </c>
      <c r="AN12" s="3">
        <f>G12+S12</f>
        <v>-3004.73</v>
      </c>
      <c r="AO12" s="3">
        <f t="shared" si="2"/>
        <v>-2748.84</v>
      </c>
      <c r="AP12" s="3">
        <f t="shared" ref="AP12" si="9">+I12+U12</f>
        <v>-2785.46</v>
      </c>
      <c r="AQ12" s="3">
        <f t="shared" si="2"/>
        <v>-2752.93</v>
      </c>
      <c r="AR12" s="3">
        <f t="shared" si="2"/>
        <v>0</v>
      </c>
      <c r="AS12" s="3">
        <f t="shared" ref="AS12" si="10">+L12+X12</f>
        <v>-3183.98</v>
      </c>
      <c r="AT12" s="3">
        <f t="shared" si="2"/>
        <v>-29894.06</v>
      </c>
      <c r="AU12" s="3">
        <f t="shared" si="2"/>
        <v>-6459.6</v>
      </c>
      <c r="AV12" s="3">
        <f t="shared" ref="AV12" si="11">+O12+AA12</f>
        <v>-3124.36</v>
      </c>
      <c r="AW12" s="3">
        <f t="shared" si="2"/>
        <v>1491.48</v>
      </c>
      <c r="AX12" s="3"/>
      <c r="AY12" s="3"/>
      <c r="AZ12" s="3"/>
      <c r="BA12" s="3"/>
    </row>
    <row r="13" spans="1:53" x14ac:dyDescent="0.35">
      <c r="A13">
        <v>60612000</v>
      </c>
      <c r="B13" t="str">
        <f t="shared" si="3"/>
        <v>BC- CHARGES EXPLOITATION</v>
      </c>
      <c r="C13" t="str">
        <f t="shared" si="4"/>
        <v>A - Résultat Activité</v>
      </c>
      <c r="D13" t="str">
        <f t="shared" si="5"/>
        <v>Gaz</v>
      </c>
      <c r="Q13" s="3">
        <f>[3]!credit(A13,"1/3/2013","31/3/2015")</f>
        <v>1443.91</v>
      </c>
      <c r="R13" s="3">
        <f>[3]!credit(A13,"1/4/2015","30/4/2015")</f>
        <v>0</v>
      </c>
      <c r="S13" s="3">
        <f>[3]!credit(A13,"1/5/2015","31/5/2015")</f>
        <v>0</v>
      </c>
      <c r="T13" s="3">
        <f>[3]!credit(A13,"1/6/2015","30/6/2015")</f>
        <v>-9674.43</v>
      </c>
      <c r="U13" s="3">
        <f>[3]!credit(A13,"1/7/2015","31/7/2015")</f>
        <v>-1125.25</v>
      </c>
      <c r="V13" s="3">
        <f>[3]!credit(A13,"1/8/2013","31/8/2015")</f>
        <v>-9355.77</v>
      </c>
      <c r="W13" s="3">
        <f>[3]!credit(A13,"1/9/2015","30/9/2015")</f>
        <v>0</v>
      </c>
      <c r="X13" s="3">
        <f>[3]!credit(A13,"1/10/2015","31/10/2015")</f>
        <v>0</v>
      </c>
      <c r="Y13" s="3">
        <f>[3]!credit(A13,"1/11/2015","30/11/2015")</f>
        <v>-5968.63</v>
      </c>
      <c r="Z13" s="3">
        <f>[3]!credit(A13,"1/12/2015","31/12/2015")</f>
        <v>0</v>
      </c>
      <c r="AA13" s="3">
        <f>[3]!credit(A13,"1/1/2016","31/1/2016")</f>
        <v>0</v>
      </c>
      <c r="AB13" s="3">
        <f>[3]!credit(A13,"1/2/2016","29/2/2016")</f>
        <v>-9310.7000000000007</v>
      </c>
      <c r="AC13" s="3">
        <f>[3]!credit(A13,"1/03/2016","31/03/2016")</f>
        <v>0</v>
      </c>
      <c r="AD13" s="3">
        <f>[3]!credit(A13,"1/04/2016","30/04/2016")</f>
        <v>0</v>
      </c>
      <c r="AE13" s="3">
        <f>[3]!credit(A13,"1/3/2015","31/05/2015")</f>
        <v>1443.91</v>
      </c>
      <c r="AF13" s="3">
        <f>[3]!credit(A13,"1/06/2015","31/08/2015")</f>
        <v>-10799.68</v>
      </c>
      <c r="AG13" s="3">
        <f t="shared" si="6"/>
        <v>-9355.77</v>
      </c>
      <c r="AH13" s="3">
        <f>[3]!credit(A13,"1/09/2015","30/11/2015")</f>
        <v>-5968.63</v>
      </c>
      <c r="AI13" s="3">
        <f t="shared" si="7"/>
        <v>-15324.400000000001</v>
      </c>
      <c r="AJ13" s="3">
        <f>[3]!credit(A13,"1/12/2015","28/02/2016")</f>
        <v>-9310.7000000000007</v>
      </c>
      <c r="AK13" s="74">
        <f t="shared" si="8"/>
        <v>-24635.100000000002</v>
      </c>
      <c r="AL13" s="3">
        <f>E13+Q13</f>
        <v>1443.91</v>
      </c>
      <c r="AM13" s="3">
        <f>F13+R13</f>
        <v>0</v>
      </c>
      <c r="AN13" s="3">
        <f>G13+S13</f>
        <v>0</v>
      </c>
      <c r="AO13" s="3">
        <f t="shared" si="2"/>
        <v>-9674.43</v>
      </c>
      <c r="AP13" s="3">
        <f t="shared" ref="AP13" si="12">I13+U13</f>
        <v>-1125.25</v>
      </c>
      <c r="AQ13" s="3">
        <f t="shared" si="2"/>
        <v>-9355.77</v>
      </c>
      <c r="AR13" s="3">
        <f t="shared" si="2"/>
        <v>0</v>
      </c>
      <c r="AS13" s="3">
        <f t="shared" ref="AS13" si="13">L13+X13</f>
        <v>0</v>
      </c>
      <c r="AT13" s="3">
        <f t="shared" si="2"/>
        <v>-5968.63</v>
      </c>
      <c r="AU13" s="3">
        <f t="shared" si="2"/>
        <v>0</v>
      </c>
      <c r="AV13" s="3">
        <f t="shared" ref="AV13" si="14">O13+AA13</f>
        <v>0</v>
      </c>
      <c r="AW13" s="3">
        <f t="shared" si="2"/>
        <v>-9310.7000000000007</v>
      </c>
      <c r="AX13" s="3"/>
      <c r="AY13" s="3"/>
      <c r="AZ13" s="3"/>
      <c r="BA13" s="3"/>
    </row>
    <row r="14" spans="1:53" x14ac:dyDescent="0.35">
      <c r="A14">
        <v>60613000</v>
      </c>
      <c r="B14" t="str">
        <f t="shared" si="3"/>
        <v>BC- CHARGES EXPLOITATION</v>
      </c>
      <c r="C14" t="str">
        <f t="shared" si="4"/>
        <v>A - Résultat Activité</v>
      </c>
      <c r="D14" s="61" t="str">
        <f t="shared" si="5"/>
        <v>EAUX</v>
      </c>
      <c r="Q14" s="3">
        <f>[3]!credit(A14,"1/3/2015","31/3/2015")</f>
        <v>-1559.18</v>
      </c>
      <c r="R14" s="3">
        <f>[3]!credit(A14,"1/4/2015","30/4/2015")</f>
        <v>-12371.3</v>
      </c>
      <c r="S14" s="3">
        <f>[3]!credit(A14,"1/(5/2015","31/5/2015")</f>
        <v>-13930.48</v>
      </c>
      <c r="T14" s="3">
        <f>[3]!credit(A14,"1/6/2015","30/6/2015")</f>
        <v>0</v>
      </c>
      <c r="U14" s="3">
        <f>[3]!credit(A14,"1/7/2015","31/7/2015")</f>
        <v>-33608.050000000003</v>
      </c>
      <c r="V14" s="3">
        <f>[3]!credit(A14,"1/8/2015","31/8/2015")</f>
        <v>-50236</v>
      </c>
      <c r="W14" s="3">
        <f>[3]!credit(A14,"1/9/2015","30/9/2015")</f>
        <v>0</v>
      </c>
      <c r="X14" s="3">
        <f>[3]!credit(A14,"1/10/2015","31/10/2015")</f>
        <v>-17858.86</v>
      </c>
      <c r="Y14" s="3">
        <f>[3]!credit(A14,"1/11/2015","30/11/2015")</f>
        <v>-23427.38</v>
      </c>
      <c r="Z14" s="3">
        <f>[3]!credit(A14,"1/12/2015","31/12/2015")</f>
        <v>-20825.57</v>
      </c>
      <c r="AA14" s="3">
        <f>[3]!credit(A14,"1/01/2016","31/1/2016")</f>
        <v>0</v>
      </c>
      <c r="AB14" s="3">
        <f>[3]!credit(A14,"1/2/2016","29/02/2016")</f>
        <v>-2310.1</v>
      </c>
      <c r="AC14" s="3">
        <f>[3]!credit(A14,"1/03/2016","31/03/2016")</f>
        <v>0</v>
      </c>
      <c r="AD14" s="3">
        <f>[3]!credit(A14,"1/04/2016","30/04/2016")</f>
        <v>0</v>
      </c>
      <c r="AE14" s="3">
        <f>[3]!credit(A14,"1/3/2015","31/05/2015")</f>
        <v>-13930.48</v>
      </c>
      <c r="AF14" s="3">
        <f>[3]!credit(A14,"1/06/2015","31/08/2015")</f>
        <v>-83844.05</v>
      </c>
      <c r="AG14" s="3">
        <f t="shared" si="6"/>
        <v>-97774.53</v>
      </c>
      <c r="AH14" s="3">
        <f>[3]!credit(A14,"1/09/2015","30/11/2015")</f>
        <v>-41286.239999999998</v>
      </c>
      <c r="AI14" s="3">
        <f t="shared" si="7"/>
        <v>-139060.76999999999</v>
      </c>
      <c r="AJ14" s="3">
        <f>[3]!credit(A14,"1/12/2015","28/02/2016")</f>
        <v>-23135.67</v>
      </c>
      <c r="AK14" s="74">
        <f t="shared" si="8"/>
        <v>-162196.44</v>
      </c>
      <c r="AL14" s="3">
        <f t="shared" ref="AL14:AL77" si="15">E14+Q14</f>
        <v>-1559.18</v>
      </c>
      <c r="AM14" s="3">
        <f t="shared" ref="AM14" si="16">F14+R14</f>
        <v>-12371.3</v>
      </c>
      <c r="AN14" s="3">
        <f t="shared" ref="AN14:AP77" si="17">G14+S14</f>
        <v>-13930.48</v>
      </c>
      <c r="AO14" s="3">
        <f t="shared" si="2"/>
        <v>0</v>
      </c>
      <c r="AP14" s="3">
        <f t="shared" si="2"/>
        <v>-33608.050000000003</v>
      </c>
      <c r="AQ14" s="3">
        <f t="shared" si="2"/>
        <v>-50236</v>
      </c>
      <c r="AR14" s="3">
        <f t="shared" si="2"/>
        <v>0</v>
      </c>
      <c r="AS14" s="3">
        <f t="shared" si="2"/>
        <v>-17858.86</v>
      </c>
      <c r="AT14" s="3">
        <f t="shared" si="2"/>
        <v>-23427.38</v>
      </c>
      <c r="AU14" s="3">
        <f t="shared" si="2"/>
        <v>-20825.57</v>
      </c>
      <c r="AV14" s="3">
        <f t="shared" si="2"/>
        <v>0</v>
      </c>
      <c r="AW14" s="3">
        <f t="shared" si="2"/>
        <v>-2310.1</v>
      </c>
      <c r="AX14" s="3"/>
      <c r="AY14" s="3"/>
      <c r="AZ14" s="3"/>
      <c r="BA14" s="3"/>
    </row>
    <row r="15" spans="1:53" x14ac:dyDescent="0.35">
      <c r="A15">
        <v>60614000</v>
      </c>
      <c r="B15" t="str">
        <f t="shared" si="3"/>
        <v>BC- CHARGES EXPLOITATION</v>
      </c>
      <c r="C15" t="str">
        <f t="shared" si="4"/>
        <v>A - Résultat Activité</v>
      </c>
      <c r="D15" s="61" t="str">
        <f t="shared" si="5"/>
        <v>BOUES</v>
      </c>
      <c r="Q15" s="3">
        <f>[3]!credit(A15,"1/3/2015","31/3/2015")</f>
        <v>0</v>
      </c>
      <c r="R15" s="3">
        <f>[3]!credit(A15,"1/4/2015","30/4/2015")</f>
        <v>0</v>
      </c>
      <c r="S15" s="3">
        <f>[3]!credit(A15,"1/5/2015","31/5/2013")</f>
        <v>0</v>
      </c>
      <c r="T15" s="3">
        <f>[3]!credit(A15,"1/6/2015","30/6/2015")</f>
        <v>0</v>
      </c>
      <c r="U15" s="3">
        <f>[3]!credit(A15,"1/7/2015","31/7/2015")</f>
        <v>0</v>
      </c>
      <c r="V15" s="3">
        <f>[3]!credit(A15,"1/8/2015","31/8/2015")</f>
        <v>-8330.4</v>
      </c>
      <c r="W15" s="3">
        <f>[3]!credit(A15,"1/9/2015","30/9/2015")</f>
        <v>-9828</v>
      </c>
      <c r="X15" s="3">
        <f>[3]!credit(A15,"1/10/2015","31/10/2015")</f>
        <v>0</v>
      </c>
      <c r="Y15" s="3">
        <f>[3]!credit(A15,"1/11/2013","30/11/2015")</f>
        <v>-46051.199999999997</v>
      </c>
      <c r="Z15" s="3">
        <f>[3]!credit(A15,"1/12/2015","31/12/2015")</f>
        <v>0</v>
      </c>
      <c r="AA15" s="3">
        <f>[3]!credit(A15,"1/1/2016","31/1/2016")</f>
        <v>-3931.2</v>
      </c>
      <c r="AB15" s="3">
        <f>[3]!credit(A15,"1/2/2016","29/2/2016")</f>
        <v>0</v>
      </c>
      <c r="AC15" s="3">
        <f>[3]!credit(A15,"1/03/2016","31/03/2016")</f>
        <v>0</v>
      </c>
      <c r="AD15" s="3">
        <f>[3]!credit(A15,"1/04/2016","30/04/2016")</f>
        <v>0</v>
      </c>
      <c r="AE15" s="3">
        <f>[3]!credit(A15,"1/3/2015","31/05/2015")</f>
        <v>-11512.8</v>
      </c>
      <c r="AF15" s="3">
        <f>[3]!credit(A15,"1/06/2015","31/08/2015")</f>
        <v>-8330.4</v>
      </c>
      <c r="AG15" s="3">
        <f t="shared" si="6"/>
        <v>-19843.199999999997</v>
      </c>
      <c r="AH15" s="3">
        <f>[3]!credit(A15,"1/09/2015","30/11/2015")</f>
        <v>-26208</v>
      </c>
      <c r="AI15" s="3">
        <f t="shared" si="7"/>
        <v>-46051.199999999997</v>
      </c>
      <c r="AJ15" s="3">
        <f>[3]!credit(A15,"1/12/2015","28/02/2016")</f>
        <v>-3931.2</v>
      </c>
      <c r="AK15" s="74">
        <f t="shared" si="8"/>
        <v>-49982.399999999994</v>
      </c>
      <c r="AL15" s="3">
        <f t="shared" si="15"/>
        <v>0</v>
      </c>
      <c r="AM15" s="3">
        <f t="shared" ref="AM15" si="18">+F15+R15</f>
        <v>0</v>
      </c>
      <c r="AN15" s="3">
        <f t="shared" si="17"/>
        <v>0</v>
      </c>
      <c r="AO15" s="3">
        <f t="shared" si="2"/>
        <v>0</v>
      </c>
      <c r="AP15" s="3">
        <f t="shared" ref="AP15:AP78" si="19">+I15+U15</f>
        <v>0</v>
      </c>
      <c r="AQ15" s="3">
        <f t="shared" si="2"/>
        <v>-8330.4</v>
      </c>
      <c r="AR15" s="3">
        <f t="shared" si="2"/>
        <v>-9828</v>
      </c>
      <c r="AS15" s="3">
        <f t="shared" ref="AS15:AS78" si="20">+L15+X15</f>
        <v>0</v>
      </c>
      <c r="AT15" s="3">
        <f t="shared" si="2"/>
        <v>-46051.199999999997</v>
      </c>
      <c r="AU15" s="3">
        <f t="shared" si="2"/>
        <v>0</v>
      </c>
      <c r="AV15" s="3">
        <f t="shared" ref="AV15:AV78" si="21">+O15+AA15</f>
        <v>-3931.2</v>
      </c>
      <c r="AW15" s="3">
        <f t="shared" si="2"/>
        <v>0</v>
      </c>
      <c r="AX15" s="3"/>
      <c r="AY15" s="3"/>
      <c r="AZ15" s="3"/>
      <c r="BA15" s="3"/>
    </row>
    <row r="16" spans="1:53" x14ac:dyDescent="0.35">
      <c r="A16">
        <v>60615000</v>
      </c>
      <c r="B16" t="str">
        <f t="shared" si="3"/>
        <v>BC- CHARGES EXPLOITATION</v>
      </c>
      <c r="C16" t="str">
        <f t="shared" si="4"/>
        <v>A - Résultat Activité</v>
      </c>
      <c r="D16" s="61" t="str">
        <f t="shared" si="5"/>
        <v>TERENBENTHINE</v>
      </c>
      <c r="Q16" s="3">
        <f>[3]!credit(A16,"1/3/2013","31/3/2015")</f>
        <v>0</v>
      </c>
      <c r="R16" s="3">
        <f>[3]!credit(A16,"1/4/2015","30/4/2015")</f>
        <v>0</v>
      </c>
      <c r="S16" s="3">
        <f>[3]!credit(A16,"1/5/2015","31/5/2015")</f>
        <v>-750</v>
      </c>
      <c r="T16" s="3">
        <f>[3]!credit(A16,"1/6/2015","30/6/2015")</f>
        <v>-750</v>
      </c>
      <c r="U16" s="3">
        <f>[3]!credit(A16,"1/7/2015","31/7/2015")</f>
        <v>0</v>
      </c>
      <c r="V16" s="3">
        <f>[3]!credit(A16,"1/8/2013","31/8/2015")</f>
        <v>-2250</v>
      </c>
      <c r="W16" s="3">
        <f>[3]!credit(A16,"1/9/2015","30/9/2015")</f>
        <v>-750</v>
      </c>
      <c r="X16" s="3">
        <f>[3]!credit(A16,"1/10/2015","31/10/2015")</f>
        <v>-750</v>
      </c>
      <c r="Y16" s="3">
        <f>[3]!credit(A16,"1/11/2015","30/11/2015")</f>
        <v>0</v>
      </c>
      <c r="Z16" s="3">
        <f>[3]!credit(A16,"1/12/2015","31/12/2015")</f>
        <v>0</v>
      </c>
      <c r="AA16" s="3">
        <f>[3]!credit(A16,"1/1/2016","31/1/2016")</f>
        <v>0</v>
      </c>
      <c r="AB16" s="3">
        <f>[3]!credit(A16,"1/2/2016","29/2/2016")</f>
        <v>0</v>
      </c>
      <c r="AC16" s="3">
        <f>[3]!credit(A16,"1/03/2016","31/03/2016")</f>
        <v>0</v>
      </c>
      <c r="AD16" s="3">
        <f>[3]!credit(A16,"1/04/2016","30/04/2016")</f>
        <v>0</v>
      </c>
      <c r="AE16" s="3">
        <f>[3]!credit(A16,"1/3/2015","31/05/2015")</f>
        <v>-750</v>
      </c>
      <c r="AF16" s="3">
        <f>[3]!credit(A16,"1/06/2015","31/08/2015")</f>
        <v>-1500</v>
      </c>
      <c r="AG16" s="3">
        <f t="shared" si="6"/>
        <v>-2250</v>
      </c>
      <c r="AH16" s="3">
        <f>[3]!credit(A16,"1/09/2015","30/11/2015")</f>
        <v>-1500</v>
      </c>
      <c r="AI16" s="3">
        <f t="shared" si="7"/>
        <v>-3750</v>
      </c>
      <c r="AJ16" s="3">
        <f>[3]!credit(A16,"1/12/2016","28/02/2014")</f>
        <v>0</v>
      </c>
      <c r="AK16" s="74">
        <f t="shared" si="8"/>
        <v>-3750</v>
      </c>
      <c r="AL16" s="3">
        <f t="shared" si="15"/>
        <v>0</v>
      </c>
      <c r="AM16" s="3">
        <f t="shared" ref="AM16:AM17" si="22">F16+R16</f>
        <v>0</v>
      </c>
      <c r="AN16" s="3">
        <f t="shared" si="17"/>
        <v>-750</v>
      </c>
      <c r="AO16" s="3">
        <f t="shared" si="2"/>
        <v>-750</v>
      </c>
      <c r="AP16" s="3">
        <f t="shared" si="2"/>
        <v>0</v>
      </c>
      <c r="AQ16" s="3">
        <f t="shared" si="2"/>
        <v>-2250</v>
      </c>
      <c r="AR16" s="3">
        <f t="shared" si="2"/>
        <v>-750</v>
      </c>
      <c r="AS16" s="3">
        <f t="shared" si="2"/>
        <v>-750</v>
      </c>
      <c r="AT16" s="3">
        <f t="shared" si="2"/>
        <v>0</v>
      </c>
      <c r="AU16" s="3">
        <f t="shared" si="2"/>
        <v>0</v>
      </c>
      <c r="AV16" s="3">
        <f t="shared" si="2"/>
        <v>0</v>
      </c>
      <c r="AW16" s="3">
        <f t="shared" si="2"/>
        <v>0</v>
      </c>
      <c r="AX16" s="3"/>
      <c r="AY16" s="3"/>
      <c r="AZ16" s="3"/>
      <c r="BA16" s="3"/>
    </row>
    <row r="17" spans="1:53" x14ac:dyDescent="0.35">
      <c r="A17">
        <v>60616000</v>
      </c>
      <c r="B17" t="str">
        <f t="shared" si="3"/>
        <v>BC- CHARGES EXPLOITATION</v>
      </c>
      <c r="C17" t="str">
        <f t="shared" si="4"/>
        <v>A - Résultat Activité</v>
      </c>
      <c r="D17" s="61" t="str">
        <f t="shared" si="5"/>
        <v>TEREBENTHINE</v>
      </c>
      <c r="Q17" s="3">
        <f>[3]!credit(A17,"1/3/2015","31/3/2015")</f>
        <v>-792.52</v>
      </c>
      <c r="R17" s="3">
        <f>[3]!credit(A17,"1/4/2015","30/4/2015")</f>
        <v>-538.54999999999995</v>
      </c>
      <c r="S17" s="3">
        <f>[3]!credit(A17,"1/(5/2015","31/5/2015")</f>
        <v>-1688.53</v>
      </c>
      <c r="T17" s="3">
        <f>[3]!credit(A17,"1/6/2015","30/6/2015")</f>
        <v>-399.53</v>
      </c>
      <c r="U17" s="3">
        <f>[3]!credit(A17,"1/7/2015","31/7/2015")</f>
        <v>0</v>
      </c>
      <c r="V17" s="3">
        <f>[3]!credit(A17,"1/8/2015","31/8/2015")</f>
        <v>-684.8</v>
      </c>
      <c r="W17" s="3">
        <f>[3]!credit(A17,"1/9/2015","30/9/2015")</f>
        <v>-66.98</v>
      </c>
      <c r="X17" s="3">
        <f>[3]!credit(A17,"1/10/2015","31/10/2015")</f>
        <v>-594.45000000000005</v>
      </c>
      <c r="Y17" s="3">
        <f>[3]!credit(A17,"1/11/2015","30/11/2015")</f>
        <v>-334.5</v>
      </c>
      <c r="Z17" s="3">
        <f>[3]!credit(A17,"1/12/2015","31/12/2015")</f>
        <v>-396.53</v>
      </c>
      <c r="AA17" s="3">
        <f>[3]!credit(A17,"1/01/2016","31/1/2016")</f>
        <v>-69.599999999999994</v>
      </c>
      <c r="AB17" s="3">
        <f>[3]!credit(A17,"1/2/2016","29/02/2016")</f>
        <v>-827.11</v>
      </c>
      <c r="AC17" s="3">
        <f>[3]!credit(A17,"1/03/2016","31/03/2016")</f>
        <v>0</v>
      </c>
      <c r="AD17" s="3">
        <f>[3]!credit(A17,"1/04/2016","30/04/2016")</f>
        <v>0</v>
      </c>
      <c r="AE17" s="3">
        <f>[3]!credit(A17,"1/3/2015","31/05/2015")</f>
        <v>-1688.53</v>
      </c>
      <c r="AF17" s="3">
        <f>[3]!credit(A17,"1/06/2015","31/08/2015")</f>
        <v>-1084.33</v>
      </c>
      <c r="AG17" s="3">
        <f t="shared" si="6"/>
        <v>-2772.8599999999997</v>
      </c>
      <c r="AH17" s="3">
        <f>[3]!credit(A17,"1/09/2015","30/11/2015")</f>
        <v>-995.93</v>
      </c>
      <c r="AI17" s="3">
        <f t="shared" si="7"/>
        <v>-3768.7899999999995</v>
      </c>
      <c r="AJ17" s="3">
        <f>[3]!credit(A17,"1/12/2015","28/02/2016")</f>
        <v>-1293.24</v>
      </c>
      <c r="AK17" s="74">
        <f t="shared" si="8"/>
        <v>-5062.03</v>
      </c>
      <c r="AL17" s="3">
        <f t="shared" si="15"/>
        <v>-792.52</v>
      </c>
      <c r="AM17" s="3">
        <f t="shared" si="22"/>
        <v>-538.54999999999995</v>
      </c>
      <c r="AN17" s="3">
        <f t="shared" si="17"/>
        <v>-1688.53</v>
      </c>
      <c r="AO17" s="3">
        <f t="shared" si="2"/>
        <v>-399.53</v>
      </c>
      <c r="AP17" s="3">
        <f t="shared" si="2"/>
        <v>0</v>
      </c>
      <c r="AQ17" s="3">
        <f t="shared" si="2"/>
        <v>-684.8</v>
      </c>
      <c r="AR17" s="3">
        <f t="shared" si="2"/>
        <v>-66.98</v>
      </c>
      <c r="AS17" s="3">
        <f t="shared" si="2"/>
        <v>-594.45000000000005</v>
      </c>
      <c r="AT17" s="3">
        <f t="shared" si="2"/>
        <v>-334.5</v>
      </c>
      <c r="AU17" s="3">
        <f t="shared" si="2"/>
        <v>-396.53</v>
      </c>
      <c r="AV17" s="3">
        <f t="shared" si="2"/>
        <v>-69.599999999999994</v>
      </c>
      <c r="AW17" s="3">
        <f t="shared" si="2"/>
        <v>-827.11</v>
      </c>
      <c r="AX17" s="3"/>
      <c r="AY17" s="3"/>
      <c r="AZ17" s="3"/>
      <c r="BA17" s="3"/>
    </row>
    <row r="18" spans="1:53" x14ac:dyDescent="0.35">
      <c r="A18">
        <v>60620000</v>
      </c>
      <c r="B18" t="str">
        <f t="shared" si="3"/>
        <v>F- DEPENSES BUREAU</v>
      </c>
      <c r="C18" t="str">
        <f t="shared" si="4"/>
        <v>B- EBITDA</v>
      </c>
      <c r="D18" t="str">
        <f t="shared" si="5"/>
        <v>CARBURANT LUBRIFIANT</v>
      </c>
      <c r="Q18" s="3">
        <f>[3]!credit(A18,"1/3/2015","31/3/2015")</f>
        <v>-538.97</v>
      </c>
      <c r="R18" s="3">
        <f>[3]!credit(A18,"1/4/2015","30/4/2015")</f>
        <v>-1025.22</v>
      </c>
      <c r="S18" s="3">
        <f>[3]!credit(A18,"1/5/2015","31/5/2013")</f>
        <v>0</v>
      </c>
      <c r="T18" s="3">
        <f>[3]!credit(A18,"1/6/2015","30/6/2015")</f>
        <v>-294.63</v>
      </c>
      <c r="U18" s="3">
        <f>[3]!credit(A18,"1/7/2015","31/7/2015")</f>
        <v>-461.43</v>
      </c>
      <c r="V18" s="3">
        <f>[3]!credit(A18,"1/8/2015","31/8/2015")</f>
        <v>-233.28</v>
      </c>
      <c r="W18" s="3">
        <f>[3]!credit(A18,"1/9/2015","30/9/2015")</f>
        <v>0</v>
      </c>
      <c r="X18" s="3">
        <f>[3]!credit(A18,"1/10/2015","31/10/2015")</f>
        <v>-648.16999999999996</v>
      </c>
      <c r="Y18" s="3">
        <f>[3]!credit(A18,"1/11/2013","30/11/2015")</f>
        <v>-4309.28</v>
      </c>
      <c r="Z18" s="3">
        <f>[3]!credit(A18,"1/12/2015","31/12/2015")</f>
        <v>-69.73</v>
      </c>
      <c r="AA18" s="3">
        <f>[3]!credit(A18,"1/1/2016","31/1/2016")</f>
        <v>0</v>
      </c>
      <c r="AB18" s="3">
        <f>[3]!credit(A18,"1/2/2016","29/2/2016")</f>
        <v>731.75</v>
      </c>
      <c r="AC18" s="3">
        <f>[3]!credit(A18,"1/03/2016","31/03/2016")</f>
        <v>0</v>
      </c>
      <c r="AD18" s="3">
        <f>[3]!credit(A18,"1/04/2016","30/04/2016")</f>
        <v>0</v>
      </c>
      <c r="AE18" s="3">
        <f>[3]!credit(A18,"1/3/2015","31/05/2015")</f>
        <v>-1995.82</v>
      </c>
      <c r="AF18" s="3">
        <f>[3]!credit(A18,"1/06/2015","31/08/2015")</f>
        <v>-989.34</v>
      </c>
      <c r="AG18" s="3">
        <f t="shared" si="6"/>
        <v>-2985.16</v>
      </c>
      <c r="AH18" s="3">
        <f>[3]!credit(A18,"1/09/2015","30/11/2015")</f>
        <v>-1324.12</v>
      </c>
      <c r="AI18" s="3">
        <f t="shared" si="7"/>
        <v>-4309.28</v>
      </c>
      <c r="AJ18" s="3">
        <f>[3]!credit(A18,"1/12/2015","28/02/2016")</f>
        <v>662.02</v>
      </c>
      <c r="AK18" s="74">
        <f t="shared" si="8"/>
        <v>-3647.2599999999998</v>
      </c>
      <c r="AL18" s="3">
        <f t="shared" si="15"/>
        <v>-538.97</v>
      </c>
      <c r="AM18" s="3">
        <f t="shared" ref="AM18" si="23">+F18+R18</f>
        <v>-1025.22</v>
      </c>
      <c r="AN18" s="3">
        <f t="shared" si="17"/>
        <v>0</v>
      </c>
      <c r="AO18" s="3">
        <f t="shared" si="2"/>
        <v>-294.63</v>
      </c>
      <c r="AP18" s="3">
        <f t="shared" si="19"/>
        <v>-461.43</v>
      </c>
      <c r="AQ18" s="3">
        <f t="shared" si="2"/>
        <v>-233.28</v>
      </c>
      <c r="AR18" s="3">
        <f t="shared" si="2"/>
        <v>0</v>
      </c>
      <c r="AS18" s="3">
        <f t="shared" si="20"/>
        <v>-648.16999999999996</v>
      </c>
      <c r="AT18" s="3">
        <f t="shared" si="2"/>
        <v>-4309.28</v>
      </c>
      <c r="AU18" s="3">
        <f t="shared" si="2"/>
        <v>-69.73</v>
      </c>
      <c r="AV18" s="3">
        <f t="shared" si="21"/>
        <v>0</v>
      </c>
      <c r="AW18" s="3">
        <f t="shared" si="2"/>
        <v>731.75</v>
      </c>
      <c r="AX18" s="3"/>
      <c r="AY18" s="3"/>
      <c r="AZ18" s="3"/>
      <c r="BA18" s="3"/>
    </row>
    <row r="19" spans="1:53" x14ac:dyDescent="0.35">
      <c r="A19">
        <v>60630000</v>
      </c>
      <c r="B19" t="str">
        <f t="shared" si="3"/>
        <v>F- DEPENSES BUREAU</v>
      </c>
      <c r="C19" t="str">
        <f t="shared" si="4"/>
        <v>B- EBITDA</v>
      </c>
      <c r="D19" t="str">
        <f t="shared" si="5"/>
        <v>Fournit. entretien &amp; petit equip.</v>
      </c>
      <c r="Q19" s="3">
        <f>[3]!credit(A19,"1/3/2013","31/3/2015")</f>
        <v>-9908.89</v>
      </c>
      <c r="R19" s="3">
        <f>[3]!credit(A19,"1/4/2015","30/4/2015")</f>
        <v>-146.02000000000001</v>
      </c>
      <c r="S19" s="3">
        <f>[3]!credit(A19,"1/5/2015","31/5/2015")</f>
        <v>-1001.34</v>
      </c>
      <c r="T19" s="3">
        <f>[3]!credit(A19,"1/6/2015","30/6/2015")</f>
        <v>-3001.88</v>
      </c>
      <c r="U19" s="3">
        <f>[3]!credit(A19,"1/7/2015","31/7/2015")</f>
        <v>-161.71</v>
      </c>
      <c r="V19" s="3">
        <f>[3]!credit(A19,"1/8/2013","31/8/2015")</f>
        <v>-14583.72</v>
      </c>
      <c r="W19" s="3">
        <f>[3]!credit(A19,"1/9/2015","30/9/2015")</f>
        <v>-1045</v>
      </c>
      <c r="X19" s="3">
        <f>[3]!credit(A19,"1/10/2015","31/10/2015")</f>
        <v>-3097.17</v>
      </c>
      <c r="Y19" s="3">
        <f>[3]!credit(A19,"1/11/2015","30/11/2015")</f>
        <v>-1228.9000000000001</v>
      </c>
      <c r="Z19" s="3">
        <f>[3]!credit(A19,"1/12/2015","31/12/2015")</f>
        <v>0</v>
      </c>
      <c r="AA19" s="3">
        <f>[3]!credit(A19,"1/1/2016","31/1/2016")</f>
        <v>-2091.02</v>
      </c>
      <c r="AB19" s="3">
        <f>[3]!credit(A19,"1/2/2016","29/2/2016")</f>
        <v>-5257.94</v>
      </c>
      <c r="AC19" s="3">
        <f>[3]!credit(A19,"1/03/2016","31/03/2016")</f>
        <v>0</v>
      </c>
      <c r="AD19" s="3">
        <f>[3]!credit(A19,"1/04/2016","30/04/2016")</f>
        <v>0</v>
      </c>
      <c r="AE19" s="3">
        <f>[3]!credit(A19,"1/3/2015","31/05/2015")</f>
        <v>-11056.25</v>
      </c>
      <c r="AF19" s="3">
        <f>[3]!credit(A19,"1/06/2015","31/08/2015")</f>
        <v>-3527.47</v>
      </c>
      <c r="AG19" s="3">
        <f t="shared" si="6"/>
        <v>-14583.72</v>
      </c>
      <c r="AH19" s="3">
        <f>[3]!credit(A19,"1/09/2015","30/11/2015")</f>
        <v>-5371.07</v>
      </c>
      <c r="AI19" s="3">
        <f t="shared" si="7"/>
        <v>-19954.79</v>
      </c>
      <c r="AJ19" s="3">
        <f>[3]!credit(A19,"1/12/2015","28/02/2016")</f>
        <v>-7348.96</v>
      </c>
      <c r="AK19" s="74">
        <f t="shared" si="8"/>
        <v>-27303.75</v>
      </c>
      <c r="AL19" s="3">
        <f t="shared" si="15"/>
        <v>-9908.89</v>
      </c>
      <c r="AM19" s="3">
        <f t="shared" ref="AM19:AM20" si="24">F19+R19</f>
        <v>-146.02000000000001</v>
      </c>
      <c r="AN19" s="3">
        <f t="shared" si="17"/>
        <v>-1001.34</v>
      </c>
      <c r="AO19" s="3">
        <f t="shared" si="2"/>
        <v>-3001.88</v>
      </c>
      <c r="AP19" s="3">
        <f t="shared" si="2"/>
        <v>-161.71</v>
      </c>
      <c r="AQ19" s="3">
        <f t="shared" si="2"/>
        <v>-14583.72</v>
      </c>
      <c r="AR19" s="3">
        <f t="shared" si="2"/>
        <v>-1045</v>
      </c>
      <c r="AS19" s="3">
        <f t="shared" si="2"/>
        <v>-3097.17</v>
      </c>
      <c r="AT19" s="3">
        <f t="shared" si="2"/>
        <v>-1228.9000000000001</v>
      </c>
      <c r="AU19" s="3">
        <f t="shared" si="2"/>
        <v>0</v>
      </c>
      <c r="AV19" s="3">
        <f t="shared" si="2"/>
        <v>-2091.02</v>
      </c>
      <c r="AW19" s="3">
        <f t="shared" si="2"/>
        <v>-5257.94</v>
      </c>
      <c r="AX19" s="3"/>
      <c r="AY19" s="3"/>
      <c r="AZ19" s="3"/>
      <c r="BA19" s="3"/>
    </row>
    <row r="20" spans="1:53" x14ac:dyDescent="0.35">
      <c r="A20">
        <v>60630100</v>
      </c>
      <c r="B20" t="str">
        <f t="shared" si="3"/>
        <v>BC- CHARGES EXPLOITATION</v>
      </c>
      <c r="C20" t="str">
        <f t="shared" si="4"/>
        <v>A - Résultat Activité</v>
      </c>
      <c r="D20" t="str">
        <f t="shared" si="5"/>
        <v>MAT EQUIP POUR SOIN</v>
      </c>
      <c r="Q20" s="3">
        <f>[3]!credit(A20,"1/3/2015","31/3/2015")</f>
        <v>0</v>
      </c>
      <c r="R20" s="3">
        <f>[3]!credit(A20,"1/4/2015","30/4/2015")</f>
        <v>0</v>
      </c>
      <c r="S20" s="3">
        <f>[3]!credit(A20,"1/(5/2015","31/5/2015")</f>
        <v>0</v>
      </c>
      <c r="T20" s="3">
        <f>[3]!credit(A20,"1/6/2015","30/6/2015")</f>
        <v>0</v>
      </c>
      <c r="U20" s="3">
        <f>[3]!credit(A20,"1/7/2015","31/7/2015")</f>
        <v>0</v>
      </c>
      <c r="V20" s="3">
        <f>[3]!credit(A20,"1/8/2015","31/8/2015")</f>
        <v>-134</v>
      </c>
      <c r="W20" s="3">
        <f>[3]!credit(A20,"1/9/2015","30/9/2015")</f>
        <v>0</v>
      </c>
      <c r="X20" s="3">
        <f>[3]!credit(A20,"1/10/2015","31/10/2015")</f>
        <v>0</v>
      </c>
      <c r="Y20" s="3">
        <f>[3]!credit(A20,"1/11/2015","30/11/2015")</f>
        <v>0</v>
      </c>
      <c r="Z20" s="3">
        <f>[3]!credit(A20,"1/12/2015","31/12/2015")</f>
        <v>0</v>
      </c>
      <c r="AA20" s="3">
        <f>[3]!credit(A20,"1/01/2016","31/1/2016")</f>
        <v>0</v>
      </c>
      <c r="AB20" s="3">
        <f>[3]!credit(A20,"1/2/2016","29/02/2016")</f>
        <v>0</v>
      </c>
      <c r="AC20" s="3">
        <f>[3]!credit(A20,"1/03/2016","31/03/2016")</f>
        <v>0</v>
      </c>
      <c r="AD20" s="3">
        <f>[3]!credit(A20,"1/04/2016","30/04/2016")</f>
        <v>0</v>
      </c>
      <c r="AE20" s="3">
        <f>[3]!credit(A20,"1/3/2015","31/05/2015")</f>
        <v>0</v>
      </c>
      <c r="AF20" s="3">
        <f>[3]!credit(A20,"1/06/2015","31/08/2015")</f>
        <v>-134</v>
      </c>
      <c r="AG20" s="3">
        <f t="shared" si="6"/>
        <v>-134</v>
      </c>
      <c r="AH20" s="3">
        <f>[3]!credit(A20,"1/09/2015","30/11/2015")</f>
        <v>0</v>
      </c>
      <c r="AI20" s="3">
        <f t="shared" si="7"/>
        <v>-134</v>
      </c>
      <c r="AJ20" s="3">
        <f>[3]!credit(A20,"1/12/2015","28/02/2016")</f>
        <v>0</v>
      </c>
      <c r="AK20" s="74">
        <f t="shared" si="8"/>
        <v>-134</v>
      </c>
      <c r="AL20" s="3">
        <f t="shared" si="15"/>
        <v>0</v>
      </c>
      <c r="AM20" s="3">
        <f t="shared" si="24"/>
        <v>0</v>
      </c>
      <c r="AN20" s="3">
        <f t="shared" si="17"/>
        <v>0</v>
      </c>
      <c r="AO20" s="3">
        <f t="shared" si="2"/>
        <v>0</v>
      </c>
      <c r="AP20" s="3">
        <f t="shared" si="2"/>
        <v>0</v>
      </c>
      <c r="AQ20" s="3">
        <f t="shared" si="2"/>
        <v>-134</v>
      </c>
      <c r="AR20" s="3">
        <f t="shared" si="2"/>
        <v>0</v>
      </c>
      <c r="AS20" s="3">
        <f t="shared" si="2"/>
        <v>0</v>
      </c>
      <c r="AT20" s="3">
        <f t="shared" si="2"/>
        <v>0</v>
      </c>
      <c r="AU20" s="3">
        <f t="shared" si="2"/>
        <v>0</v>
      </c>
      <c r="AV20" s="3">
        <f t="shared" si="2"/>
        <v>0</v>
      </c>
      <c r="AW20" s="3">
        <f t="shared" si="2"/>
        <v>0</v>
      </c>
      <c r="AX20" s="3"/>
      <c r="AY20" s="3"/>
      <c r="AZ20" s="3"/>
      <c r="BA20" s="3"/>
    </row>
    <row r="21" spans="1:53" x14ac:dyDescent="0.35">
      <c r="A21">
        <v>60630200</v>
      </c>
      <c r="B21" t="str">
        <f t="shared" si="3"/>
        <v>BC- CHARGES EXPLOITATION</v>
      </c>
      <c r="C21" t="str">
        <f t="shared" si="4"/>
        <v>A - Résultat Activité</v>
      </c>
      <c r="D21" t="str">
        <f>+IF(ISNA(MATCH(A21,base,0)),"XXXXX",INDEX(base11,MATCH(A21,base),6))</f>
        <v>EQUIP REGLEMSECU HYGIENE</v>
      </c>
      <c r="Q21" s="3">
        <f>[3]!credit(A21,"1/3/2015","31/3/2015")</f>
        <v>0</v>
      </c>
      <c r="R21" s="3">
        <f>[3]!credit(A21,"1/4/2015","30/4/2015")</f>
        <v>0</v>
      </c>
      <c r="S21" s="3">
        <f>[3]!credit(A21,"1/5/2015","31/5/2013")</f>
        <v>0</v>
      </c>
      <c r="T21" s="3">
        <f>[3]!credit(A21,"1/6/2015","30/6/2015")</f>
        <v>0</v>
      </c>
      <c r="U21" s="3">
        <f>[3]!credit(A21,"1/7/2015","31/7/2015")</f>
        <v>0</v>
      </c>
      <c r="V21" s="3">
        <f>[3]!credit(A21,"1/8/2015","31/8/2015")</f>
        <v>0</v>
      </c>
      <c r="W21" s="3">
        <f>[3]!credit(A21,"1/9/2015","30/9/2015")</f>
        <v>0</v>
      </c>
      <c r="X21" s="3">
        <f>[3]!credit(A21,"1/10/2015","31/10/2015")</f>
        <v>-219.15</v>
      </c>
      <c r="Y21" s="3">
        <f>[3]!credit(A21,"1/11/2013","30/11/2015")</f>
        <v>-219.15</v>
      </c>
      <c r="Z21" s="3">
        <f>[3]!credit(A21,"1/12/2015","31/12/2015")</f>
        <v>0</v>
      </c>
      <c r="AA21" s="3">
        <f>[3]!credit(A21,"1/1/2016","31/1/2016")</f>
        <v>0</v>
      </c>
      <c r="AB21" s="3">
        <f>[3]!credit(A21,"1/2/2016","29/2/2016")</f>
        <v>0</v>
      </c>
      <c r="AC21" s="3">
        <f>[3]!credit(A21,"1/03/2016","31/03/2016")</f>
        <v>0</v>
      </c>
      <c r="AD21" s="3">
        <f>[3]!credit(A21,"1/04/2016","30/04/2016")</f>
        <v>0</v>
      </c>
      <c r="AE21" s="3">
        <f>[3]!credit(A21,"1/3/2015","31/05/2015")</f>
        <v>0</v>
      </c>
      <c r="AF21" s="3">
        <f>[3]!credit(A21,"1/06/2015","31/08/2015")</f>
        <v>0</v>
      </c>
      <c r="AG21" s="3">
        <f t="shared" si="6"/>
        <v>0</v>
      </c>
      <c r="AH21" s="3">
        <f>[3]!credit(A21,"1/09/2015","30/11/2015")</f>
        <v>-219.15</v>
      </c>
      <c r="AI21" s="3">
        <f t="shared" si="7"/>
        <v>-219.15</v>
      </c>
      <c r="AJ21" s="3">
        <f>[3]!credit(A21,"1/12/2015","28/02/2016")</f>
        <v>0</v>
      </c>
      <c r="AK21" s="74">
        <f t="shared" si="8"/>
        <v>-219.15</v>
      </c>
      <c r="AL21" s="3">
        <f t="shared" si="15"/>
        <v>0</v>
      </c>
      <c r="AM21" s="3">
        <f t="shared" ref="AM21" si="25">+F21+R21</f>
        <v>0</v>
      </c>
      <c r="AN21" s="3">
        <f t="shared" si="17"/>
        <v>0</v>
      </c>
      <c r="AO21" s="3">
        <f t="shared" si="2"/>
        <v>0</v>
      </c>
      <c r="AP21" s="3">
        <f t="shared" si="19"/>
        <v>0</v>
      </c>
      <c r="AQ21" s="3">
        <f t="shared" si="2"/>
        <v>0</v>
      </c>
      <c r="AR21" s="3">
        <f t="shared" si="2"/>
        <v>0</v>
      </c>
      <c r="AS21" s="3">
        <f t="shared" si="20"/>
        <v>-219.15</v>
      </c>
      <c r="AT21" s="3">
        <f t="shared" si="2"/>
        <v>-219.15</v>
      </c>
      <c r="AU21" s="3">
        <f t="shared" si="2"/>
        <v>0</v>
      </c>
      <c r="AV21" s="3">
        <f t="shared" si="21"/>
        <v>0</v>
      </c>
      <c r="AW21" s="3">
        <f t="shared" si="2"/>
        <v>0</v>
      </c>
    </row>
    <row r="22" spans="1:53" x14ac:dyDescent="0.35">
      <c r="A22">
        <v>60630300</v>
      </c>
      <c r="B22" t="s">
        <v>186</v>
      </c>
      <c r="C22" t="s">
        <v>234</v>
      </c>
      <c r="D22" t="str">
        <f>+IF(ISNA(MATCH(A22,base,0)),"XXXXX",INDEX(base11,MATCH(A22,base),6))</f>
        <v>XXXXX</v>
      </c>
      <c r="Q22" s="3">
        <f>[3]!credit(A22,"1/3/2015","31/3/2015")</f>
        <v>-1027.2</v>
      </c>
      <c r="R22" s="3">
        <f>[3]!credit(A22,"1/4/2015","30/4/2015")</f>
        <v>0</v>
      </c>
      <c r="S22" s="3">
        <f>[3]!credit(A22,"1/5/2015","31/5/2013")</f>
        <v>0</v>
      </c>
      <c r="T22" s="3">
        <f>[3]!credit(A22,"1/6/2015","30/6/2015")</f>
        <v>0</v>
      </c>
      <c r="U22" s="3">
        <f>[3]!credit(A22,"1/7/2015","31/7/2015")</f>
        <v>0</v>
      </c>
      <c r="V22" s="3">
        <f>[3]!credit(A22,"1/8/2015","31/8/2015")</f>
        <v>0</v>
      </c>
      <c r="W22" s="3">
        <f>[3]!credit(A22,"1/9/2015","30/9/2015")</f>
        <v>0</v>
      </c>
      <c r="X22" s="3">
        <f>[3]!credit(A22,"1/10/2015","31/10/2015")</f>
        <v>0</v>
      </c>
      <c r="Y22" s="3">
        <f>[3]!credit(A22,"1/11/2013","30/11/2015")</f>
        <v>-1027.2</v>
      </c>
      <c r="Z22" s="3">
        <f>[3]!credit(A22,"1/12/2015","31/12/2015")</f>
        <v>0</v>
      </c>
      <c r="AA22" s="3">
        <f>[3]!credit(A22,"1/1/2016","31/1/2016")</f>
        <v>0</v>
      </c>
      <c r="AB22" s="3">
        <f>[3]!credit(A22,"1/2/2016","29/2/2016")</f>
        <v>-2200</v>
      </c>
      <c r="AC22" s="3">
        <f>[3]!credit(A22,"1/03/2016","31/03/2016")</f>
        <v>0</v>
      </c>
      <c r="AD22" s="3">
        <f>[3]!credit(A22,"1/04/2016","30/04/2016")</f>
        <v>0</v>
      </c>
      <c r="AE22" s="3">
        <f>[3]!credit(A22,"1/3/2015","31/05/2015")</f>
        <v>-1027.2</v>
      </c>
      <c r="AF22" s="3">
        <f>[3]!credit(A22,"1/06/2015","31/08/2015")</f>
        <v>0</v>
      </c>
      <c r="AG22" s="3">
        <f t="shared" si="6"/>
        <v>-1027.2</v>
      </c>
      <c r="AH22" s="3">
        <f>[3]!credit(A22,"1/09/2015","30/11/2015")</f>
        <v>0</v>
      </c>
      <c r="AI22" s="3">
        <f t="shared" si="7"/>
        <v>-1027.2</v>
      </c>
      <c r="AJ22" s="3">
        <f>[3]!credit(A22,"1/12/2015","28/02/2016")</f>
        <v>-2200</v>
      </c>
      <c r="AK22" s="74">
        <f t="shared" si="8"/>
        <v>-3227.2</v>
      </c>
      <c r="AL22" s="3">
        <f t="shared" si="15"/>
        <v>-1027.2</v>
      </c>
      <c r="AM22" s="3">
        <f t="shared" ref="AM22:AM23" si="26">F22+R22</f>
        <v>0</v>
      </c>
      <c r="AN22" s="3">
        <f t="shared" si="17"/>
        <v>0</v>
      </c>
      <c r="AO22" s="3">
        <f t="shared" si="2"/>
        <v>0</v>
      </c>
      <c r="AP22" s="3">
        <f t="shared" si="2"/>
        <v>0</v>
      </c>
      <c r="AQ22" s="3">
        <f t="shared" si="2"/>
        <v>0</v>
      </c>
      <c r="AR22" s="3">
        <f t="shared" si="2"/>
        <v>0</v>
      </c>
      <c r="AS22" s="3">
        <f t="shared" si="2"/>
        <v>0</v>
      </c>
      <c r="AT22" s="3">
        <f t="shared" si="2"/>
        <v>-1027.2</v>
      </c>
      <c r="AU22" s="3">
        <f t="shared" si="2"/>
        <v>0</v>
      </c>
      <c r="AV22" s="3">
        <f t="shared" si="2"/>
        <v>0</v>
      </c>
      <c r="AW22" s="3">
        <f t="shared" si="2"/>
        <v>-2200</v>
      </c>
    </row>
    <row r="23" spans="1:53" x14ac:dyDescent="0.35">
      <c r="A23">
        <v>60631000</v>
      </c>
      <c r="B23" t="str">
        <f t="shared" si="3"/>
        <v>BC- CHARGES EXPLOITATION</v>
      </c>
      <c r="C23" t="str">
        <f t="shared" si="4"/>
        <v>A - Résultat Activité</v>
      </c>
      <c r="D23" t="str">
        <f t="shared" si="5"/>
        <v>LINGES JETTABLES</v>
      </c>
      <c r="Q23" s="3">
        <f>[3]!credit(A23,"1/3/2013","31/3/2015")</f>
        <v>-3805.1</v>
      </c>
      <c r="R23" s="3">
        <f>[3]!credit(A23,"1/4/2015","30/4/2015")</f>
        <v>0</v>
      </c>
      <c r="S23" s="3">
        <f>[3]!credit(A23,"1/5/2015","31/5/2015")</f>
        <v>0</v>
      </c>
      <c r="T23" s="3">
        <f>[3]!credit(A23,"1/6/2015","30/6/2015")</f>
        <v>0</v>
      </c>
      <c r="U23" s="3">
        <f>[3]!credit(A23,"1/7/2015","31/7/2015")</f>
        <v>-4548.5</v>
      </c>
      <c r="V23" s="3">
        <f>[3]!credit(A23,"1/8/2013","31/8/2015")</f>
        <v>-8353.6</v>
      </c>
      <c r="W23" s="3">
        <f>[3]!credit(A23,"1/9/2015","30/9/2015")</f>
        <v>0</v>
      </c>
      <c r="X23" s="3">
        <f>[3]!credit(A23,"1/10/2015","31/10/2015")</f>
        <v>0</v>
      </c>
      <c r="Y23" s="3">
        <f>[3]!credit(A23,"1/11/2015","30/11/2015")</f>
        <v>0</v>
      </c>
      <c r="Z23" s="3">
        <f>[3]!credit(A23,"1/12/2015","31/12/2015")</f>
        <v>0</v>
      </c>
      <c r="AA23" s="3">
        <f>[3]!credit(A23,"1/1/2016","31/1/2016")</f>
        <v>0</v>
      </c>
      <c r="AB23" s="3">
        <f>[3]!credit(A23,"1/2/2016","29/2/2016")</f>
        <v>-554.4</v>
      </c>
      <c r="AC23" s="3">
        <f>[3]!credit(A23,"1/03/2016","31/03/2016")</f>
        <v>0</v>
      </c>
      <c r="AD23" s="3">
        <f>[3]!credit(A23,"1/04/2016","30/04/2016")</f>
        <v>0</v>
      </c>
      <c r="AE23" s="3">
        <f>[3]!credit(A23,"1/3/2015","31/05/2015")</f>
        <v>-3805.1</v>
      </c>
      <c r="AF23" s="3">
        <f>[3]!credit(A23,"1/06/2015","31/08/2015")</f>
        <v>-4548.5</v>
      </c>
      <c r="AG23" s="3">
        <f t="shared" si="6"/>
        <v>-8353.6</v>
      </c>
      <c r="AH23" s="3">
        <f>[3]!credit(A23,"1/09/2015","30/11/2015")</f>
        <v>0</v>
      </c>
      <c r="AI23" s="3">
        <f t="shared" si="7"/>
        <v>-8353.6</v>
      </c>
      <c r="AJ23" s="3">
        <f>[3]!credit(A23,"1/12/2015","28/02/2016")</f>
        <v>-554.4</v>
      </c>
      <c r="AK23" s="74">
        <f t="shared" si="8"/>
        <v>-8908</v>
      </c>
      <c r="AL23" s="3">
        <f t="shared" si="15"/>
        <v>-3805.1</v>
      </c>
      <c r="AM23" s="3">
        <f t="shared" si="26"/>
        <v>0</v>
      </c>
      <c r="AN23" s="3">
        <f t="shared" si="17"/>
        <v>0</v>
      </c>
      <c r="AO23" s="3">
        <f t="shared" si="2"/>
        <v>0</v>
      </c>
      <c r="AP23" s="3">
        <f t="shared" si="2"/>
        <v>-4548.5</v>
      </c>
      <c r="AQ23" s="3">
        <f t="shared" si="2"/>
        <v>-8353.6</v>
      </c>
      <c r="AR23" s="3">
        <f t="shared" si="2"/>
        <v>0</v>
      </c>
      <c r="AS23" s="3">
        <f t="shared" si="2"/>
        <v>0</v>
      </c>
      <c r="AT23" s="3">
        <f t="shared" si="2"/>
        <v>0</v>
      </c>
      <c r="AU23" s="3">
        <f t="shared" si="2"/>
        <v>0</v>
      </c>
      <c r="AV23" s="3">
        <f t="shared" si="2"/>
        <v>0</v>
      </c>
      <c r="AW23" s="3">
        <f t="shared" si="2"/>
        <v>-554.4</v>
      </c>
    </row>
    <row r="24" spans="1:53" x14ac:dyDescent="0.35">
      <c r="A24">
        <v>60632000</v>
      </c>
      <c r="B24" t="str">
        <f t="shared" si="3"/>
        <v>BC- CHARGES EXPLOITATION</v>
      </c>
      <c r="C24" t="str">
        <f t="shared" si="4"/>
        <v>A - Résultat Activité</v>
      </c>
      <c r="D24" t="str">
        <f t="shared" si="5"/>
        <v>AUTRES LINGES</v>
      </c>
      <c r="Q24" s="3">
        <f>[3]!credit(A24,"1/3/2015","31/3/2015")</f>
        <v>-4958.54</v>
      </c>
      <c r="R24" s="3">
        <f>[3]!credit(A24,"1/4/2015","30/4/2015")</f>
        <v>0</v>
      </c>
      <c r="S24" s="3">
        <f>[3]!credit(A24,"1/(5/2015","31/5/2015")</f>
        <v>-4958.54</v>
      </c>
      <c r="T24" s="3">
        <f>[3]!credit(A24,"1/6/2015","30/6/2015")</f>
        <v>0</v>
      </c>
      <c r="U24" s="3">
        <f>[3]!credit(A24,"1/7/2015","31/7/2015")</f>
        <v>0</v>
      </c>
      <c r="V24" s="3">
        <f>[3]!credit(A24,"1/8/2015","31/8/2015")</f>
        <v>0</v>
      </c>
      <c r="W24" s="3">
        <f>[3]!credit(A24,"1/9/2015","30/9/2015")</f>
        <v>0</v>
      </c>
      <c r="X24" s="3">
        <f>[3]!credit(A24,"1/10/2015","31/10/2015")</f>
        <v>-122.24</v>
      </c>
      <c r="Y24" s="3">
        <f>[3]!credit(A24,"1/11/2015","30/11/2015")</f>
        <v>0</v>
      </c>
      <c r="Z24" s="3">
        <f>[3]!credit(A24,"1/12/2015","31/12/2015")</f>
        <v>0</v>
      </c>
      <c r="AA24" s="3">
        <f>[3]!credit(A24,"1/01/2016","31/1/2016")</f>
        <v>0</v>
      </c>
      <c r="AB24" s="3">
        <f>[3]!credit(A24,"1/2/2016","29/02/2016")</f>
        <v>-979.6</v>
      </c>
      <c r="AC24" s="3">
        <f>[3]!credit(A24,"1/03/2016","31/03/2016")</f>
        <v>0</v>
      </c>
      <c r="AD24" s="3">
        <f>[3]!credit(A24,"1/04/2016","30/04/2016")</f>
        <v>0</v>
      </c>
      <c r="AE24" s="3">
        <f>[3]!credit(A24,"1/3/2015","31/05/2015")</f>
        <v>-4958.54</v>
      </c>
      <c r="AF24" s="3">
        <f>[3]!credit(A24,"1/06/2015","31/08/2015")</f>
        <v>0</v>
      </c>
      <c r="AG24" s="3">
        <f t="shared" si="6"/>
        <v>-4958.54</v>
      </c>
      <c r="AH24" s="3">
        <f>[3]!credit(A24,"1/09/2015","30/11/2015")</f>
        <v>-122.24</v>
      </c>
      <c r="AI24" s="3">
        <f t="shared" si="7"/>
        <v>-5080.78</v>
      </c>
      <c r="AJ24" s="3">
        <f>[3]!credit(A24,"1/12/2015","28/02/2016")</f>
        <v>-979.6</v>
      </c>
      <c r="AK24" s="74">
        <f t="shared" si="8"/>
        <v>-6060.38</v>
      </c>
      <c r="AL24" s="3">
        <f t="shared" si="15"/>
        <v>-4958.54</v>
      </c>
      <c r="AM24" s="3">
        <f t="shared" ref="AM24" si="27">+F24+R24</f>
        <v>0</v>
      </c>
      <c r="AN24" s="3">
        <f t="shared" si="17"/>
        <v>-4958.54</v>
      </c>
      <c r="AO24" s="3">
        <f t="shared" si="2"/>
        <v>0</v>
      </c>
      <c r="AP24" s="3">
        <f t="shared" si="19"/>
        <v>0</v>
      </c>
      <c r="AQ24" s="3">
        <f t="shared" si="2"/>
        <v>0</v>
      </c>
      <c r="AR24" s="3">
        <f t="shared" si="2"/>
        <v>0</v>
      </c>
      <c r="AS24" s="3">
        <f t="shared" si="20"/>
        <v>-122.24</v>
      </c>
      <c r="AT24" s="3">
        <f t="shared" si="2"/>
        <v>0</v>
      </c>
      <c r="AU24" s="3">
        <f t="shared" si="2"/>
        <v>0</v>
      </c>
      <c r="AV24" s="3">
        <f t="shared" si="21"/>
        <v>0</v>
      </c>
      <c r="AW24" s="3">
        <f t="shared" si="2"/>
        <v>-979.6</v>
      </c>
    </row>
    <row r="25" spans="1:53" x14ac:dyDescent="0.35">
      <c r="A25">
        <v>60640000</v>
      </c>
      <c r="B25" t="str">
        <f t="shared" si="3"/>
        <v>F- DEPENSES BUREAU</v>
      </c>
      <c r="C25" t="str">
        <f t="shared" si="4"/>
        <v>B- EBITDA</v>
      </c>
      <c r="D25" t="str">
        <f t="shared" si="5"/>
        <v>Fournitures administratives</v>
      </c>
      <c r="Q25" s="3">
        <f>[3]!credit(A25,"1/3/2015","31/3/2015")</f>
        <v>-692.56</v>
      </c>
      <c r="R25" s="3">
        <f>[3]!credit(A25,"1/4/2015","30/4/2015")</f>
        <v>-606.64</v>
      </c>
      <c r="S25" s="3">
        <f>[3]!credit(A25,"1/5/2015","31/5/2013")</f>
        <v>0</v>
      </c>
      <c r="T25" s="3">
        <f>[3]!credit(A25,"1/6/2015","30/6/2015")</f>
        <v>-231.76</v>
      </c>
      <c r="U25" s="3">
        <f>[3]!credit(A25,"1/7/2015","31/7/2015")</f>
        <v>-270</v>
      </c>
      <c r="V25" s="3">
        <f>[3]!credit(A25,"1/8/2015","31/8/2015")</f>
        <v>-215.19</v>
      </c>
      <c r="W25" s="3">
        <f>[3]!credit(A25,"1/9/2015","30/9/2015")</f>
        <v>-298</v>
      </c>
      <c r="X25" s="3">
        <f>[3]!credit(A25,"1/10/2015","31/10/2015")</f>
        <v>-811.13</v>
      </c>
      <c r="Y25" s="3">
        <f>[3]!credit(A25,"1/11/2013","30/11/2015")</f>
        <v>-3659.62</v>
      </c>
      <c r="Z25" s="3">
        <f>[3]!credit(A25,"1/12/2015","31/12/2015")</f>
        <v>-1983.76</v>
      </c>
      <c r="AA25" s="3">
        <f>[3]!credit(A25,"1/1/2016","31/1/2016")</f>
        <v>-45.82</v>
      </c>
      <c r="AB25" s="3">
        <f>[3]!credit(A25,"1/2/2016","29/2/2016")</f>
        <v>-274.76</v>
      </c>
      <c r="AC25" s="3">
        <f>[3]!credit(A25,"1/03/2016","31/03/2016")</f>
        <v>0</v>
      </c>
      <c r="AD25" s="3">
        <f>[3]!credit(A25,"1/04/2016","30/04/2016")</f>
        <v>0</v>
      </c>
      <c r="AE25" s="3">
        <f>[3]!credit(A25,"1/3/2015","31/05/2015")</f>
        <v>-1461.47</v>
      </c>
      <c r="AF25" s="3">
        <f>[3]!credit(A25,"1/06/2015","31/08/2015")</f>
        <v>-716.95</v>
      </c>
      <c r="AG25" s="3">
        <f t="shared" si="6"/>
        <v>-2178.42</v>
      </c>
      <c r="AH25" s="3">
        <f>[3]!credit(A25,"1/09/2015","30/11/2015")</f>
        <v>-1481.2</v>
      </c>
      <c r="AI25" s="3">
        <f t="shared" si="7"/>
        <v>-3659.62</v>
      </c>
      <c r="AJ25" s="3">
        <f>[3]!credit(A25,"1/12/2015","28/02/2016")</f>
        <v>-2304.34</v>
      </c>
      <c r="AK25" s="74">
        <f t="shared" si="8"/>
        <v>-5963.96</v>
      </c>
      <c r="AL25" s="3">
        <f t="shared" si="15"/>
        <v>-692.56</v>
      </c>
      <c r="AM25" s="3">
        <f t="shared" ref="AM25:AM26" si="28">F25+R25</f>
        <v>-606.64</v>
      </c>
      <c r="AN25" s="3">
        <f t="shared" si="17"/>
        <v>0</v>
      </c>
      <c r="AO25" s="3">
        <f t="shared" si="2"/>
        <v>-231.76</v>
      </c>
      <c r="AP25" s="3">
        <f t="shared" si="2"/>
        <v>-270</v>
      </c>
      <c r="AQ25" s="3">
        <f t="shared" si="2"/>
        <v>-215.19</v>
      </c>
      <c r="AR25" s="3">
        <f t="shared" si="2"/>
        <v>-298</v>
      </c>
      <c r="AS25" s="3">
        <f t="shared" si="2"/>
        <v>-811.13</v>
      </c>
      <c r="AT25" s="3">
        <f t="shared" si="2"/>
        <v>-3659.62</v>
      </c>
      <c r="AU25" s="3">
        <f t="shared" si="2"/>
        <v>-1983.76</v>
      </c>
      <c r="AV25" s="3">
        <f t="shared" si="2"/>
        <v>-45.82</v>
      </c>
      <c r="AW25" s="3">
        <f t="shared" si="2"/>
        <v>-274.76</v>
      </c>
    </row>
    <row r="26" spans="1:53" x14ac:dyDescent="0.35">
      <c r="A26">
        <v>60680000</v>
      </c>
      <c r="B26" t="str">
        <f t="shared" si="3"/>
        <v>F- DEPENSES BUREAU</v>
      </c>
      <c r="C26" t="str">
        <f t="shared" si="4"/>
        <v>B- EBITDA</v>
      </c>
      <c r="D26" t="str">
        <f t="shared" si="5"/>
        <v>Autres matieres et fournitures</v>
      </c>
      <c r="Q26" s="3">
        <f>[3]!credit(A26,"1/3/2013","31/3/2015")</f>
        <v>0</v>
      </c>
      <c r="R26" s="3">
        <f>[3]!credit(A26,"1/4/2015","30/4/2015")</f>
        <v>0</v>
      </c>
      <c r="S26" s="3">
        <f>[3]!credit(A26,"1/5/2015","31/5/2015")</f>
        <v>0</v>
      </c>
      <c r="T26" s="3">
        <f>[3]!credit(A26,"1/6/2015","30/6/2015")</f>
        <v>0</v>
      </c>
      <c r="U26" s="3">
        <f>[3]!credit(A26,"1/7/2015","31/7/2015")</f>
        <v>0</v>
      </c>
      <c r="V26" s="3">
        <f>[3]!credit(A26,"1/8/2013","31/8/2015")</f>
        <v>0</v>
      </c>
      <c r="W26" s="3">
        <f>[3]!credit(A26,"1/9/2015","30/9/2015")</f>
        <v>0</v>
      </c>
      <c r="X26" s="3">
        <f>[3]!credit(A26,"1/10/2015","31/10/2015")</f>
        <v>-152.57</v>
      </c>
      <c r="Y26" s="3">
        <f>[3]!credit(A26,"1/11/2015","30/11/2015")</f>
        <v>0</v>
      </c>
      <c r="Z26" s="3">
        <f>[3]!credit(A26,"1/12/2015","31/12/2015")</f>
        <v>0</v>
      </c>
      <c r="AA26" s="3">
        <f>[3]!credit(A26,"1/1/2016","31/1/2016")</f>
        <v>0</v>
      </c>
      <c r="AB26" s="3">
        <f>[3]!credit(A26,"1/2/2016","29/2/2016")</f>
        <v>-623.89</v>
      </c>
      <c r="AC26" s="3">
        <f>[3]!credit(A26,"1/03/2016","31/03/2016")</f>
        <v>0</v>
      </c>
      <c r="AD26" s="3">
        <f>[3]!credit(A26,"1/04/2016","30/04/2016")</f>
        <v>0</v>
      </c>
      <c r="AE26" s="3">
        <f>[3]!credit(A26,"1/3/2015","31/05/2015")</f>
        <v>0</v>
      </c>
      <c r="AF26" s="3">
        <f>[3]!credit(A26,"1/06/2015","31/08/2015")</f>
        <v>0</v>
      </c>
      <c r="AG26" s="3">
        <f t="shared" si="6"/>
        <v>0</v>
      </c>
      <c r="AH26" s="3">
        <f>[3]!credit(A26,"1/09/2015","30/11/2015")</f>
        <v>-152.57</v>
      </c>
      <c r="AI26" s="3">
        <f t="shared" si="7"/>
        <v>-152.57</v>
      </c>
      <c r="AJ26" s="3">
        <f>[3]!credit(A26,"1/12/2015","28/02/2016")</f>
        <v>-623.89</v>
      </c>
      <c r="AK26" s="74">
        <f t="shared" si="8"/>
        <v>-776.46</v>
      </c>
      <c r="AL26" s="3">
        <f t="shared" si="15"/>
        <v>0</v>
      </c>
      <c r="AM26" s="3">
        <f t="shared" si="28"/>
        <v>0</v>
      </c>
      <c r="AN26" s="3">
        <f t="shared" si="17"/>
        <v>0</v>
      </c>
      <c r="AO26" s="3">
        <f t="shared" si="2"/>
        <v>0</v>
      </c>
      <c r="AP26" s="3">
        <f t="shared" si="2"/>
        <v>0</v>
      </c>
      <c r="AQ26" s="3">
        <f t="shared" si="2"/>
        <v>0</v>
      </c>
      <c r="AR26" s="3">
        <f t="shared" si="2"/>
        <v>0</v>
      </c>
      <c r="AS26" s="3">
        <f t="shared" si="2"/>
        <v>-152.57</v>
      </c>
      <c r="AT26" s="3">
        <f t="shared" si="2"/>
        <v>0</v>
      </c>
      <c r="AU26" s="3">
        <f t="shared" si="2"/>
        <v>0</v>
      </c>
      <c r="AV26" s="3">
        <f t="shared" si="2"/>
        <v>0</v>
      </c>
      <c r="AW26" s="3">
        <f t="shared" si="2"/>
        <v>-623.89</v>
      </c>
    </row>
    <row r="27" spans="1:53" x14ac:dyDescent="0.35">
      <c r="A27">
        <v>60685000</v>
      </c>
      <c r="B27" t="str">
        <f t="shared" si="3"/>
        <v>F- DEPENSES BUREAU</v>
      </c>
      <c r="C27" t="str">
        <f t="shared" si="4"/>
        <v>B- EBITDA</v>
      </c>
      <c r="D27" t="str">
        <f t="shared" si="5"/>
        <v/>
      </c>
      <c r="Q27" s="3">
        <f>[3]!credit(A27,"1/3/2015","31/3/2015")</f>
        <v>0</v>
      </c>
      <c r="R27" s="3">
        <f>[3]!credit(A27,"1/4/2015","30/4/2015")</f>
        <v>0</v>
      </c>
      <c r="S27" s="3">
        <f>[3]!credit(A27,"1/(5/2015","31/5/2015")</f>
        <v>0</v>
      </c>
      <c r="T27" s="3">
        <f>[3]!credit(A27,"1/6/2015","30/6/2015")</f>
        <v>0</v>
      </c>
      <c r="U27" s="3">
        <f>[3]!credit(A27,"1/7/2015","31/7/2015")</f>
        <v>0</v>
      </c>
      <c r="V27" s="3">
        <f>[3]!credit(A27,"1/8/2015","31/8/2015")</f>
        <v>0</v>
      </c>
      <c r="W27" s="3">
        <f>[3]!credit(A27,"1/9/2015","30/9/2015")</f>
        <v>0</v>
      </c>
      <c r="X27" s="3">
        <f>[3]!credit(A27,"1/10/2015","31/10/2015")</f>
        <v>0</v>
      </c>
      <c r="Y27" s="3">
        <f>[3]!credit(A27,"1/11/2015","30/11/2015")</f>
        <v>0</v>
      </c>
      <c r="Z27" s="3">
        <f>[3]!credit(A27,"1/12/2015","31/12/2015")</f>
        <v>0</v>
      </c>
      <c r="AA27" s="3">
        <f>[3]!credit(A27,"1/01/2016","31/1/2016")</f>
        <v>0</v>
      </c>
      <c r="AB27" s="3">
        <f>[3]!credit(A27,"1/2/2016","29/02/2016")</f>
        <v>0</v>
      </c>
      <c r="AC27" s="3">
        <f>[3]!credit(A27,"1/03/2016","31/03/2016")</f>
        <v>0</v>
      </c>
      <c r="AD27" s="3">
        <f>[3]!credit(A27,"1/04/2016","30/04/2016")</f>
        <v>0</v>
      </c>
      <c r="AE27" s="3">
        <f>[3]!credit(A27,"1/3/2015","31/05/2015")</f>
        <v>0</v>
      </c>
      <c r="AF27" s="3">
        <f>[3]!credit(A27,"1/06/2015","31/08/2015")</f>
        <v>0</v>
      </c>
      <c r="AG27" s="3">
        <f t="shared" si="6"/>
        <v>0</v>
      </c>
      <c r="AH27" s="3">
        <f>[3]!credit(A27,"1/09/2015","30/11/2015")</f>
        <v>0</v>
      </c>
      <c r="AI27" s="3">
        <f t="shared" si="7"/>
        <v>0</v>
      </c>
      <c r="AJ27" s="3">
        <f>[3]!credit(A27,"1/12/2015","28/02/2016")</f>
        <v>0</v>
      </c>
      <c r="AK27" s="74">
        <f t="shared" si="8"/>
        <v>0</v>
      </c>
      <c r="AL27" s="3">
        <f t="shared" si="15"/>
        <v>0</v>
      </c>
      <c r="AM27" s="3">
        <f t="shared" ref="AM27" si="29">+F27+R27</f>
        <v>0</v>
      </c>
      <c r="AN27" s="3">
        <f t="shared" si="17"/>
        <v>0</v>
      </c>
      <c r="AO27" s="3">
        <f t="shared" si="17"/>
        <v>0</v>
      </c>
      <c r="AP27" s="3">
        <f t="shared" si="19"/>
        <v>0</v>
      </c>
      <c r="AQ27" s="3">
        <f t="shared" ref="AQ27:AS90" si="30">J27+V27</f>
        <v>0</v>
      </c>
      <c r="AR27" s="3">
        <f t="shared" si="30"/>
        <v>0</v>
      </c>
      <c r="AS27" s="3">
        <f t="shared" si="20"/>
        <v>0</v>
      </c>
      <c r="AT27" s="3">
        <f t="shared" ref="AT27:AV90" si="31">M27+Y27</f>
        <v>0</v>
      </c>
      <c r="AU27" s="3">
        <f t="shared" si="31"/>
        <v>0</v>
      </c>
      <c r="AV27" s="3">
        <f t="shared" si="21"/>
        <v>0</v>
      </c>
      <c r="AW27" s="3">
        <f t="shared" ref="AW27:AW90" si="32">P27+AB27</f>
        <v>0</v>
      </c>
    </row>
    <row r="28" spans="1:53" x14ac:dyDescent="0.35">
      <c r="A28">
        <v>60687000</v>
      </c>
      <c r="B28" t="str">
        <f t="shared" si="3"/>
        <v>F- DEPENSES BUREAU</v>
      </c>
      <c r="C28" t="str">
        <f t="shared" si="4"/>
        <v>B- EBITDA</v>
      </c>
      <c r="D28" t="str">
        <f t="shared" si="5"/>
        <v>PETITE ALIMENTATION</v>
      </c>
      <c r="Q28" s="3">
        <f>[3]!credit(A28,"1/3/2015","31/3/2015")</f>
        <v>-310.5</v>
      </c>
      <c r="R28" s="3">
        <f>[3]!credit(A28,"1/4/2015","30/4/2015")</f>
        <v>0</v>
      </c>
      <c r="S28" s="3">
        <f>[3]!credit(A28,"1/5/2015","31/5/2013")</f>
        <v>0</v>
      </c>
      <c r="T28" s="3">
        <f>[3]!credit(A28,"1/6/2015","30/6/2015")</f>
        <v>-91.5</v>
      </c>
      <c r="U28" s="3">
        <f>[3]!credit(A28,"1/7/2015","31/7/2015")</f>
        <v>-166.5</v>
      </c>
      <c r="V28" s="3">
        <f>[3]!credit(A28,"1/8/2015","31/8/2015")</f>
        <v>-60.74</v>
      </c>
      <c r="W28" s="3">
        <f>[3]!credit(A28,"1/9/2015","30/9/2015")</f>
        <v>-298.11</v>
      </c>
      <c r="X28" s="3">
        <f>[3]!credit(A28,"1/10/2015","31/10/2015")</f>
        <v>-201</v>
      </c>
      <c r="Y28" s="3">
        <f>[3]!credit(A28,"1/11/2013","30/11/2015")</f>
        <v>-1251.3499999999999</v>
      </c>
      <c r="Z28" s="3">
        <f>[3]!credit(A28,"1/12/2015","31/12/2015")</f>
        <v>-94.5</v>
      </c>
      <c r="AA28" s="3">
        <f>[3]!credit(A28,"1/1/2016","31/1/2016")</f>
        <v>0</v>
      </c>
      <c r="AB28" s="3">
        <f>[3]!credit(A28,"1/2/2016","29/2/2016")</f>
        <v>0</v>
      </c>
      <c r="AC28" s="3">
        <f>[3]!credit(A28,"1/03/2016","31/03/2016")</f>
        <v>0</v>
      </c>
      <c r="AD28" s="3">
        <f>[3]!credit(A28,"1/04/2016","30/04/2016")</f>
        <v>0</v>
      </c>
      <c r="AE28" s="3">
        <f>[3]!credit(A28,"1/3/2015","31/05/2015")</f>
        <v>-310.5</v>
      </c>
      <c r="AF28" s="3">
        <f>[3]!credit(A28,"1/06/2015","31/08/2015")</f>
        <v>-318.74</v>
      </c>
      <c r="AG28" s="3">
        <f t="shared" si="6"/>
        <v>-629.24</v>
      </c>
      <c r="AH28" s="3">
        <f>[3]!credit(A28,"1/09/2015","30/11/2015")</f>
        <v>-622.11</v>
      </c>
      <c r="AI28" s="3">
        <f t="shared" si="7"/>
        <v>-1251.3499999999999</v>
      </c>
      <c r="AJ28" s="3">
        <f>[3]!credit(A28,"1/12/2015","28/02/2016")</f>
        <v>-94.5</v>
      </c>
      <c r="AK28" s="74">
        <f t="shared" si="8"/>
        <v>-1345.85</v>
      </c>
      <c r="AL28" s="3">
        <f t="shared" si="15"/>
        <v>-310.5</v>
      </c>
      <c r="AM28" s="3">
        <f t="shared" ref="AM28:AM29" si="33">F28+R28</f>
        <v>0</v>
      </c>
      <c r="AN28" s="3">
        <f t="shared" si="17"/>
        <v>0</v>
      </c>
      <c r="AO28" s="3">
        <f t="shared" si="17"/>
        <v>-91.5</v>
      </c>
      <c r="AP28" s="3">
        <f t="shared" si="17"/>
        <v>-166.5</v>
      </c>
      <c r="AQ28" s="3">
        <f t="shared" si="30"/>
        <v>-60.74</v>
      </c>
      <c r="AR28" s="3">
        <f t="shared" si="30"/>
        <v>-298.11</v>
      </c>
      <c r="AS28" s="3">
        <f t="shared" si="30"/>
        <v>-201</v>
      </c>
      <c r="AT28" s="3">
        <f t="shared" si="31"/>
        <v>-1251.3499999999999</v>
      </c>
      <c r="AU28" s="3">
        <f t="shared" si="31"/>
        <v>-94.5</v>
      </c>
      <c r="AV28" s="3">
        <f t="shared" si="31"/>
        <v>0</v>
      </c>
      <c r="AW28" s="3">
        <f t="shared" si="32"/>
        <v>0</v>
      </c>
    </row>
    <row r="29" spans="1:53" x14ac:dyDescent="0.35">
      <c r="A29">
        <v>61100000</v>
      </c>
      <c r="B29" t="str">
        <f t="shared" si="3"/>
        <v>G- DEPENSES HONORAIRES</v>
      </c>
      <c r="C29" t="str">
        <f t="shared" si="4"/>
        <v>B- EBITDA</v>
      </c>
      <c r="D29" t="str">
        <f t="shared" si="5"/>
        <v>Sous-traitance generale</v>
      </c>
      <c r="Q29" s="3">
        <f>[3]!credit(A29,"1/3/2013","31/3/2015")</f>
        <v>0</v>
      </c>
      <c r="R29" s="3">
        <f>[3]!credit(A29,"1/4/2015","30/4/2015")</f>
        <v>0</v>
      </c>
      <c r="S29" s="3">
        <f>[3]!credit(A29,"1/5/2015","31/5/2015")</f>
        <v>0</v>
      </c>
      <c r="T29" s="3">
        <f>[3]!credit(A29,"1/6/2015","30/6/2015")</f>
        <v>0</v>
      </c>
      <c r="U29" s="3">
        <f>[3]!credit(A29,"1/7/2015","31/7/2015")</f>
        <v>0</v>
      </c>
      <c r="V29" s="3">
        <f>[3]!credit(A29,"1/8/2013","31/8/2015")</f>
        <v>0</v>
      </c>
      <c r="W29" s="3">
        <f>[3]!credit(A29,"1/9/2015","30/9/2015")</f>
        <v>0</v>
      </c>
      <c r="X29" s="3">
        <f>[3]!credit(A29,"1/10/2015","31/10/2015")</f>
        <v>0</v>
      </c>
      <c r="Y29" s="3">
        <f>[3]!credit(A29,"1/11/2015","30/11/2015")</f>
        <v>0</v>
      </c>
      <c r="Z29" s="3">
        <f>[3]!credit(A29,"1/12/2015","31/12/2015")</f>
        <v>0</v>
      </c>
      <c r="AA29" s="3">
        <f>[3]!credit(A29,"1/1/2016","31/1/2016")</f>
        <v>-2105.9899999999998</v>
      </c>
      <c r="AB29" s="3">
        <f>[3]!credit(A29,"1/2/2016","29/2/2016")</f>
        <v>0</v>
      </c>
      <c r="AC29" s="3">
        <f>[3]!credit(A29,"1/03/2016","31/03/2016")</f>
        <v>0</v>
      </c>
      <c r="AD29" s="3">
        <f>[3]!credit(A29,"1/04/2016","30/04/2016")</f>
        <v>0</v>
      </c>
      <c r="AE29" s="3">
        <f>[3]!credit(A29,"1/3/2015","31/05/2015")</f>
        <v>0</v>
      </c>
      <c r="AF29" s="3">
        <f>[3]!credit(A29,"1/06/2015","31/08/2015")</f>
        <v>0</v>
      </c>
      <c r="AG29" s="3">
        <f t="shared" si="6"/>
        <v>0</v>
      </c>
      <c r="AH29" s="3">
        <f>[3]!credit(A29,"1/09/2015","30/11/2015")</f>
        <v>0</v>
      </c>
      <c r="AI29" s="3">
        <f t="shared" si="7"/>
        <v>0</v>
      </c>
      <c r="AJ29" s="3">
        <f>[3]!credit(A29,"1/12/2015","28/02/2016")</f>
        <v>-2105.9899999999998</v>
      </c>
      <c r="AK29" s="74">
        <f t="shared" si="8"/>
        <v>-2105.9899999999998</v>
      </c>
      <c r="AL29" s="3">
        <f t="shared" si="15"/>
        <v>0</v>
      </c>
      <c r="AM29" s="3">
        <f t="shared" si="33"/>
        <v>0</v>
      </c>
      <c r="AN29" s="3">
        <f t="shared" si="17"/>
        <v>0</v>
      </c>
      <c r="AO29" s="3">
        <f t="shared" si="17"/>
        <v>0</v>
      </c>
      <c r="AP29" s="3">
        <f t="shared" si="17"/>
        <v>0</v>
      </c>
      <c r="AQ29" s="3">
        <f t="shared" si="30"/>
        <v>0</v>
      </c>
      <c r="AR29" s="3">
        <f t="shared" si="30"/>
        <v>0</v>
      </c>
      <c r="AS29" s="3">
        <f t="shared" si="30"/>
        <v>0</v>
      </c>
      <c r="AT29" s="3">
        <f t="shared" si="31"/>
        <v>0</v>
      </c>
      <c r="AU29" s="3">
        <f t="shared" si="31"/>
        <v>0</v>
      </c>
      <c r="AV29" s="3">
        <f t="shared" si="31"/>
        <v>-2105.9899999999998</v>
      </c>
      <c r="AW29" s="3">
        <f t="shared" si="32"/>
        <v>0</v>
      </c>
    </row>
    <row r="30" spans="1:53" x14ac:dyDescent="0.35">
      <c r="A30">
        <v>61220000</v>
      </c>
      <c r="B30" t="str">
        <f t="shared" si="3"/>
        <v>D- LOYERS ET CHARGES</v>
      </c>
      <c r="C30" t="str">
        <f t="shared" si="4"/>
        <v>B- EBITDA</v>
      </c>
      <c r="D30" t="str">
        <f t="shared" si="5"/>
        <v>Credit-bail mobilier</v>
      </c>
      <c r="Q30" s="3">
        <f>[3]!credit(A30,"1/3/2015","31/3/2015")</f>
        <v>0</v>
      </c>
      <c r="R30" s="3">
        <f>[3]!credit(A30,"1/4/2015","30/4/2015")</f>
        <v>0</v>
      </c>
      <c r="S30" s="3">
        <f>[3]!credit(A30,"1/(5/2015","31/5/2015")</f>
        <v>0</v>
      </c>
      <c r="T30" s="3">
        <f>[3]!credit(A30,"1/6/2015","30/6/2015")</f>
        <v>0</v>
      </c>
      <c r="U30" s="3">
        <f>[3]!credit(A30,"1/7/2015","31/7/2015")</f>
        <v>0</v>
      </c>
      <c r="V30" s="3">
        <f>[3]!credit(A30,"1/8/2015","31/8/2015")</f>
        <v>0</v>
      </c>
      <c r="W30" s="3">
        <f>[3]!credit(A30,"1/9/2015","30/9/2015")</f>
        <v>0</v>
      </c>
      <c r="X30" s="3">
        <f>[3]!credit(A30,"1/10/2015","31/10/2015")</f>
        <v>0</v>
      </c>
      <c r="Y30" s="3">
        <f>[3]!credit(A30,"1/11/2015","30/11/2015")</f>
        <v>0</v>
      </c>
      <c r="Z30" s="3">
        <f>[3]!credit(A30,"1/12/2015","31/12/2015")</f>
        <v>0</v>
      </c>
      <c r="AA30" s="3">
        <f>[3]!credit(A30,"1/01/2016","31/1/2016")</f>
        <v>0</v>
      </c>
      <c r="AB30" s="3">
        <f>[3]!credit(A30,"1/2/2016","29/02/2016")</f>
        <v>0</v>
      </c>
      <c r="AC30" s="3">
        <f>[3]!credit(A30,"1/03/2016","31/03/2016")</f>
        <v>0</v>
      </c>
      <c r="AD30" s="3">
        <f>[3]!credit(A30,"1/04/2016","30/04/2016")</f>
        <v>0</v>
      </c>
      <c r="AE30" s="3">
        <f>[3]!credit(A30,"1/3/2015","31/05/2015")</f>
        <v>0</v>
      </c>
      <c r="AF30" s="3">
        <f>[3]!credit(A30,"1/06/2015","31/08/2015")</f>
        <v>0</v>
      </c>
      <c r="AG30" s="3">
        <f t="shared" si="6"/>
        <v>0</v>
      </c>
      <c r="AH30" s="3">
        <f>[3]!credit(A30,"1/09/2015","30/11/2015")</f>
        <v>0</v>
      </c>
      <c r="AI30" s="3">
        <f t="shared" si="7"/>
        <v>0</v>
      </c>
      <c r="AJ30" s="3">
        <f>[3]!credit(A30,"1/12/2015","28/02/2016")</f>
        <v>0</v>
      </c>
      <c r="AK30" s="3">
        <f t="shared" si="8"/>
        <v>0</v>
      </c>
      <c r="AL30" s="3">
        <f t="shared" si="15"/>
        <v>0</v>
      </c>
      <c r="AM30" s="3">
        <f t="shared" ref="AM30" si="34">+F30+R30</f>
        <v>0</v>
      </c>
      <c r="AN30" s="3">
        <f t="shared" si="17"/>
        <v>0</v>
      </c>
      <c r="AO30" s="3">
        <f t="shared" si="17"/>
        <v>0</v>
      </c>
      <c r="AP30" s="3">
        <f t="shared" si="19"/>
        <v>0</v>
      </c>
      <c r="AQ30" s="3">
        <f t="shared" si="30"/>
        <v>0</v>
      </c>
      <c r="AR30" s="3">
        <f t="shared" si="30"/>
        <v>0</v>
      </c>
      <c r="AS30" s="3">
        <f t="shared" si="20"/>
        <v>0</v>
      </c>
      <c r="AT30" s="3">
        <f t="shared" si="31"/>
        <v>0</v>
      </c>
      <c r="AU30" s="3">
        <f t="shared" si="31"/>
        <v>0</v>
      </c>
      <c r="AV30" s="3">
        <f t="shared" si="21"/>
        <v>0</v>
      </c>
      <c r="AW30" s="3">
        <f t="shared" si="32"/>
        <v>0</v>
      </c>
    </row>
    <row r="31" spans="1:53" x14ac:dyDescent="0.35">
      <c r="A31">
        <v>61320000</v>
      </c>
      <c r="B31" t="str">
        <f t="shared" si="3"/>
        <v>D- LOYERS ET CHARGES</v>
      </c>
      <c r="C31" t="str">
        <f t="shared" si="4"/>
        <v>B- EBITDA</v>
      </c>
      <c r="D31" t="str">
        <f t="shared" si="5"/>
        <v>Locations immobilieres</v>
      </c>
      <c r="Q31" s="3">
        <f>[3]!credit(A31,"1/3/2015","31/3/2015")</f>
        <v>0</v>
      </c>
      <c r="R31" s="3">
        <f>[3]!credit(A31,"1/4/2015","30/4/2015")</f>
        <v>0</v>
      </c>
      <c r="S31" s="3">
        <f>[3]!credit(A31,"1/5/2015","31/5/2013")</f>
        <v>0</v>
      </c>
      <c r="T31" s="3">
        <f>[3]!credit(A31,"1/6/2015","30/6/2015")</f>
        <v>-19131.7</v>
      </c>
      <c r="U31" s="3">
        <f>[3]!credit(A31,"1/7/2015","31/7/2015")</f>
        <v>0</v>
      </c>
      <c r="V31" s="3">
        <f>[3]!credit(A31,"1/8/2015","31/8/2015")</f>
        <v>0</v>
      </c>
      <c r="W31" s="3">
        <f>[3]!credit(A31,"1/9/2015","30/9/2015")</f>
        <v>0</v>
      </c>
      <c r="X31" s="3">
        <f>[3]!credit(A31,"1/10/2015","31/10/2015")</f>
        <v>0</v>
      </c>
      <c r="Y31" s="3">
        <f>[3]!credit(A31,"1/11/2013","30/11/2015")</f>
        <v>-19131.7</v>
      </c>
      <c r="Z31" s="3">
        <f>[3]!credit(A31,"1/12/2015","31/12/2015")</f>
        <v>0</v>
      </c>
      <c r="AA31" s="3">
        <f>[3]!credit(A31,"1/1/2016","31/1/2016")</f>
        <v>0</v>
      </c>
      <c r="AB31" s="3">
        <f>[3]!credit(A31,"1/2/2016","29/2/2016")</f>
        <v>-58532.55</v>
      </c>
      <c r="AC31" s="3">
        <f>[3]!credit(A31,"1/03/2016","31/03/2016")</f>
        <v>0</v>
      </c>
      <c r="AD31" s="3">
        <f>[3]!credit(A31,"1/04/2016","30/04/2016")</f>
        <v>0</v>
      </c>
      <c r="AE31" s="3">
        <f>[3]!credit(A31,"1/3/2015","31/05/2015")</f>
        <v>0</v>
      </c>
      <c r="AF31" s="3">
        <f>[3]!credit(A31,"1/06/2015","31/08/2015")</f>
        <v>-19131.7</v>
      </c>
      <c r="AG31" s="3">
        <f t="shared" si="6"/>
        <v>-19131.7</v>
      </c>
      <c r="AH31" s="3">
        <f>[3]!credit(A31,"1/09/2015","30/11/2015")</f>
        <v>0</v>
      </c>
      <c r="AI31" s="3">
        <f t="shared" si="7"/>
        <v>-19131.7</v>
      </c>
      <c r="AJ31" s="3">
        <f>[3]!credit(A31,"1/12/2015","28/02/2016")</f>
        <v>-58532.55</v>
      </c>
      <c r="AK31" s="74">
        <f t="shared" si="8"/>
        <v>-77664.25</v>
      </c>
      <c r="AL31" s="3">
        <f t="shared" si="15"/>
        <v>0</v>
      </c>
      <c r="AM31" s="3">
        <f t="shared" ref="AM31:AM32" si="35">F31+R31</f>
        <v>0</v>
      </c>
      <c r="AN31" s="3">
        <f t="shared" si="17"/>
        <v>0</v>
      </c>
      <c r="AO31" s="3">
        <f t="shared" si="17"/>
        <v>-19131.7</v>
      </c>
      <c r="AP31" s="3">
        <f t="shared" si="17"/>
        <v>0</v>
      </c>
      <c r="AQ31" s="3">
        <f t="shared" si="30"/>
        <v>0</v>
      </c>
      <c r="AR31" s="3">
        <f t="shared" si="30"/>
        <v>0</v>
      </c>
      <c r="AS31" s="3">
        <f t="shared" si="30"/>
        <v>0</v>
      </c>
      <c r="AT31" s="3">
        <f t="shared" si="31"/>
        <v>-19131.7</v>
      </c>
      <c r="AU31" s="3">
        <f t="shared" si="31"/>
        <v>0</v>
      </c>
      <c r="AV31" s="3">
        <f t="shared" si="31"/>
        <v>0</v>
      </c>
      <c r="AW31" s="3">
        <f t="shared" si="32"/>
        <v>-58532.55</v>
      </c>
    </row>
    <row r="32" spans="1:53" x14ac:dyDescent="0.35">
      <c r="A32">
        <v>61325000</v>
      </c>
      <c r="B32" t="str">
        <f t="shared" si="3"/>
        <v>D- LOYERS ET CHARGES</v>
      </c>
      <c r="C32" t="str">
        <f t="shared" si="4"/>
        <v>B- EBITDA</v>
      </c>
      <c r="D32" t="str">
        <f t="shared" si="5"/>
        <v/>
      </c>
      <c r="Q32" s="3">
        <f>[3]!credit(A32,"1/3/2013","31/3/2015")</f>
        <v>0</v>
      </c>
      <c r="R32" s="3">
        <f>[3]!credit(A32,"1/4/2015","30/4/2015")</f>
        <v>0</v>
      </c>
      <c r="S32" s="3">
        <f>[3]!credit(A32,"1/5/2015","31/5/2015")</f>
        <v>0</v>
      </c>
      <c r="T32" s="3">
        <f>[3]!credit(A32,"1/6/2015","30/6/2015")</f>
        <v>0</v>
      </c>
      <c r="U32" s="3">
        <f>[3]!credit(A32,"1/7/2015","31/7/2015")</f>
        <v>0</v>
      </c>
      <c r="V32" s="3">
        <f>[3]!credit(A32,"1/8/2013","31/8/2015")</f>
        <v>0</v>
      </c>
      <c r="W32" s="3">
        <f>[3]!credit(A32,"1/9/2015","30/9/2015")</f>
        <v>0</v>
      </c>
      <c r="X32" s="3">
        <f>[3]!credit(A32,"1/10/2015","31/10/2015")</f>
        <v>0</v>
      </c>
      <c r="Y32" s="3">
        <f>[3]!credit(A32,"1/11/2015","30/11/2015")</f>
        <v>0</v>
      </c>
      <c r="Z32" s="3">
        <f>[3]!credit(A32,"1/12/2015","31/12/2015")</f>
        <v>0</v>
      </c>
      <c r="AA32" s="3">
        <f>[3]!credit(A32,"1/1/2016","31/1/2016")</f>
        <v>0</v>
      </c>
      <c r="AB32" s="3">
        <f>[3]!credit(A32,"1/2/2016","29/2/2016")</f>
        <v>0</v>
      </c>
      <c r="AC32" s="3">
        <f>[3]!credit(A32,"1/03/2016","31/03/2016")</f>
        <v>0</v>
      </c>
      <c r="AD32" s="3">
        <f>[3]!credit(A32,"1/04/2016","30/04/2016")</f>
        <v>0</v>
      </c>
      <c r="AE32" s="3">
        <f>[3]!credit(A32,"1/3/2015","31/05/2015")</f>
        <v>0</v>
      </c>
      <c r="AF32" s="3">
        <f>[3]!credit(A32,"1/06/2015","31/08/2015")</f>
        <v>0</v>
      </c>
      <c r="AG32" s="3">
        <f t="shared" si="6"/>
        <v>0</v>
      </c>
      <c r="AH32" s="3">
        <f>[3]!credit(A32,"1/09/2015","30/11/2015")</f>
        <v>0</v>
      </c>
      <c r="AI32" s="3">
        <f t="shared" si="7"/>
        <v>0</v>
      </c>
      <c r="AJ32" s="3">
        <f>[3]!credit(A32,"1/12/2015","28/02/2016")</f>
        <v>0</v>
      </c>
      <c r="AK32" s="3">
        <f t="shared" si="8"/>
        <v>0</v>
      </c>
      <c r="AL32" s="3">
        <f t="shared" si="15"/>
        <v>0</v>
      </c>
      <c r="AM32" s="3">
        <f t="shared" si="35"/>
        <v>0</v>
      </c>
      <c r="AN32" s="3">
        <f t="shared" si="17"/>
        <v>0</v>
      </c>
      <c r="AO32" s="3">
        <f t="shared" si="17"/>
        <v>0</v>
      </c>
      <c r="AP32" s="3">
        <f t="shared" si="17"/>
        <v>0</v>
      </c>
      <c r="AQ32" s="3">
        <f t="shared" si="30"/>
        <v>0</v>
      </c>
      <c r="AR32" s="3">
        <f t="shared" si="30"/>
        <v>0</v>
      </c>
      <c r="AS32" s="3">
        <f t="shared" si="30"/>
        <v>0</v>
      </c>
      <c r="AT32" s="3">
        <f t="shared" si="31"/>
        <v>0</v>
      </c>
      <c r="AU32" s="3">
        <f t="shared" si="31"/>
        <v>0</v>
      </c>
      <c r="AV32" s="3">
        <f t="shared" si="31"/>
        <v>0</v>
      </c>
      <c r="AW32" s="3">
        <f t="shared" si="32"/>
        <v>0</v>
      </c>
    </row>
    <row r="33" spans="1:49" x14ac:dyDescent="0.35">
      <c r="A33">
        <v>61350000</v>
      </c>
      <c r="B33" t="str">
        <f t="shared" si="3"/>
        <v>D- LOYERS ET CHARGES</v>
      </c>
      <c r="C33" t="str">
        <f t="shared" si="4"/>
        <v>B- EBITDA</v>
      </c>
      <c r="D33" s="52" t="str">
        <f t="shared" si="5"/>
        <v>Locations mobilieres</v>
      </c>
      <c r="E33">
        <v>4268</v>
      </c>
      <c r="F33">
        <v>4268</v>
      </c>
      <c r="G33">
        <v>4268</v>
      </c>
      <c r="H33">
        <v>4268</v>
      </c>
      <c r="I33">
        <v>4268</v>
      </c>
      <c r="J33">
        <v>4268</v>
      </c>
      <c r="K33">
        <v>4268</v>
      </c>
      <c r="L33">
        <v>4268</v>
      </c>
      <c r="M33">
        <v>4268</v>
      </c>
      <c r="N33">
        <v>4268</v>
      </c>
      <c r="O33">
        <v>4268</v>
      </c>
      <c r="P33">
        <v>4268</v>
      </c>
      <c r="Q33" s="3">
        <f>[3]!credit(A33,"1/3/2015","31/3/2015")</f>
        <v>0</v>
      </c>
      <c r="R33" s="3">
        <f>[3]!credit(A33,"1/4/2015","30/4/2015")</f>
        <v>0</v>
      </c>
      <c r="S33" s="3">
        <f>[3]!credit(A33,"1/(5/2015","31/5/2015")</f>
        <v>0</v>
      </c>
      <c r="T33" s="3">
        <f>[3]!credit(A33,"1/6/2015","30/6/2015")</f>
        <v>0</v>
      </c>
      <c r="U33" s="3">
        <f>[3]!credit(A33,"1/7/2015","31/7/2015")</f>
        <v>0</v>
      </c>
      <c r="V33" s="3">
        <f>[3]!credit(A33,"1/8/2015","31/8/2015")</f>
        <v>0</v>
      </c>
      <c r="W33" s="3">
        <f>[3]!credit(A33,"1/9/2015","30/9/2015")</f>
        <v>0</v>
      </c>
      <c r="X33" s="3">
        <f>[3]!credit(A33,"1/10/2015","31/10/2015")</f>
        <v>0</v>
      </c>
      <c r="Y33" s="3">
        <f>[3]!credit(A33,"1/11/2015","30/11/2015")</f>
        <v>0</v>
      </c>
      <c r="Z33" s="3">
        <f>[3]!credit(A33,"1/12/2015","31/12/2015")</f>
        <v>0</v>
      </c>
      <c r="AA33" s="3">
        <f>[3]!credit(A33,"1/01/2016","31/1/2016")</f>
        <v>0</v>
      </c>
      <c r="AB33" s="3">
        <f>[3]!credit(A33,"1/2/2016","29/02/2016")</f>
        <v>0</v>
      </c>
      <c r="AC33" s="3">
        <f>[3]!credit(A33,"1/03/2016","31/03/2016")</f>
        <v>0</v>
      </c>
      <c r="AD33" s="3">
        <f>[3]!credit(A33,"1/04/2016","30/04/2016")</f>
        <v>0</v>
      </c>
      <c r="AE33" s="3">
        <f>[3]!credit(A33,"1/3/2015","31/05/2015")</f>
        <v>0</v>
      </c>
      <c r="AF33" s="3">
        <f>[3]!credit(A33,"1/06/2015","31/08/2015")</f>
        <v>0</v>
      </c>
      <c r="AG33" s="3">
        <f t="shared" si="6"/>
        <v>0</v>
      </c>
      <c r="AH33" s="3">
        <f>[3]!credit(A33,"1/09/2015","30/11/2015")</f>
        <v>0</v>
      </c>
      <c r="AI33" s="3">
        <f t="shared" si="7"/>
        <v>0</v>
      </c>
      <c r="AJ33" s="3">
        <f>[3]!credit(A33,"1/12/2015","28/02/2016")</f>
        <v>0</v>
      </c>
      <c r="AK33" s="3">
        <f t="shared" si="8"/>
        <v>0</v>
      </c>
      <c r="AL33" s="3">
        <f t="shared" si="15"/>
        <v>4268</v>
      </c>
      <c r="AM33" s="3">
        <f t="shared" ref="AM33" si="36">+F33+R33</f>
        <v>4268</v>
      </c>
      <c r="AN33" s="3">
        <f t="shared" si="17"/>
        <v>4268</v>
      </c>
      <c r="AO33" s="3">
        <f t="shared" si="17"/>
        <v>4268</v>
      </c>
      <c r="AP33" s="3">
        <f t="shared" si="19"/>
        <v>4268</v>
      </c>
      <c r="AQ33" s="3">
        <f t="shared" si="30"/>
        <v>4268</v>
      </c>
      <c r="AR33" s="3">
        <f t="shared" si="30"/>
        <v>4268</v>
      </c>
      <c r="AS33" s="3">
        <f t="shared" si="20"/>
        <v>4268</v>
      </c>
      <c r="AT33" s="3">
        <f t="shared" si="31"/>
        <v>4268</v>
      </c>
      <c r="AU33" s="3">
        <f t="shared" si="31"/>
        <v>4268</v>
      </c>
      <c r="AV33" s="3">
        <f t="shared" si="21"/>
        <v>4268</v>
      </c>
      <c r="AW33" s="3">
        <f t="shared" si="32"/>
        <v>4268</v>
      </c>
    </row>
    <row r="34" spans="1:49" x14ac:dyDescent="0.35">
      <c r="A34">
        <v>61351000</v>
      </c>
      <c r="B34" t="str">
        <f t="shared" si="3"/>
        <v>D- LOYERS ET CHARGES</v>
      </c>
      <c r="C34" t="str">
        <f t="shared" si="4"/>
        <v>B- EBITDA</v>
      </c>
      <c r="D34" t="str">
        <f t="shared" si="5"/>
        <v>LOCATION MATERIEL</v>
      </c>
      <c r="Q34" s="3">
        <f>[3]!credit(A34,"1/3/2015","31/3/2015")</f>
        <v>-66</v>
      </c>
      <c r="R34" s="3">
        <f>[3]!credit(A34,"1/4/2015","30/4/2015")</f>
        <v>0</v>
      </c>
      <c r="S34" s="3">
        <f>[3]!credit(A34,"1/5/2015","31/5/2013")</f>
        <v>0</v>
      </c>
      <c r="T34" s="3">
        <f>[3]!credit(A34,"1/6/2015","30/6/2015")</f>
        <v>-102.8</v>
      </c>
      <c r="U34" s="3">
        <f>[3]!credit(A34,"1/7/2015","31/7/2015")</f>
        <v>0</v>
      </c>
      <c r="V34" s="3">
        <f>[3]!credit(A34,"1/8/2015","31/8/2015")</f>
        <v>0</v>
      </c>
      <c r="W34" s="3">
        <f>[3]!credit(A34,"1/9/2015","30/9/2015")</f>
        <v>0</v>
      </c>
      <c r="X34" s="3">
        <f>[3]!credit(A34,"1/10/2015","31/10/2015")</f>
        <v>-66</v>
      </c>
      <c r="Y34" s="3">
        <f>[3]!credit(A34,"1/11/2013","30/11/2015")</f>
        <v>-234.8</v>
      </c>
      <c r="Z34" s="3">
        <f>[3]!credit(A34,"1/12/2015","31/12/2015")</f>
        <v>0</v>
      </c>
      <c r="AA34" s="3">
        <f>[3]!credit(A34,"1/1/2016","31/1/2016")</f>
        <v>0</v>
      </c>
      <c r="AB34" s="3">
        <f>[3]!credit(A34,"1/2/2016","29/2/2016")</f>
        <v>-66</v>
      </c>
      <c r="AC34" s="3">
        <f>[3]!credit(A34,"1/03/2016","31/03/2016")</f>
        <v>0</v>
      </c>
      <c r="AD34" s="3">
        <f>[3]!credit(A34,"1/04/2016","30/04/2016")</f>
        <v>0</v>
      </c>
      <c r="AE34" s="3">
        <f>[3]!credit(A34,"1/3/2015","31/05/2015")</f>
        <v>-66</v>
      </c>
      <c r="AF34" s="3">
        <f>[3]!credit(A34,"1/06/2015","31/08/2015")</f>
        <v>-102.8</v>
      </c>
      <c r="AG34" s="3">
        <f t="shared" si="6"/>
        <v>-168.8</v>
      </c>
      <c r="AH34" s="3">
        <f>[3]!credit(A34,"1/09/2015","30/11/2015")</f>
        <v>-66</v>
      </c>
      <c r="AI34" s="3">
        <f t="shared" si="7"/>
        <v>-234.8</v>
      </c>
      <c r="AJ34" s="3">
        <f>[3]!credit(A34,"1/12/2015","28/02/2016")</f>
        <v>-66</v>
      </c>
      <c r="AK34" s="74">
        <f t="shared" si="8"/>
        <v>-300.8</v>
      </c>
      <c r="AL34" s="3">
        <f t="shared" si="15"/>
        <v>-66</v>
      </c>
      <c r="AM34" s="3">
        <f t="shared" ref="AM34:AM35" si="37">F34+R34</f>
        <v>0</v>
      </c>
      <c r="AN34" s="3">
        <f t="shared" si="17"/>
        <v>0</v>
      </c>
      <c r="AO34" s="3">
        <f t="shared" si="17"/>
        <v>-102.8</v>
      </c>
      <c r="AP34" s="3">
        <f t="shared" si="17"/>
        <v>0</v>
      </c>
      <c r="AQ34" s="3">
        <f t="shared" si="30"/>
        <v>0</v>
      </c>
      <c r="AR34" s="3">
        <f t="shared" si="30"/>
        <v>0</v>
      </c>
      <c r="AS34" s="3">
        <f t="shared" si="30"/>
        <v>-66</v>
      </c>
      <c r="AT34" s="3">
        <f t="shared" si="31"/>
        <v>-234.8</v>
      </c>
      <c r="AU34" s="3">
        <f t="shared" si="31"/>
        <v>0</v>
      </c>
      <c r="AV34" s="3">
        <f t="shared" si="31"/>
        <v>0</v>
      </c>
      <c r="AW34" s="3">
        <f t="shared" si="32"/>
        <v>-66</v>
      </c>
    </row>
    <row r="35" spans="1:49" x14ac:dyDescent="0.35">
      <c r="A35">
        <v>61400000</v>
      </c>
      <c r="B35" t="s">
        <v>198</v>
      </c>
      <c r="C35" t="s">
        <v>204</v>
      </c>
      <c r="D35" t="str">
        <f t="shared" si="5"/>
        <v>XXXXX</v>
      </c>
      <c r="Q35" s="3">
        <f>[3]!credit(A35,"1/3/2015","31/3/2015")</f>
        <v>0</v>
      </c>
      <c r="R35" s="3">
        <f>[3]!credit(A35,"1/4/2015","30/4/2015")</f>
        <v>0</v>
      </c>
      <c r="S35" s="3">
        <f>[3]!credit(A35,"1/5/2015","31/5/2013")</f>
        <v>0</v>
      </c>
      <c r="T35" s="3">
        <f>[3]!credit(A35,"1/6/2015","30/6/2015")</f>
        <v>0</v>
      </c>
      <c r="U35" s="3">
        <f>[3]!credit(A35,"1/7/2015","31/7/2015")</f>
        <v>0</v>
      </c>
      <c r="V35" s="3">
        <f>[3]!credit(A35,"1/8/2015","31/8/2015")</f>
        <v>0</v>
      </c>
      <c r="W35" s="3">
        <f>[3]!credit(A35,"1/9/2015","30/9/2015")</f>
        <v>0</v>
      </c>
      <c r="X35" s="3">
        <f>[3]!credit(A35,"1/10/2015","31/10/2015")</f>
        <v>0</v>
      </c>
      <c r="Y35" s="3">
        <f>[3]!credit(A35,"1/11/2013","30/11/2015")</f>
        <v>0</v>
      </c>
      <c r="Z35" s="3">
        <f>[3]!credit(A35,"1/12/2015","31/12/2015")</f>
        <v>0</v>
      </c>
      <c r="AA35" s="3">
        <f>[3]!credit(A35,"1/1/2016","31/1/2016")</f>
        <v>0</v>
      </c>
      <c r="AB35" s="3">
        <f>[3]!credit(A35,"1/2/2016","29/2/2016")</f>
        <v>-2717.83</v>
      </c>
      <c r="AC35" s="3">
        <f>[3]!credit(A35,"1/03/2016","31/03/2016")</f>
        <v>0</v>
      </c>
      <c r="AD35" s="3">
        <f>[3]!credit(A35,"1/04/2016","30/04/2016")</f>
        <v>0</v>
      </c>
      <c r="AE35" s="3">
        <f>[3]!credit(A35,"1/3/2015","31/05/2015")</f>
        <v>0</v>
      </c>
      <c r="AF35" s="3">
        <f>[3]!credit(A35,"1/06/2015","31/08/2015")</f>
        <v>0</v>
      </c>
      <c r="AG35" s="3">
        <f t="shared" si="6"/>
        <v>0</v>
      </c>
      <c r="AH35" s="3">
        <f>[3]!credit(A35,"1/09/2015","30/11/2015")</f>
        <v>0</v>
      </c>
      <c r="AI35" s="3">
        <f t="shared" si="7"/>
        <v>0</v>
      </c>
      <c r="AJ35" s="3">
        <f>[3]!credit(A35,"1/12/2015","28/02/2016")</f>
        <v>-2717.83</v>
      </c>
      <c r="AK35" s="74">
        <f t="shared" si="8"/>
        <v>-2717.83</v>
      </c>
      <c r="AL35" s="3">
        <f t="shared" si="15"/>
        <v>0</v>
      </c>
      <c r="AM35" s="3">
        <f t="shared" si="37"/>
        <v>0</v>
      </c>
      <c r="AN35" s="3">
        <f t="shared" si="17"/>
        <v>0</v>
      </c>
      <c r="AO35" s="3">
        <f t="shared" si="17"/>
        <v>0</v>
      </c>
      <c r="AP35" s="3">
        <f t="shared" si="17"/>
        <v>0</v>
      </c>
      <c r="AQ35" s="3">
        <f t="shared" si="30"/>
        <v>0</v>
      </c>
      <c r="AR35" s="3">
        <f t="shared" si="30"/>
        <v>0</v>
      </c>
      <c r="AS35" s="3">
        <f t="shared" si="30"/>
        <v>0</v>
      </c>
      <c r="AT35" s="3">
        <f t="shared" si="31"/>
        <v>0</v>
      </c>
      <c r="AU35" s="3">
        <f t="shared" si="31"/>
        <v>0</v>
      </c>
      <c r="AV35" s="3">
        <f t="shared" si="31"/>
        <v>0</v>
      </c>
      <c r="AW35" s="3">
        <f t="shared" si="32"/>
        <v>-2717.83</v>
      </c>
    </row>
    <row r="36" spans="1:49" x14ac:dyDescent="0.35">
      <c r="A36">
        <v>61410000</v>
      </c>
      <c r="B36" t="s">
        <v>198</v>
      </c>
      <c r="C36" t="s">
        <v>204</v>
      </c>
      <c r="D36" t="str">
        <f t="shared" si="5"/>
        <v>XXXXX</v>
      </c>
      <c r="Q36" s="3">
        <f>[3]!credit(A36,"1/3/2015","31/3/2015")</f>
        <v>-3025.63</v>
      </c>
      <c r="R36" s="3">
        <f>[3]!credit(A36,"1/4/2015","30/4/2015")</f>
        <v>-3875.36</v>
      </c>
      <c r="S36" s="3">
        <f>[3]!credit(A36,"1/5/2015","31/5/2013")</f>
        <v>0</v>
      </c>
      <c r="T36" s="3">
        <f>[3]!credit(A36,"1/6/2015","30/6/2015")</f>
        <v>-3030.81</v>
      </c>
      <c r="U36" s="3">
        <f>[3]!credit(A36,"1/7/2015","31/7/2015")</f>
        <v>0</v>
      </c>
      <c r="V36" s="3">
        <f>[3]!credit(A36,"1/8/2015","31/8/2015")</f>
        <v>-3186.4</v>
      </c>
      <c r="W36" s="3">
        <f>[3]!credit(A36,"1/9/2015","30/9/2015")</f>
        <v>0</v>
      </c>
      <c r="X36" s="3">
        <f>[3]!credit(A36,"1/10/2015","31/10/2015")</f>
        <v>-6391.86</v>
      </c>
      <c r="Y36" s="3">
        <f>[3]!credit(A36,"1/11/2013","30/11/2015")</f>
        <v>-27603.95</v>
      </c>
      <c r="Z36" s="3">
        <f>[3]!credit(A36,"1/12/2015","31/12/2015")</f>
        <v>-647.1</v>
      </c>
      <c r="AA36" s="3">
        <f>[3]!credit(A36,"1/1/2016","31/1/2016")</f>
        <v>0</v>
      </c>
      <c r="AB36" s="3">
        <f>[3]!credit(A36,"1/2/2016","29/2/2016")</f>
        <v>0</v>
      </c>
      <c r="AC36" s="3">
        <f>[3]!credit(A36,"1/03/2016","31/03/2016")</f>
        <v>0</v>
      </c>
      <c r="AD36" s="3">
        <f>[3]!credit(A36,"1/04/2016","30/04/2016")</f>
        <v>0</v>
      </c>
      <c r="AE36" s="3">
        <f>[3]!credit(A36,"1/3/2015","31/05/2015")</f>
        <v>-10180.02</v>
      </c>
      <c r="AF36" s="3">
        <f>[3]!credit(A36,"1/06/2015","31/08/2015")</f>
        <v>-6217.21</v>
      </c>
      <c r="AG36" s="3">
        <f t="shared" si="6"/>
        <v>-16397.23</v>
      </c>
      <c r="AH36" s="3">
        <f>[3]!credit(A36,"1/09/2015","30/11/2015")</f>
        <v>-11206.72</v>
      </c>
      <c r="AI36" s="3">
        <f t="shared" si="7"/>
        <v>-27603.949999999997</v>
      </c>
      <c r="AJ36" s="3">
        <f>[3]!credit(A36,"1/12/2015","28/02/2016")</f>
        <v>-647.1</v>
      </c>
      <c r="AK36" s="74">
        <f t="shared" si="8"/>
        <v>-28251.049999999996</v>
      </c>
      <c r="AL36" s="3">
        <f t="shared" si="15"/>
        <v>-3025.63</v>
      </c>
      <c r="AM36" s="3">
        <f t="shared" ref="AM36" si="38">+F36+R36</f>
        <v>-3875.36</v>
      </c>
      <c r="AN36" s="3">
        <f t="shared" si="17"/>
        <v>0</v>
      </c>
      <c r="AO36" s="3">
        <f t="shared" si="17"/>
        <v>-3030.81</v>
      </c>
      <c r="AP36" s="3">
        <f t="shared" si="19"/>
        <v>0</v>
      </c>
      <c r="AQ36" s="3">
        <f t="shared" si="30"/>
        <v>-3186.4</v>
      </c>
      <c r="AR36" s="3">
        <f t="shared" si="30"/>
        <v>0</v>
      </c>
      <c r="AS36" s="3">
        <f t="shared" si="20"/>
        <v>-6391.86</v>
      </c>
      <c r="AT36" s="3">
        <f t="shared" si="31"/>
        <v>-27603.95</v>
      </c>
      <c r="AU36" s="3">
        <f t="shared" si="31"/>
        <v>-647.1</v>
      </c>
      <c r="AV36" s="3">
        <f t="shared" si="21"/>
        <v>0</v>
      </c>
      <c r="AW36" s="3">
        <f t="shared" si="32"/>
        <v>0</v>
      </c>
    </row>
    <row r="37" spans="1:49" x14ac:dyDescent="0.35">
      <c r="A37">
        <v>61503000</v>
      </c>
      <c r="B37" t="str">
        <f t="shared" si="3"/>
        <v>D- LOYERS ET CHARGES</v>
      </c>
      <c r="C37" t="str">
        <f t="shared" si="4"/>
        <v>B- EBITDA</v>
      </c>
      <c r="D37" t="str">
        <f t="shared" si="5"/>
        <v>NETTOYAGE GENERAL</v>
      </c>
      <c r="Q37" s="3">
        <f>[3]!credit(A37,"1/3/2013","31/3/2015")</f>
        <v>0</v>
      </c>
      <c r="R37" s="3">
        <f>[3]!credit(A37,"1/4/2015","30/4/2015")</f>
        <v>0</v>
      </c>
      <c r="S37" s="3">
        <f>[3]!credit(A37,"1/5/2015","31/5/2015")</f>
        <v>-8.33</v>
      </c>
      <c r="T37" s="3">
        <f>[3]!credit(A37,"1/6/2015","30/6/2015")</f>
        <v>-720</v>
      </c>
      <c r="U37" s="3">
        <f>[3]!credit(A37,"1/7/2015","31/7/2015")</f>
        <v>0</v>
      </c>
      <c r="V37" s="3">
        <f>[3]!credit(A37,"1/8/2013","31/8/2015")</f>
        <v>-728.33</v>
      </c>
      <c r="W37" s="3">
        <f>[3]!credit(A37,"1/9/2015","30/9/2015")</f>
        <v>0</v>
      </c>
      <c r="X37" s="3">
        <f>[3]!credit(A37,"1/10/2015","31/10/2015")</f>
        <v>0</v>
      </c>
      <c r="Y37" s="3">
        <f>[3]!credit(A37,"1/11/2015","30/11/2015")</f>
        <v>0</v>
      </c>
      <c r="Z37" s="3">
        <f>[3]!credit(A37,"1/12/2015","31/12/2015")</f>
        <v>0</v>
      </c>
      <c r="AA37" s="3">
        <f>[3]!credit(A37,"1/1/2016","31/1/2016")</f>
        <v>0</v>
      </c>
      <c r="AB37" s="3">
        <f>[3]!credit(A37,"1/2/2016","29/2/2016")</f>
        <v>0</v>
      </c>
      <c r="AC37" s="3">
        <f>[3]!credit(A37,"1/03/2016","31/03/2016")</f>
        <v>0</v>
      </c>
      <c r="AD37" s="3">
        <f>[3]!credit(A37,"1/04/2016","30/04/2016")</f>
        <v>0</v>
      </c>
      <c r="AE37" s="3">
        <f>[3]!credit(A37,"1/3/2015","31/05/2015")</f>
        <v>-8.33</v>
      </c>
      <c r="AF37" s="3">
        <f>[3]!credit(A37,"1/06/2015","31/08/2015")</f>
        <v>-720</v>
      </c>
      <c r="AG37" s="3">
        <f t="shared" si="6"/>
        <v>-728.33</v>
      </c>
      <c r="AH37" s="3">
        <f>[3]!credit(A37,"1/09/2015","30/11/2015")</f>
        <v>0</v>
      </c>
      <c r="AI37" s="3">
        <f t="shared" si="7"/>
        <v>-728.33</v>
      </c>
      <c r="AJ37" s="3">
        <f>[3]!credit(A37,"1/12/2015","28/02/2016")</f>
        <v>0</v>
      </c>
      <c r="AK37" s="74">
        <f t="shared" si="8"/>
        <v>-728.33</v>
      </c>
      <c r="AL37" s="3">
        <f t="shared" si="15"/>
        <v>0</v>
      </c>
      <c r="AM37" s="3">
        <f t="shared" ref="AM37:AM38" si="39">F37+R37</f>
        <v>0</v>
      </c>
      <c r="AN37" s="3">
        <f t="shared" si="17"/>
        <v>-8.33</v>
      </c>
      <c r="AO37" s="3">
        <f t="shared" si="17"/>
        <v>-720</v>
      </c>
      <c r="AP37" s="3">
        <f t="shared" si="17"/>
        <v>0</v>
      </c>
      <c r="AQ37" s="3">
        <f t="shared" si="30"/>
        <v>-728.33</v>
      </c>
      <c r="AR37" s="3">
        <f t="shared" si="30"/>
        <v>0</v>
      </c>
      <c r="AS37" s="3">
        <f t="shared" si="30"/>
        <v>0</v>
      </c>
      <c r="AT37" s="3">
        <f t="shared" si="31"/>
        <v>0</v>
      </c>
      <c r="AU37" s="3">
        <f t="shared" si="31"/>
        <v>0</v>
      </c>
      <c r="AV37" s="3">
        <f t="shared" si="31"/>
        <v>0</v>
      </c>
      <c r="AW37" s="3">
        <f t="shared" si="32"/>
        <v>0</v>
      </c>
    </row>
    <row r="38" spans="1:49" x14ac:dyDescent="0.35">
      <c r="A38">
        <v>61504000</v>
      </c>
      <c r="B38" t="s">
        <v>198</v>
      </c>
      <c r="C38" t="s">
        <v>204</v>
      </c>
      <c r="D38" t="str">
        <f t="shared" si="5"/>
        <v>XXXXX</v>
      </c>
      <c r="Q38" s="3">
        <f>[3]!credit(A38,"1/3/2013","31/3/2015")</f>
        <v>0</v>
      </c>
      <c r="R38" s="3">
        <f>[3]!credit(A38,"1/4/2015","30/4/2015")</f>
        <v>0</v>
      </c>
      <c r="S38" s="3">
        <f>[3]!credit(A38,"1/5/2015","31/5/2015")</f>
        <v>0</v>
      </c>
      <c r="T38" s="3">
        <f>[3]!credit(A38,"1/6/2015","30/6/2015")</f>
        <v>0</v>
      </c>
      <c r="U38" s="3">
        <f>[3]!credit(A38,"1/7/2015","31/7/2015")</f>
        <v>0</v>
      </c>
      <c r="V38" s="3">
        <f>[3]!credit(A38,"1/8/2013","31/8/2015")</f>
        <v>0</v>
      </c>
      <c r="W38" s="3">
        <f>[3]!credit(A38,"1/9/2015","30/9/2015")</f>
        <v>-1140</v>
      </c>
      <c r="X38" s="3">
        <f>[3]!credit(A38,"1/10/2015","31/10/2015")</f>
        <v>0</v>
      </c>
      <c r="Y38" s="3">
        <f>[3]!credit(A38,"1/11/2015","30/11/2015")</f>
        <v>0</v>
      </c>
      <c r="Z38" s="3">
        <f>[3]!credit(A38,"1/12/2015","31/12/2015")</f>
        <v>0</v>
      </c>
      <c r="AA38" s="3">
        <f>[3]!credit(A38,"1/1/2016","31/1/2016")</f>
        <v>0</v>
      </c>
      <c r="AB38" s="3">
        <f>[3]!credit(A38,"1/2/2016","29/2/2016")</f>
        <v>-2127.4</v>
      </c>
      <c r="AC38" s="3">
        <f>[3]!credit(A38,"1/03/2016","31/03/2016")</f>
        <v>0</v>
      </c>
      <c r="AD38" s="3">
        <f>[3]!credit(A38,"1/04/2016","30/04/2016")</f>
        <v>0</v>
      </c>
      <c r="AE38" s="3">
        <f>[3]!credit(A38,"1/3/2015","31/05/2015")</f>
        <v>0</v>
      </c>
      <c r="AF38" s="3">
        <f>[3]!credit(A38,"1/06/2015","31/08/2015")</f>
        <v>0</v>
      </c>
      <c r="AG38" s="3">
        <f t="shared" si="6"/>
        <v>0</v>
      </c>
      <c r="AH38" s="3">
        <f>[3]!credit(A38,"1/09/2015","30/11/2015")</f>
        <v>-1140</v>
      </c>
      <c r="AI38" s="3">
        <f t="shared" si="7"/>
        <v>-1140</v>
      </c>
      <c r="AJ38" s="3">
        <f>[3]!credit(A38,"1/12/2015","28/02/2016")</f>
        <v>-2127.4</v>
      </c>
      <c r="AK38" s="74">
        <f t="shared" si="8"/>
        <v>-3267.4</v>
      </c>
      <c r="AL38" s="3">
        <f t="shared" si="15"/>
        <v>0</v>
      </c>
      <c r="AM38" s="3">
        <f t="shared" si="39"/>
        <v>0</v>
      </c>
      <c r="AN38" s="3">
        <f t="shared" si="17"/>
        <v>0</v>
      </c>
      <c r="AO38" s="3">
        <f t="shared" si="17"/>
        <v>0</v>
      </c>
      <c r="AP38" s="3">
        <f t="shared" si="17"/>
        <v>0</v>
      </c>
      <c r="AQ38" s="3">
        <f t="shared" si="30"/>
        <v>0</v>
      </c>
      <c r="AR38" s="3">
        <f t="shared" si="30"/>
        <v>-1140</v>
      </c>
      <c r="AS38" s="3">
        <f t="shared" si="30"/>
        <v>0</v>
      </c>
      <c r="AT38" s="3">
        <f t="shared" si="31"/>
        <v>0</v>
      </c>
      <c r="AU38" s="3">
        <f t="shared" si="31"/>
        <v>0</v>
      </c>
      <c r="AV38" s="3">
        <f t="shared" si="31"/>
        <v>0</v>
      </c>
      <c r="AW38" s="3">
        <f t="shared" si="32"/>
        <v>-2127.4</v>
      </c>
    </row>
    <row r="39" spans="1:49" x14ac:dyDescent="0.35">
      <c r="A39">
        <v>61505000</v>
      </c>
      <c r="B39" t="str">
        <f t="shared" si="3"/>
        <v>BC- CHARGES EXPLOITATION</v>
      </c>
      <c r="C39" t="str">
        <f t="shared" si="4"/>
        <v>A - Résultat Activité</v>
      </c>
      <c r="D39" t="str">
        <f t="shared" si="5"/>
        <v xml:space="preserve">ENTRETIEN PISCINE </v>
      </c>
      <c r="Q39" s="3">
        <f>[3]!credit(A39,"1/3/2015","31/3/2015")</f>
        <v>0</v>
      </c>
      <c r="R39" s="3">
        <f>[3]!credit(A39,"1/4/2015","30/4/2015")</f>
        <v>0</v>
      </c>
      <c r="S39" s="3">
        <f>[3]!credit(A39,"1/(5/2015","31/5/2015")</f>
        <v>0</v>
      </c>
      <c r="T39" s="3">
        <f>[3]!credit(A39,"1/6/2015","30/6/2015")</f>
        <v>0</v>
      </c>
      <c r="U39" s="3">
        <f>[3]!credit(A39,"1/7/2015","31/7/2015")</f>
        <v>0</v>
      </c>
      <c r="V39" s="3">
        <f>[3]!credit(A39,"1/8/2015","31/8/2015")</f>
        <v>-1000.96</v>
      </c>
      <c r="W39" s="3">
        <f>[3]!credit(A39,"1/9/2015","30/9/2015")</f>
        <v>-104</v>
      </c>
      <c r="X39" s="3">
        <f>[3]!credit(A39,"1/10/2015","31/10/2015")</f>
        <v>-451.43</v>
      </c>
      <c r="Y39" s="3">
        <f>[3]!credit(A39,"1/11/2015","30/11/2015")</f>
        <v>0</v>
      </c>
      <c r="Z39" s="3">
        <f>[3]!credit(A39,"1/12/2015","31/12/2015")</f>
        <v>0</v>
      </c>
      <c r="AA39" s="3">
        <f>[3]!credit(A39,"1/01/2016","31/1/2016")</f>
        <v>0</v>
      </c>
      <c r="AB39" s="3">
        <f>[3]!credit(A39,"1/2/2016","29/02/2016")</f>
        <v>1000.96</v>
      </c>
      <c r="AC39" s="3">
        <f>[3]!credit(A39,"1/03/2016","31/03/2016")</f>
        <v>0</v>
      </c>
      <c r="AD39" s="3">
        <f>[3]!credit(A39,"1/04/2016","30/04/2016")</f>
        <v>0</v>
      </c>
      <c r="AE39" s="3">
        <f>[3]!credit(A39,"1/3/2015","31/05/2015")</f>
        <v>0</v>
      </c>
      <c r="AF39" s="3">
        <f>[3]!credit(A39,"1/06/2015","31/08/2015")</f>
        <v>-1000.96</v>
      </c>
      <c r="AG39" s="3">
        <f t="shared" si="6"/>
        <v>-1000.96</v>
      </c>
      <c r="AH39" s="3">
        <f>[3]!credit(A39,"1/09/2015","30/11/2015")</f>
        <v>-555.42999999999995</v>
      </c>
      <c r="AI39" s="3">
        <f t="shared" si="7"/>
        <v>-1556.3899999999999</v>
      </c>
      <c r="AJ39" s="3">
        <f>[3]!credit(A39,"1/12/2015","28/02/2016")</f>
        <v>1000.96</v>
      </c>
      <c r="AK39" s="74">
        <f t="shared" si="8"/>
        <v>-555.42999999999984</v>
      </c>
      <c r="AL39" s="3">
        <f t="shared" si="15"/>
        <v>0</v>
      </c>
      <c r="AM39" s="3">
        <f t="shared" ref="AM39" si="40">+F39+R39</f>
        <v>0</v>
      </c>
      <c r="AN39" s="3">
        <f t="shared" si="17"/>
        <v>0</v>
      </c>
      <c r="AO39" s="3">
        <f t="shared" si="17"/>
        <v>0</v>
      </c>
      <c r="AP39" s="3">
        <f t="shared" si="19"/>
        <v>0</v>
      </c>
      <c r="AQ39" s="3">
        <f t="shared" si="30"/>
        <v>-1000.96</v>
      </c>
      <c r="AR39" s="3">
        <f t="shared" si="30"/>
        <v>-104</v>
      </c>
      <c r="AS39" s="3">
        <f t="shared" si="20"/>
        <v>-451.43</v>
      </c>
      <c r="AT39" s="3">
        <f t="shared" si="31"/>
        <v>0</v>
      </c>
      <c r="AU39" s="3">
        <f t="shared" si="31"/>
        <v>0</v>
      </c>
      <c r="AV39" s="3">
        <f t="shared" si="21"/>
        <v>0</v>
      </c>
      <c r="AW39" s="3">
        <f t="shared" si="32"/>
        <v>1000.96</v>
      </c>
    </row>
    <row r="40" spans="1:49" x14ac:dyDescent="0.35">
      <c r="A40">
        <v>61510000</v>
      </c>
      <c r="B40" t="str">
        <f t="shared" si="3"/>
        <v>BC- CHARGES EXPLOITATION</v>
      </c>
      <c r="C40" t="str">
        <f t="shared" si="4"/>
        <v>A - Résultat Activité</v>
      </c>
      <c r="D40" t="str">
        <f t="shared" si="5"/>
        <v>ENTRTETIEN ASCENSEUR</v>
      </c>
      <c r="Q40" s="3">
        <f>[3]!credit(A40,"1/3/2015","31/3/2015")</f>
        <v>0</v>
      </c>
      <c r="R40" s="3">
        <f>[3]!credit(A40,"1/4/2015","30/4/2015")</f>
        <v>0</v>
      </c>
      <c r="S40" s="3">
        <f>[3]!credit(A40,"1/5/2015","31/5/2013")</f>
        <v>0</v>
      </c>
      <c r="T40" s="3">
        <f>[3]!credit(A40,"1/6/2015","30/6/2015")</f>
        <v>0</v>
      </c>
      <c r="U40" s="3">
        <f>[3]!credit(A40,"1/7/2015","31/7/2015")</f>
        <v>0</v>
      </c>
      <c r="V40" s="3">
        <f>[3]!credit(A40,"1/8/2015","31/8/2015")</f>
        <v>0</v>
      </c>
      <c r="W40" s="3">
        <f>[3]!credit(A40,"1/9/2015","30/9/2015")</f>
        <v>0</v>
      </c>
      <c r="X40" s="3">
        <f>[3]!credit(A40,"1/10/2015","31/10/2015")</f>
        <v>0</v>
      </c>
      <c r="Y40" s="3">
        <f>[3]!credit(A40,"1/11/2013","30/11/2015")</f>
        <v>0</v>
      </c>
      <c r="Z40" s="3">
        <f>[3]!credit(A40,"1/12/2015","31/12/2015")</f>
        <v>-2508.2800000000002</v>
      </c>
      <c r="AA40" s="3">
        <f>[3]!credit(A40,"1/1/2016","31/1/2016")</f>
        <v>0</v>
      </c>
      <c r="AB40" s="3">
        <f>[3]!credit(A40,"1/2/2016","29/2/2016")</f>
        <v>0</v>
      </c>
      <c r="AC40" s="3">
        <f>[3]!credit(A40,"1/03/2016","31/03/2016")</f>
        <v>0</v>
      </c>
      <c r="AD40" s="3">
        <f>[3]!credit(A40,"1/04/2016","30/04/2016")</f>
        <v>0</v>
      </c>
      <c r="AE40" s="3">
        <f>[3]!credit(A40,"1/3/2015","31/05/2015")</f>
        <v>0</v>
      </c>
      <c r="AF40" s="3">
        <f>[3]!credit(A40,"1/06/2015","31/08/2015")</f>
        <v>0</v>
      </c>
      <c r="AG40" s="3">
        <f t="shared" si="6"/>
        <v>0</v>
      </c>
      <c r="AH40" s="3">
        <f>[3]!credit(A40,"1/09/2015","30/11/2015")</f>
        <v>0</v>
      </c>
      <c r="AI40" s="3">
        <f t="shared" si="7"/>
        <v>0</v>
      </c>
      <c r="AJ40" s="3">
        <f>[3]!credit(A40,"1/12/2015","28/02/2016")</f>
        <v>-2508.2800000000002</v>
      </c>
      <c r="AK40" s="74">
        <f t="shared" si="8"/>
        <v>-2508.2800000000002</v>
      </c>
      <c r="AL40" s="3">
        <f t="shared" si="15"/>
        <v>0</v>
      </c>
      <c r="AM40" s="3">
        <f t="shared" ref="AM40:AM41" si="41">F40+R40</f>
        <v>0</v>
      </c>
      <c r="AN40" s="3">
        <f t="shared" si="17"/>
        <v>0</v>
      </c>
      <c r="AO40" s="3">
        <f t="shared" si="17"/>
        <v>0</v>
      </c>
      <c r="AP40" s="3">
        <f t="shared" si="17"/>
        <v>0</v>
      </c>
      <c r="AQ40" s="3">
        <f t="shared" si="30"/>
        <v>0</v>
      </c>
      <c r="AR40" s="3">
        <f t="shared" si="30"/>
        <v>0</v>
      </c>
      <c r="AS40" s="3">
        <f t="shared" si="30"/>
        <v>0</v>
      </c>
      <c r="AT40" s="3">
        <f t="shared" si="31"/>
        <v>0</v>
      </c>
      <c r="AU40" s="3">
        <f t="shared" si="31"/>
        <v>-2508.2800000000002</v>
      </c>
      <c r="AV40" s="3">
        <f t="shared" si="31"/>
        <v>0</v>
      </c>
      <c r="AW40" s="3">
        <f t="shared" si="32"/>
        <v>0</v>
      </c>
    </row>
    <row r="41" spans="1:49" x14ac:dyDescent="0.35">
      <c r="A41">
        <v>61515000</v>
      </c>
      <c r="B41" t="s">
        <v>186</v>
      </c>
      <c r="C41" t="s">
        <v>234</v>
      </c>
      <c r="D41" t="str">
        <f t="shared" si="5"/>
        <v>XXXXX</v>
      </c>
      <c r="Q41" s="3">
        <f>[3]!credit(A41,"1/3/2015","31/3/2015")</f>
        <v>-11263.02</v>
      </c>
      <c r="R41" s="3">
        <f>[3]!credit(A41,"1/4/2015","30/4/2015")</f>
        <v>0</v>
      </c>
      <c r="S41" s="3">
        <f>[3]!credit(A41,"1/5/2015","31/5/2013")</f>
        <v>0</v>
      </c>
      <c r="T41" s="3">
        <f>[3]!credit(A41,"1/6/2015","30/6/2015")</f>
        <v>0</v>
      </c>
      <c r="U41" s="3">
        <f>[3]!credit(A41,"1/7/2015","31/7/2015")</f>
        <v>0</v>
      </c>
      <c r="V41" s="3">
        <f>[3]!credit(A41,"1/8/2015","31/8/2015")</f>
        <v>0</v>
      </c>
      <c r="W41" s="3">
        <f>[3]!credit(A41,"1/9/2015","30/9/2015")</f>
        <v>0</v>
      </c>
      <c r="X41" s="3">
        <f>[3]!credit(A41,"1/10/2015","31/10/2015")</f>
        <v>0</v>
      </c>
      <c r="Y41" s="3">
        <f>[3]!credit(A41,"1/11/2013","30/11/2015")</f>
        <v>-11263.02</v>
      </c>
      <c r="Z41" s="3">
        <f>[3]!credit(A41,"1/12/2015","31/12/2015")</f>
        <v>-540</v>
      </c>
      <c r="AA41" s="3">
        <f>[3]!credit(A41,"1/1/2016","31/1/2016")</f>
        <v>0</v>
      </c>
      <c r="AB41" s="3">
        <f>[3]!credit(A41,"1/2/2016","29/2/2016")</f>
        <v>11263.02</v>
      </c>
      <c r="AC41" s="3">
        <f>[3]!credit(A41,"1/03/2016","31/03/2016")</f>
        <v>0</v>
      </c>
      <c r="AD41" s="3">
        <f>[3]!credit(A41,"1/04/2016","30/04/2016")</f>
        <v>0</v>
      </c>
      <c r="AE41" s="3">
        <f>[3]!credit(A41,"1/3/2015","31/05/2015")</f>
        <v>-11263.02</v>
      </c>
      <c r="AF41" s="3">
        <f>[3]!credit(A41,"1/06/2015","31/08/2015")</f>
        <v>0</v>
      </c>
      <c r="AG41" s="3">
        <f t="shared" si="6"/>
        <v>-11263.02</v>
      </c>
      <c r="AH41" s="3">
        <f>[3]!credit(A41,"1/09/2015","30/11/2015")</f>
        <v>0</v>
      </c>
      <c r="AI41" s="3">
        <f t="shared" si="7"/>
        <v>-11263.02</v>
      </c>
      <c r="AJ41" s="3">
        <f>[3]!credit(A41,"1/12/2015","28/02/2016")</f>
        <v>10723.02</v>
      </c>
      <c r="AK41" s="74">
        <f t="shared" si="8"/>
        <v>-540</v>
      </c>
      <c r="AL41" s="3">
        <f t="shared" si="15"/>
        <v>-11263.02</v>
      </c>
      <c r="AM41" s="3">
        <f t="shared" si="41"/>
        <v>0</v>
      </c>
      <c r="AN41" s="3">
        <f t="shared" si="17"/>
        <v>0</v>
      </c>
      <c r="AO41" s="3">
        <f t="shared" si="17"/>
        <v>0</v>
      </c>
      <c r="AP41" s="3">
        <f t="shared" si="17"/>
        <v>0</v>
      </c>
      <c r="AQ41" s="3">
        <f t="shared" si="30"/>
        <v>0</v>
      </c>
      <c r="AR41" s="3">
        <f t="shared" si="30"/>
        <v>0</v>
      </c>
      <c r="AS41" s="3">
        <f t="shared" si="30"/>
        <v>0</v>
      </c>
      <c r="AT41" s="3">
        <f t="shared" si="31"/>
        <v>-11263.02</v>
      </c>
      <c r="AU41" s="3">
        <f t="shared" si="31"/>
        <v>-540</v>
      </c>
      <c r="AV41" s="3">
        <f t="shared" si="31"/>
        <v>0</v>
      </c>
      <c r="AW41" s="3">
        <f t="shared" si="32"/>
        <v>11263.02</v>
      </c>
    </row>
    <row r="42" spans="1:49" x14ac:dyDescent="0.35">
      <c r="A42">
        <v>61516000</v>
      </c>
      <c r="B42" t="s">
        <v>186</v>
      </c>
      <c r="C42" t="s">
        <v>234</v>
      </c>
      <c r="D42" t="str">
        <f t="shared" si="5"/>
        <v>XXXXX</v>
      </c>
      <c r="Q42" s="3">
        <f>[3]!credit(A42,"1/3/2015","31/3/2015")</f>
        <v>-4402.78</v>
      </c>
      <c r="R42" s="3">
        <f>[3]!credit(A42,"1/4/2015","30/4/2015")</f>
        <v>0</v>
      </c>
      <c r="S42" s="3">
        <f>[3]!credit(A42,"1/5/2015","31/5/2013")</f>
        <v>0</v>
      </c>
      <c r="T42" s="3">
        <f>[3]!credit(A42,"1/6/2015","30/6/2015")</f>
        <v>0</v>
      </c>
      <c r="U42" s="3">
        <f>[3]!credit(A42,"1/7/2015","31/7/2015")</f>
        <v>0</v>
      </c>
      <c r="V42" s="3">
        <f>[3]!credit(A42,"1/8/2015","31/8/2015")</f>
        <v>0</v>
      </c>
      <c r="W42" s="3">
        <f>[3]!credit(A42,"1/9/2015","30/9/2015")</f>
        <v>0</v>
      </c>
      <c r="X42" s="3">
        <f>[3]!credit(A42,"1/10/2015","31/10/2015")</f>
        <v>0</v>
      </c>
      <c r="Y42" s="3">
        <f>[3]!credit(A42,"1/11/2013","30/11/2015")</f>
        <v>-4402.78</v>
      </c>
      <c r="Z42" s="3">
        <f>[3]!credit(A42,"1/12/2015","31/12/2015")</f>
        <v>0</v>
      </c>
      <c r="AA42" s="3">
        <f>[3]!credit(A42,"1/1/2016","31/1/2016")</f>
        <v>0</v>
      </c>
      <c r="AB42" s="3">
        <f>[3]!credit(A42,"1/2/2016","29/2/2016")</f>
        <v>-5358</v>
      </c>
      <c r="AC42" s="3">
        <f>[3]!credit(A42,"1/03/2016","31/03/2016")</f>
        <v>0</v>
      </c>
      <c r="AD42" s="3">
        <f>[3]!credit(A42,"1/04/2016","30/04/2016")</f>
        <v>0</v>
      </c>
      <c r="AE42" s="3">
        <f>[3]!credit(A42,"1/3/2015","31/05/2015")</f>
        <v>-4402.78</v>
      </c>
      <c r="AF42" s="3">
        <f>[3]!credit(A42,"1/06/2015","31/08/2015")</f>
        <v>0</v>
      </c>
      <c r="AG42" s="3">
        <f t="shared" si="6"/>
        <v>-4402.78</v>
      </c>
      <c r="AH42" s="3">
        <f>[3]!credit(A42,"1/09/2015","30/11/2015")</f>
        <v>0</v>
      </c>
      <c r="AI42" s="3">
        <f t="shared" si="7"/>
        <v>-4402.78</v>
      </c>
      <c r="AJ42" s="3">
        <f>[3]!credit(A42,"1/12/2015","28/02/2016")</f>
        <v>-5358</v>
      </c>
      <c r="AK42" s="74">
        <f t="shared" si="8"/>
        <v>-9760.7799999999988</v>
      </c>
      <c r="AL42" s="3">
        <f t="shared" si="15"/>
        <v>-4402.78</v>
      </c>
      <c r="AM42" s="3">
        <f t="shared" ref="AM42" si="42">+F42+R42</f>
        <v>0</v>
      </c>
      <c r="AN42" s="3">
        <f t="shared" si="17"/>
        <v>0</v>
      </c>
      <c r="AO42" s="3">
        <f t="shared" si="17"/>
        <v>0</v>
      </c>
      <c r="AP42" s="3">
        <f t="shared" si="19"/>
        <v>0</v>
      </c>
      <c r="AQ42" s="3">
        <f t="shared" si="30"/>
        <v>0</v>
      </c>
      <c r="AR42" s="3">
        <f t="shared" si="30"/>
        <v>0</v>
      </c>
      <c r="AS42" s="3">
        <f t="shared" si="20"/>
        <v>0</v>
      </c>
      <c r="AT42" s="3">
        <f t="shared" si="31"/>
        <v>-4402.78</v>
      </c>
      <c r="AU42" s="3">
        <f t="shared" si="31"/>
        <v>0</v>
      </c>
      <c r="AV42" s="3">
        <f t="shared" si="21"/>
        <v>0</v>
      </c>
      <c r="AW42" s="3">
        <f t="shared" si="32"/>
        <v>-5358</v>
      </c>
    </row>
    <row r="43" spans="1:49" x14ac:dyDescent="0.35">
      <c r="A43">
        <v>61520000</v>
      </c>
      <c r="B43" t="str">
        <f t="shared" si="3"/>
        <v>D- LOYERS ET CHARGES</v>
      </c>
      <c r="C43" t="str">
        <f t="shared" si="4"/>
        <v>B- EBITDA</v>
      </c>
      <c r="D43" t="str">
        <f t="shared" si="5"/>
        <v>Sur biens immobiliers</v>
      </c>
      <c r="Q43" s="3">
        <f>[3]!credit(A43,"1/3/2013","31/3/2015")</f>
        <v>-1607.94</v>
      </c>
      <c r="R43" s="3">
        <f>[3]!credit(A43,"1/4/2015","30/4/2015")</f>
        <v>0</v>
      </c>
      <c r="S43" s="3">
        <f>[3]!credit(A43,"1/5/2015","31/5/2015")</f>
        <v>0</v>
      </c>
      <c r="T43" s="3">
        <f>[3]!credit(A43,"1/6/2015","30/6/2015")</f>
        <v>0</v>
      </c>
      <c r="U43" s="3">
        <f>[3]!credit(A43,"1/7/2015","31/7/2015")</f>
        <v>0</v>
      </c>
      <c r="V43" s="3">
        <f>[3]!credit(A43,"1/8/2013","31/8/2015")</f>
        <v>-1607.94</v>
      </c>
      <c r="W43" s="3">
        <f>[3]!credit(A43,"1/9/2015","30/9/2015")</f>
        <v>0</v>
      </c>
      <c r="X43" s="3">
        <f>[3]!credit(A43,"1/10/2015","31/10/2015")</f>
        <v>0</v>
      </c>
      <c r="Y43" s="3">
        <f>[3]!credit(A43,"1/11/2015","30/11/2015")</f>
        <v>0</v>
      </c>
      <c r="Z43" s="3">
        <f>[3]!credit(A43,"1/12/2015","31/12/2015")</f>
        <v>-320</v>
      </c>
      <c r="AA43" s="3">
        <f>[3]!credit(A43,"1/1/2016","31/1/2016")</f>
        <v>-3263.17</v>
      </c>
      <c r="AB43" s="3">
        <f>[3]!credit(A43,"1/2/2016","29/2/2016")</f>
        <v>-708</v>
      </c>
      <c r="AC43" s="3">
        <f>[3]!credit(A43,"1/03/2016","31/03/2016")</f>
        <v>0</v>
      </c>
      <c r="AD43" s="3">
        <f>[3]!credit(A43,"1/04/2016","30/04/2016")</f>
        <v>0</v>
      </c>
      <c r="AE43" s="3">
        <f>[3]!credit(A43,"1/3/2015","31/05/2015")</f>
        <v>-1607.94</v>
      </c>
      <c r="AF43" s="3">
        <f>[3]!credit(A43,"1/06/2015","31/08/2015")</f>
        <v>0</v>
      </c>
      <c r="AG43" s="3">
        <f t="shared" si="6"/>
        <v>-1607.94</v>
      </c>
      <c r="AH43" s="3">
        <f>[3]!credit(A43,"1/09/2015","30/11/2015")</f>
        <v>0</v>
      </c>
      <c r="AI43" s="3">
        <f t="shared" si="7"/>
        <v>-1607.94</v>
      </c>
      <c r="AJ43" s="3">
        <f>[3]!credit(A43,"1/12/2015","28/02/2016")</f>
        <v>-4291.17</v>
      </c>
      <c r="AK43" s="74">
        <f t="shared" si="8"/>
        <v>-5899.1100000000006</v>
      </c>
      <c r="AL43" s="3">
        <f t="shared" si="15"/>
        <v>-1607.94</v>
      </c>
      <c r="AM43" s="3">
        <f t="shared" ref="AM43:AM44" si="43">F43+R43</f>
        <v>0</v>
      </c>
      <c r="AN43" s="3">
        <f t="shared" si="17"/>
        <v>0</v>
      </c>
      <c r="AO43" s="3">
        <f t="shared" si="17"/>
        <v>0</v>
      </c>
      <c r="AP43" s="3">
        <f t="shared" si="17"/>
        <v>0</v>
      </c>
      <c r="AQ43" s="3">
        <f t="shared" si="30"/>
        <v>-1607.94</v>
      </c>
      <c r="AR43" s="3">
        <f t="shared" si="30"/>
        <v>0</v>
      </c>
      <c r="AS43" s="3">
        <f t="shared" si="30"/>
        <v>0</v>
      </c>
      <c r="AT43" s="3">
        <f t="shared" si="31"/>
        <v>0</v>
      </c>
      <c r="AU43" s="3">
        <f t="shared" si="31"/>
        <v>-320</v>
      </c>
      <c r="AV43" s="3">
        <f t="shared" si="31"/>
        <v>-3263.17</v>
      </c>
      <c r="AW43" s="3">
        <f t="shared" si="32"/>
        <v>-708</v>
      </c>
    </row>
    <row r="44" spans="1:49" x14ac:dyDescent="0.35">
      <c r="A44">
        <v>61527000</v>
      </c>
      <c r="B44" t="str">
        <f t="shared" si="3"/>
        <v>D- LOYERS ET CHARGES</v>
      </c>
      <c r="C44" t="str">
        <f t="shared" si="4"/>
        <v>B- EBITDA</v>
      </c>
      <c r="D44" t="str">
        <f t="shared" si="5"/>
        <v>ENTRETIEN SANITAIRES</v>
      </c>
      <c r="Q44" s="3">
        <f>[3]!credit(A44,"1/3/2015","31/3/2015")</f>
        <v>-3155.34</v>
      </c>
      <c r="R44" s="3">
        <f>[3]!credit(A44,"1/4/2015","30/4/2015")</f>
        <v>0</v>
      </c>
      <c r="S44" s="3">
        <f>[3]!credit(A44,"1/(5/2015","31/5/2015")</f>
        <v>-3155.34</v>
      </c>
      <c r="T44" s="3">
        <f>[3]!credit(A44,"1/6/2015","30/6/2015")</f>
        <v>-540.41999999999996</v>
      </c>
      <c r="U44" s="3">
        <f>[3]!credit(A44,"1/7/2015","31/7/2015")</f>
        <v>0</v>
      </c>
      <c r="V44" s="3">
        <f>[3]!credit(A44,"1/8/2015","31/8/2015")</f>
        <v>-117.32</v>
      </c>
      <c r="W44" s="3">
        <f>[3]!credit(A44,"1/9/2015","30/9/2015")</f>
        <v>-1624</v>
      </c>
      <c r="X44" s="3">
        <f>[3]!credit(A44,"1/10/2015","31/10/2015")</f>
        <v>-757.78</v>
      </c>
      <c r="Y44" s="3">
        <f>[3]!credit(A44,"1/11/2015","30/11/2015")</f>
        <v>0</v>
      </c>
      <c r="Z44" s="3">
        <f>[3]!credit(A44,"1/12/2015","31/12/2015")</f>
        <v>0</v>
      </c>
      <c r="AA44" s="3">
        <f>[3]!credit(A44,"1/01/2016","31/1/2016")</f>
        <v>0</v>
      </c>
      <c r="AB44" s="3">
        <f>[3]!credit(A44,"1/2/2016","29/02/2016")</f>
        <v>-8809.44</v>
      </c>
      <c r="AC44" s="3">
        <f>[3]!credit(A44,"1/03/2016","31/03/2016")</f>
        <v>0</v>
      </c>
      <c r="AD44" s="3">
        <f>[3]!credit(A44,"1/04/2016","30/04/2016")</f>
        <v>0</v>
      </c>
      <c r="AE44" s="3">
        <f>[3]!credit(A44,"1/3/2015","31/05/2015")</f>
        <v>-3155.34</v>
      </c>
      <c r="AF44" s="3">
        <f>[3]!credit(A44,"1/06/2015","31/08/2015")</f>
        <v>-657.74</v>
      </c>
      <c r="AG44" s="3">
        <f t="shared" si="6"/>
        <v>-3813.08</v>
      </c>
      <c r="AH44" s="3">
        <f>[3]!credit(A44,"1/09/2015","30/11/2015")</f>
        <v>-2381.7800000000002</v>
      </c>
      <c r="AI44" s="3">
        <f t="shared" si="7"/>
        <v>-6194.8600000000006</v>
      </c>
      <c r="AJ44" s="3">
        <f>[3]!credit(A44,"1/12/2015","28/02/2016")</f>
        <v>-8809.44</v>
      </c>
      <c r="AK44" s="74">
        <f t="shared" si="8"/>
        <v>-15004.300000000001</v>
      </c>
      <c r="AL44" s="3">
        <f t="shared" si="15"/>
        <v>-3155.34</v>
      </c>
      <c r="AM44" s="3">
        <f t="shared" si="43"/>
        <v>0</v>
      </c>
      <c r="AN44" s="3">
        <f t="shared" si="17"/>
        <v>-3155.34</v>
      </c>
      <c r="AO44" s="3">
        <f t="shared" si="17"/>
        <v>-540.41999999999996</v>
      </c>
      <c r="AP44" s="3">
        <f t="shared" si="17"/>
        <v>0</v>
      </c>
      <c r="AQ44" s="3">
        <f t="shared" si="30"/>
        <v>-117.32</v>
      </c>
      <c r="AR44" s="3">
        <f t="shared" si="30"/>
        <v>-1624</v>
      </c>
      <c r="AS44" s="3">
        <f t="shared" si="30"/>
        <v>-757.78</v>
      </c>
      <c r="AT44" s="3">
        <f t="shared" si="31"/>
        <v>0</v>
      </c>
      <c r="AU44" s="3">
        <f t="shared" si="31"/>
        <v>0</v>
      </c>
      <c r="AV44" s="3">
        <f t="shared" si="31"/>
        <v>0</v>
      </c>
      <c r="AW44" s="3">
        <f t="shared" si="32"/>
        <v>-8809.44</v>
      </c>
    </row>
    <row r="45" spans="1:49" x14ac:dyDescent="0.35">
      <c r="A45">
        <v>61530000</v>
      </c>
      <c r="B45" t="s">
        <v>198</v>
      </c>
      <c r="C45" t="s">
        <v>204</v>
      </c>
      <c r="D45" t="str">
        <f t="shared" si="5"/>
        <v>XXXXX</v>
      </c>
      <c r="Q45" s="3">
        <f>[3]!credit(A45,"1/3/2015","31/3/2015")</f>
        <v>-2078.2800000000002</v>
      </c>
      <c r="R45" s="3">
        <f>[3]!credit(A45,"1/4/2015","30/4/2015")</f>
        <v>0</v>
      </c>
      <c r="S45" s="3">
        <f>[3]!credit(A45,"1/5/2015","31/5/2013")</f>
        <v>0</v>
      </c>
      <c r="T45" s="3">
        <f>[3]!credit(A45,"1/6/2015","30/6/2015")</f>
        <v>0</v>
      </c>
      <c r="U45" s="3">
        <f>[3]!credit(A45,"1/7/2015","31/7/2015")</f>
        <v>-853.28</v>
      </c>
      <c r="V45" s="3">
        <f>[3]!credit(A45,"1/8/2015","31/8/2015")</f>
        <v>0</v>
      </c>
      <c r="W45" s="3">
        <f>[3]!credit(A45,"1/9/2015","30/9/2015")</f>
        <v>0</v>
      </c>
      <c r="X45" s="3">
        <f>[3]!credit(A45,"1/10/2015","31/10/2015")</f>
        <v>0</v>
      </c>
      <c r="Y45" s="3">
        <f>[3]!credit(A45,"1/11/2013","30/11/2015")</f>
        <v>-2931.56</v>
      </c>
      <c r="Z45" s="3">
        <f>[3]!credit(A45,"1/12/2015","31/12/2015")</f>
        <v>-310</v>
      </c>
      <c r="AA45" s="3">
        <f>[3]!credit(A45,"1/1/2016","31/1/2016")</f>
        <v>0</v>
      </c>
      <c r="AB45" s="3">
        <f>[3]!credit(A45,"1/2/2016","29/2/2016")</f>
        <v>0</v>
      </c>
      <c r="AC45" s="3">
        <f>[3]!credit(A45,"1/03/2016","31/03/2016")</f>
        <v>0</v>
      </c>
      <c r="AD45" s="3">
        <f>[3]!credit(A45,"1/04/2016","30/04/2016")</f>
        <v>0</v>
      </c>
      <c r="AE45" s="3">
        <f>[3]!credit(A45,"1/3/2015","31/05/2015")</f>
        <v>-2078.2800000000002</v>
      </c>
      <c r="AF45" s="3">
        <f>[3]!credit(A45,"1/06/2015","31/08/2015")</f>
        <v>-853.28</v>
      </c>
      <c r="AG45" s="3">
        <f t="shared" si="6"/>
        <v>-2931.5600000000004</v>
      </c>
      <c r="AH45" s="3">
        <f>[3]!credit(A45,"1/09/2015","30/11/2015")</f>
        <v>0</v>
      </c>
      <c r="AI45" s="3">
        <f t="shared" si="7"/>
        <v>-2931.5600000000004</v>
      </c>
      <c r="AJ45" s="3">
        <f>[3]!credit(A45,"1/12/2015","28/02/2016")</f>
        <v>-310</v>
      </c>
      <c r="AK45" s="74">
        <f t="shared" si="8"/>
        <v>-3241.5600000000004</v>
      </c>
      <c r="AL45" s="3">
        <f t="shared" si="15"/>
        <v>-2078.2800000000002</v>
      </c>
      <c r="AM45" s="3">
        <f t="shared" ref="AM45" si="44">+F45+R45</f>
        <v>0</v>
      </c>
      <c r="AN45" s="3">
        <f t="shared" si="17"/>
        <v>0</v>
      </c>
      <c r="AO45" s="3">
        <f t="shared" si="17"/>
        <v>0</v>
      </c>
      <c r="AP45" s="3">
        <f t="shared" si="19"/>
        <v>-853.28</v>
      </c>
      <c r="AQ45" s="3">
        <f t="shared" si="30"/>
        <v>0</v>
      </c>
      <c r="AR45" s="3">
        <f t="shared" si="30"/>
        <v>0</v>
      </c>
      <c r="AS45" s="3">
        <f t="shared" si="20"/>
        <v>0</v>
      </c>
      <c r="AT45" s="3">
        <f t="shared" si="31"/>
        <v>-2931.56</v>
      </c>
      <c r="AU45" s="3">
        <f t="shared" si="31"/>
        <v>-310</v>
      </c>
      <c r="AV45" s="3">
        <f t="shared" si="21"/>
        <v>0</v>
      </c>
      <c r="AW45" s="3">
        <f t="shared" si="32"/>
        <v>0</v>
      </c>
    </row>
    <row r="46" spans="1:49" x14ac:dyDescent="0.35">
      <c r="A46">
        <v>61541000</v>
      </c>
      <c r="B46" t="s">
        <v>198</v>
      </c>
      <c r="C46" t="s">
        <v>204</v>
      </c>
      <c r="D46" t="str">
        <f t="shared" si="5"/>
        <v>XXXXX</v>
      </c>
      <c r="Q46" s="3">
        <f>[3]!credit(A46,"1/3/2013","31/3/2015")</f>
        <v>-1605.24</v>
      </c>
      <c r="R46" s="3">
        <f>[3]!credit(A46,"1/4/2015","30/4/2015")</f>
        <v>-148</v>
      </c>
      <c r="S46" s="3">
        <f>[3]!credit(A46,"1/5/2015","31/5/2015")</f>
        <v>-121.8</v>
      </c>
      <c r="T46" s="3">
        <f>[3]!credit(A46,"1/6/2015","30/6/2015")</f>
        <v>-485.55</v>
      </c>
      <c r="U46" s="3">
        <f>[3]!credit(A46,"1/7/2015","31/7/2015")</f>
        <v>0</v>
      </c>
      <c r="V46" s="3">
        <f>[3]!credit(A46,"1/8/2013","31/8/2015")</f>
        <v>-2557.87</v>
      </c>
      <c r="W46" s="3">
        <f>[3]!credit(A46,"1/9/2015","30/9/2015")</f>
        <v>-587.54999999999995</v>
      </c>
      <c r="X46" s="3">
        <f>[3]!credit(A46,"1/10/2015","31/10/2015")</f>
        <v>0</v>
      </c>
      <c r="Y46" s="3">
        <f>[3]!credit(A46,"1/11/2015","30/11/2015")</f>
        <v>0</v>
      </c>
      <c r="Z46" s="3">
        <f>[3]!credit(A46,"1/12/2015","31/12/2015")</f>
        <v>-884.54</v>
      </c>
      <c r="AA46" s="3">
        <f>[3]!credit(A46,"1/1/2016","31/1/2016")</f>
        <v>-24.09</v>
      </c>
      <c r="AB46" s="3">
        <f>[3]!credit(A46,"1/2/2016","29/2/2016")</f>
        <v>66</v>
      </c>
      <c r="AC46" s="3">
        <f>[3]!credit(A46,"1/03/2016","31/03/2016")</f>
        <v>0</v>
      </c>
      <c r="AD46" s="3">
        <f>[3]!credit(A46,"1/04/2016","30/04/2016")</f>
        <v>0</v>
      </c>
      <c r="AE46" s="3">
        <f>[3]!credit(A46,"1/3/2015","31/05/2015")</f>
        <v>-1875.04</v>
      </c>
      <c r="AF46" s="3">
        <f>[3]!credit(A46,"1/06/2015","31/08/2015")</f>
        <v>-682.83</v>
      </c>
      <c r="AG46" s="3">
        <f t="shared" si="6"/>
        <v>-2557.87</v>
      </c>
      <c r="AH46" s="3">
        <f>[3]!credit(A46,"1/09/2015","30/11/2015")</f>
        <v>-587.54999999999995</v>
      </c>
      <c r="AI46" s="3">
        <f t="shared" si="7"/>
        <v>-3145.42</v>
      </c>
      <c r="AJ46" s="3">
        <f>[3]!credit(A46,"1/12/2015","28/02/2016")</f>
        <v>-842.63</v>
      </c>
      <c r="AK46" s="74">
        <f t="shared" si="8"/>
        <v>-3988.05</v>
      </c>
      <c r="AL46" s="3">
        <f t="shared" si="15"/>
        <v>-1605.24</v>
      </c>
      <c r="AM46" s="3">
        <f t="shared" ref="AM46:AM47" si="45">F46+R46</f>
        <v>-148</v>
      </c>
      <c r="AN46" s="3">
        <f t="shared" si="17"/>
        <v>-121.8</v>
      </c>
      <c r="AO46" s="3">
        <f t="shared" si="17"/>
        <v>-485.55</v>
      </c>
      <c r="AP46" s="3">
        <f t="shared" si="17"/>
        <v>0</v>
      </c>
      <c r="AQ46" s="3">
        <f t="shared" si="30"/>
        <v>-2557.87</v>
      </c>
      <c r="AR46" s="3">
        <f t="shared" si="30"/>
        <v>-587.54999999999995</v>
      </c>
      <c r="AS46" s="3">
        <f t="shared" si="30"/>
        <v>0</v>
      </c>
      <c r="AT46" s="3">
        <f t="shared" si="31"/>
        <v>0</v>
      </c>
      <c r="AU46" s="3">
        <f t="shared" si="31"/>
        <v>-884.54</v>
      </c>
      <c r="AV46" s="3">
        <f t="shared" si="31"/>
        <v>-24.09</v>
      </c>
      <c r="AW46" s="3">
        <f t="shared" si="32"/>
        <v>66</v>
      </c>
    </row>
    <row r="47" spans="1:49" x14ac:dyDescent="0.35">
      <c r="A47">
        <v>61545000</v>
      </c>
      <c r="B47" t="str">
        <f t="shared" si="3"/>
        <v>D- LOYERS ET CHARGES</v>
      </c>
      <c r="C47" t="str">
        <f t="shared" si="4"/>
        <v>B- EBITDA</v>
      </c>
      <c r="D47" t="str">
        <f t="shared" si="5"/>
        <v/>
      </c>
      <c r="Q47" s="3">
        <f>[3]!credit(A47,"1/3/2015","31/3/2015")</f>
        <v>0</v>
      </c>
      <c r="R47" s="3">
        <f>[3]!credit(A47,"1/4/2015","30/4/2015")</f>
        <v>0</v>
      </c>
      <c r="S47" s="3">
        <f>[3]!credit(A47,"1/(5/2015","31/5/2015")</f>
        <v>0</v>
      </c>
      <c r="T47" s="3">
        <f>[3]!credit(A47,"1/6/2015","30/6/2015")</f>
        <v>0</v>
      </c>
      <c r="U47" s="3">
        <f>[3]!credit(A47,"1/7/2015","31/7/2015")</f>
        <v>0</v>
      </c>
      <c r="V47" s="3">
        <f>[3]!credit(A47,"1/8/2015","31/8/2015")</f>
        <v>0</v>
      </c>
      <c r="W47" s="3">
        <f>[3]!credit(A47,"1/9/2015","30/9/2015")</f>
        <v>0</v>
      </c>
      <c r="X47" s="3">
        <f>[3]!credit(A47,"1/10/2015","31/10/2015")</f>
        <v>0</v>
      </c>
      <c r="Y47" s="3">
        <f>[3]!credit(A47,"1/11/2015","30/11/2015")</f>
        <v>0</v>
      </c>
      <c r="Z47" s="3">
        <f>[3]!credit(A47,"1/12/2015","31/12/2015")</f>
        <v>0</v>
      </c>
      <c r="AA47" s="3">
        <f>[3]!credit(A47,"1/01/2016","31/1/2016")</f>
        <v>0</v>
      </c>
      <c r="AB47" s="3">
        <f>[3]!credit(A47,"1/2/2016","29/02/2016")</f>
        <v>0</v>
      </c>
      <c r="AC47" s="3">
        <f>[3]!credit(A47,"1/03/2016","31/03/2016")</f>
        <v>0</v>
      </c>
      <c r="AD47" s="3">
        <f>[3]!credit(A47,"1/04/2016","30/04/2016")</f>
        <v>0</v>
      </c>
      <c r="AE47" s="3">
        <f>[3]!credit(A47,"1/3/2015","31/05/2015")</f>
        <v>0</v>
      </c>
      <c r="AF47" s="3">
        <f>[3]!credit(A47,"1/06/2015","31/08/2015")</f>
        <v>0</v>
      </c>
      <c r="AG47" s="3">
        <f t="shared" si="6"/>
        <v>0</v>
      </c>
      <c r="AH47" s="3">
        <f>[3]!credit(A47,"1/09/2015","30/11/2015")</f>
        <v>0</v>
      </c>
      <c r="AI47" s="3">
        <f t="shared" si="7"/>
        <v>0</v>
      </c>
      <c r="AJ47" s="3">
        <f>[3]!credit(A47,"1/12/2015","28/02/2016")</f>
        <v>0</v>
      </c>
      <c r="AK47" s="3">
        <f t="shared" si="8"/>
        <v>0</v>
      </c>
      <c r="AL47" s="3">
        <f t="shared" si="15"/>
        <v>0</v>
      </c>
      <c r="AM47" s="3">
        <f t="shared" si="45"/>
        <v>0</v>
      </c>
      <c r="AN47" s="3">
        <f t="shared" si="17"/>
        <v>0</v>
      </c>
      <c r="AO47" s="3">
        <f t="shared" si="17"/>
        <v>0</v>
      </c>
      <c r="AP47" s="3">
        <f t="shared" si="17"/>
        <v>0</v>
      </c>
      <c r="AQ47" s="3">
        <f t="shared" si="30"/>
        <v>0</v>
      </c>
      <c r="AR47" s="3">
        <f t="shared" si="30"/>
        <v>0</v>
      </c>
      <c r="AS47" s="3">
        <f t="shared" si="30"/>
        <v>0</v>
      </c>
      <c r="AT47" s="3">
        <f t="shared" si="31"/>
        <v>0</v>
      </c>
      <c r="AU47" s="3">
        <f t="shared" si="31"/>
        <v>0</v>
      </c>
      <c r="AV47" s="3">
        <f t="shared" si="31"/>
        <v>0</v>
      </c>
      <c r="AW47" s="3">
        <f t="shared" si="32"/>
        <v>0</v>
      </c>
    </row>
    <row r="48" spans="1:49" x14ac:dyDescent="0.35">
      <c r="A48">
        <v>61546000</v>
      </c>
      <c r="B48" t="str">
        <f t="shared" si="3"/>
        <v>D- LOYERS ET CHARGES</v>
      </c>
      <c r="C48" t="str">
        <f t="shared" si="4"/>
        <v>B- EBITDA</v>
      </c>
      <c r="D48" t="str">
        <f t="shared" si="5"/>
        <v/>
      </c>
      <c r="Q48" s="3">
        <f>[3]!credit(A48,"1/3/2015","31/3/2015")</f>
        <v>0</v>
      </c>
      <c r="R48" s="3">
        <f>[3]!credit(A48,"1/4/2015","30/4/2015")</f>
        <v>0</v>
      </c>
      <c r="S48" s="3">
        <f>[3]!credit(A48,"1/5/2015","31/5/2013")</f>
        <v>0</v>
      </c>
      <c r="T48" s="3">
        <f>[3]!credit(A48,"1/6/2015","30/6/2015")</f>
        <v>0</v>
      </c>
      <c r="U48" s="3">
        <f>[3]!credit(A48,"1/7/2015","31/7/2015")</f>
        <v>0</v>
      </c>
      <c r="V48" s="3">
        <f>[3]!credit(A48,"1/8/2015","31/8/2015")</f>
        <v>0</v>
      </c>
      <c r="W48" s="3">
        <f>[3]!credit(A48,"1/9/2015","30/9/2015")</f>
        <v>0</v>
      </c>
      <c r="X48" s="3">
        <f>[3]!credit(A48,"1/10/2015","31/10/2015")</f>
        <v>0</v>
      </c>
      <c r="Y48" s="3">
        <f>[3]!credit(A48,"1/11/2013","30/11/2015")</f>
        <v>0</v>
      </c>
      <c r="Z48" s="3">
        <f>[3]!credit(A48,"1/12/2015","31/12/2015")</f>
        <v>0</v>
      </c>
      <c r="AA48" s="3">
        <f>[3]!credit(A48,"1/1/2016","31/1/2016")</f>
        <v>0</v>
      </c>
      <c r="AB48" s="3">
        <f>[3]!credit(A48,"1/2/2016","29/2/2016")</f>
        <v>0</v>
      </c>
      <c r="AC48" s="3">
        <f>[3]!credit(A48,"1/03/2016","31/03/2016")</f>
        <v>0</v>
      </c>
      <c r="AD48" s="3">
        <f>[3]!credit(A48,"1/04/2016","30/04/2016")</f>
        <v>0</v>
      </c>
      <c r="AE48" s="3">
        <f>[3]!credit(A48,"1/3/2015","31/05/2015")</f>
        <v>0</v>
      </c>
      <c r="AF48" s="3">
        <f>[3]!credit(A48,"1/06/2015","31/08/2015")</f>
        <v>0</v>
      </c>
      <c r="AG48" s="3">
        <f t="shared" si="6"/>
        <v>0</v>
      </c>
      <c r="AH48" s="3">
        <f>[3]!credit(A48,"1/09/2015","30/11/2015")</f>
        <v>0</v>
      </c>
      <c r="AI48" s="3">
        <f t="shared" si="7"/>
        <v>0</v>
      </c>
      <c r="AJ48" s="3">
        <f>[3]!credit(A48,"1/12/2015","28/02/2016")</f>
        <v>0</v>
      </c>
      <c r="AK48" s="3">
        <f t="shared" si="8"/>
        <v>0</v>
      </c>
      <c r="AL48" s="3">
        <f t="shared" si="15"/>
        <v>0</v>
      </c>
      <c r="AM48" s="3">
        <f t="shared" ref="AM48" si="46">+F48+R48</f>
        <v>0</v>
      </c>
      <c r="AN48" s="3">
        <f t="shared" si="17"/>
        <v>0</v>
      </c>
      <c r="AO48" s="3">
        <f t="shared" si="17"/>
        <v>0</v>
      </c>
      <c r="AP48" s="3">
        <f t="shared" si="19"/>
        <v>0</v>
      </c>
      <c r="AQ48" s="3">
        <f t="shared" si="30"/>
        <v>0</v>
      </c>
      <c r="AR48" s="3">
        <f t="shared" si="30"/>
        <v>0</v>
      </c>
      <c r="AS48" s="3">
        <f t="shared" si="20"/>
        <v>0</v>
      </c>
      <c r="AT48" s="3">
        <f t="shared" si="31"/>
        <v>0</v>
      </c>
      <c r="AU48" s="3">
        <f t="shared" si="31"/>
        <v>0</v>
      </c>
      <c r="AV48" s="3">
        <f t="shared" si="21"/>
        <v>0</v>
      </c>
      <c r="AW48" s="3">
        <f t="shared" si="32"/>
        <v>0</v>
      </c>
    </row>
    <row r="49" spans="1:49" x14ac:dyDescent="0.35">
      <c r="A49">
        <v>61550000</v>
      </c>
      <c r="B49" t="str">
        <f t="shared" si="3"/>
        <v>D- LOYERS ET CHARGES</v>
      </c>
      <c r="C49" t="str">
        <f t="shared" si="4"/>
        <v>B- EBITDA</v>
      </c>
      <c r="D49" t="str">
        <f t="shared" si="5"/>
        <v>Sur biens mobiliers</v>
      </c>
      <c r="Q49" s="3">
        <f>[3]!credit(A49,"1/3/2013","31/3/2015")</f>
        <v>0</v>
      </c>
      <c r="R49" s="3">
        <f>[3]!credit(A49,"1/4/2015","30/4/2015")</f>
        <v>0</v>
      </c>
      <c r="S49" s="3">
        <f>[3]!credit(A49,"1/5/2015","31/5/2015")</f>
        <v>0</v>
      </c>
      <c r="T49" s="3">
        <f>[3]!credit(A49,"1/6/2015","30/6/2015")</f>
        <v>0</v>
      </c>
      <c r="U49" s="3">
        <f>[3]!credit(A49,"1/7/2015","31/7/2015")</f>
        <v>0</v>
      </c>
      <c r="V49" s="3">
        <f>[3]!credit(A49,"1/8/2013","31/8/2015")</f>
        <v>0</v>
      </c>
      <c r="W49" s="3">
        <f>[3]!credit(A49,"1/9/2015","30/9/2015")</f>
        <v>0</v>
      </c>
      <c r="X49" s="3">
        <f>[3]!credit(A49,"1/10/2015","31/10/2015")</f>
        <v>0</v>
      </c>
      <c r="Y49" s="3">
        <f>[3]!credit(A49,"1/11/2015","30/11/2015")</f>
        <v>0</v>
      </c>
      <c r="Z49" s="3">
        <f>[3]!credit(A49,"1/12/2015","31/12/2015")</f>
        <v>0</v>
      </c>
      <c r="AA49" s="3">
        <f>[3]!credit(A49,"1/1/2016","31/1/2016")</f>
        <v>0</v>
      </c>
      <c r="AB49" s="3">
        <f>[3]!credit(A49,"1/2/2016","29/2/2016")</f>
        <v>0</v>
      </c>
      <c r="AC49" s="3">
        <f>[3]!credit(A49,"1/03/2016","31/03/2016")</f>
        <v>0</v>
      </c>
      <c r="AD49" s="3">
        <f>[3]!credit(A49,"1/04/2016","30/04/2016")</f>
        <v>0</v>
      </c>
      <c r="AE49" s="3">
        <f>[3]!credit(A49,"1/3/2015","31/05/2015")</f>
        <v>0</v>
      </c>
      <c r="AF49" s="3">
        <f>[3]!credit(A49,"1/06/2015","31/08/2015")</f>
        <v>0</v>
      </c>
      <c r="AG49" s="3">
        <f t="shared" si="6"/>
        <v>0</v>
      </c>
      <c r="AH49" s="3">
        <f>[3]!credit(A49,"1/09/2015","30/11/2015")</f>
        <v>0</v>
      </c>
      <c r="AI49" s="3">
        <f t="shared" si="7"/>
        <v>0</v>
      </c>
      <c r="AJ49" s="3">
        <f>[3]!credit(A49,"1/12/2015","28/02/2016")</f>
        <v>0</v>
      </c>
      <c r="AK49" s="3">
        <f t="shared" si="8"/>
        <v>0</v>
      </c>
      <c r="AL49" s="3">
        <f t="shared" si="15"/>
        <v>0</v>
      </c>
      <c r="AM49" s="3">
        <f t="shared" ref="AM49:AM50" si="47">F49+R49</f>
        <v>0</v>
      </c>
      <c r="AN49" s="3">
        <f t="shared" si="17"/>
        <v>0</v>
      </c>
      <c r="AO49" s="3">
        <f t="shared" si="17"/>
        <v>0</v>
      </c>
      <c r="AP49" s="3">
        <f t="shared" si="17"/>
        <v>0</v>
      </c>
      <c r="AQ49" s="3">
        <f t="shared" si="30"/>
        <v>0</v>
      </c>
      <c r="AR49" s="3">
        <f t="shared" si="30"/>
        <v>0</v>
      </c>
      <c r="AS49" s="3">
        <f t="shared" si="30"/>
        <v>0</v>
      </c>
      <c r="AT49" s="3">
        <f t="shared" si="31"/>
        <v>0</v>
      </c>
      <c r="AU49" s="3">
        <f t="shared" si="31"/>
        <v>0</v>
      </c>
      <c r="AV49" s="3">
        <f t="shared" si="31"/>
        <v>0</v>
      </c>
      <c r="AW49" s="3">
        <f t="shared" si="32"/>
        <v>0</v>
      </c>
    </row>
    <row r="50" spans="1:49" x14ac:dyDescent="0.35">
      <c r="A50">
        <v>61551500</v>
      </c>
      <c r="B50" t="str">
        <f t="shared" si="3"/>
        <v>D- LOYERS ET CHARGES</v>
      </c>
      <c r="C50" t="str">
        <f t="shared" si="4"/>
        <v>B- EBITDA</v>
      </c>
      <c r="D50" t="str">
        <f t="shared" si="5"/>
        <v/>
      </c>
      <c r="Q50" s="3">
        <f>[3]!credit(A50,"1/3/2015","31/3/2015")</f>
        <v>0</v>
      </c>
      <c r="R50" s="3">
        <f>[3]!credit(A50,"1/4/2015","30/4/2015")</f>
        <v>0</v>
      </c>
      <c r="S50" s="3">
        <f>[3]!credit(A50,"1/(5/2015","31/5/2015")</f>
        <v>0</v>
      </c>
      <c r="T50" s="3">
        <f>[3]!credit(A50,"1/6/2015","30/6/2015")</f>
        <v>0</v>
      </c>
      <c r="U50" s="3">
        <f>[3]!credit(A50,"1/7/2015","31/7/2015")</f>
        <v>0</v>
      </c>
      <c r="V50" s="3">
        <f>[3]!credit(A50,"1/8/2015","31/8/2015")</f>
        <v>0</v>
      </c>
      <c r="W50" s="3">
        <f>[3]!credit(A50,"1/9/2015","30/9/2015")</f>
        <v>0</v>
      </c>
      <c r="X50" s="3">
        <f>[3]!credit(A50,"1/10/2015","31/10/2015")</f>
        <v>0</v>
      </c>
      <c r="Y50" s="3">
        <f>[3]!credit(A50,"1/11/2015","30/11/2015")</f>
        <v>0</v>
      </c>
      <c r="Z50" s="3">
        <f>[3]!credit(A50,"1/12/2015","31/12/2015")</f>
        <v>0</v>
      </c>
      <c r="AA50" s="3">
        <f>[3]!credit(A50,"1/01/2016","31/1/2016")</f>
        <v>0</v>
      </c>
      <c r="AB50" s="3">
        <f>[3]!credit(A50,"1/2/2016","29/02/2016")</f>
        <v>0</v>
      </c>
      <c r="AC50" s="3">
        <f>[3]!credit(A50,"1/03/2016","31/03/2016")</f>
        <v>0</v>
      </c>
      <c r="AD50" s="3">
        <f>[3]!credit(A50,"1/04/2016","30/04/2016")</f>
        <v>0</v>
      </c>
      <c r="AE50" s="3">
        <f>[3]!credit(A50,"1/3/2015","31/05/2015")</f>
        <v>0</v>
      </c>
      <c r="AF50" s="3">
        <f>[3]!credit(A50,"1/06/2015","31/08/2015")</f>
        <v>0</v>
      </c>
      <c r="AG50" s="3">
        <f t="shared" si="6"/>
        <v>0</v>
      </c>
      <c r="AH50" s="3">
        <f>[3]!credit(A50,"1/09/2015","30/11/2015")</f>
        <v>0</v>
      </c>
      <c r="AI50" s="3">
        <f t="shared" si="7"/>
        <v>0</v>
      </c>
      <c r="AJ50" s="3">
        <f>[3]!credit(A50,"1/12/2015","28/02/2016")</f>
        <v>0</v>
      </c>
      <c r="AK50" s="3">
        <f t="shared" si="8"/>
        <v>0</v>
      </c>
      <c r="AL50" s="3">
        <f t="shared" si="15"/>
        <v>0</v>
      </c>
      <c r="AM50" s="3">
        <f t="shared" si="47"/>
        <v>0</v>
      </c>
      <c r="AN50" s="3">
        <f t="shared" si="17"/>
        <v>0</v>
      </c>
      <c r="AO50" s="3">
        <f t="shared" si="17"/>
        <v>0</v>
      </c>
      <c r="AP50" s="3">
        <f t="shared" si="17"/>
        <v>0</v>
      </c>
      <c r="AQ50" s="3">
        <f t="shared" si="30"/>
        <v>0</v>
      </c>
      <c r="AR50" s="3">
        <f t="shared" si="30"/>
        <v>0</v>
      </c>
      <c r="AS50" s="3">
        <f t="shared" si="30"/>
        <v>0</v>
      </c>
      <c r="AT50" s="3">
        <f t="shared" si="31"/>
        <v>0</v>
      </c>
      <c r="AU50" s="3">
        <f t="shared" si="31"/>
        <v>0</v>
      </c>
      <c r="AV50" s="3">
        <f t="shared" si="31"/>
        <v>0</v>
      </c>
      <c r="AW50" s="3">
        <f t="shared" si="32"/>
        <v>0</v>
      </c>
    </row>
    <row r="51" spans="1:49" x14ac:dyDescent="0.35">
      <c r="A51">
        <v>61552000</v>
      </c>
      <c r="B51" t="str">
        <f t="shared" si="3"/>
        <v>D- LOYERS ET CHARGES</v>
      </c>
      <c r="C51" t="str">
        <f t="shared" si="4"/>
        <v>B- EBITDA</v>
      </c>
      <c r="D51" t="str">
        <f t="shared" si="5"/>
        <v>ENTRETIEN MAT ROULANT</v>
      </c>
      <c r="Q51" s="3">
        <f>[3]!credit(A51,"1/3/2015","31/3/2015")</f>
        <v>-855.26</v>
      </c>
      <c r="R51" s="3">
        <f>[3]!credit(A51,"1/4/2015","30/4/2015")</f>
        <v>-162.91</v>
      </c>
      <c r="S51" s="3">
        <f>[3]!credit(A51,"1/5/2015","31/5/2013")</f>
        <v>0</v>
      </c>
      <c r="T51" s="3">
        <f>[3]!credit(A51,"1/6/2015","30/6/2015")</f>
        <v>0</v>
      </c>
      <c r="U51" s="3">
        <f>[3]!credit(A51,"1/7/2015","31/7/2015")</f>
        <v>-381.57</v>
      </c>
      <c r="V51" s="3">
        <f>[3]!credit(A51,"1/8/2015","31/8/2015")</f>
        <v>-855.26</v>
      </c>
      <c r="W51" s="3">
        <f>[3]!credit(A51,"1/9/2015","30/9/2015")</f>
        <v>-1240.7</v>
      </c>
      <c r="X51" s="3">
        <f>[3]!credit(A51,"1/10/2015","31/10/2015")</f>
        <v>-1161.83</v>
      </c>
      <c r="Y51" s="3">
        <f>[3]!credit(A51,"1/11/2013","30/11/2015")</f>
        <v>-5681.07</v>
      </c>
      <c r="Z51" s="3">
        <f>[3]!credit(A51,"1/12/2015","31/12/2015")</f>
        <v>0</v>
      </c>
      <c r="AA51" s="3">
        <f>[3]!credit(A51,"1/1/2016","31/1/2016")</f>
        <v>-244.47</v>
      </c>
      <c r="AB51" s="3">
        <f>[3]!credit(A51,"1/2/2016","29/2/2016")</f>
        <v>0</v>
      </c>
      <c r="AC51" s="3">
        <f>[3]!credit(A51,"1/03/2016","31/03/2016")</f>
        <v>0</v>
      </c>
      <c r="AD51" s="3">
        <f>[3]!credit(A51,"1/04/2016","30/04/2016")</f>
        <v>0</v>
      </c>
      <c r="AE51" s="3">
        <f>[3]!credit(A51,"1/3/2015","31/05/2015")</f>
        <v>-1018.17</v>
      </c>
      <c r="AF51" s="3">
        <f>[3]!credit(A51,"1/06/2015","31/08/2015")</f>
        <v>-1236.83</v>
      </c>
      <c r="AG51" s="3">
        <f t="shared" si="6"/>
        <v>-2255</v>
      </c>
      <c r="AH51" s="3">
        <f>[3]!credit(A51,"1/09/2015","30/11/2015")</f>
        <v>-3426.07</v>
      </c>
      <c r="AI51" s="3">
        <f t="shared" si="7"/>
        <v>-5681.07</v>
      </c>
      <c r="AJ51" s="3">
        <f>[3]!credit(A51,"1/12/2015","28/02/2016")</f>
        <v>-244.47</v>
      </c>
      <c r="AK51" s="74">
        <f t="shared" si="8"/>
        <v>-5925.54</v>
      </c>
      <c r="AL51" s="3">
        <f t="shared" si="15"/>
        <v>-855.26</v>
      </c>
      <c r="AM51" s="3">
        <f t="shared" ref="AM51" si="48">+F51+R51</f>
        <v>-162.91</v>
      </c>
      <c r="AN51" s="3">
        <f t="shared" si="17"/>
        <v>0</v>
      </c>
      <c r="AO51" s="3">
        <f t="shared" si="17"/>
        <v>0</v>
      </c>
      <c r="AP51" s="3">
        <f t="shared" si="19"/>
        <v>-381.57</v>
      </c>
      <c r="AQ51" s="3">
        <f t="shared" si="30"/>
        <v>-855.26</v>
      </c>
      <c r="AR51" s="3">
        <f t="shared" si="30"/>
        <v>-1240.7</v>
      </c>
      <c r="AS51" s="3">
        <f t="shared" si="20"/>
        <v>-1161.83</v>
      </c>
      <c r="AT51" s="3">
        <f t="shared" si="31"/>
        <v>-5681.07</v>
      </c>
      <c r="AU51" s="3">
        <f t="shared" si="31"/>
        <v>0</v>
      </c>
      <c r="AV51" s="3">
        <f t="shared" si="21"/>
        <v>-244.47</v>
      </c>
      <c r="AW51" s="3">
        <f t="shared" si="32"/>
        <v>0</v>
      </c>
    </row>
    <row r="52" spans="1:49" x14ac:dyDescent="0.35">
      <c r="A52">
        <v>61555000</v>
      </c>
      <c r="B52" t="s">
        <v>198</v>
      </c>
      <c r="C52" t="s">
        <v>204</v>
      </c>
      <c r="D52" t="str">
        <f t="shared" si="5"/>
        <v>XXXXX</v>
      </c>
      <c r="Q52" s="3">
        <f>[3]!credit(A52,"1/3/2013","31/3/2015")</f>
        <v>0</v>
      </c>
      <c r="R52" s="3">
        <f>[3]!credit(A52,"1/4/2015","30/4/2015")</f>
        <v>-638.20000000000005</v>
      </c>
      <c r="S52" s="3">
        <f>[3]!credit(A52,"1/5/2015","31/5/2015")</f>
        <v>-1600</v>
      </c>
      <c r="T52" s="3">
        <f>[3]!credit(A52,"1/6/2015","30/6/2015")</f>
        <v>0</v>
      </c>
      <c r="U52" s="3">
        <f>[3]!credit(A52,"1/7/2015","31/7/2015")</f>
        <v>-17.309999999999999</v>
      </c>
      <c r="V52" s="3">
        <f>[3]!credit(A52,"1/8/2013","31/8/2015")</f>
        <v>-2555.5100000000002</v>
      </c>
      <c r="W52" s="3">
        <f>[3]!credit(A52,"1/9/2015","30/9/2015")</f>
        <v>0</v>
      </c>
      <c r="X52" s="3">
        <f>[3]!credit(A52,"1/10/2015","31/10/2015")</f>
        <v>-490</v>
      </c>
      <c r="Y52" s="3">
        <f>[3]!credit(A52,"1/11/2015","30/11/2015")</f>
        <v>0</v>
      </c>
      <c r="Z52" s="3">
        <f>[3]!credit(A52,"1/12/2015","31/12/2015")</f>
        <v>0</v>
      </c>
      <c r="AA52" s="3">
        <f>[3]!credit(A52,"1/1/2016","31/1/2016")</f>
        <v>0</v>
      </c>
      <c r="AB52" s="3">
        <f>[3]!credit(A52,"1/2/2016","29/2/2016")</f>
        <v>-7762.72</v>
      </c>
      <c r="AC52" s="3">
        <f>[3]!credit(A52,"1/03/2016","31/03/2016")</f>
        <v>0</v>
      </c>
      <c r="AD52" s="3">
        <f>[3]!credit(A52,"1/04/2016","30/04/2016")</f>
        <v>0</v>
      </c>
      <c r="AE52" s="3">
        <f>[3]!credit(A52,"1/3/2015","31/05/2015")</f>
        <v>-2238.1999999999998</v>
      </c>
      <c r="AF52" s="3">
        <f>[3]!credit(A52,"1/06/2015","31/08/2015")</f>
        <v>-317.31</v>
      </c>
      <c r="AG52" s="3">
        <f t="shared" si="6"/>
        <v>-2555.5099999999998</v>
      </c>
      <c r="AH52" s="3">
        <f>[3]!credit(A52,"1/09/2015","30/11/2015")</f>
        <v>-490</v>
      </c>
      <c r="AI52" s="3">
        <f t="shared" si="7"/>
        <v>-3045.5099999999998</v>
      </c>
      <c r="AJ52" s="3">
        <f>[3]!credit(A52,"1/12/2015","28/02/2016")</f>
        <v>-7762.72</v>
      </c>
      <c r="AK52" s="74">
        <f t="shared" si="8"/>
        <v>-10808.23</v>
      </c>
      <c r="AL52" s="3">
        <f t="shared" si="15"/>
        <v>0</v>
      </c>
      <c r="AM52" s="3">
        <f t="shared" ref="AM52:AM53" si="49">F52+R52</f>
        <v>-638.20000000000005</v>
      </c>
      <c r="AN52" s="3">
        <f t="shared" si="17"/>
        <v>-1600</v>
      </c>
      <c r="AO52" s="3">
        <f t="shared" si="17"/>
        <v>0</v>
      </c>
      <c r="AP52" s="3">
        <f t="shared" si="17"/>
        <v>-17.309999999999999</v>
      </c>
      <c r="AQ52" s="3">
        <f t="shared" si="30"/>
        <v>-2555.5100000000002</v>
      </c>
      <c r="AR52" s="3">
        <f t="shared" si="30"/>
        <v>0</v>
      </c>
      <c r="AS52" s="3">
        <f t="shared" si="30"/>
        <v>-490</v>
      </c>
      <c r="AT52" s="3">
        <f t="shared" si="31"/>
        <v>0</v>
      </c>
      <c r="AU52" s="3">
        <f t="shared" si="31"/>
        <v>0</v>
      </c>
      <c r="AV52" s="3">
        <f t="shared" si="31"/>
        <v>0</v>
      </c>
      <c r="AW52" s="3">
        <f t="shared" si="32"/>
        <v>-7762.72</v>
      </c>
    </row>
    <row r="53" spans="1:49" x14ac:dyDescent="0.35">
      <c r="A53">
        <v>61560000</v>
      </c>
      <c r="B53" t="s">
        <v>198</v>
      </c>
      <c r="C53" t="s">
        <v>204</v>
      </c>
      <c r="D53" t="str">
        <f t="shared" si="5"/>
        <v>XXXXX</v>
      </c>
      <c r="Q53" s="3">
        <f>[3]!credit(A53,"1/3/2013","31/3/2015")</f>
        <v>-262</v>
      </c>
      <c r="R53" s="3">
        <f>[3]!credit(A53,"1/4/2015","30/4/2015")</f>
        <v>0</v>
      </c>
      <c r="S53" s="3">
        <f>[3]!credit(A53,"1/5/2015","31/5/2015")</f>
        <v>0</v>
      </c>
      <c r="T53" s="3">
        <f>[3]!credit(A53,"1/6/2015","30/6/2015")</f>
        <v>0</v>
      </c>
      <c r="U53" s="3">
        <f>[3]!credit(A53,"1/7/2015","31/7/2015")</f>
        <v>0</v>
      </c>
      <c r="V53" s="3">
        <f>[3]!credit(A53,"1/8/2013","31/8/2015")</f>
        <v>-262</v>
      </c>
      <c r="W53" s="3">
        <f>[3]!credit(A53,"1/9/2015","30/9/2015")</f>
        <v>0</v>
      </c>
      <c r="X53" s="3">
        <f>[3]!credit(A53,"1/10/2015","31/10/2015")</f>
        <v>0</v>
      </c>
      <c r="Y53" s="3">
        <f>[3]!credit(A53,"1/11/2015","30/11/2015")</f>
        <v>0</v>
      </c>
      <c r="Z53" s="3">
        <f>[3]!credit(A53,"1/12/2015","31/12/2015")</f>
        <v>0</v>
      </c>
      <c r="AA53" s="3">
        <f>[3]!credit(A53,"1/1/2016","31/1/2016")</f>
        <v>0</v>
      </c>
      <c r="AB53" s="3">
        <f>[3]!credit(A53,"1/2/2016","29/2/2016")</f>
        <v>0</v>
      </c>
      <c r="AC53" s="3">
        <f>[3]!credit(A53,"1/03/2016","31/03/2016")</f>
        <v>0</v>
      </c>
      <c r="AD53" s="3">
        <f>[3]!credit(A53,"1/04/2016","30/04/2016")</f>
        <v>0</v>
      </c>
      <c r="AE53" s="3">
        <f>[3]!credit(A53,"1/3/2015","31/05/2015")</f>
        <v>-262</v>
      </c>
      <c r="AF53" s="3">
        <f>[3]!credit(A53,"1/06/2015","31/08/2015")</f>
        <v>0</v>
      </c>
      <c r="AG53" s="3">
        <f t="shared" si="6"/>
        <v>-262</v>
      </c>
      <c r="AH53" s="3">
        <f>[3]!credit(A53,"1/09/2015","30/11/2015")</f>
        <v>0</v>
      </c>
      <c r="AI53" s="3">
        <f t="shared" si="7"/>
        <v>-262</v>
      </c>
      <c r="AJ53" s="3">
        <f>[3]!credit(A53,"1/12/2015","28/02/2016")</f>
        <v>0</v>
      </c>
      <c r="AK53" s="74">
        <f t="shared" si="8"/>
        <v>-262</v>
      </c>
      <c r="AL53" s="3">
        <f t="shared" si="15"/>
        <v>-262</v>
      </c>
      <c r="AM53" s="3">
        <f t="shared" si="49"/>
        <v>0</v>
      </c>
      <c r="AN53" s="3">
        <f t="shared" si="17"/>
        <v>0</v>
      </c>
      <c r="AO53" s="3">
        <f t="shared" si="17"/>
        <v>0</v>
      </c>
      <c r="AP53" s="3">
        <f t="shared" si="17"/>
        <v>0</v>
      </c>
      <c r="AQ53" s="3">
        <f t="shared" si="30"/>
        <v>-262</v>
      </c>
      <c r="AR53" s="3">
        <f t="shared" si="30"/>
        <v>0</v>
      </c>
      <c r="AS53" s="3">
        <f t="shared" si="30"/>
        <v>0</v>
      </c>
      <c r="AT53" s="3">
        <f t="shared" si="31"/>
        <v>0</v>
      </c>
      <c r="AU53" s="3">
        <f t="shared" si="31"/>
        <v>0</v>
      </c>
      <c r="AV53" s="3">
        <f t="shared" si="31"/>
        <v>0</v>
      </c>
      <c r="AW53" s="3">
        <f t="shared" si="32"/>
        <v>0</v>
      </c>
    </row>
    <row r="54" spans="1:49" x14ac:dyDescent="0.35">
      <c r="A54">
        <v>61590000</v>
      </c>
      <c r="B54" t="str">
        <f t="shared" si="3"/>
        <v>D- LOYERS ET CHARGES</v>
      </c>
      <c r="C54" t="str">
        <f t="shared" si="4"/>
        <v>B- EBITDA</v>
      </c>
      <c r="D54" t="str">
        <f t="shared" si="5"/>
        <v>MAINT ENTRE SECU ALARM FEU</v>
      </c>
      <c r="Q54" s="3">
        <f>[3]!credit(A54,"1/3/2015","31/3/2015")</f>
        <v>-1625</v>
      </c>
      <c r="R54" s="3">
        <f>[3]!credit(A54,"1/4/2015","30/4/2015")</f>
        <v>0</v>
      </c>
      <c r="S54" s="3">
        <f>[3]!credit(A54,"1/(5/2015","31/5/2015")</f>
        <v>-1625</v>
      </c>
      <c r="T54" s="3">
        <f>[3]!credit(A54,"1/6/2015","30/6/2015")</f>
        <v>0</v>
      </c>
      <c r="U54" s="3">
        <f>[3]!credit(A54,"1/7/2015","31/7/2015")</f>
        <v>0</v>
      </c>
      <c r="V54" s="3">
        <f>[3]!credit(A54,"1/8/2015","31/8/2015")</f>
        <v>-947.46</v>
      </c>
      <c r="W54" s="3">
        <f>[3]!credit(A54,"1/9/2015","30/9/2015")</f>
        <v>-834.5</v>
      </c>
      <c r="X54" s="3">
        <f>[3]!credit(A54,"1/10/2015","31/10/2015")</f>
        <v>0</v>
      </c>
      <c r="Y54" s="3">
        <f>[3]!credit(A54,"1/11/2015","30/11/2015")</f>
        <v>-826</v>
      </c>
      <c r="Z54" s="3">
        <f>[3]!credit(A54,"1/12/2015","31/12/2015")</f>
        <v>0</v>
      </c>
      <c r="AA54" s="3">
        <f>[3]!credit(A54,"1/01/2016","31/1/2016")</f>
        <v>0</v>
      </c>
      <c r="AB54" s="3">
        <f>[3]!credit(A54,"1/2/2016","29/02/2016")</f>
        <v>0</v>
      </c>
      <c r="AC54" s="3">
        <f>[3]!credit(A54,"1/03/2016","31/03/2016")</f>
        <v>0</v>
      </c>
      <c r="AD54" s="3">
        <f>[3]!credit(A54,"1/04/2016","30/04/2016")</f>
        <v>0</v>
      </c>
      <c r="AE54" s="3">
        <f>[3]!credit(A54,"1/3/2015","31/05/2015")</f>
        <v>-1625</v>
      </c>
      <c r="AF54" s="3">
        <f>[3]!credit(A54,"1/06/2015","31/08/2015")</f>
        <v>-947.46</v>
      </c>
      <c r="AG54" s="3">
        <f t="shared" si="6"/>
        <v>-2572.46</v>
      </c>
      <c r="AH54" s="3">
        <f>[3]!credit(A54,"1/09/2015","30/11/2015")</f>
        <v>-1660.5</v>
      </c>
      <c r="AI54" s="3">
        <f t="shared" si="7"/>
        <v>-4232.96</v>
      </c>
      <c r="AJ54" s="3">
        <f>[3]!credit(A54,"1/12/2015","28/02/2016")</f>
        <v>0</v>
      </c>
      <c r="AK54" s="74">
        <f t="shared" si="8"/>
        <v>-4232.96</v>
      </c>
      <c r="AL54" s="3">
        <f t="shared" si="15"/>
        <v>-1625</v>
      </c>
      <c r="AM54" s="3">
        <f t="shared" ref="AM54" si="50">+F54+R54</f>
        <v>0</v>
      </c>
      <c r="AN54" s="3">
        <f t="shared" si="17"/>
        <v>-1625</v>
      </c>
      <c r="AO54" s="3">
        <f t="shared" si="17"/>
        <v>0</v>
      </c>
      <c r="AP54" s="3">
        <f t="shared" si="19"/>
        <v>0</v>
      </c>
      <c r="AQ54" s="3">
        <f t="shared" si="30"/>
        <v>-947.46</v>
      </c>
      <c r="AR54" s="3">
        <f t="shared" si="30"/>
        <v>-834.5</v>
      </c>
      <c r="AS54" s="3">
        <f t="shared" si="20"/>
        <v>0</v>
      </c>
      <c r="AT54" s="3">
        <f t="shared" si="31"/>
        <v>-826</v>
      </c>
      <c r="AU54" s="3">
        <f t="shared" si="31"/>
        <v>0</v>
      </c>
      <c r="AV54" s="3">
        <f t="shared" si="21"/>
        <v>0</v>
      </c>
      <c r="AW54" s="3">
        <f t="shared" si="32"/>
        <v>0</v>
      </c>
    </row>
    <row r="55" spans="1:49" x14ac:dyDescent="0.35">
      <c r="A55">
        <v>61610000</v>
      </c>
      <c r="B55" t="str">
        <f t="shared" si="3"/>
        <v>D- LOYERS ET CHARGES</v>
      </c>
      <c r="C55" t="str">
        <f t="shared" si="4"/>
        <v>B- EBITDA</v>
      </c>
      <c r="D55" t="str">
        <f t="shared" si="5"/>
        <v>Multirisques</v>
      </c>
      <c r="Q55" s="3">
        <f>[3]!credit(A55,"1/3/2015","31/3/2015")</f>
        <v>-8684.89</v>
      </c>
      <c r="R55" s="3">
        <f>[3]!credit(A55,"1/4/2015","30/4/2015")</f>
        <v>0</v>
      </c>
      <c r="S55" s="3">
        <f>[3]!credit(A55,"1/5/2015","31/5/2013")</f>
        <v>0</v>
      </c>
      <c r="T55" s="3">
        <f>[3]!credit(A55,"1/6/2015","30/6/2015")</f>
        <v>0</v>
      </c>
      <c r="U55" s="3">
        <f>[3]!credit(A55,"1/7/2015","31/7/2015")</f>
        <v>0</v>
      </c>
      <c r="V55" s="3">
        <f>[3]!credit(A55,"1/8/2015","31/8/2015")</f>
        <v>0</v>
      </c>
      <c r="W55" s="3">
        <f>[3]!credit(A55,"1/9/2015","30/9/2015")</f>
        <v>0</v>
      </c>
      <c r="X55" s="3">
        <f>[3]!credit(A55,"1/10/2015","31/10/2015")</f>
        <v>-432</v>
      </c>
      <c r="Y55" s="3">
        <f>[3]!credit(A55,"1/11/2013","30/11/2015")</f>
        <v>-9116.89</v>
      </c>
      <c r="Z55" s="3">
        <f>[3]!credit(A55,"1/12/2015","31/12/2015")</f>
        <v>0</v>
      </c>
      <c r="AA55" s="3">
        <f>[3]!credit(A55,"1/1/2016","31/1/2016")</f>
        <v>0</v>
      </c>
      <c r="AB55" s="3">
        <f>[3]!credit(A55,"1/2/2016","29/2/2016")</f>
        <v>2717.83</v>
      </c>
      <c r="AC55" s="3">
        <f>[3]!credit(A55,"1/03/2016","31/03/2016")</f>
        <v>0</v>
      </c>
      <c r="AD55" s="3">
        <f>[3]!credit(A55,"1/04/2016","30/04/2016")</f>
        <v>0</v>
      </c>
      <c r="AE55" s="3">
        <f>[3]!credit(A55,"1/3/2015","31/05/2015")</f>
        <v>-8684.89</v>
      </c>
      <c r="AF55" s="3">
        <f>[3]!credit(A55,"1/06/2015","31/08/2015")</f>
        <v>0</v>
      </c>
      <c r="AG55" s="3">
        <f t="shared" si="6"/>
        <v>-8684.89</v>
      </c>
      <c r="AH55" s="3">
        <f>[3]!credit(A55,"1/09/2015","30/11/2015")</f>
        <v>-432</v>
      </c>
      <c r="AI55" s="3">
        <f t="shared" si="7"/>
        <v>-9116.89</v>
      </c>
      <c r="AJ55" s="3">
        <f>[3]!credit(A55,"1/12/2015","28/02/2016")</f>
        <v>2717.83</v>
      </c>
      <c r="AK55" s="74">
        <f t="shared" si="8"/>
        <v>-6399.0599999999995</v>
      </c>
      <c r="AL55" s="3">
        <f t="shared" si="15"/>
        <v>-8684.89</v>
      </c>
      <c r="AM55" s="3">
        <f t="shared" ref="AM55:AM56" si="51">F55+R55</f>
        <v>0</v>
      </c>
      <c r="AN55" s="3">
        <f t="shared" si="17"/>
        <v>0</v>
      </c>
      <c r="AO55" s="3">
        <f t="shared" si="17"/>
        <v>0</v>
      </c>
      <c r="AP55" s="3">
        <f t="shared" si="17"/>
        <v>0</v>
      </c>
      <c r="AQ55" s="3">
        <f t="shared" si="30"/>
        <v>0</v>
      </c>
      <c r="AR55" s="3">
        <f t="shared" si="30"/>
        <v>0</v>
      </c>
      <c r="AS55" s="3">
        <f t="shared" si="30"/>
        <v>-432</v>
      </c>
      <c r="AT55" s="3">
        <f t="shared" si="31"/>
        <v>-9116.89</v>
      </c>
      <c r="AU55" s="3">
        <f t="shared" si="31"/>
        <v>0</v>
      </c>
      <c r="AV55" s="3">
        <f t="shared" si="31"/>
        <v>0</v>
      </c>
      <c r="AW55" s="3">
        <f t="shared" si="32"/>
        <v>2717.83</v>
      </c>
    </row>
    <row r="56" spans="1:49" x14ac:dyDescent="0.35">
      <c r="A56">
        <v>61630000</v>
      </c>
      <c r="B56" t="str">
        <f t="shared" si="3"/>
        <v>D- LOYERS ET CHARGES</v>
      </c>
      <c r="C56" t="str">
        <f t="shared" si="4"/>
        <v>B- EBITDA</v>
      </c>
      <c r="D56" t="str">
        <f t="shared" si="5"/>
        <v>Assurance-transport</v>
      </c>
      <c r="Q56" s="3">
        <f>[3]!credit(A56,"1/3/2013","31/3/2015")</f>
        <v>-384.41</v>
      </c>
      <c r="R56" s="3">
        <f>[3]!credit(A56,"1/4/2015","30/4/2015")</f>
        <v>0</v>
      </c>
      <c r="S56" s="3">
        <f>[3]!credit(A56,"1/5/2015","31/5/2015")</f>
        <v>0</v>
      </c>
      <c r="T56" s="3">
        <f>[3]!credit(A56,"1/6/2015","30/6/2015")</f>
        <v>0</v>
      </c>
      <c r="U56" s="3">
        <f>[3]!credit(A56,"1/7/2015","31/7/2015")</f>
        <v>0</v>
      </c>
      <c r="V56" s="3">
        <f>[3]!credit(A56,"1/8/2013","31/8/2015")</f>
        <v>-384.41</v>
      </c>
      <c r="W56" s="3">
        <f>[3]!credit(A56,"1/9/2015","30/9/2015")</f>
        <v>0</v>
      </c>
      <c r="X56" s="3">
        <f>[3]!credit(A56,"1/10/2015","31/10/2015")</f>
        <v>0</v>
      </c>
      <c r="Y56" s="3">
        <f>[3]!credit(A56,"1/11/2015","30/11/2015")</f>
        <v>0</v>
      </c>
      <c r="Z56" s="3">
        <f>[3]!credit(A56,"1/12/2015","31/12/2015")</f>
        <v>0</v>
      </c>
      <c r="AA56" s="3">
        <f>[3]!credit(A56,"1/1/2016","31/1/2016")</f>
        <v>0</v>
      </c>
      <c r="AB56" s="3">
        <f>[3]!credit(A56,"1/2/2016","29/2/2016")</f>
        <v>5.27</v>
      </c>
      <c r="AC56" s="3">
        <f>[3]!credit(A56,"1/03/2016","31/03/2016")</f>
        <v>0</v>
      </c>
      <c r="AD56" s="3">
        <f>[3]!credit(A56,"1/04/2016","30/04/2016")</f>
        <v>0</v>
      </c>
      <c r="AE56" s="3">
        <f>[3]!credit(A56,"1/3/2015","31/05/2015")</f>
        <v>-384.41</v>
      </c>
      <c r="AF56" s="3">
        <f>[3]!credit(A56,"1/06/2015","31/08/2015")</f>
        <v>0</v>
      </c>
      <c r="AG56" s="3">
        <f t="shared" si="6"/>
        <v>-384.41</v>
      </c>
      <c r="AH56" s="3">
        <f>[3]!credit(A56,"1/09/2015","30/11/2015")</f>
        <v>0</v>
      </c>
      <c r="AI56" s="3">
        <f t="shared" si="7"/>
        <v>-384.41</v>
      </c>
      <c r="AJ56" s="3">
        <f>[3]!credit(A56,"1/12/2015","28/02/2016")</f>
        <v>5.27</v>
      </c>
      <c r="AK56" s="74">
        <f t="shared" si="8"/>
        <v>-379.14000000000004</v>
      </c>
      <c r="AL56" s="3">
        <f t="shared" si="15"/>
        <v>-384.41</v>
      </c>
      <c r="AM56" s="3">
        <f t="shared" si="51"/>
        <v>0</v>
      </c>
      <c r="AN56" s="3">
        <f t="shared" si="17"/>
        <v>0</v>
      </c>
      <c r="AO56" s="3">
        <f t="shared" si="17"/>
        <v>0</v>
      </c>
      <c r="AP56" s="3">
        <f t="shared" si="17"/>
        <v>0</v>
      </c>
      <c r="AQ56" s="3">
        <f t="shared" si="30"/>
        <v>-384.41</v>
      </c>
      <c r="AR56" s="3">
        <f t="shared" si="30"/>
        <v>0</v>
      </c>
      <c r="AS56" s="3">
        <f t="shared" si="30"/>
        <v>0</v>
      </c>
      <c r="AT56" s="3">
        <f t="shared" si="31"/>
        <v>0</v>
      </c>
      <c r="AU56" s="3">
        <f t="shared" si="31"/>
        <v>0</v>
      </c>
      <c r="AV56" s="3">
        <f t="shared" si="31"/>
        <v>0</v>
      </c>
      <c r="AW56" s="3">
        <f t="shared" si="32"/>
        <v>5.27</v>
      </c>
    </row>
    <row r="57" spans="1:49" x14ac:dyDescent="0.35">
      <c r="A57">
        <v>61650000</v>
      </c>
      <c r="B57" t="s">
        <v>198</v>
      </c>
      <c r="C57" t="s">
        <v>204</v>
      </c>
      <c r="D57" t="str">
        <f t="shared" si="5"/>
        <v>XXXXX</v>
      </c>
      <c r="Q57" s="3">
        <f>[3]!credit(A57,"1/3/2013","31/3/2015")</f>
        <v>0</v>
      </c>
      <c r="R57" s="3">
        <f>[3]!credit(A57,"1/4/2015","30/4/2015")</f>
        <v>-7812</v>
      </c>
      <c r="S57" s="3">
        <f>[3]!credit(A57,"1/5/2015","31/5/2015")</f>
        <v>0</v>
      </c>
      <c r="T57" s="3">
        <f>[3]!credit(A57,"1/6/2015","30/6/2015")</f>
        <v>0</v>
      </c>
      <c r="U57" s="3">
        <f>[3]!credit(A57,"1/7/2015","31/7/2015")</f>
        <v>0</v>
      </c>
      <c r="V57" s="3">
        <f>[3]!credit(A57,"1/8/2013","31/8/2015")</f>
        <v>-7812</v>
      </c>
      <c r="W57" s="3">
        <f>[3]!credit(A57,"1/9/2015","30/9/2015")</f>
        <v>0</v>
      </c>
      <c r="X57" s="3">
        <f>[3]!credit(A57,"1/10/2015","31/10/2015")</f>
        <v>0</v>
      </c>
      <c r="Y57" s="3">
        <f>[3]!credit(A57,"1/11/2015","30/11/2015")</f>
        <v>0</v>
      </c>
      <c r="Z57" s="3">
        <f>[3]!credit(A57,"1/12/2015","31/12/2015")</f>
        <v>0</v>
      </c>
      <c r="AA57" s="3">
        <f>[3]!credit(A57,"1/1/2016","31/1/2016")</f>
        <v>0</v>
      </c>
      <c r="AB57" s="3">
        <f>[3]!credit(A57,"1/2/2016","29/2/2016")</f>
        <v>663.48</v>
      </c>
      <c r="AC57" s="3">
        <f>[3]!credit(A57,"1/03/2016","31/03/2016")</f>
        <v>0</v>
      </c>
      <c r="AD57" s="3">
        <f>[3]!credit(A57,"1/04/2016","30/04/2016")</f>
        <v>0</v>
      </c>
      <c r="AE57" s="3">
        <f>[3]!credit(A57,"1/3/2015","31/05/2015")</f>
        <v>-7812</v>
      </c>
      <c r="AF57" s="3">
        <f>[3]!credit(A57,"1/06/2015","31/08/2015")</f>
        <v>0</v>
      </c>
      <c r="AG57" s="3">
        <f t="shared" si="6"/>
        <v>-7812</v>
      </c>
      <c r="AH57" s="3">
        <f>[3]!credit(A57,"1/09/2015","30/11/2015")</f>
        <v>0</v>
      </c>
      <c r="AI57" s="3">
        <f t="shared" si="7"/>
        <v>-7812</v>
      </c>
      <c r="AJ57" s="3">
        <f>[3]!credit(A57,"1/12/2015","28/02/2016")</f>
        <v>663.48</v>
      </c>
      <c r="AK57" s="74">
        <f t="shared" si="8"/>
        <v>-7148.52</v>
      </c>
      <c r="AL57" s="3">
        <f t="shared" si="15"/>
        <v>0</v>
      </c>
      <c r="AM57" s="3">
        <f t="shared" ref="AM57" si="52">+F57+R57</f>
        <v>-7812</v>
      </c>
      <c r="AN57" s="3">
        <f t="shared" si="17"/>
        <v>0</v>
      </c>
      <c r="AO57" s="3">
        <f t="shared" si="17"/>
        <v>0</v>
      </c>
      <c r="AP57" s="3">
        <f t="shared" si="19"/>
        <v>0</v>
      </c>
      <c r="AQ57" s="3">
        <f t="shared" si="30"/>
        <v>-7812</v>
      </c>
      <c r="AR57" s="3">
        <f t="shared" si="30"/>
        <v>0</v>
      </c>
      <c r="AS57" s="3">
        <f t="shared" si="20"/>
        <v>0</v>
      </c>
      <c r="AT57" s="3">
        <f t="shared" si="31"/>
        <v>0</v>
      </c>
      <c r="AU57" s="3">
        <f t="shared" si="31"/>
        <v>0</v>
      </c>
      <c r="AV57" s="3">
        <f t="shared" si="21"/>
        <v>0</v>
      </c>
      <c r="AW57" s="3">
        <f t="shared" si="32"/>
        <v>663.48</v>
      </c>
    </row>
    <row r="58" spans="1:49" x14ac:dyDescent="0.35">
      <c r="A58">
        <v>61700000</v>
      </c>
      <c r="B58" t="str">
        <f t="shared" si="3"/>
        <v>BC- CHARGES EXPLOITATION</v>
      </c>
      <c r="C58" t="str">
        <f t="shared" si="4"/>
        <v>A - Résultat Activité</v>
      </c>
      <c r="D58" t="str">
        <f t="shared" si="5"/>
        <v>Etudes et recherches</v>
      </c>
      <c r="Q58" s="3">
        <f>[3]!credit(A58,"1/3/2015","31/3/2015")</f>
        <v>-906.43</v>
      </c>
      <c r="R58" s="3">
        <f>[3]!credit(A58,"1/4/2015","30/4/2015")</f>
        <v>0</v>
      </c>
      <c r="S58" s="3">
        <f>[3]!credit(A58,"1/(5/2015","31/5/2015")</f>
        <v>-4455.97</v>
      </c>
      <c r="T58" s="3">
        <f>[3]!credit(A58,"1/6/2015","30/6/2015")</f>
        <v>-2332.8200000000002</v>
      </c>
      <c r="U58" s="3">
        <f>[3]!credit(A58,"1/7/2015","31/7/2015")</f>
        <v>-817.82</v>
      </c>
      <c r="V58" s="3">
        <f>[3]!credit(A58,"1/8/2015","31/8/2015")</f>
        <v>-1098.93</v>
      </c>
      <c r="W58" s="3">
        <f>[3]!credit(A58,"1/9/2015","30/9/2015")</f>
        <v>-1864.93</v>
      </c>
      <c r="X58" s="3">
        <f>[3]!credit(A58,"1/10/2015","31/10/2015")</f>
        <v>-918.2</v>
      </c>
      <c r="Y58" s="3">
        <f>[3]!credit(A58,"1/11/2015","30/11/2015")</f>
        <v>-2169.84</v>
      </c>
      <c r="Z58" s="3">
        <f>[3]!credit(A58,"1/12/2015","31/12/2015")</f>
        <v>0</v>
      </c>
      <c r="AA58" s="3">
        <f>[3]!credit(A58,"1/01/2016","31/1/2016")</f>
        <v>-1713.41</v>
      </c>
      <c r="AB58" s="3">
        <f>[3]!credit(A58,"1/2/2016","29/02/2016")</f>
        <v>0</v>
      </c>
      <c r="AC58" s="3">
        <f>[3]!credit(A58,"1/03/2016","31/03/2016")</f>
        <v>0</v>
      </c>
      <c r="AD58" s="3">
        <f>[3]!credit(A58,"1/04/2016","30/04/2016")</f>
        <v>0</v>
      </c>
      <c r="AE58" s="3">
        <f>[3]!credit(A58,"1/3/2015","31/05/2015")</f>
        <v>-4455.97</v>
      </c>
      <c r="AF58" s="3">
        <f>[3]!credit(A58,"1/06/2015","31/08/2015")</f>
        <v>-4249.57</v>
      </c>
      <c r="AG58" s="3">
        <f t="shared" si="6"/>
        <v>-8705.5400000000009</v>
      </c>
      <c r="AH58" s="3">
        <f>[3]!credit(A58,"1/09/2015","30/11/2015")</f>
        <v>-4952.97</v>
      </c>
      <c r="AI58" s="3">
        <f t="shared" si="7"/>
        <v>-13658.510000000002</v>
      </c>
      <c r="AJ58" s="3">
        <f>[3]!credit(A58,"1/12/2015","28/02/2016")</f>
        <v>-1713.41</v>
      </c>
      <c r="AK58" s="74">
        <f t="shared" si="8"/>
        <v>-15371.920000000002</v>
      </c>
      <c r="AL58" s="3">
        <f t="shared" si="15"/>
        <v>-906.43</v>
      </c>
      <c r="AM58" s="3">
        <f t="shared" ref="AM58:AM59" si="53">F58+R58</f>
        <v>0</v>
      </c>
      <c r="AN58" s="3">
        <f t="shared" si="17"/>
        <v>-4455.97</v>
      </c>
      <c r="AO58" s="3">
        <f t="shared" si="17"/>
        <v>-2332.8200000000002</v>
      </c>
      <c r="AP58" s="3">
        <f t="shared" si="17"/>
        <v>-817.82</v>
      </c>
      <c r="AQ58" s="3">
        <f t="shared" si="30"/>
        <v>-1098.93</v>
      </c>
      <c r="AR58" s="3">
        <f t="shared" si="30"/>
        <v>-1864.93</v>
      </c>
      <c r="AS58" s="3">
        <f t="shared" si="30"/>
        <v>-918.2</v>
      </c>
      <c r="AT58" s="3">
        <f t="shared" si="31"/>
        <v>-2169.84</v>
      </c>
      <c r="AU58" s="3">
        <f t="shared" si="31"/>
        <v>0</v>
      </c>
      <c r="AV58" s="3">
        <f t="shared" si="31"/>
        <v>-1713.41</v>
      </c>
      <c r="AW58" s="3">
        <f t="shared" si="32"/>
        <v>0</v>
      </c>
    </row>
    <row r="59" spans="1:49" x14ac:dyDescent="0.35">
      <c r="A59">
        <v>61700700</v>
      </c>
      <c r="B59" t="str">
        <f t="shared" si="3"/>
        <v>G- DEPENSES HONORAIRES</v>
      </c>
      <c r="C59" t="str">
        <f t="shared" si="4"/>
        <v>B- EBITDA</v>
      </c>
      <c r="D59" t="str">
        <f t="shared" si="5"/>
        <v>ETUDE CERTIFICATION ISO</v>
      </c>
      <c r="Q59" s="3">
        <f>[3]!credit(A59,"1/3/2015","31/3/2015")</f>
        <v>-1021.25</v>
      </c>
      <c r="R59" s="3">
        <f>[3]!credit(A59,"1/4/2015","30/4/2015")</f>
        <v>-1021.25</v>
      </c>
      <c r="S59" s="3">
        <f>[3]!credit(A59,"1/5/2015","31/5/2013")</f>
        <v>0</v>
      </c>
      <c r="T59" s="3">
        <f>[3]!credit(A59,"1/6/2015","30/6/2015")</f>
        <v>0</v>
      </c>
      <c r="U59" s="3">
        <f>[3]!credit(A59,"1/7/2015","31/7/2015")</f>
        <v>-1021.25</v>
      </c>
      <c r="V59" s="3">
        <f>[3]!credit(A59,"1/8/2015","31/8/2015")</f>
        <v>-1083.33</v>
      </c>
      <c r="W59" s="3">
        <f>[3]!credit(A59,"1/9/2015","30/9/2015")</f>
        <v>-1083.33</v>
      </c>
      <c r="X59" s="3">
        <f>[3]!credit(A59,"1/10/2015","31/10/2015")</f>
        <v>0</v>
      </c>
      <c r="Y59" s="3">
        <f>[3]!credit(A59,"1/11/2013","30/11/2015")</f>
        <v>-8503.65</v>
      </c>
      <c r="Z59" s="3">
        <f>[3]!credit(A59,"1/12/2015","31/12/2015")</f>
        <v>-2166.66</v>
      </c>
      <c r="AA59" s="3">
        <f>[3]!credit(A59,"1/1/2016","31/1/2016")</f>
        <v>0</v>
      </c>
      <c r="AB59" s="3">
        <f>[3]!credit(A59,"1/2/2016","29/2/2016")</f>
        <v>-3187.91</v>
      </c>
      <c r="AC59" s="3">
        <f>[3]!credit(A59,"1/03/2016","31/03/2016")</f>
        <v>0</v>
      </c>
      <c r="AD59" s="3">
        <f>[3]!credit(A59,"1/04/2016","30/04/2016")</f>
        <v>0</v>
      </c>
      <c r="AE59" s="3">
        <f>[3]!credit(A59,"1/3/2015","31/05/2015")</f>
        <v>-3063.75</v>
      </c>
      <c r="AF59" s="3">
        <f>[3]!credit(A59,"1/06/2015","31/08/2015")</f>
        <v>-2104.58</v>
      </c>
      <c r="AG59" s="3">
        <f t="shared" si="6"/>
        <v>-5168.33</v>
      </c>
      <c r="AH59" s="3">
        <f>[3]!credit(A59,"1/09/2015","30/11/2015")</f>
        <v>-3335.32</v>
      </c>
      <c r="AI59" s="3">
        <f t="shared" si="7"/>
        <v>-8503.65</v>
      </c>
      <c r="AJ59" s="3">
        <f>[3]!credit(A59,"1/12/2015","28/02/2016")</f>
        <v>-5354.57</v>
      </c>
      <c r="AK59" s="74">
        <f t="shared" si="8"/>
        <v>-13858.22</v>
      </c>
      <c r="AL59" s="3">
        <f t="shared" si="15"/>
        <v>-1021.25</v>
      </c>
      <c r="AM59" s="3">
        <f t="shared" si="53"/>
        <v>-1021.25</v>
      </c>
      <c r="AN59" s="3">
        <f t="shared" si="17"/>
        <v>0</v>
      </c>
      <c r="AO59" s="3">
        <f t="shared" si="17"/>
        <v>0</v>
      </c>
      <c r="AP59" s="3">
        <f t="shared" si="17"/>
        <v>-1021.25</v>
      </c>
      <c r="AQ59" s="3">
        <f t="shared" si="30"/>
        <v>-1083.33</v>
      </c>
      <c r="AR59" s="3">
        <f t="shared" si="30"/>
        <v>-1083.33</v>
      </c>
      <c r="AS59" s="3">
        <f t="shared" si="30"/>
        <v>0</v>
      </c>
      <c r="AT59" s="3">
        <f t="shared" si="31"/>
        <v>-8503.65</v>
      </c>
      <c r="AU59" s="3">
        <f t="shared" si="31"/>
        <v>-2166.66</v>
      </c>
      <c r="AV59" s="3">
        <f t="shared" si="31"/>
        <v>0</v>
      </c>
      <c r="AW59" s="3">
        <f t="shared" si="32"/>
        <v>-3187.91</v>
      </c>
    </row>
    <row r="60" spans="1:49" x14ac:dyDescent="0.35">
      <c r="A60">
        <v>61810000</v>
      </c>
      <c r="B60" t="str">
        <f t="shared" si="3"/>
        <v>F- DEPENSES BUREAU</v>
      </c>
      <c r="C60" t="str">
        <f t="shared" si="4"/>
        <v>B- EBITDA</v>
      </c>
      <c r="D60" t="str">
        <f t="shared" si="5"/>
        <v>Documentation generale</v>
      </c>
      <c r="Q60" s="3">
        <f>[3]!credit(A60,"1/3/2013","31/3/2015")</f>
        <v>-27</v>
      </c>
      <c r="R60" s="3">
        <f>[3]!credit(A60,"1/4/2015","30/4/2015")</f>
        <v>-157.02000000000001</v>
      </c>
      <c r="S60" s="3">
        <f>[3]!credit(A60,"1/5/2015","31/5/2015")</f>
        <v>-194.48</v>
      </c>
      <c r="T60" s="3">
        <f>[3]!credit(A60,"1/6/2015","30/6/2015")</f>
        <v>-27</v>
      </c>
      <c r="U60" s="3">
        <f>[3]!credit(A60,"1/7/2015","31/7/2015")</f>
        <v>-27</v>
      </c>
      <c r="V60" s="3">
        <f>[3]!credit(A60,"1/8/2013","31/8/2015")</f>
        <v>-459.5</v>
      </c>
      <c r="W60" s="3">
        <f>[3]!credit(A60,"1/9/2015","30/9/2015")</f>
        <v>-30</v>
      </c>
      <c r="X60" s="3">
        <f>[3]!credit(A60,"1/10/2015","31/10/2015")</f>
        <v>-30</v>
      </c>
      <c r="Y60" s="3">
        <f>[3]!credit(A60,"1/11/2015","30/11/2015")</f>
        <v>-30</v>
      </c>
      <c r="Z60" s="3">
        <f>[3]!credit(A60,"1/12/2015","31/12/2015")</f>
        <v>-30</v>
      </c>
      <c r="AA60" s="3">
        <f>[3]!credit(A60,"1/1/2016","31/1/2016")</f>
        <v>-30</v>
      </c>
      <c r="AB60" s="3">
        <f>[3]!credit(A60,"1/2/2016","29/2/2016")</f>
        <v>-30</v>
      </c>
      <c r="AC60" s="3">
        <f>[3]!credit(A60,"1/03/2016","31/03/2016")</f>
        <v>0</v>
      </c>
      <c r="AD60" s="3">
        <f>[3]!credit(A60,"1/04/2016","30/04/2016")</f>
        <v>0</v>
      </c>
      <c r="AE60" s="3">
        <f>[3]!credit(A60,"1/3/2015","31/05/2015")</f>
        <v>-378.5</v>
      </c>
      <c r="AF60" s="3">
        <f>[3]!credit(A60,"1/06/2015","31/08/2015")</f>
        <v>-81</v>
      </c>
      <c r="AG60" s="3">
        <f t="shared" si="6"/>
        <v>-459.5</v>
      </c>
      <c r="AH60" s="3">
        <f>[3]!credit(A60,"1/09/2015","30/11/2015")</f>
        <v>-90</v>
      </c>
      <c r="AI60" s="3">
        <f t="shared" si="7"/>
        <v>-549.5</v>
      </c>
      <c r="AJ60" s="3">
        <f>[3]!credit(A60,"1/12/2015","28/02/2016")</f>
        <v>-90</v>
      </c>
      <c r="AK60" s="74">
        <f t="shared" si="8"/>
        <v>-639.5</v>
      </c>
      <c r="AL60" s="3">
        <f t="shared" si="15"/>
        <v>-27</v>
      </c>
      <c r="AM60" s="3">
        <f t="shared" ref="AM60" si="54">+F60+R60</f>
        <v>-157.02000000000001</v>
      </c>
      <c r="AN60" s="3">
        <f t="shared" si="17"/>
        <v>-194.48</v>
      </c>
      <c r="AO60" s="3">
        <f t="shared" si="17"/>
        <v>-27</v>
      </c>
      <c r="AP60" s="3">
        <f t="shared" si="19"/>
        <v>-27</v>
      </c>
      <c r="AQ60" s="3">
        <f t="shared" si="30"/>
        <v>-459.5</v>
      </c>
      <c r="AR60" s="3">
        <f t="shared" si="30"/>
        <v>-30</v>
      </c>
      <c r="AS60" s="3">
        <f t="shared" si="20"/>
        <v>-30</v>
      </c>
      <c r="AT60" s="3">
        <f t="shared" si="31"/>
        <v>-30</v>
      </c>
      <c r="AU60" s="3">
        <f t="shared" si="31"/>
        <v>-30</v>
      </c>
      <c r="AV60" s="3">
        <f t="shared" si="21"/>
        <v>-30</v>
      </c>
      <c r="AW60" s="3">
        <f t="shared" si="32"/>
        <v>-30</v>
      </c>
    </row>
    <row r="61" spans="1:49" x14ac:dyDescent="0.35">
      <c r="A61">
        <v>62100000</v>
      </c>
      <c r="B61" t="str">
        <f t="shared" si="3"/>
        <v>BC- CHARGES EXPLOITATION</v>
      </c>
      <c r="C61" t="str">
        <f t="shared" si="4"/>
        <v>A - Résultat Activité</v>
      </c>
      <c r="D61" t="str">
        <f t="shared" si="5"/>
        <v>Personnel exterieur a l'entreprise</v>
      </c>
      <c r="Q61" s="3">
        <f>[3]!credit(A61,"1/3/2015","31/3/2015")</f>
        <v>0</v>
      </c>
      <c r="R61" s="3">
        <f>[3]!credit(A61,"1/4/2015","30/4/2015")</f>
        <v>0</v>
      </c>
      <c r="S61" s="3">
        <f>[3]!credit(A61,"1/(5/2015","31/5/2015")</f>
        <v>0</v>
      </c>
      <c r="T61" s="3">
        <f>[3]!credit(A61,"1/6/2015","30/6/2015")</f>
        <v>0</v>
      </c>
      <c r="U61" s="3">
        <f>[3]!credit(A61,"1/7/2015","31/7/2015")</f>
        <v>0</v>
      </c>
      <c r="V61" s="3">
        <f>[3]!credit(A61,"1/8/2015","31/8/2015")</f>
        <v>0</v>
      </c>
      <c r="W61" s="3">
        <f>[3]!credit(A61,"1/9/2015","30/9/2015")</f>
        <v>0</v>
      </c>
      <c r="X61" s="3">
        <f>[3]!credit(A61,"1/10/2015","31/10/2015")</f>
        <v>0</v>
      </c>
      <c r="Y61" s="3">
        <f>[3]!credit(A61,"1/11/2015","30/11/2015")</f>
        <v>0</v>
      </c>
      <c r="Z61" s="3">
        <f>[3]!credit(A61,"1/12/2015","31/12/2015")</f>
        <v>0</v>
      </c>
      <c r="AA61" s="3">
        <f>[3]!credit(A61,"1/01/2016","31/1/2016")</f>
        <v>0</v>
      </c>
      <c r="AB61" s="3">
        <f>[3]!credit(A61,"1/2/2016","29/02/2016")</f>
        <v>0</v>
      </c>
      <c r="AC61" s="3">
        <f>[3]!credit(A61,"1/03/2016","31/03/2016")</f>
        <v>0</v>
      </c>
      <c r="AD61" s="3">
        <f>[3]!credit(A61,"1/04/2016","30/04/2016")</f>
        <v>0</v>
      </c>
      <c r="AE61" s="3">
        <f>[3]!credit(A61,"1/3/2015","31/05/2015")</f>
        <v>0</v>
      </c>
      <c r="AF61" s="3">
        <f>[3]!credit(A61,"1/06/2015","31/08/2015")</f>
        <v>0</v>
      </c>
      <c r="AG61" s="3">
        <f t="shared" si="6"/>
        <v>0</v>
      </c>
      <c r="AH61" s="3">
        <f>[3]!credit(A61,"1/09/2015","30/11/2015")</f>
        <v>0</v>
      </c>
      <c r="AI61" s="3">
        <f t="shared" si="7"/>
        <v>0</v>
      </c>
      <c r="AJ61" s="3">
        <f>[3]!credit(A61,"1/12/2015","28/02/2016")</f>
        <v>0</v>
      </c>
      <c r="AK61" s="3">
        <f t="shared" si="8"/>
        <v>0</v>
      </c>
      <c r="AL61" s="3">
        <f t="shared" si="15"/>
        <v>0</v>
      </c>
      <c r="AM61" s="3">
        <f t="shared" ref="AM61:AM62" si="55">F61+R61</f>
        <v>0</v>
      </c>
      <c r="AN61" s="3">
        <f t="shared" si="17"/>
        <v>0</v>
      </c>
      <c r="AO61" s="3">
        <f t="shared" si="17"/>
        <v>0</v>
      </c>
      <c r="AP61" s="3">
        <f t="shared" si="17"/>
        <v>0</v>
      </c>
      <c r="AQ61" s="3">
        <f t="shared" si="30"/>
        <v>0</v>
      </c>
      <c r="AR61" s="3">
        <f t="shared" si="30"/>
        <v>0</v>
      </c>
      <c r="AS61" s="3">
        <f t="shared" si="30"/>
        <v>0</v>
      </c>
      <c r="AT61" s="3">
        <f t="shared" si="31"/>
        <v>0</v>
      </c>
      <c r="AU61" s="3">
        <f t="shared" si="31"/>
        <v>0</v>
      </c>
      <c r="AV61" s="3">
        <f t="shared" si="31"/>
        <v>0</v>
      </c>
      <c r="AW61" s="3">
        <f t="shared" si="32"/>
        <v>0</v>
      </c>
    </row>
    <row r="62" spans="1:49" x14ac:dyDescent="0.35">
      <c r="A62">
        <v>62260000</v>
      </c>
      <c r="B62" t="str">
        <f t="shared" si="3"/>
        <v>G- DEPENSES HONORAIRES</v>
      </c>
      <c r="C62" t="str">
        <f t="shared" si="4"/>
        <v>B- EBITDA</v>
      </c>
      <c r="D62" t="str">
        <f>+IF(ISNA(MATCH(A62,base,0)),"XXXXX",INDEX(base11,MATCH(A62,base),6))</f>
        <v>Honoraires</v>
      </c>
      <c r="Q62" s="3">
        <f>[3]!credit(A62,"1/3/2015","31/3/2015")</f>
        <v>-595</v>
      </c>
      <c r="R62" s="3">
        <f>[3]!credit(A62,"1/4/2015","30/4/2015")</f>
        <v>-595</v>
      </c>
      <c r="S62" s="3">
        <f>[3]!credit(A62,"1/5/2015","31/5/2013")</f>
        <v>0</v>
      </c>
      <c r="T62" s="3">
        <f>[3]!credit(A62,"1/6/2015","30/6/2015")</f>
        <v>-595</v>
      </c>
      <c r="U62" s="3">
        <f>[3]!credit(A62,"1/7/2015","31/7/2015")</f>
        <v>0</v>
      </c>
      <c r="V62" s="3">
        <f>[3]!credit(A62,"1/8/2015","31/8/2015")</f>
        <v>-4119.3599999999997</v>
      </c>
      <c r="W62" s="3">
        <f>[3]!credit(A62,"1/9/2015","30/9/2015")</f>
        <v>-595</v>
      </c>
      <c r="X62" s="3">
        <f>[3]!credit(A62,"1/10/2015","31/10/2015")</f>
        <v>-605</v>
      </c>
      <c r="Y62" s="3">
        <f>[3]!credit(A62,"1/11/2013","30/11/2015")</f>
        <v>-9499.36</v>
      </c>
      <c r="Z62" s="3">
        <f>[3]!credit(A62,"1/12/2015","31/12/2015")</f>
        <v>-760</v>
      </c>
      <c r="AA62" s="3">
        <f>[3]!credit(A62,"1/1/2016","31/1/2016")</f>
        <v>-1190</v>
      </c>
      <c r="AB62" s="3">
        <f>[3]!credit(A62,"1/2/2016","29/2/2016")</f>
        <v>-1201.9000000000001</v>
      </c>
      <c r="AC62" s="3">
        <f>[3]!credit(A62,"1/03/2016","31/03/2016")</f>
        <v>0</v>
      </c>
      <c r="AD62" s="3">
        <f>[3]!credit(A62,"1/04/2016","30/04/2016")</f>
        <v>0</v>
      </c>
      <c r="AE62" s="3">
        <f>[3]!credit(A62,"1/3/2015","31/05/2015")</f>
        <v>-2380</v>
      </c>
      <c r="AF62" s="3">
        <f>[3]!credit(A62,"1/06/2015","31/08/2015")</f>
        <v>-4714.3599999999997</v>
      </c>
      <c r="AG62" s="3">
        <f t="shared" si="6"/>
        <v>-7094.36</v>
      </c>
      <c r="AH62" s="3">
        <f>[3]!credit(A62,"1/09/2015","30/11/2015")</f>
        <v>-2405</v>
      </c>
      <c r="AI62" s="3">
        <f t="shared" si="7"/>
        <v>-9499.36</v>
      </c>
      <c r="AJ62" s="3">
        <f>[3]!credit(A62,"1/12/2015","28/02/2016")</f>
        <v>-3151.9</v>
      </c>
      <c r="AK62" s="74">
        <f t="shared" si="8"/>
        <v>-12651.26</v>
      </c>
      <c r="AL62" s="3">
        <f t="shared" si="15"/>
        <v>-595</v>
      </c>
      <c r="AM62" s="3">
        <f t="shared" si="55"/>
        <v>-595</v>
      </c>
      <c r="AN62" s="3">
        <f t="shared" si="17"/>
        <v>0</v>
      </c>
      <c r="AO62" s="3">
        <f t="shared" si="17"/>
        <v>-595</v>
      </c>
      <c r="AP62" s="3">
        <f t="shared" si="17"/>
        <v>0</v>
      </c>
      <c r="AQ62" s="3">
        <f t="shared" si="30"/>
        <v>-4119.3599999999997</v>
      </c>
      <c r="AR62" s="3">
        <f t="shared" si="30"/>
        <v>-595</v>
      </c>
      <c r="AS62" s="3">
        <f t="shared" si="30"/>
        <v>-605</v>
      </c>
      <c r="AT62" s="3">
        <f t="shared" si="31"/>
        <v>-9499.36</v>
      </c>
      <c r="AU62" s="3">
        <f t="shared" si="31"/>
        <v>-760</v>
      </c>
      <c r="AV62" s="3">
        <f t="shared" si="31"/>
        <v>-1190</v>
      </c>
      <c r="AW62" s="3">
        <f t="shared" si="32"/>
        <v>-1201.9000000000001</v>
      </c>
    </row>
    <row r="63" spans="1:49" x14ac:dyDescent="0.35">
      <c r="A63">
        <v>62261000</v>
      </c>
      <c r="B63" t="s">
        <v>200</v>
      </c>
      <c r="C63" t="s">
        <v>204</v>
      </c>
      <c r="D63" t="str">
        <f>+IF(ISNA(MATCH(A63,base,0)),"XXXXX",INDEX(base11,MATCH(A63,base),6))</f>
        <v>XXXXX</v>
      </c>
      <c r="Q63" s="3">
        <f>[3]!credit(A63,"1/3/2015","31/3/2015")</f>
        <v>0</v>
      </c>
      <c r="R63" s="3">
        <f>[3]!credit(A63,"1/4/2015","30/4/2015")</f>
        <v>-6400</v>
      </c>
      <c r="S63" s="3">
        <f>[3]!credit(A63,"1/5/2015","31/5/2013")</f>
        <v>0</v>
      </c>
      <c r="T63" s="3">
        <f>[3]!credit(A63,"1/6/2015","30/6/2015")</f>
        <v>-3200</v>
      </c>
      <c r="U63" s="3">
        <f>[3]!credit(A63,"1/7/2015","31/7/2015")</f>
        <v>-3200</v>
      </c>
      <c r="V63" s="3">
        <f>[3]!credit(A63,"1/8/2015","31/8/2015")</f>
        <v>0</v>
      </c>
      <c r="W63" s="3">
        <f>[3]!credit(A63,"1/9/2015","30/9/2015")</f>
        <v>0</v>
      </c>
      <c r="X63" s="3">
        <f>[3]!credit(A63,"1/10/2015","31/10/2015")</f>
        <v>0</v>
      </c>
      <c r="Y63" s="3">
        <f>[3]!credit(A63,"1/11/2013","30/11/2015")</f>
        <v>-16000</v>
      </c>
      <c r="Z63" s="3">
        <f>[3]!credit(A63,"1/12/2015","31/12/2015")</f>
        <v>0</v>
      </c>
      <c r="AA63" s="3">
        <f>[3]!credit(A63,"1/1/2016","31/1/2016")</f>
        <v>0</v>
      </c>
      <c r="AB63" s="3">
        <f>[3]!credit(A63,"1/2/2016","29/2/2016")</f>
        <v>0</v>
      </c>
      <c r="AC63" s="3">
        <f>[3]!credit(A63,"1/03/2016","31/03/2016")</f>
        <v>0</v>
      </c>
      <c r="AD63" s="3">
        <f>[3]!credit(A63,"1/04/2016","30/04/2016")</f>
        <v>0</v>
      </c>
      <c r="AE63" s="3">
        <f>[3]!credit(A63,"1/3/2015","31/05/2015")</f>
        <v>-9600</v>
      </c>
      <c r="AF63" s="3">
        <f>[3]!credit(A63,"1/06/2015","31/08/2015")</f>
        <v>-6400</v>
      </c>
      <c r="AG63" s="3">
        <f t="shared" si="6"/>
        <v>-16000</v>
      </c>
      <c r="AH63" s="3">
        <f>[3]!credit(A63,"1/09/2015","30/11/2015")</f>
        <v>0</v>
      </c>
      <c r="AI63" s="3">
        <f t="shared" si="7"/>
        <v>-16000</v>
      </c>
      <c r="AJ63" s="3">
        <f>[3]!credit(A63,"1/12/2015","28/02/2016")</f>
        <v>0</v>
      </c>
      <c r="AK63" s="74">
        <f t="shared" si="8"/>
        <v>-16000</v>
      </c>
      <c r="AL63" s="3">
        <f t="shared" si="15"/>
        <v>0</v>
      </c>
      <c r="AM63" s="3">
        <f t="shared" ref="AM63" si="56">+F63+R63</f>
        <v>-6400</v>
      </c>
      <c r="AN63" s="3">
        <f t="shared" si="17"/>
        <v>0</v>
      </c>
      <c r="AO63" s="3">
        <f t="shared" si="17"/>
        <v>-3200</v>
      </c>
      <c r="AP63" s="3">
        <f t="shared" si="19"/>
        <v>-3200</v>
      </c>
      <c r="AQ63" s="3">
        <f t="shared" si="30"/>
        <v>0</v>
      </c>
      <c r="AR63" s="3">
        <f t="shared" si="30"/>
        <v>0</v>
      </c>
      <c r="AS63" s="3">
        <f t="shared" si="20"/>
        <v>0</v>
      </c>
      <c r="AT63" s="3">
        <f t="shared" si="31"/>
        <v>-16000</v>
      </c>
      <c r="AU63" s="3">
        <f t="shared" si="31"/>
        <v>0</v>
      </c>
      <c r="AV63" s="3">
        <f t="shared" si="21"/>
        <v>0</v>
      </c>
      <c r="AW63" s="3">
        <f t="shared" si="32"/>
        <v>0</v>
      </c>
    </row>
    <row r="64" spans="1:49" x14ac:dyDescent="0.35">
      <c r="A64">
        <v>62310000</v>
      </c>
      <c r="B64" t="str">
        <f t="shared" si="3"/>
        <v>E-DEPENSES DE COM</v>
      </c>
      <c r="C64" t="str">
        <f t="shared" si="4"/>
        <v>B- EBITDA</v>
      </c>
      <c r="D64" t="str">
        <f t="shared" si="5"/>
        <v>Annonces et insertions</v>
      </c>
      <c r="Q64" s="3">
        <f>[3]!credit(A64,"1/3/2013","31/3/2015")</f>
        <v>-6700</v>
      </c>
      <c r="R64" s="3">
        <f>[3]!credit(A64,"1/4/2015","30/4/2015")</f>
        <v>-4295.49</v>
      </c>
      <c r="S64" s="3">
        <f>[3]!credit(A64,"1/5/2015","31/5/2015")</f>
        <v>0</v>
      </c>
      <c r="T64" s="3">
        <f>[3]!credit(A64,"1/6/2015","30/6/2015")</f>
        <v>-1230.73</v>
      </c>
      <c r="U64" s="3">
        <f>[3]!credit(A64,"1/7/2015","31/7/2015")</f>
        <v>-590.4</v>
      </c>
      <c r="V64" s="3">
        <f>[3]!credit(A64,"1/8/2013","31/8/2015")</f>
        <v>-12916.62</v>
      </c>
      <c r="W64" s="3">
        <f>[3]!credit(A64,"1/9/2015","30/9/2015")</f>
        <v>0</v>
      </c>
      <c r="X64" s="3">
        <f>[3]!credit(A64,"1/10/2015","31/10/2015")</f>
        <v>-638.91999999999996</v>
      </c>
      <c r="Y64" s="3">
        <f>[3]!credit(A64,"1/11/2015","30/11/2015")</f>
        <v>-2003.69</v>
      </c>
      <c r="Z64" s="3">
        <f>[3]!credit(A64,"1/12/2015","31/12/2015")</f>
        <v>-84</v>
      </c>
      <c r="AA64" s="3">
        <f>[3]!credit(A64,"1/1/2016","31/1/2016")</f>
        <v>-7097.78</v>
      </c>
      <c r="AB64" s="3">
        <f>[3]!credit(A64,"1/2/2016","29/2/2016")</f>
        <v>3519.02</v>
      </c>
      <c r="AC64" s="3">
        <f>[3]!credit(A64,"1/03/2016","31/03/2016")</f>
        <v>0</v>
      </c>
      <c r="AD64" s="3">
        <f>[3]!credit(A64,"1/04/2016","30/04/2016")</f>
        <v>0</v>
      </c>
      <c r="AE64" s="3">
        <f>[3]!credit(A64,"1/3/2015","31/05/2015")</f>
        <v>-10995.49</v>
      </c>
      <c r="AF64" s="3">
        <f>[3]!credit(A64,"1/06/2015","31/08/2015")</f>
        <v>-1921.13</v>
      </c>
      <c r="AG64" s="3">
        <f t="shared" si="6"/>
        <v>-12916.619999999999</v>
      </c>
      <c r="AH64" s="3">
        <f>[3]!credit(A64,"1/09/2015","30/11/2015")</f>
        <v>-2642.61</v>
      </c>
      <c r="AI64" s="3">
        <f t="shared" si="7"/>
        <v>-15559.23</v>
      </c>
      <c r="AJ64" s="3">
        <f>[3]!credit(A64,"1/12/2015","28/02/2016")</f>
        <v>-3662.76</v>
      </c>
      <c r="AK64" s="74">
        <f t="shared" si="8"/>
        <v>-19221.989999999998</v>
      </c>
      <c r="AL64" s="3">
        <f t="shared" si="15"/>
        <v>-6700</v>
      </c>
      <c r="AM64" s="3">
        <f t="shared" ref="AM64:AM65" si="57">F64+R64</f>
        <v>-4295.49</v>
      </c>
      <c r="AN64" s="3">
        <f t="shared" si="17"/>
        <v>0</v>
      </c>
      <c r="AO64" s="3">
        <f t="shared" si="17"/>
        <v>-1230.73</v>
      </c>
      <c r="AP64" s="3">
        <f t="shared" si="17"/>
        <v>-590.4</v>
      </c>
      <c r="AQ64" s="3">
        <f t="shared" si="30"/>
        <v>-12916.62</v>
      </c>
      <c r="AR64" s="3">
        <f t="shared" si="30"/>
        <v>0</v>
      </c>
      <c r="AS64" s="3">
        <f t="shared" si="30"/>
        <v>-638.91999999999996</v>
      </c>
      <c r="AT64" s="3">
        <f t="shared" si="31"/>
        <v>-2003.69</v>
      </c>
      <c r="AU64" s="3">
        <f t="shared" si="31"/>
        <v>-84</v>
      </c>
      <c r="AV64" s="3">
        <f t="shared" si="31"/>
        <v>-7097.78</v>
      </c>
      <c r="AW64" s="3">
        <f t="shared" si="32"/>
        <v>3519.02</v>
      </c>
    </row>
    <row r="65" spans="1:49" x14ac:dyDescent="0.35">
      <c r="A65">
        <v>62340000</v>
      </c>
      <c r="B65" t="str">
        <f t="shared" si="3"/>
        <v>E-DEPENSES DE COM</v>
      </c>
      <c r="C65" t="str">
        <f t="shared" si="4"/>
        <v>B- EBITDA</v>
      </c>
      <c r="D65" t="str">
        <f t="shared" si="5"/>
        <v>Cadeaux a la clientele</v>
      </c>
      <c r="Q65" s="3">
        <f>[3]!credit(A65,"1/3/2015","31/3/2015")</f>
        <v>-478</v>
      </c>
      <c r="R65" s="3">
        <f>[3]!credit(A65,"1/4/2015","30/4/2015")</f>
        <v>-487.11</v>
      </c>
      <c r="S65" s="3">
        <f>[3]!credit(A65,"1/(5/2015","31/5/2015")</f>
        <v>-1021.23</v>
      </c>
      <c r="T65" s="3">
        <f>[3]!credit(A65,"1/6/2015","30/6/2015")</f>
        <v>-1216</v>
      </c>
      <c r="U65" s="3">
        <f>[3]!credit(A65,"1/7/2015","31/7/2015")</f>
        <v>0</v>
      </c>
      <c r="V65" s="3">
        <f>[3]!credit(A65,"1/8/2015","31/8/2015")</f>
        <v>0</v>
      </c>
      <c r="W65" s="3">
        <f>[3]!credit(A65,"1/9/2015","30/9/2015")</f>
        <v>-3533.37</v>
      </c>
      <c r="X65" s="3">
        <f>[3]!credit(A65,"1/10/2015","31/10/2015")</f>
        <v>0</v>
      </c>
      <c r="Y65" s="3">
        <f>[3]!credit(A65,"1/11/2015","30/11/2015")</f>
        <v>0</v>
      </c>
      <c r="Z65" s="3">
        <f>[3]!credit(A65,"1/12/2015","31/12/2015")</f>
        <v>-144.26</v>
      </c>
      <c r="AA65" s="3">
        <f>[3]!credit(A65,"1/01/2016","31/1/2016")</f>
        <v>0</v>
      </c>
      <c r="AB65" s="3">
        <f>[3]!credit(A65,"1/2/2016","29/02/2016")</f>
        <v>0</v>
      </c>
      <c r="AC65" s="3">
        <f>[3]!credit(A65,"1/03/2016","31/03/2016")</f>
        <v>0</v>
      </c>
      <c r="AD65" s="3">
        <f>[3]!credit(A65,"1/04/2016","30/04/2016")</f>
        <v>0</v>
      </c>
      <c r="AE65" s="3">
        <f>[3]!credit(A65,"1/3/2015","31/05/2015")</f>
        <v>-1021.23</v>
      </c>
      <c r="AF65" s="3">
        <f>[3]!credit(A65,"1/06/2015","31/08/2015")</f>
        <v>-1216</v>
      </c>
      <c r="AG65" s="3">
        <f t="shared" si="6"/>
        <v>-2237.23</v>
      </c>
      <c r="AH65" s="3">
        <f>[3]!credit(A65,"1/09/2015","30/11/2015")</f>
        <v>-3533.37</v>
      </c>
      <c r="AI65" s="3">
        <f t="shared" si="7"/>
        <v>-5770.6</v>
      </c>
      <c r="AJ65" s="3">
        <f>[3]!credit(A65,"1/12/2015","28/02/2016")</f>
        <v>-144.26</v>
      </c>
      <c r="AK65" s="74">
        <f t="shared" si="8"/>
        <v>-5914.8600000000006</v>
      </c>
      <c r="AL65" s="3">
        <f t="shared" si="15"/>
        <v>-478</v>
      </c>
      <c r="AM65" s="3">
        <f t="shared" si="57"/>
        <v>-487.11</v>
      </c>
      <c r="AN65" s="3">
        <f t="shared" si="17"/>
        <v>-1021.23</v>
      </c>
      <c r="AO65" s="3">
        <f t="shared" si="17"/>
        <v>-1216</v>
      </c>
      <c r="AP65" s="3">
        <f t="shared" si="17"/>
        <v>0</v>
      </c>
      <c r="AQ65" s="3">
        <f t="shared" si="30"/>
        <v>0</v>
      </c>
      <c r="AR65" s="3">
        <f t="shared" si="30"/>
        <v>-3533.37</v>
      </c>
      <c r="AS65" s="3">
        <f t="shared" si="30"/>
        <v>0</v>
      </c>
      <c r="AT65" s="3">
        <f t="shared" si="31"/>
        <v>0</v>
      </c>
      <c r="AU65" s="3">
        <f t="shared" si="31"/>
        <v>-144.26</v>
      </c>
      <c r="AV65" s="3">
        <f t="shared" si="31"/>
        <v>0</v>
      </c>
      <c r="AW65" s="3">
        <f t="shared" si="32"/>
        <v>0</v>
      </c>
    </row>
    <row r="66" spans="1:49" x14ac:dyDescent="0.35">
      <c r="A66">
        <v>62380000</v>
      </c>
      <c r="B66" t="str">
        <f t="shared" si="3"/>
        <v>E-DEPENSES DE COM</v>
      </c>
      <c r="C66" t="str">
        <f t="shared" si="4"/>
        <v>B- EBITDA</v>
      </c>
      <c r="D66" t="str">
        <f t="shared" si="5"/>
        <v>Divers (pourboires, dons courants)</v>
      </c>
      <c r="Q66" s="3">
        <f>[3]!credit(A66,"1/3/2015","31/3/2015")</f>
        <v>0</v>
      </c>
      <c r="R66" s="3">
        <f>[3]!credit(A66,"1/4/2015","30/4/2015")</f>
        <v>0</v>
      </c>
      <c r="S66" s="3">
        <f>[3]!credit(A66,"1/5/2015","31/5/2013")</f>
        <v>0</v>
      </c>
      <c r="T66" s="3">
        <f>[3]!credit(A66,"1/6/2015","30/6/2015")</f>
        <v>0</v>
      </c>
      <c r="U66" s="3">
        <f>[3]!credit(A66,"1/7/2015","31/7/2015")</f>
        <v>-100</v>
      </c>
      <c r="V66" s="3">
        <f>[3]!credit(A66,"1/8/2015","31/8/2015")</f>
        <v>0</v>
      </c>
      <c r="W66" s="3">
        <f>[3]!credit(A66,"1/9/2015","30/9/2015")</f>
        <v>0</v>
      </c>
      <c r="X66" s="3">
        <f>[3]!credit(A66,"1/10/2015","31/10/2015")</f>
        <v>0</v>
      </c>
      <c r="Y66" s="3">
        <f>[3]!credit(A66,"1/11/2013","30/11/2015")</f>
        <v>-5162</v>
      </c>
      <c r="Z66" s="3">
        <f>[3]!credit(A66,"1/12/2015","31/12/2015")</f>
        <v>0</v>
      </c>
      <c r="AA66" s="3">
        <f>[3]!credit(A66,"1/1/2016","31/1/2016")</f>
        <v>0</v>
      </c>
      <c r="AB66" s="3">
        <f>[3]!credit(A66,"1/2/2016","29/2/2016")</f>
        <v>62</v>
      </c>
      <c r="AC66" s="3">
        <f>[3]!credit(A66,"1/03/2016","31/03/2016")</f>
        <v>0</v>
      </c>
      <c r="AD66" s="3">
        <f>[3]!credit(A66,"1/04/2016","30/04/2016")</f>
        <v>0</v>
      </c>
      <c r="AE66" s="3">
        <f>[3]!credit(A66,"1/3/2015","31/05/2015")</f>
        <v>0</v>
      </c>
      <c r="AF66" s="3">
        <f>[3]!credit(A66,"1/06/2015","31/08/2015")</f>
        <v>-100</v>
      </c>
      <c r="AG66" s="3">
        <f t="shared" si="6"/>
        <v>-100</v>
      </c>
      <c r="AH66" s="3">
        <f>[3]!credit(A66,"1/09/2015","30/11/2015")</f>
        <v>-5062</v>
      </c>
      <c r="AI66" s="3">
        <f t="shared" si="7"/>
        <v>-5162</v>
      </c>
      <c r="AJ66" s="3">
        <f>[3]!credit(A66,"1/12/2015","28/02/2016")</f>
        <v>62</v>
      </c>
      <c r="AK66" s="74">
        <f t="shared" si="8"/>
        <v>-5100</v>
      </c>
      <c r="AL66" s="3">
        <f t="shared" si="15"/>
        <v>0</v>
      </c>
      <c r="AM66" s="3">
        <f t="shared" ref="AM66" si="58">+F66+R66</f>
        <v>0</v>
      </c>
      <c r="AN66" s="3">
        <f t="shared" si="17"/>
        <v>0</v>
      </c>
      <c r="AO66" s="3">
        <f t="shared" si="17"/>
        <v>0</v>
      </c>
      <c r="AP66" s="3">
        <f t="shared" si="19"/>
        <v>-100</v>
      </c>
      <c r="AQ66" s="3">
        <f t="shared" si="30"/>
        <v>0</v>
      </c>
      <c r="AR66" s="3">
        <f t="shared" si="30"/>
        <v>0</v>
      </c>
      <c r="AS66" s="3">
        <f t="shared" si="20"/>
        <v>0</v>
      </c>
      <c r="AT66" s="3">
        <f t="shared" si="31"/>
        <v>-5162</v>
      </c>
      <c r="AU66" s="3">
        <f t="shared" si="31"/>
        <v>0</v>
      </c>
      <c r="AV66" s="3">
        <f t="shared" si="21"/>
        <v>0</v>
      </c>
      <c r="AW66" s="3">
        <f t="shared" si="32"/>
        <v>62</v>
      </c>
    </row>
    <row r="67" spans="1:49" x14ac:dyDescent="0.35">
      <c r="A67">
        <v>62390000</v>
      </c>
      <c r="B67" t="s">
        <v>196</v>
      </c>
      <c r="C67" t="s">
        <v>204</v>
      </c>
      <c r="D67" t="str">
        <f t="shared" si="5"/>
        <v>XXXXX</v>
      </c>
      <c r="Q67" s="3">
        <f>[3]!credit(A67,"1/3/2013","31/3/2015")</f>
        <v>0</v>
      </c>
      <c r="R67" s="3">
        <f>[3]!credit(A67,"1/4/2015","30/4/2015")</f>
        <v>0</v>
      </c>
      <c r="S67" s="3">
        <f>[3]!credit(A67,"1/5/2015","31/5/2015")</f>
        <v>0</v>
      </c>
      <c r="T67" s="3">
        <f>[3]!credit(A67,"1/6/2015","30/6/2015")</f>
        <v>0</v>
      </c>
      <c r="U67" s="3">
        <f>[3]!credit(A67,"1/7/2015","31/7/2015")</f>
        <v>0</v>
      </c>
      <c r="V67" s="3">
        <f>[3]!credit(A67,"1/8/2013","31/8/2015")</f>
        <v>0</v>
      </c>
      <c r="W67" s="3">
        <f>[3]!credit(A67,"1/9/2015","30/9/2015")</f>
        <v>0</v>
      </c>
      <c r="X67" s="3">
        <f>[3]!credit(A67,"1/10/2015","31/10/2015")</f>
        <v>0</v>
      </c>
      <c r="Y67" s="3">
        <f>[3]!credit(A67,"1/11/2015","30/11/2015")</f>
        <v>0</v>
      </c>
      <c r="Z67" s="3">
        <f>[3]!credit(A67,"1/12/2015","31/12/2015")</f>
        <v>0</v>
      </c>
      <c r="AA67" s="3">
        <f>[3]!credit(A67,"1/1/2016","31/1/2016")</f>
        <v>0</v>
      </c>
      <c r="AB67" s="3">
        <f>[3]!credit(A67,"1/2/2016","29/2/2016")</f>
        <v>-62</v>
      </c>
      <c r="AC67" s="3">
        <f>[3]!credit(A67,"1/03/2016","31/03/2016")</f>
        <v>0</v>
      </c>
      <c r="AD67" s="3">
        <f>[3]!credit(A67,"1/04/2016","30/04/2016")</f>
        <v>0</v>
      </c>
      <c r="AE67" s="3">
        <f>[3]!credit(A67,"1/3/2015","31/05/2015")</f>
        <v>0</v>
      </c>
      <c r="AF67" s="3">
        <f>[3]!credit(A67,"1/06/2015","31/08/2015")</f>
        <v>0</v>
      </c>
      <c r="AG67" s="3">
        <f t="shared" si="6"/>
        <v>0</v>
      </c>
      <c r="AH67" s="3">
        <f>[3]!credit(A67,"1/09/2015","30/11/2015")</f>
        <v>0</v>
      </c>
      <c r="AI67" s="3">
        <f t="shared" si="7"/>
        <v>0</v>
      </c>
      <c r="AJ67" s="3">
        <f>[3]!credit(A67,"1/12/2015","28/02/2016")</f>
        <v>-62</v>
      </c>
      <c r="AK67" s="74">
        <f t="shared" si="8"/>
        <v>-62</v>
      </c>
      <c r="AL67" s="3">
        <f t="shared" si="15"/>
        <v>0</v>
      </c>
      <c r="AM67" s="3">
        <f t="shared" ref="AM67:AM68" si="59">F67+R67</f>
        <v>0</v>
      </c>
      <c r="AN67" s="3">
        <f t="shared" si="17"/>
        <v>0</v>
      </c>
      <c r="AO67" s="3">
        <f t="shared" si="17"/>
        <v>0</v>
      </c>
      <c r="AP67" s="3">
        <f t="shared" si="17"/>
        <v>0</v>
      </c>
      <c r="AQ67" s="3">
        <f t="shared" si="30"/>
        <v>0</v>
      </c>
      <c r="AR67" s="3">
        <f t="shared" si="30"/>
        <v>0</v>
      </c>
      <c r="AS67" s="3">
        <f t="shared" si="30"/>
        <v>0</v>
      </c>
      <c r="AT67" s="3">
        <f t="shared" si="31"/>
        <v>0</v>
      </c>
      <c r="AU67" s="3">
        <f t="shared" si="31"/>
        <v>0</v>
      </c>
      <c r="AV67" s="3">
        <f t="shared" si="31"/>
        <v>0</v>
      </c>
      <c r="AW67" s="3">
        <f t="shared" si="32"/>
        <v>-62</v>
      </c>
    </row>
    <row r="68" spans="1:49" x14ac:dyDescent="0.35">
      <c r="A68">
        <v>62510000</v>
      </c>
      <c r="B68" t="str">
        <f t="shared" si="3"/>
        <v>K- DEPLACEMENT ET FRAIS TELECOM POSTAUX</v>
      </c>
      <c r="C68" t="str">
        <f t="shared" si="4"/>
        <v>B- EBITDA</v>
      </c>
      <c r="D68" t="str">
        <f t="shared" si="5"/>
        <v>Voyages et deplacements</v>
      </c>
      <c r="Q68" s="3">
        <f>[3]!credit(A68,"1/3/2015","31/3/2015")</f>
        <v>0</v>
      </c>
      <c r="R68" s="3">
        <f>[3]!credit(A68,"1/4/2015","30/4/2015")</f>
        <v>0</v>
      </c>
      <c r="S68" s="3">
        <f>[3]!credit(A68,"1/(5/2015","31/5/2015")</f>
        <v>0</v>
      </c>
      <c r="T68" s="3">
        <f>[3]!credit(A68,"1/6/2015","30/6/2015")</f>
        <v>0</v>
      </c>
      <c r="U68" s="3">
        <f>[3]!credit(A68,"1/7/2015","31/7/2015")</f>
        <v>0</v>
      </c>
      <c r="V68" s="3">
        <f>[3]!credit(A68,"1/8/2015","31/8/2015")</f>
        <v>0</v>
      </c>
      <c r="W68" s="3">
        <f>[3]!credit(A68,"1/9/2015","30/9/2015")</f>
        <v>0</v>
      </c>
      <c r="X68" s="3">
        <f>[3]!credit(A68,"1/10/2015","31/10/2015")</f>
        <v>0</v>
      </c>
      <c r="Y68" s="3">
        <f>[3]!credit(A68,"1/11/2015","30/11/2015")</f>
        <v>0</v>
      </c>
      <c r="Z68" s="3">
        <f>[3]!credit(A68,"1/12/2015","31/12/2015")</f>
        <v>0</v>
      </c>
      <c r="AA68" s="3">
        <f>[3]!credit(A68,"1/01/2016","31/1/2016")</f>
        <v>0</v>
      </c>
      <c r="AB68" s="3">
        <f>[3]!credit(A68,"1/2/2016","29/02/2016")</f>
        <v>0</v>
      </c>
      <c r="AC68" s="3">
        <f>[3]!credit(A68,"1/03/2016","31/03/2016")</f>
        <v>0</v>
      </c>
      <c r="AD68" s="3">
        <f>[3]!credit(A68,"1/04/2016","30/04/2016")</f>
        <v>0</v>
      </c>
      <c r="AE68" s="3">
        <f>[3]!credit(A68,"1/3/2015","31/05/2015")</f>
        <v>0</v>
      </c>
      <c r="AF68" s="3">
        <f>[3]!credit(A68,"1/06/2015","31/08/2015")</f>
        <v>0</v>
      </c>
      <c r="AG68" s="3">
        <f t="shared" si="6"/>
        <v>0</v>
      </c>
      <c r="AH68" s="3">
        <f>[3]!credit(A68,"1/09/2015","30/11/2015")</f>
        <v>0</v>
      </c>
      <c r="AI68" s="3">
        <f t="shared" si="7"/>
        <v>0</v>
      </c>
      <c r="AJ68" s="3">
        <f>[3]!credit(A68,"1/12/2015","28/02/2016")</f>
        <v>0</v>
      </c>
      <c r="AK68" s="3">
        <f t="shared" si="8"/>
        <v>0</v>
      </c>
      <c r="AL68" s="3">
        <f t="shared" si="15"/>
        <v>0</v>
      </c>
      <c r="AM68" s="3">
        <f t="shared" si="59"/>
        <v>0</v>
      </c>
      <c r="AN68" s="3">
        <f t="shared" si="17"/>
        <v>0</v>
      </c>
      <c r="AO68" s="3">
        <f t="shared" si="17"/>
        <v>0</v>
      </c>
      <c r="AP68" s="3">
        <f t="shared" si="17"/>
        <v>0</v>
      </c>
      <c r="AQ68" s="3">
        <f t="shared" si="30"/>
        <v>0</v>
      </c>
      <c r="AR68" s="3">
        <f t="shared" si="30"/>
        <v>0</v>
      </c>
      <c r="AS68" s="3">
        <f t="shared" si="30"/>
        <v>0</v>
      </c>
      <c r="AT68" s="3">
        <f t="shared" si="31"/>
        <v>0</v>
      </c>
      <c r="AU68" s="3">
        <f t="shared" si="31"/>
        <v>0</v>
      </c>
      <c r="AV68" s="3">
        <f t="shared" si="31"/>
        <v>0</v>
      </c>
      <c r="AW68" s="3">
        <f t="shared" si="32"/>
        <v>0</v>
      </c>
    </row>
    <row r="69" spans="1:49" x14ac:dyDescent="0.35">
      <c r="A69">
        <v>62570000</v>
      </c>
      <c r="B69" t="str">
        <f t="shared" si="3"/>
        <v>K- DEPLACEMENT ET FRAIS TELECOM POSTAUX</v>
      </c>
      <c r="C69" t="str">
        <f t="shared" si="4"/>
        <v>B- EBITDA</v>
      </c>
      <c r="D69" t="str">
        <f t="shared" si="5"/>
        <v>Receptions</v>
      </c>
      <c r="Q69" s="3">
        <f>[3]!credit(A69,"1/3/2015","31/3/2015")</f>
        <v>0</v>
      </c>
      <c r="R69" s="3">
        <f>[3]!credit(A69,"1/4/2015","30/4/2015")</f>
        <v>-104</v>
      </c>
      <c r="S69" s="3">
        <f>[3]!credit(A69,"1/5/2015","31/5/2013")</f>
        <v>0</v>
      </c>
      <c r="T69" s="3">
        <f>[3]!credit(A69,"1/6/2015","30/6/2015")</f>
        <v>-346.6</v>
      </c>
      <c r="U69" s="3">
        <f>[3]!credit(A69,"1/7/2015","31/7/2015")</f>
        <v>-152.69999999999999</v>
      </c>
      <c r="V69" s="3">
        <f>[3]!credit(A69,"1/8/2015","31/8/2015")</f>
        <v>-898.75</v>
      </c>
      <c r="W69" s="3">
        <f>[3]!credit(A69,"1/9/2015","30/9/2015")</f>
        <v>-300.36</v>
      </c>
      <c r="X69" s="3">
        <f>[3]!credit(A69,"1/10/2015","31/10/2015")</f>
        <v>0</v>
      </c>
      <c r="Y69" s="3">
        <f>[3]!credit(A69,"1/11/2013","30/11/2015")</f>
        <v>-2207.9299999999998</v>
      </c>
      <c r="Z69" s="3">
        <f>[3]!credit(A69,"1/12/2015","31/12/2015")</f>
        <v>-672.99</v>
      </c>
      <c r="AA69" s="3">
        <f>[3]!credit(A69,"1/1/2016","31/1/2016")</f>
        <v>0</v>
      </c>
      <c r="AB69" s="3">
        <f>[3]!credit(A69,"1/2/2016","29/2/2016")</f>
        <v>0</v>
      </c>
      <c r="AC69" s="3">
        <f>[3]!credit(A69,"1/03/2016","31/03/2016")</f>
        <v>0</v>
      </c>
      <c r="AD69" s="3">
        <f>[3]!credit(A69,"1/04/2016","30/04/2016")</f>
        <v>0</v>
      </c>
      <c r="AE69" s="3">
        <f>[3]!credit(A69,"1/3/2015","31/05/2015")</f>
        <v>-176.65</v>
      </c>
      <c r="AF69" s="3">
        <f>[3]!credit(A69,"1/06/2015","31/08/2015")</f>
        <v>-1398.05</v>
      </c>
      <c r="AG69" s="3">
        <f t="shared" si="6"/>
        <v>-1574.7</v>
      </c>
      <c r="AH69" s="3">
        <f>[3]!credit(A69,"1/09/2015","30/11/2015")</f>
        <v>-633.23</v>
      </c>
      <c r="AI69" s="3">
        <f t="shared" si="7"/>
        <v>-2207.9300000000003</v>
      </c>
      <c r="AJ69" s="3">
        <f>[3]!credit(A69,"1/12/2015","28/02/2016")</f>
        <v>-672.99</v>
      </c>
      <c r="AK69" s="74">
        <f t="shared" si="8"/>
        <v>-2880.92</v>
      </c>
      <c r="AL69" s="3">
        <f t="shared" si="15"/>
        <v>0</v>
      </c>
      <c r="AM69" s="3">
        <f t="shared" ref="AM69" si="60">+F69+R69</f>
        <v>-104</v>
      </c>
      <c r="AN69" s="3">
        <f t="shared" si="17"/>
        <v>0</v>
      </c>
      <c r="AO69" s="3">
        <f t="shared" si="17"/>
        <v>-346.6</v>
      </c>
      <c r="AP69" s="3">
        <f t="shared" si="19"/>
        <v>-152.69999999999999</v>
      </c>
      <c r="AQ69" s="3">
        <f t="shared" si="30"/>
        <v>-898.75</v>
      </c>
      <c r="AR69" s="3">
        <f t="shared" si="30"/>
        <v>-300.36</v>
      </c>
      <c r="AS69" s="3">
        <f t="shared" si="20"/>
        <v>0</v>
      </c>
      <c r="AT69" s="3">
        <f t="shared" si="31"/>
        <v>-2207.9299999999998</v>
      </c>
      <c r="AU69" s="3">
        <f t="shared" si="31"/>
        <v>-672.99</v>
      </c>
      <c r="AV69" s="3">
        <f t="shared" si="21"/>
        <v>0</v>
      </c>
      <c r="AW69" s="3">
        <f t="shared" si="32"/>
        <v>0</v>
      </c>
    </row>
    <row r="70" spans="1:49" x14ac:dyDescent="0.35">
      <c r="A70">
        <v>62610000</v>
      </c>
      <c r="B70" t="str">
        <f t="shared" si="3"/>
        <v>K- DEPLACEMENT ET FRAIS TELECOM POSTAUX</v>
      </c>
      <c r="C70" t="str">
        <f t="shared" si="4"/>
        <v>B- EBITDA</v>
      </c>
      <c r="D70" t="str">
        <f t="shared" si="5"/>
        <v>TELEPHONE FAX</v>
      </c>
      <c r="Q70" s="3">
        <f>[3]!credit(A70,"1/3/2013","31/3/2015")</f>
        <v>0</v>
      </c>
      <c r="R70" s="3">
        <f>[3]!credit(A70,"1/4/2015","30/4/2015")</f>
        <v>0</v>
      </c>
      <c r="S70" s="3">
        <f>[3]!credit(A70,"1/5/2015","31/5/2015")</f>
        <v>0</v>
      </c>
      <c r="T70" s="3">
        <f>[3]!credit(A70,"1/6/2015","30/6/2015")</f>
        <v>0</v>
      </c>
      <c r="U70" s="3">
        <f>[3]!credit(A70,"1/7/2015","31/7/2015")</f>
        <v>0</v>
      </c>
      <c r="V70" s="3">
        <f>[3]!credit(A70,"1/8/2013","31/8/2015")</f>
        <v>0</v>
      </c>
      <c r="W70" s="3">
        <f>[3]!credit(A70,"1/9/2015","30/9/2015")</f>
        <v>0</v>
      </c>
      <c r="X70" s="3">
        <f>[3]!credit(A70,"1/10/2015","31/10/2015")</f>
        <v>0</v>
      </c>
      <c r="Y70" s="3">
        <f>[3]!credit(A70,"1/11/2015","30/11/2015")</f>
        <v>0</v>
      </c>
      <c r="Z70" s="3">
        <f>[3]!credit(A70,"1/12/2015","31/12/2015")</f>
        <v>-35.5</v>
      </c>
      <c r="AA70" s="3">
        <f>[3]!credit(A70,"1/1/2016","31/1/2016")</f>
        <v>0</v>
      </c>
      <c r="AB70" s="3">
        <f>[3]!credit(A70,"1/2/2016","29/2/2016")</f>
        <v>35.5</v>
      </c>
      <c r="AC70" s="3">
        <f>[3]!credit(A70,"1/03/2016","31/03/2016")</f>
        <v>0</v>
      </c>
      <c r="AD70" s="3">
        <f>[3]!credit(A70,"1/04/2016","30/04/2016")</f>
        <v>0</v>
      </c>
      <c r="AE70" s="3">
        <f>[3]!credit(A70,"1/3/2015","31/05/2015")</f>
        <v>0</v>
      </c>
      <c r="AF70" s="3">
        <f>[3]!credit(A70,"1/06/2015","31/08/2015")</f>
        <v>0</v>
      </c>
      <c r="AG70" s="3">
        <f t="shared" si="6"/>
        <v>0</v>
      </c>
      <c r="AH70" s="3">
        <f>[3]!credit(A70,"1/09/2015","30/11/2015")</f>
        <v>0</v>
      </c>
      <c r="AI70" s="3">
        <f t="shared" si="7"/>
        <v>0</v>
      </c>
      <c r="AJ70" s="3">
        <f>[3]!credit(A70,"1/12/2015","28/02/2016")</f>
        <v>0</v>
      </c>
      <c r="AK70" s="3">
        <f t="shared" si="8"/>
        <v>0</v>
      </c>
      <c r="AL70" s="3">
        <f t="shared" si="15"/>
        <v>0</v>
      </c>
      <c r="AM70" s="3">
        <f t="shared" ref="AM70:AM71" si="61">F70+R70</f>
        <v>0</v>
      </c>
      <c r="AN70" s="3">
        <f t="shared" si="17"/>
        <v>0</v>
      </c>
      <c r="AO70" s="3">
        <f t="shared" si="17"/>
        <v>0</v>
      </c>
      <c r="AP70" s="3">
        <f t="shared" si="17"/>
        <v>0</v>
      </c>
      <c r="AQ70" s="3">
        <f t="shared" si="30"/>
        <v>0</v>
      </c>
      <c r="AR70" s="3">
        <f t="shared" si="30"/>
        <v>0</v>
      </c>
      <c r="AS70" s="3">
        <f t="shared" si="30"/>
        <v>0</v>
      </c>
      <c r="AT70" s="3">
        <f t="shared" si="31"/>
        <v>0</v>
      </c>
      <c r="AU70" s="3">
        <f t="shared" si="31"/>
        <v>-35.5</v>
      </c>
      <c r="AV70" s="3">
        <f t="shared" si="31"/>
        <v>0</v>
      </c>
      <c r="AW70" s="3">
        <f t="shared" si="32"/>
        <v>35.5</v>
      </c>
    </row>
    <row r="71" spans="1:49" x14ac:dyDescent="0.35">
      <c r="A71">
        <v>62611300</v>
      </c>
      <c r="B71" t="str">
        <f t="shared" si="3"/>
        <v>K- DEPLACEMENT ET FRAIS TELECOM POSTAUX</v>
      </c>
      <c r="C71" t="str">
        <f t="shared" si="4"/>
        <v>B- EBITDA</v>
      </c>
      <c r="D71" t="str">
        <f t="shared" si="5"/>
        <v/>
      </c>
      <c r="Q71" s="3">
        <f>[3]!credit(A71,"1/3/2015","31/3/2015")</f>
        <v>0</v>
      </c>
      <c r="R71" s="3">
        <f>[3]!credit(A71,"1/4/2015","30/4/2015")</f>
        <v>0</v>
      </c>
      <c r="S71" s="3">
        <f>[3]!credit(A71,"1/(5/2015","31/5/2015")</f>
        <v>0</v>
      </c>
      <c r="T71" s="3">
        <f>[3]!credit(A71,"1/6/2015","30/6/2015")</f>
        <v>0</v>
      </c>
      <c r="U71" s="3">
        <f>[3]!credit(A71,"1/7/2015","31/7/2015")</f>
        <v>0</v>
      </c>
      <c r="V71" s="3">
        <f>[3]!credit(A71,"1/8/2015","31/8/2015")</f>
        <v>0</v>
      </c>
      <c r="W71" s="3">
        <f>[3]!credit(A71,"1/9/2015","30/9/2015")</f>
        <v>0</v>
      </c>
      <c r="X71" s="3">
        <f>[3]!credit(A71,"1/10/2015","31/10/2015")</f>
        <v>0</v>
      </c>
      <c r="Y71" s="3">
        <f>[3]!credit(A71,"1/11/2015","30/11/2015")</f>
        <v>0</v>
      </c>
      <c r="Z71" s="3">
        <f>[3]!credit(A71,"1/12/2015","31/12/2015")</f>
        <v>0</v>
      </c>
      <c r="AA71" s="3">
        <f>[3]!credit(A71,"1/01/2016","31/1/2016")</f>
        <v>0</v>
      </c>
      <c r="AB71" s="3">
        <f>[3]!credit(A71,"1/2/2016","29/02/2016")</f>
        <v>0</v>
      </c>
      <c r="AC71" s="3">
        <f>[3]!credit(A71,"1/03/2016","31/03/2016")</f>
        <v>0</v>
      </c>
      <c r="AD71" s="3">
        <f>[3]!credit(A71,"1/04/2016","30/04/2016")</f>
        <v>0</v>
      </c>
      <c r="AE71" s="3">
        <f>[3]!credit(A71,"1/3/2015","31/05/2015")</f>
        <v>0</v>
      </c>
      <c r="AF71" s="3">
        <f>[3]!credit(A71,"1/06/2015","31/08/2015")</f>
        <v>0</v>
      </c>
      <c r="AG71" s="3">
        <f t="shared" si="6"/>
        <v>0</v>
      </c>
      <c r="AH71" s="3">
        <f>[3]!credit(A71,"1/09/2015","30/11/2015")</f>
        <v>0</v>
      </c>
      <c r="AI71" s="3">
        <f t="shared" si="7"/>
        <v>0</v>
      </c>
      <c r="AJ71" s="3">
        <f>[3]!credit(A71,"1/12/2015","28/02/2016")</f>
        <v>0</v>
      </c>
      <c r="AK71" s="3">
        <f t="shared" si="8"/>
        <v>0</v>
      </c>
      <c r="AL71" s="3">
        <f t="shared" si="15"/>
        <v>0</v>
      </c>
      <c r="AM71" s="3">
        <f t="shared" si="61"/>
        <v>0</v>
      </c>
      <c r="AN71" s="3">
        <f t="shared" si="17"/>
        <v>0</v>
      </c>
      <c r="AO71" s="3">
        <f t="shared" si="17"/>
        <v>0</v>
      </c>
      <c r="AP71" s="3">
        <f t="shared" si="17"/>
        <v>0</v>
      </c>
      <c r="AQ71" s="3">
        <f t="shared" si="30"/>
        <v>0</v>
      </c>
      <c r="AR71" s="3">
        <f t="shared" si="30"/>
        <v>0</v>
      </c>
      <c r="AS71" s="3">
        <f t="shared" si="30"/>
        <v>0</v>
      </c>
      <c r="AT71" s="3">
        <f t="shared" si="31"/>
        <v>0</v>
      </c>
      <c r="AU71" s="3">
        <f t="shared" si="31"/>
        <v>0</v>
      </c>
      <c r="AV71" s="3">
        <f t="shared" si="31"/>
        <v>0</v>
      </c>
      <c r="AW71" s="3">
        <f t="shared" si="32"/>
        <v>0</v>
      </c>
    </row>
    <row r="72" spans="1:49" x14ac:dyDescent="0.35">
      <c r="A72">
        <v>62620000</v>
      </c>
      <c r="B72" t="str">
        <f t="shared" si="3"/>
        <v>K- DEPLACEMENT ET FRAIS TELECOM POSTAUX</v>
      </c>
      <c r="C72" t="str">
        <f t="shared" si="4"/>
        <v>B- EBITDA</v>
      </c>
      <c r="D72" t="str">
        <f t="shared" si="5"/>
        <v>T l phone</v>
      </c>
      <c r="Q72" s="3">
        <f>[3]!credit(A72,"1/3/2015","31/3/2015")</f>
        <v>-81.38</v>
      </c>
      <c r="R72" s="3">
        <f>[3]!credit(A72,"1/4/2015","30/4/2015")</f>
        <v>0</v>
      </c>
      <c r="S72" s="3">
        <f>[3]!credit(A72,"1/5/2015","31/5/2013")</f>
        <v>0</v>
      </c>
      <c r="T72" s="3">
        <f>[3]!credit(A72,"1/6/2015","30/6/2015")</f>
        <v>0</v>
      </c>
      <c r="U72" s="3">
        <f>[3]!credit(A72,"1/7/2015","31/7/2015")</f>
        <v>0</v>
      </c>
      <c r="V72" s="3">
        <f>[3]!credit(A72,"1/8/2015","31/8/2015")</f>
        <v>0</v>
      </c>
      <c r="W72" s="3">
        <f>[3]!credit(A72,"1/9/2015","30/9/2015")</f>
        <v>0</v>
      </c>
      <c r="X72" s="3">
        <f>[3]!credit(A72,"1/10/2015","31/10/2015")</f>
        <v>0</v>
      </c>
      <c r="Y72" s="3">
        <f>[3]!credit(A72,"1/11/2013","30/11/2015")</f>
        <v>-210.65</v>
      </c>
      <c r="Z72" s="3">
        <f>[3]!credit(A72,"1/12/2015","31/12/2015")</f>
        <v>-193.16</v>
      </c>
      <c r="AA72" s="3">
        <f>[3]!credit(A72,"1/1/2016","31/1/2016")</f>
        <v>0</v>
      </c>
      <c r="AB72" s="3">
        <f>[3]!credit(A72,"1/2/2016","29/2/2016")</f>
        <v>-1197.1099999999999</v>
      </c>
      <c r="AC72" s="3">
        <f>[3]!credit(A72,"1/03/2016","31/03/2016")</f>
        <v>0</v>
      </c>
      <c r="AD72" s="3">
        <f>[3]!credit(A72,"1/04/2016","30/04/2016")</f>
        <v>0</v>
      </c>
      <c r="AE72" s="3">
        <f>[3]!credit(A72,"1/3/2015","31/05/2015")</f>
        <v>-81.38</v>
      </c>
      <c r="AF72" s="3">
        <f>[3]!credit(A72,"1/06/2015","31/08/2015")</f>
        <v>0</v>
      </c>
      <c r="AG72" s="3">
        <f>SUM(AE72:AF72)</f>
        <v>-81.38</v>
      </c>
      <c r="AH72" s="3">
        <f>[3]!credit(A72,"1/09/2015","30/11/2015")</f>
        <v>-129.27000000000001</v>
      </c>
      <c r="AI72" s="3">
        <f>SUM(AG72:AH72)</f>
        <v>-210.65</v>
      </c>
      <c r="AJ72" s="3">
        <f>[3]!credit(A72,"1/12/2015","29/02/2016")</f>
        <v>-1390.27</v>
      </c>
      <c r="AK72" s="75">
        <f>SUM(AI72:AJ72)</f>
        <v>-1600.92</v>
      </c>
      <c r="AL72" s="3">
        <f t="shared" si="15"/>
        <v>-81.38</v>
      </c>
      <c r="AM72" s="3">
        <f t="shared" ref="AM72" si="62">+F72+R72</f>
        <v>0</v>
      </c>
      <c r="AN72" s="3">
        <f t="shared" si="17"/>
        <v>0</v>
      </c>
      <c r="AO72" s="3">
        <f t="shared" si="17"/>
        <v>0</v>
      </c>
      <c r="AP72" s="3">
        <f t="shared" si="19"/>
        <v>0</v>
      </c>
      <c r="AQ72" s="3">
        <f t="shared" si="30"/>
        <v>0</v>
      </c>
      <c r="AR72" s="3">
        <f t="shared" si="30"/>
        <v>0</v>
      </c>
      <c r="AS72" s="3">
        <f t="shared" si="20"/>
        <v>0</v>
      </c>
      <c r="AT72" s="3">
        <f t="shared" si="31"/>
        <v>-210.65</v>
      </c>
      <c r="AU72" s="3">
        <f t="shared" si="31"/>
        <v>-193.16</v>
      </c>
      <c r="AV72" s="3">
        <f t="shared" si="21"/>
        <v>0</v>
      </c>
      <c r="AW72" s="3">
        <f t="shared" si="32"/>
        <v>-1197.1099999999999</v>
      </c>
    </row>
    <row r="73" spans="1:49" x14ac:dyDescent="0.35">
      <c r="A73">
        <v>62780000</v>
      </c>
      <c r="B73" t="str">
        <f t="shared" si="3"/>
        <v>M- FRAIS BANCAIRES</v>
      </c>
      <c r="C73" t="str">
        <f t="shared" si="4"/>
        <v>B- EBITDA</v>
      </c>
      <c r="D73" t="str">
        <f t="shared" si="5"/>
        <v>Autres frais &amp; comm. prest. serv.</v>
      </c>
      <c r="Q73" s="3">
        <f>[3]!credit(A73,"1/3/2013","31/3/2015")</f>
        <v>-70.92</v>
      </c>
      <c r="R73" s="3">
        <f>[3]!credit(A73,"1/4/2015","30/4/2015")</f>
        <v>-138.03</v>
      </c>
      <c r="S73" s="3">
        <f>[3]!credit(A73,"1/5/2015","31/5/2015")</f>
        <v>-20.420000000000002</v>
      </c>
      <c r="T73" s="3">
        <f>[3]!credit(A73,"1/6/2015","30/6/2015")</f>
        <v>-39.549999999999997</v>
      </c>
      <c r="U73" s="3">
        <f>[3]!credit(A73,"1/7/2015","31/7/2015")</f>
        <v>-323.83</v>
      </c>
      <c r="V73" s="3">
        <f>[3]!credit(A73,"1/8/2013","31/8/2015")</f>
        <v>-627.62</v>
      </c>
      <c r="W73" s="3">
        <f>[3]!credit(A73,"1/9/2015","30/9/2015")</f>
        <v>-22.83</v>
      </c>
      <c r="X73" s="3">
        <f>[3]!credit(A73,"1/10/2015","31/10/2015")</f>
        <v>-193.3</v>
      </c>
      <c r="Y73" s="3">
        <f>[3]!credit(A73,"1/11/2015","30/11/2015")</f>
        <v>-107.21</v>
      </c>
      <c r="Z73" s="3">
        <f>[3]!credit(A73,"1/12/2015","31/12/2015")</f>
        <v>-33.06</v>
      </c>
      <c r="AA73" s="3">
        <f>[3]!credit(A73,"1/1/2016","31/1/2016")</f>
        <v>-310</v>
      </c>
      <c r="AB73" s="3">
        <f>[3]!credit(A73,"1/2/2016","29/2/2016")</f>
        <v>-40.94</v>
      </c>
      <c r="AC73" s="3">
        <f>[3]!credit(A73,"1/03/2016","31/03/2016")</f>
        <v>0</v>
      </c>
      <c r="AD73" s="3">
        <f>[3]!credit(A73,"1/04/2016","30/04/2016")</f>
        <v>0</v>
      </c>
      <c r="AE73" s="3">
        <f>[3]!credit(A73,"1/3/2015","31/05/2015")</f>
        <v>-229.37</v>
      </c>
      <c r="AF73" s="3">
        <f>[3]!credit(A73,"1/06/2015","31/08/2015")</f>
        <v>-398.25</v>
      </c>
      <c r="AG73" s="3">
        <f t="shared" si="6"/>
        <v>-627.62</v>
      </c>
      <c r="AH73" s="3">
        <f>[3]!credit(A73,"1/09/2015","30/11/2015")</f>
        <v>-323.33999999999997</v>
      </c>
      <c r="AI73" s="3">
        <f t="shared" si="7"/>
        <v>-950.96</v>
      </c>
      <c r="AJ73" s="3">
        <f>[3]!credit(A73,"1/12/2015","29/02/2016")</f>
        <v>-384</v>
      </c>
      <c r="AK73" s="74">
        <f t="shared" si="8"/>
        <v>-1334.96</v>
      </c>
      <c r="AL73" s="3">
        <f t="shared" si="15"/>
        <v>-70.92</v>
      </c>
      <c r="AM73" s="3">
        <f t="shared" ref="AM73:AM74" si="63">F73+R73</f>
        <v>-138.03</v>
      </c>
      <c r="AN73" s="3">
        <f t="shared" si="17"/>
        <v>-20.420000000000002</v>
      </c>
      <c r="AO73" s="3">
        <f t="shared" si="17"/>
        <v>-39.549999999999997</v>
      </c>
      <c r="AP73" s="3">
        <f t="shared" si="17"/>
        <v>-323.83</v>
      </c>
      <c r="AQ73" s="3">
        <f t="shared" si="30"/>
        <v>-627.62</v>
      </c>
      <c r="AR73" s="3">
        <f t="shared" si="30"/>
        <v>-22.83</v>
      </c>
      <c r="AS73" s="3">
        <f t="shared" si="30"/>
        <v>-193.3</v>
      </c>
      <c r="AT73" s="3">
        <f t="shared" si="31"/>
        <v>-107.21</v>
      </c>
      <c r="AU73" s="3">
        <f t="shared" si="31"/>
        <v>-33.06</v>
      </c>
      <c r="AV73" s="3">
        <f t="shared" si="31"/>
        <v>-310</v>
      </c>
      <c r="AW73" s="3">
        <f t="shared" si="32"/>
        <v>-40.94</v>
      </c>
    </row>
    <row r="74" spans="1:49" x14ac:dyDescent="0.35">
      <c r="A74">
        <v>62781000</v>
      </c>
      <c r="B74" t="s">
        <v>202</v>
      </c>
      <c r="C74" t="s">
        <v>204</v>
      </c>
      <c r="D74" t="str">
        <f t="shared" si="5"/>
        <v>XXXXX</v>
      </c>
      <c r="Q74" s="3">
        <f>[3]!credit(A74,"1/3/2013","31/3/2015")</f>
        <v>-94.17</v>
      </c>
      <c r="R74" s="3">
        <f>[3]!credit(A74,"1/4/2015","30/4/2015")</f>
        <v>-187.63</v>
      </c>
      <c r="S74" s="3">
        <f>[3]!credit(A74,"1/5/2015","31/5/2015")</f>
        <v>-51.34</v>
      </c>
      <c r="T74" s="3">
        <f>[3]!credit(A74,"1/6/2015","30/6/2015")</f>
        <v>-72.599999999999994</v>
      </c>
      <c r="U74" s="3">
        <f>[3]!credit(A74,"1/7/2015","31/7/2015")</f>
        <v>-94.81</v>
      </c>
      <c r="V74" s="3">
        <f>[3]!credit(A74,"1/8/2013","31/8/2015")</f>
        <v>-595.9</v>
      </c>
      <c r="W74" s="3">
        <f>[3]!credit(A74,"1/9/2015","30/9/2015")</f>
        <v>-154.86000000000001</v>
      </c>
      <c r="X74" s="3">
        <f>[3]!credit(A74,"1/10/2015","31/10/2015")</f>
        <v>-94.43</v>
      </c>
      <c r="Y74" s="3">
        <f>[3]!credit(A74,"1/11/2015","30/11/2015")</f>
        <v>-81.52</v>
      </c>
      <c r="Z74" s="3">
        <f>[3]!credit(A74,"1/12/2015","31/12/2015")</f>
        <v>-35.71</v>
      </c>
      <c r="AA74" s="3">
        <f>[3]!credit(A74,"1/1/2016","31/1/2016")</f>
        <v>-7.85</v>
      </c>
      <c r="AB74" s="3">
        <f>[3]!credit(A74,"1/2/2016","29/2/2016")</f>
        <v>25.89</v>
      </c>
      <c r="AC74" s="3">
        <f>[3]!credit(A74,"1/03/2016","31/03/2016")</f>
        <v>0</v>
      </c>
      <c r="AD74" s="3">
        <f>[3]!credit(A74,"1/04/2016","30/04/2016")</f>
        <v>0</v>
      </c>
      <c r="AE74" s="3">
        <f>[3]!credit(A74,"1/3/2015","31/05/2015")</f>
        <v>-333.14</v>
      </c>
      <c r="AF74" s="3">
        <f>[3]!credit(A74,"1/06/2015","31/08/2015")</f>
        <v>-262.76</v>
      </c>
      <c r="AG74" s="3">
        <f t="shared" si="6"/>
        <v>-595.9</v>
      </c>
      <c r="AH74" s="3">
        <f>[3]!credit(A74,"1/09/2015","30/11/2015")</f>
        <v>-330.81</v>
      </c>
      <c r="AI74" s="3">
        <f t="shared" si="7"/>
        <v>-926.71</v>
      </c>
      <c r="AJ74" s="3">
        <f>[3]!credit(A74,"1/12/2015","29/02/2016")</f>
        <v>-17.670000000000002</v>
      </c>
      <c r="AK74" s="74">
        <f t="shared" si="8"/>
        <v>-944.38</v>
      </c>
      <c r="AL74" s="3">
        <f t="shared" si="15"/>
        <v>-94.17</v>
      </c>
      <c r="AM74" s="3">
        <f t="shared" si="63"/>
        <v>-187.63</v>
      </c>
      <c r="AN74" s="3">
        <f t="shared" si="17"/>
        <v>-51.34</v>
      </c>
      <c r="AO74" s="3">
        <f t="shared" si="17"/>
        <v>-72.599999999999994</v>
      </c>
      <c r="AP74" s="3">
        <f t="shared" si="17"/>
        <v>-94.81</v>
      </c>
      <c r="AQ74" s="3">
        <f t="shared" si="30"/>
        <v>-595.9</v>
      </c>
      <c r="AR74" s="3">
        <f t="shared" si="30"/>
        <v>-154.86000000000001</v>
      </c>
      <c r="AS74" s="3">
        <f t="shared" si="30"/>
        <v>-94.43</v>
      </c>
      <c r="AT74" s="3">
        <f t="shared" si="31"/>
        <v>-81.52</v>
      </c>
      <c r="AU74" s="3">
        <f t="shared" si="31"/>
        <v>-35.71</v>
      </c>
      <c r="AV74" s="3">
        <f t="shared" si="31"/>
        <v>-7.85</v>
      </c>
      <c r="AW74" s="3">
        <f t="shared" si="32"/>
        <v>25.89</v>
      </c>
    </row>
    <row r="75" spans="1:49" x14ac:dyDescent="0.35">
      <c r="A75">
        <v>62810000</v>
      </c>
      <c r="B75" t="str">
        <f t="shared" si="3"/>
        <v>BC- CHARGES EXPLOITATION</v>
      </c>
      <c r="C75" t="str">
        <f t="shared" si="4"/>
        <v>A - Résultat Activité</v>
      </c>
      <c r="D75" s="61" t="str">
        <f t="shared" si="5"/>
        <v>Concours divers (cotisations,...)</v>
      </c>
      <c r="Q75" s="3">
        <f>[3]!credit(A75,"1/3/2015","31/3/2015")</f>
        <v>0</v>
      </c>
      <c r="R75" s="3">
        <f>[3]!credit(A75,"1/4/2015","30/4/2015")</f>
        <v>0</v>
      </c>
      <c r="S75" s="3">
        <f>[3]!credit(A75,"1/(5/2015","31/5/2015")</f>
        <v>0</v>
      </c>
      <c r="T75" s="3">
        <f>[3]!credit(A75,"1/6/2015","30/6/2015")</f>
        <v>0</v>
      </c>
      <c r="U75" s="3">
        <f>[3]!credit(A75,"1/7/2015","31/7/2015")</f>
        <v>-600</v>
      </c>
      <c r="V75" s="3">
        <f>[3]!credit(A75,"1/8/2015","31/8/2015")</f>
        <v>-9571.5</v>
      </c>
      <c r="W75" s="3">
        <f>[3]!credit(A75,"1/9/2015","30/9/2015")</f>
        <v>0</v>
      </c>
      <c r="X75" s="3">
        <f>[3]!credit(A75,"1/10/2015","31/10/2015")</f>
        <v>0</v>
      </c>
      <c r="Y75" s="3">
        <f>[3]!credit(A75,"1/11/2015","30/11/2015")</f>
        <v>-1089.75</v>
      </c>
      <c r="Z75" s="3">
        <f>[3]!credit(A75,"1/12/2015","31/12/2015")</f>
        <v>0</v>
      </c>
      <c r="AA75" s="3">
        <f>[3]!credit(A75,"1/01/2016","31/1/2016")</f>
        <v>0</v>
      </c>
      <c r="AB75" s="3">
        <f>[3]!credit(A75,"1/2/2016","29/02/2016")</f>
        <v>0</v>
      </c>
      <c r="AC75" s="3">
        <f>[3]!credit(A75,"1/03/2016","31/03/2016")</f>
        <v>0</v>
      </c>
      <c r="AD75" s="3">
        <f>[3]!credit(A75,"1/04/2016","30/04/2016")</f>
        <v>0</v>
      </c>
      <c r="AE75" s="3">
        <f>[3]!credit(A75,"1/3/2015","31/05/2015")</f>
        <v>0</v>
      </c>
      <c r="AF75" s="3">
        <f>[3]!credit(A75,"1/06/2015","31/08/2015")</f>
        <v>-10171.5</v>
      </c>
      <c r="AG75" s="3">
        <f t="shared" si="6"/>
        <v>-10171.5</v>
      </c>
      <c r="AH75" s="3">
        <f>[3]!credit(A75,"1/09/2015","30/11/2015")</f>
        <v>-1089.75</v>
      </c>
      <c r="AI75" s="3">
        <f t="shared" si="7"/>
        <v>-11261.25</v>
      </c>
      <c r="AJ75" s="3">
        <f>[3]!credit(A75,"1/12/2015","28/02/2016")</f>
        <v>0</v>
      </c>
      <c r="AK75" s="74">
        <f t="shared" si="8"/>
        <v>-11261.25</v>
      </c>
      <c r="AL75" s="3">
        <f t="shared" si="15"/>
        <v>0</v>
      </c>
      <c r="AM75" s="3">
        <f t="shared" ref="AM75" si="64">+F75+R75</f>
        <v>0</v>
      </c>
      <c r="AN75" s="3">
        <f t="shared" si="17"/>
        <v>0</v>
      </c>
      <c r="AO75" s="3">
        <f t="shared" si="17"/>
        <v>0</v>
      </c>
      <c r="AP75" s="3">
        <f t="shared" si="19"/>
        <v>-600</v>
      </c>
      <c r="AQ75" s="3">
        <f t="shared" si="30"/>
        <v>-9571.5</v>
      </c>
      <c r="AR75" s="3">
        <f t="shared" si="30"/>
        <v>0</v>
      </c>
      <c r="AS75" s="3">
        <f t="shared" si="20"/>
        <v>0</v>
      </c>
      <c r="AT75" s="3">
        <f t="shared" si="31"/>
        <v>-1089.75</v>
      </c>
      <c r="AU75" s="3">
        <f t="shared" si="31"/>
        <v>0</v>
      </c>
      <c r="AV75" s="3">
        <f t="shared" si="21"/>
        <v>0</v>
      </c>
      <c r="AW75" s="3">
        <f t="shared" si="32"/>
        <v>0</v>
      </c>
    </row>
    <row r="76" spans="1:49" s="82" customFormat="1" x14ac:dyDescent="0.35">
      <c r="A76" s="82">
        <v>63120000</v>
      </c>
      <c r="B76" s="82" t="s">
        <v>191</v>
      </c>
      <c r="C76" s="82" t="s">
        <v>204</v>
      </c>
      <c r="D76" s="82" t="str">
        <f t="shared" si="5"/>
        <v>XXXXX</v>
      </c>
      <c r="Q76" s="83">
        <f>[3]!credit(A76,"1/3/2015","31/3/2015")</f>
        <v>0</v>
      </c>
      <c r="R76" s="83">
        <f>[3]!credit(A76,"1/4/2015","30/4/2015")</f>
        <v>0</v>
      </c>
      <c r="S76" s="83">
        <f>[3]!credit(A76,"1/(5/2015","31/5/2015")</f>
        <v>0</v>
      </c>
      <c r="T76" s="83">
        <f>[3]!credit(A76,"1/6/2015","30/6/2015")</f>
        <v>0</v>
      </c>
      <c r="U76" s="83">
        <f>[3]!credit(A76,"1/7/2015","31/7/2015")</f>
        <v>0</v>
      </c>
      <c r="V76" s="83">
        <f>[3]!credit(A76,"1/8/2015","31/8/2015")</f>
        <v>0</v>
      </c>
      <c r="W76" s="83">
        <f>[3]!credit(A76,"1/9/2015","30/9/2015")</f>
        <v>0</v>
      </c>
      <c r="X76" s="83">
        <f>[3]!credit(A76,"1/10/2015","31/10/2015")</f>
        <v>0</v>
      </c>
      <c r="Y76" s="83">
        <f>[3]!credit(A76,"1/11/2015","30/11/2015")</f>
        <v>0</v>
      </c>
      <c r="Z76" s="83">
        <f>[3]!credit(A76,"1/12/2015","31/12/2015")</f>
        <v>0</v>
      </c>
      <c r="AA76" s="83">
        <f>[3]!credit(A76,"1/01/2016","31/1/2016")</f>
        <v>0</v>
      </c>
      <c r="AB76" s="83">
        <f>[3]!credit(A76,"1/2/2016","29/02/2016")</f>
        <v>-3561</v>
      </c>
      <c r="AC76" s="83"/>
      <c r="AD76" s="83"/>
      <c r="AE76" s="83">
        <f>[3]!credit(A76,"1/3/2015","31/05/2015")</f>
        <v>0</v>
      </c>
      <c r="AF76" s="83">
        <f>[3]!credit(A76,"1/06/2015","31/08/2015")</f>
        <v>0</v>
      </c>
      <c r="AG76" s="83">
        <f t="shared" si="6"/>
        <v>0</v>
      </c>
      <c r="AH76" s="83">
        <f>[3]!credit(A76,"1/09/2015","30/11/2015")</f>
        <v>0</v>
      </c>
      <c r="AI76" s="83">
        <f t="shared" si="7"/>
        <v>0</v>
      </c>
      <c r="AJ76" s="83">
        <f>[3]!credit(A76,"1/12/2015","28/02/2016")</f>
        <v>-3561</v>
      </c>
      <c r="AK76" s="83">
        <f t="shared" si="8"/>
        <v>-3561</v>
      </c>
      <c r="AL76" s="83">
        <f t="shared" si="15"/>
        <v>0</v>
      </c>
      <c r="AM76" s="83">
        <f t="shared" ref="AM76:AM77" si="65">F76+R76</f>
        <v>0</v>
      </c>
      <c r="AN76" s="83">
        <f t="shared" si="17"/>
        <v>0</v>
      </c>
      <c r="AO76" s="83">
        <f t="shared" si="17"/>
        <v>0</v>
      </c>
      <c r="AP76" s="83">
        <f t="shared" si="17"/>
        <v>0</v>
      </c>
      <c r="AQ76" s="83">
        <f t="shared" si="30"/>
        <v>0</v>
      </c>
      <c r="AR76" s="83">
        <f t="shared" si="30"/>
        <v>0</v>
      </c>
      <c r="AS76" s="83">
        <f t="shared" si="30"/>
        <v>0</v>
      </c>
      <c r="AT76" s="83">
        <f t="shared" si="31"/>
        <v>0</v>
      </c>
      <c r="AU76" s="83">
        <f t="shared" si="31"/>
        <v>0</v>
      </c>
      <c r="AV76" s="83">
        <f t="shared" si="31"/>
        <v>0</v>
      </c>
      <c r="AW76" s="83">
        <f t="shared" si="32"/>
        <v>-3561</v>
      </c>
    </row>
    <row r="77" spans="1:49" s="82" customFormat="1" x14ac:dyDescent="0.35">
      <c r="A77" s="82">
        <v>63330000</v>
      </c>
      <c r="B77" s="82" t="str">
        <f t="shared" si="3"/>
        <v>L- IMPOTS ET TAXES</v>
      </c>
      <c r="C77" s="82" t="str">
        <f t="shared" si="4"/>
        <v>B- EBITDA</v>
      </c>
      <c r="D77" s="82" t="str">
        <f t="shared" si="5"/>
        <v>Part. employ. a form.  prof. cont.</v>
      </c>
      <c r="Q77" s="83">
        <f>[3]!credit(A77,"1/3/2015","31/3/2015")</f>
        <v>-200</v>
      </c>
      <c r="R77" s="83">
        <f>[3]!credit(A77,"1/4/2015","30/4/2015")</f>
        <v>0</v>
      </c>
      <c r="S77" s="83">
        <f>[3]!credit(A77,"1/5/2015","31/5/2013")</f>
        <v>0</v>
      </c>
      <c r="T77" s="83">
        <f>[3]!credit(A77,"1/6/2015","30/6/2015")</f>
        <v>-380</v>
      </c>
      <c r="U77" s="83">
        <f>[3]!credit(A77,"1/7/2015","31/7/2015")</f>
        <v>0</v>
      </c>
      <c r="V77" s="83">
        <f>[3]!credit(A77,"1/8/2015","31/8/2015")</f>
        <v>-5040</v>
      </c>
      <c r="W77" s="83">
        <f>[3]!credit(A77,"1/9/2015","30/9/2015")</f>
        <v>-804.53</v>
      </c>
      <c r="X77" s="83">
        <f>[3]!credit(A77,"1/10/2015","31/10/2015")</f>
        <v>0</v>
      </c>
      <c r="Y77" s="83">
        <f>[3]!credit(A77,"1/11/2013","30/11/2015")</f>
        <v>-6424.53</v>
      </c>
      <c r="Z77" s="83">
        <f>[3]!credit(A77,"1/12/2015","31/12/2015")</f>
        <v>0</v>
      </c>
      <c r="AA77" s="83">
        <f>[3]!credit(A77,"1/1/2016","31/1/2016")</f>
        <v>0</v>
      </c>
      <c r="AB77" s="83">
        <f>[3]!credit(A77,"1/2/2016","29/2/2016")</f>
        <v>-10846</v>
      </c>
      <c r="AC77" s="83">
        <f>[3]!credit(A77,"1/03/2016","31/03/2016")</f>
        <v>0</v>
      </c>
      <c r="AD77" s="83">
        <f>[3]!credit(A77,"1/04/2016","30/04/2016")</f>
        <v>0</v>
      </c>
      <c r="AE77" s="83">
        <f>[3]!credit(A77,"1/3/2015","31/05/2015")</f>
        <v>-200</v>
      </c>
      <c r="AF77" s="83">
        <f>[3]!credit(A77,"1/06/2015","31/08/2015")</f>
        <v>-5420</v>
      </c>
      <c r="AG77" s="83">
        <f t="shared" si="6"/>
        <v>-5620</v>
      </c>
      <c r="AH77" s="83">
        <f>[3]!credit(A77,"1/09/2015","30/11/2015")</f>
        <v>-804.53</v>
      </c>
      <c r="AI77" s="83">
        <f t="shared" si="7"/>
        <v>-6424.53</v>
      </c>
      <c r="AJ77" s="83">
        <f>[3]!credit(A77,"1/12/2015","28/02/2016")</f>
        <v>-10846</v>
      </c>
      <c r="AK77" s="83">
        <f t="shared" si="8"/>
        <v>-17270.53</v>
      </c>
      <c r="AL77" s="83">
        <f t="shared" si="15"/>
        <v>-200</v>
      </c>
      <c r="AM77" s="83">
        <f t="shared" si="65"/>
        <v>0</v>
      </c>
      <c r="AN77" s="83">
        <f t="shared" si="17"/>
        <v>0</v>
      </c>
      <c r="AO77" s="83">
        <f t="shared" si="17"/>
        <v>-380</v>
      </c>
      <c r="AP77" s="83">
        <f t="shared" si="17"/>
        <v>0</v>
      </c>
      <c r="AQ77" s="83">
        <f t="shared" si="30"/>
        <v>-5040</v>
      </c>
      <c r="AR77" s="83">
        <f t="shared" si="30"/>
        <v>-804.53</v>
      </c>
      <c r="AS77" s="83">
        <f t="shared" si="30"/>
        <v>0</v>
      </c>
      <c r="AT77" s="83">
        <f t="shared" si="31"/>
        <v>-6424.53</v>
      </c>
      <c r="AU77" s="83">
        <f t="shared" si="31"/>
        <v>0</v>
      </c>
      <c r="AV77" s="83">
        <f t="shared" si="31"/>
        <v>0</v>
      </c>
      <c r="AW77" s="83">
        <f t="shared" si="32"/>
        <v>-10846</v>
      </c>
    </row>
    <row r="78" spans="1:49" s="82" customFormat="1" x14ac:dyDescent="0.35">
      <c r="A78" s="82">
        <v>63340000</v>
      </c>
      <c r="B78" s="82" t="s">
        <v>191</v>
      </c>
      <c r="C78" s="82" t="s">
        <v>204</v>
      </c>
      <c r="D78" s="82" t="str">
        <f t="shared" si="5"/>
        <v>XXXXX</v>
      </c>
      <c r="Q78" s="83">
        <f>[3]!credit(A78,"1/3/2015","31/3/2015")</f>
        <v>0</v>
      </c>
      <c r="R78" s="83">
        <f>[3]!credit(A78,"1/4/2015","30/4/2015")</f>
        <v>0</v>
      </c>
      <c r="S78" s="83">
        <f>[3]!credit(A78,"1/5/2015","31/5/2015")</f>
        <v>0</v>
      </c>
      <c r="T78" s="83">
        <f>[3]!credit(A78,"1/6/2015","30/6/2015")</f>
        <v>0</v>
      </c>
      <c r="U78" s="83">
        <f>[3]!credit(A78,"1/7/2015","31/7/2015")</f>
        <v>0</v>
      </c>
      <c r="V78" s="83">
        <f>[3]!credit(A78,"1/8/2013","31/8/2015")</f>
        <v>0</v>
      </c>
      <c r="W78" s="83">
        <f>[3]!credit(A78,"1/9/2015","30/9/2015")</f>
        <v>0</v>
      </c>
      <c r="X78" s="83">
        <f>[3]!credit(A78,"1/10/2015","31/10/2015")</f>
        <v>0</v>
      </c>
      <c r="Y78" s="83">
        <f>[3]!credit(A78,"1/11/2015","30/11/2015")</f>
        <v>0</v>
      </c>
      <c r="Z78" s="83">
        <f>[3]!credit(A78,"1/12/2015","31/12/2015")</f>
        <v>0</v>
      </c>
      <c r="AA78" s="83">
        <f>[3]!credit(A78,"1/1/2016","31/1/2016")</f>
        <v>0</v>
      </c>
      <c r="AB78" s="83">
        <f>[3]!credit(A78,"1/2/2016","29/2/2016")</f>
        <v>-2466</v>
      </c>
      <c r="AC78" s="83">
        <f>[3]!credit(A78,"1/03/2016","31/03/2016")</f>
        <v>0</v>
      </c>
      <c r="AD78" s="83">
        <f>[3]!credit(A78,"1/04/2016","30/04/2016")</f>
        <v>0</v>
      </c>
      <c r="AE78" s="83">
        <f>[3]!credit(A78,"1/3/2015","31/05/2015")</f>
        <v>0</v>
      </c>
      <c r="AF78" s="83">
        <f>[3]!credit(A78,"1/06/2015","31/08/2015")</f>
        <v>0</v>
      </c>
      <c r="AG78" s="83">
        <f t="shared" si="6"/>
        <v>0</v>
      </c>
      <c r="AH78" s="83">
        <f>[3]!credit(A78,"1/09/2015","30/11/2015")</f>
        <v>0</v>
      </c>
      <c r="AI78" s="83">
        <f t="shared" si="7"/>
        <v>0</v>
      </c>
      <c r="AJ78" s="83">
        <f>[3]!credit(A78,"1/12/2015","28/02/2016")</f>
        <v>-2466</v>
      </c>
      <c r="AK78" s="83">
        <f t="shared" si="8"/>
        <v>-2466</v>
      </c>
      <c r="AL78" s="83">
        <f t="shared" ref="AL78:AL110" si="66">E78+Q78</f>
        <v>0</v>
      </c>
      <c r="AM78" s="83">
        <f t="shared" ref="AM78" si="67">+F78+R78</f>
        <v>0</v>
      </c>
      <c r="AN78" s="83">
        <f t="shared" ref="AN78:AW110" si="68">G78+S78</f>
        <v>0</v>
      </c>
      <c r="AO78" s="83">
        <f t="shared" si="68"/>
        <v>0</v>
      </c>
      <c r="AP78" s="83">
        <f t="shared" si="19"/>
        <v>0</v>
      </c>
      <c r="AQ78" s="83">
        <f t="shared" si="30"/>
        <v>0</v>
      </c>
      <c r="AR78" s="83">
        <f t="shared" si="30"/>
        <v>0</v>
      </c>
      <c r="AS78" s="83">
        <f t="shared" si="20"/>
        <v>0</v>
      </c>
      <c r="AT78" s="83">
        <f t="shared" si="31"/>
        <v>0</v>
      </c>
      <c r="AU78" s="83">
        <f t="shared" si="31"/>
        <v>0</v>
      </c>
      <c r="AV78" s="83">
        <f t="shared" si="21"/>
        <v>0</v>
      </c>
      <c r="AW78" s="83">
        <f t="shared" si="32"/>
        <v>-2466</v>
      </c>
    </row>
    <row r="79" spans="1:49" s="82" customFormat="1" x14ac:dyDescent="0.35">
      <c r="A79" s="82">
        <v>63500000</v>
      </c>
      <c r="B79" s="82" t="str">
        <f t="shared" si="3"/>
        <v>L- IMPOTS ET TAXES</v>
      </c>
      <c r="C79" s="82" t="str">
        <f t="shared" si="4"/>
        <v>B- EBITDA</v>
      </c>
      <c r="D79" s="82" t="str">
        <f t="shared" si="5"/>
        <v>Autres impots taxes &amp; vers. ass.</v>
      </c>
      <c r="Q79" s="83">
        <f>[3]!credit(A79,"1/3/2015","31/3/2015")</f>
        <v>0</v>
      </c>
      <c r="R79" s="83">
        <f>[3]!credit(A79,"1/4/2015","30/4/2015")</f>
        <v>0</v>
      </c>
      <c r="S79" s="83">
        <f>[3]!credit(A79,"1/(5/2015","31/5/2015")</f>
        <v>0</v>
      </c>
      <c r="T79" s="83">
        <f>[3]!credit(A79,"1/6/2015","30/6/2015")</f>
        <v>0</v>
      </c>
      <c r="U79" s="83">
        <f>[3]!credit(A79,"1/7/2015","31/7/2015")</f>
        <v>0</v>
      </c>
      <c r="V79" s="83">
        <f>[3]!credit(A79,"1/8/2015","31/8/2015")</f>
        <v>0</v>
      </c>
      <c r="W79" s="83">
        <f>[3]!credit(A79,"1/9/2015","30/9/2015")</f>
        <v>0</v>
      </c>
      <c r="X79" s="83">
        <f>[3]!credit(A79,"1/10/2015","31/10/2015")</f>
        <v>0</v>
      </c>
      <c r="Y79" s="83">
        <f>[3]!credit(A79,"1/11/2015","30/11/2015")</f>
        <v>0</v>
      </c>
      <c r="Z79" s="83">
        <f>[3]!credit(A79,"1/12/2015","31/12/2015")</f>
        <v>0</v>
      </c>
      <c r="AA79" s="83">
        <f>[3]!credit(A79,"1/01/2016","31/1/2016")</f>
        <v>0</v>
      </c>
      <c r="AB79" s="83">
        <f>[3]!credit(A79,"1/2/2016","29/02/2016")</f>
        <v>0</v>
      </c>
      <c r="AC79" s="83">
        <f>[3]!credit(A79,"1/03/2016","31/03/2016")</f>
        <v>0</v>
      </c>
      <c r="AD79" s="83">
        <f>[3]!credit(A79,"1/04/2016","30/04/2016")</f>
        <v>0</v>
      </c>
      <c r="AE79" s="83">
        <f>[3]!credit(A79,"1/3/2015","31/05/2015")</f>
        <v>0</v>
      </c>
      <c r="AF79" s="83">
        <f>[3]!credit(A79,"1/06/2015","31/08/2015")</f>
        <v>0</v>
      </c>
      <c r="AG79" s="83">
        <f t="shared" si="6"/>
        <v>0</v>
      </c>
      <c r="AH79" s="83">
        <f>[3]!credit(A79,"1/09/2015","30/11/2015")</f>
        <v>0</v>
      </c>
      <c r="AI79" s="83">
        <f t="shared" si="7"/>
        <v>0</v>
      </c>
      <c r="AJ79" s="83">
        <f>[3]!credit(A79,"1/12/2015","28/02/2016")</f>
        <v>0</v>
      </c>
      <c r="AK79" s="83">
        <f t="shared" si="8"/>
        <v>0</v>
      </c>
      <c r="AL79" s="83">
        <f t="shared" si="66"/>
        <v>0</v>
      </c>
      <c r="AM79" s="83">
        <f t="shared" ref="AM79:AM80" si="69">F79+R79</f>
        <v>0</v>
      </c>
      <c r="AN79" s="83">
        <f t="shared" si="68"/>
        <v>0</v>
      </c>
      <c r="AO79" s="83">
        <f t="shared" si="68"/>
        <v>0</v>
      </c>
      <c r="AP79" s="83">
        <f t="shared" si="68"/>
        <v>0</v>
      </c>
      <c r="AQ79" s="83">
        <f t="shared" si="30"/>
        <v>0</v>
      </c>
      <c r="AR79" s="83">
        <f t="shared" si="30"/>
        <v>0</v>
      </c>
      <c r="AS79" s="83">
        <f t="shared" si="30"/>
        <v>0</v>
      </c>
      <c r="AT79" s="83">
        <f t="shared" si="31"/>
        <v>0</v>
      </c>
      <c r="AU79" s="83">
        <f t="shared" si="31"/>
        <v>0</v>
      </c>
      <c r="AV79" s="83">
        <f t="shared" si="31"/>
        <v>0</v>
      </c>
      <c r="AW79" s="83">
        <f t="shared" si="32"/>
        <v>0</v>
      </c>
    </row>
    <row r="80" spans="1:49" s="82" customFormat="1" x14ac:dyDescent="0.35">
      <c r="A80" s="82">
        <v>63511000</v>
      </c>
      <c r="B80" s="82" t="str">
        <f t="shared" si="3"/>
        <v>L- IMPOTS ET TAXES</v>
      </c>
      <c r="C80" s="82" t="str">
        <f t="shared" si="4"/>
        <v>B- EBITDA</v>
      </c>
      <c r="D80" s="82" t="str">
        <f t="shared" si="5"/>
        <v>Contribution economique territorial</v>
      </c>
      <c r="Q80" s="83">
        <f>[3]!credit(A80,"1/3/2015","31/3/2015")</f>
        <v>3871</v>
      </c>
      <c r="R80" s="83">
        <f>[3]!credit(A80,"1/4/2015","30/4/2015")</f>
        <v>0</v>
      </c>
      <c r="S80" s="83">
        <f>[3]!credit(A80,"1/5/2015","31/5/2013")</f>
        <v>0</v>
      </c>
      <c r="T80" s="83">
        <f>[3]!credit(A80,"1/6/2015","30/6/2015")</f>
        <v>0</v>
      </c>
      <c r="U80" s="83">
        <f>[3]!credit(A80,"1/7/2015","31/7/2015")</f>
        <v>0</v>
      </c>
      <c r="V80" s="83">
        <f>[3]!credit(A80,"1/8/2015","31/8/2015")</f>
        <v>0</v>
      </c>
      <c r="W80" s="83">
        <f>[3]!credit(A80,"1/9/2015","30/9/2015")</f>
        <v>0</v>
      </c>
      <c r="X80" s="83">
        <f>[3]!credit(A80,"1/10/2015","31/10/2015")</f>
        <v>0</v>
      </c>
      <c r="Y80" s="83">
        <f>[3]!credit(A80,"1/11/2013","30/11/2015")</f>
        <v>3871</v>
      </c>
      <c r="Z80" s="83">
        <f>[3]!credit(A80,"1/12/2015","31/12/2015")</f>
        <v>-9312</v>
      </c>
      <c r="AA80" s="83">
        <f>[3]!credit(A80,"1/1/2016","31/1/2016")</f>
        <v>0</v>
      </c>
      <c r="AB80" s="83">
        <f>[3]!credit(A80,"1/2/2016","29/2/2016")</f>
        <v>-2136</v>
      </c>
      <c r="AC80" s="83">
        <f>[3]!credit(A80,"1/03/2016","31/03/2016")</f>
        <v>0</v>
      </c>
      <c r="AD80" s="83">
        <f>[3]!credit(A80,"1/04/2016","30/04/2016")</f>
        <v>0</v>
      </c>
      <c r="AE80" s="83">
        <f>[3]!credit(A80,"1/3/2015","31/05/2015")</f>
        <v>3871</v>
      </c>
      <c r="AF80" s="83">
        <f>[3]!credit(A80,"1/06/2015","31/08/2015")</f>
        <v>0</v>
      </c>
      <c r="AG80" s="83">
        <f t="shared" si="6"/>
        <v>3871</v>
      </c>
      <c r="AH80" s="83">
        <f>[3]!credit(A80,"1/09/2015","30/11/2015")</f>
        <v>0</v>
      </c>
      <c r="AI80" s="83">
        <f t="shared" si="7"/>
        <v>3871</v>
      </c>
      <c r="AJ80" s="83">
        <f>[3]!credit(A80,"1/12/2015","28/02/2016")</f>
        <v>-11448</v>
      </c>
      <c r="AK80" s="83">
        <f t="shared" si="8"/>
        <v>-7577</v>
      </c>
      <c r="AL80" s="83">
        <f t="shared" si="66"/>
        <v>3871</v>
      </c>
      <c r="AM80" s="83">
        <f t="shared" si="69"/>
        <v>0</v>
      </c>
      <c r="AN80" s="83">
        <f t="shared" si="68"/>
        <v>0</v>
      </c>
      <c r="AO80" s="83">
        <f t="shared" si="68"/>
        <v>0</v>
      </c>
      <c r="AP80" s="83">
        <f t="shared" si="68"/>
        <v>0</v>
      </c>
      <c r="AQ80" s="83">
        <f t="shared" si="30"/>
        <v>0</v>
      </c>
      <c r="AR80" s="83">
        <f t="shared" si="30"/>
        <v>0</v>
      </c>
      <c r="AS80" s="83">
        <f t="shared" si="30"/>
        <v>0</v>
      </c>
      <c r="AT80" s="83">
        <f t="shared" si="31"/>
        <v>3871</v>
      </c>
      <c r="AU80" s="83">
        <f t="shared" si="31"/>
        <v>-9312</v>
      </c>
      <c r="AV80" s="83">
        <f t="shared" si="31"/>
        <v>0</v>
      </c>
      <c r="AW80" s="83">
        <f t="shared" si="32"/>
        <v>-2136</v>
      </c>
    </row>
    <row r="81" spans="1:49" s="82" customFormat="1" x14ac:dyDescent="0.35">
      <c r="A81" s="82">
        <v>63512000</v>
      </c>
      <c r="B81" s="82" t="str">
        <f t="shared" si="3"/>
        <v>L- IMPOTS ET TAXES</v>
      </c>
      <c r="C81" s="82" t="str">
        <f t="shared" si="4"/>
        <v>B- EBITDA</v>
      </c>
      <c r="D81" s="82" t="str">
        <f t="shared" si="5"/>
        <v>Taxes foncieres</v>
      </c>
      <c r="Q81" s="83">
        <f>[3]!credit(A81,"1/3/2013","31/3/2015")</f>
        <v>0</v>
      </c>
      <c r="R81" s="83">
        <f>[3]!credit(A81,"1/4/2015","30/4/2015")</f>
        <v>0</v>
      </c>
      <c r="S81" s="83">
        <f>[3]!credit(A81,"1/5/2015","31/5/2015")</f>
        <v>0</v>
      </c>
      <c r="T81" s="83">
        <f>[3]!credit(A81,"1/6/2015","30/6/2015")</f>
        <v>0</v>
      </c>
      <c r="U81" s="83">
        <f>[3]!credit(A81,"1/7/2015","31/7/2015")</f>
        <v>0</v>
      </c>
      <c r="V81" s="83">
        <f>[3]!credit(A81,"1/8/2013","31/8/2015")</f>
        <v>0</v>
      </c>
      <c r="W81" s="83">
        <f>[3]!credit(A81,"1/9/2015","30/9/2015")</f>
        <v>0</v>
      </c>
      <c r="X81" s="83">
        <f>[3]!credit(A81,"1/10/2015","31/10/2015")</f>
        <v>-26336</v>
      </c>
      <c r="Y81" s="83">
        <f>[3]!credit(A81,"1/11/2015","30/11/2015")</f>
        <v>-17965</v>
      </c>
      <c r="Z81" s="83">
        <f>[3]!credit(A81,"1/12/2015","31/12/2015")</f>
        <v>0</v>
      </c>
      <c r="AA81" s="83">
        <f>[3]!credit(A81,"1/1/2016","31/1/2016")</f>
        <v>0</v>
      </c>
      <c r="AB81" s="83">
        <f>[3]!credit(A81,"1/2/2016","29/2/2016")</f>
        <v>18952</v>
      </c>
      <c r="AC81" s="83">
        <f>[3]!credit(A81,"1/03/2016","31/03/2016")</f>
        <v>0</v>
      </c>
      <c r="AD81" s="83">
        <f>[3]!credit(A81,"1/04/2016","30/04/2016")</f>
        <v>0</v>
      </c>
      <c r="AE81" s="83">
        <f>[3]!credit(A81,"1/3/2015","31/05/2015")</f>
        <v>0</v>
      </c>
      <c r="AF81" s="83">
        <f>[3]!credit(A81,"1/06/2015","31/08/2015")</f>
        <v>0</v>
      </c>
      <c r="AG81" s="83">
        <f t="shared" si="6"/>
        <v>0</v>
      </c>
      <c r="AH81" s="83">
        <f>[3]!credit(A81,"1/09/2015","30/11/2015")</f>
        <v>-44301</v>
      </c>
      <c r="AI81" s="83">
        <f t="shared" si="7"/>
        <v>-44301</v>
      </c>
      <c r="AJ81" s="83">
        <f>[3]!credit(A81,"1/12/2015","28/02/2016")</f>
        <v>18952</v>
      </c>
      <c r="AK81" s="83">
        <f t="shared" si="8"/>
        <v>-25349</v>
      </c>
      <c r="AL81" s="83">
        <f t="shared" si="66"/>
        <v>0</v>
      </c>
      <c r="AM81" s="83">
        <f t="shared" ref="AM81" si="70">+F81+R81</f>
        <v>0</v>
      </c>
      <c r="AN81" s="83">
        <f t="shared" si="68"/>
        <v>0</v>
      </c>
      <c r="AO81" s="83">
        <f t="shared" si="68"/>
        <v>0</v>
      </c>
      <c r="AP81" s="83">
        <f t="shared" ref="AP81:AP108" si="71">+I81+U81</f>
        <v>0</v>
      </c>
      <c r="AQ81" s="83">
        <f t="shared" si="30"/>
        <v>0</v>
      </c>
      <c r="AR81" s="83">
        <f t="shared" si="30"/>
        <v>0</v>
      </c>
      <c r="AS81" s="83">
        <f t="shared" ref="AS81:AS108" si="72">+L81+X81</f>
        <v>-26336</v>
      </c>
      <c r="AT81" s="83">
        <f t="shared" si="31"/>
        <v>-17965</v>
      </c>
      <c r="AU81" s="83">
        <f t="shared" si="31"/>
        <v>0</v>
      </c>
      <c r="AV81" s="83">
        <f t="shared" ref="AV81:AV108" si="73">+O81+AA81</f>
        <v>0</v>
      </c>
      <c r="AW81" s="83">
        <f t="shared" si="32"/>
        <v>18952</v>
      </c>
    </row>
    <row r="82" spans="1:49" s="82" customFormat="1" x14ac:dyDescent="0.35">
      <c r="A82" s="82">
        <v>63710000</v>
      </c>
      <c r="B82" s="82" t="str">
        <f t="shared" si="3"/>
        <v>L- IMPOTS ET TAXES</v>
      </c>
      <c r="C82" s="82" t="str">
        <f t="shared" si="4"/>
        <v>B- EBITDA</v>
      </c>
      <c r="D82" s="82" t="str">
        <f t="shared" si="5"/>
        <v>Contrib. soc. solid. a charge stes</v>
      </c>
      <c r="Q82" s="83">
        <f>[3]!credit(A82,"1/3/2015","31/3/2015")</f>
        <v>0</v>
      </c>
      <c r="R82" s="83">
        <f>[3]!credit(A82,"1/4/2015","30/4/2015")</f>
        <v>0</v>
      </c>
      <c r="S82" s="83">
        <f>[3]!credit(A82,"1/(5/2015","31/5/2015")</f>
        <v>0</v>
      </c>
      <c r="T82" s="83">
        <f>[3]!credit(A82,"1/6/2015","30/6/2015")</f>
        <v>0</v>
      </c>
      <c r="U82" s="83">
        <f>[3]!credit(A82,"1/7/2015","31/7/2015")</f>
        <v>0</v>
      </c>
      <c r="V82" s="83">
        <f>[3]!credit(A82,"1/8/2015","31/8/2015")</f>
        <v>0</v>
      </c>
      <c r="W82" s="83">
        <f>[3]!credit(A82,"1/9/2015","30/9/2015")</f>
        <v>0</v>
      </c>
      <c r="X82" s="83">
        <f>[3]!credit(A82,"1/10/2015","31/10/2015")</f>
        <v>0</v>
      </c>
      <c r="Y82" s="83">
        <f>[3]!credit(A82,"1/11/2015","30/11/2015")</f>
        <v>0</v>
      </c>
      <c r="Z82" s="83">
        <f>[3]!credit(A82,"1/12/2015","31/12/2015")</f>
        <v>0</v>
      </c>
      <c r="AA82" s="83">
        <f>[3]!credit(A82,"1/01/2016","31/1/2016")</f>
        <v>0</v>
      </c>
      <c r="AB82" s="83">
        <f>[3]!credit(A82,"1/2/2016","29/02/2016")</f>
        <v>0</v>
      </c>
      <c r="AC82" s="83">
        <f>[3]!credit(A82,"1/03/2016","31/03/2016")</f>
        <v>0</v>
      </c>
      <c r="AD82" s="83">
        <f>[3]!credit(A82,"1/04/2016","30/04/2016")</f>
        <v>0</v>
      </c>
      <c r="AE82" s="83">
        <f>[3]!credit(A82,"1/3/2015","31/05/2015")</f>
        <v>0</v>
      </c>
      <c r="AF82" s="83">
        <f>[3]!credit(A82,"1/06/2015","31/08/2015")</f>
        <v>0</v>
      </c>
      <c r="AG82" s="83">
        <f t="shared" si="6"/>
        <v>0</v>
      </c>
      <c r="AH82" s="83">
        <f>[3]!credit(A82,"1/09/2015","30/11/2015")</f>
        <v>0</v>
      </c>
      <c r="AI82" s="83">
        <f t="shared" si="7"/>
        <v>0</v>
      </c>
      <c r="AJ82" s="83">
        <f>[3]!credit(A82,"1/12/2015","28/02/2016")</f>
        <v>0</v>
      </c>
      <c r="AK82" s="83">
        <f t="shared" si="8"/>
        <v>0</v>
      </c>
      <c r="AL82" s="83">
        <f t="shared" si="66"/>
        <v>0</v>
      </c>
      <c r="AM82" s="83">
        <f t="shared" ref="AM82:AM83" si="74">F82+R82</f>
        <v>0</v>
      </c>
      <c r="AN82" s="83">
        <f t="shared" si="68"/>
        <v>0</v>
      </c>
      <c r="AO82" s="83">
        <f t="shared" si="68"/>
        <v>0</v>
      </c>
      <c r="AP82" s="83">
        <f t="shared" si="68"/>
        <v>0</v>
      </c>
      <c r="AQ82" s="83">
        <f t="shared" si="30"/>
        <v>0</v>
      </c>
      <c r="AR82" s="83">
        <f t="shared" si="30"/>
        <v>0</v>
      </c>
      <c r="AS82" s="83">
        <f t="shared" si="30"/>
        <v>0</v>
      </c>
      <c r="AT82" s="83">
        <f t="shared" si="31"/>
        <v>0</v>
      </c>
      <c r="AU82" s="83">
        <f t="shared" si="31"/>
        <v>0</v>
      </c>
      <c r="AV82" s="83">
        <f t="shared" si="31"/>
        <v>0</v>
      </c>
      <c r="AW82" s="83">
        <f t="shared" si="32"/>
        <v>0</v>
      </c>
    </row>
    <row r="83" spans="1:49" x14ac:dyDescent="0.35">
      <c r="A83">
        <v>64110000</v>
      </c>
      <c r="B83" t="str">
        <f t="shared" si="3"/>
        <v>B- SALAIRE EXPLOITATION</v>
      </c>
      <c r="C83" t="str">
        <f t="shared" si="4"/>
        <v>A - Résultat Activité</v>
      </c>
      <c r="D83" t="str">
        <f t="shared" si="5"/>
        <v>Salaires appointements</v>
      </c>
      <c r="Q83" s="3">
        <f>[3]!credit(A83,"1/3/2015","31/3/2015")</f>
        <v>-39234.53</v>
      </c>
      <c r="R83" s="3">
        <f>[3]!credit(A83,"1/4/2015","30/4/2015")</f>
        <v>-47149.59</v>
      </c>
      <c r="S83" s="3">
        <f>[3]!credit(A83,"1/5/2015","31/5/2013")</f>
        <v>0</v>
      </c>
      <c r="T83" s="3">
        <f>[3]!credit(A83,"1/6/2015","30/6/2015")</f>
        <v>-47795</v>
      </c>
      <c r="U83" s="3">
        <f>[3]!credit(A83,"1/7/2015","31/7/2015")</f>
        <v>-44341.85</v>
      </c>
      <c r="V83" s="3">
        <f>[3]!credit(A83,"1/8/2015","31/8/2015")</f>
        <v>-54434.13</v>
      </c>
      <c r="W83" s="3">
        <f>[3]!credit(A83,"1/9/2015","30/9/2015")</f>
        <v>-61261.54</v>
      </c>
      <c r="X83" s="3">
        <f>[3]!credit(A83,"1/10/2015","31/10/2015")</f>
        <v>-63077.07</v>
      </c>
      <c r="Y83" s="3">
        <f>[3]!credit(A83,"1/11/2013","30/11/2015")</f>
        <v>-465665.97</v>
      </c>
      <c r="Z83" s="3">
        <f>[3]!credit(A83,"1/12/2015","31/12/2015")</f>
        <v>-36061.839999999997</v>
      </c>
      <c r="AA83" s="3">
        <f>[3]!credit(A83,"1/1/2016","31/1/2016")</f>
        <v>-11385.73</v>
      </c>
      <c r="AB83" s="3">
        <f>[3]!credit(A83,"1/2/2016","29/2/2016")</f>
        <v>-13399.55</v>
      </c>
      <c r="AC83" s="3">
        <f>[3]!credit(A83,"1/03/2016","31/03/2016")</f>
        <v>0</v>
      </c>
      <c r="AD83" s="3">
        <f>[3]!credit(A83,"1/04/2016","30/04/2016")</f>
        <v>0</v>
      </c>
      <c r="AE83" s="3">
        <f>[3]!credit(A83,"1/3/2015","31/05/2015")</f>
        <v>-137493.42000000001</v>
      </c>
      <c r="AF83" s="3">
        <f>[3]!credit(A83,"1/06/2015","31/08/2015")</f>
        <v>-146570.98000000001</v>
      </c>
      <c r="AG83" s="3">
        <f t="shared" si="6"/>
        <v>-284064.40000000002</v>
      </c>
      <c r="AH83" s="3">
        <f>[3]!credit(A83,"1/09/2015","30/11/2015")</f>
        <v>-181601.57</v>
      </c>
      <c r="AI83" s="3">
        <f t="shared" si="7"/>
        <v>-465665.97000000003</v>
      </c>
      <c r="AJ83" s="3">
        <f>[3]!credit(A83,"1/12/2015","28/02/2016")</f>
        <v>-60847.12</v>
      </c>
      <c r="AK83" s="74">
        <f t="shared" si="8"/>
        <v>-526513.09000000008</v>
      </c>
      <c r="AL83" s="3">
        <f t="shared" si="66"/>
        <v>-39234.53</v>
      </c>
      <c r="AM83" s="3">
        <f t="shared" si="74"/>
        <v>-47149.59</v>
      </c>
      <c r="AN83" s="3">
        <f t="shared" si="68"/>
        <v>0</v>
      </c>
      <c r="AO83" s="3">
        <f t="shared" si="68"/>
        <v>-47795</v>
      </c>
      <c r="AP83" s="3">
        <f t="shared" si="68"/>
        <v>-44341.85</v>
      </c>
      <c r="AQ83" s="3">
        <f t="shared" si="30"/>
        <v>-54434.13</v>
      </c>
      <c r="AR83" s="3">
        <f t="shared" si="30"/>
        <v>-61261.54</v>
      </c>
      <c r="AS83" s="3">
        <f t="shared" si="30"/>
        <v>-63077.07</v>
      </c>
      <c r="AT83" s="3">
        <f t="shared" si="31"/>
        <v>-465665.97</v>
      </c>
      <c r="AU83" s="3">
        <f t="shared" si="31"/>
        <v>-36061.839999999997</v>
      </c>
      <c r="AV83" s="3">
        <f t="shared" si="31"/>
        <v>-11385.73</v>
      </c>
      <c r="AW83" s="3">
        <f t="shared" si="32"/>
        <v>-13399.55</v>
      </c>
    </row>
    <row r="84" spans="1:49" x14ac:dyDescent="0.35">
      <c r="A84">
        <v>64120000</v>
      </c>
      <c r="B84" t="str">
        <f t="shared" si="3"/>
        <v>BAB - PROV CONGES PAYES</v>
      </c>
      <c r="C84" t="str">
        <f t="shared" si="4"/>
        <v>A - Résultat Activité</v>
      </c>
      <c r="D84" t="str">
        <f t="shared" si="5"/>
        <v>Conges payes</v>
      </c>
      <c r="Q84" s="3">
        <f>[3]!credit(A84,"1/3/2013","31/3/2015")</f>
        <v>10231.75</v>
      </c>
      <c r="R84" s="3">
        <f>[3]!credit(A84,"1/4/2015","30/4/2015")</f>
        <v>0</v>
      </c>
      <c r="S84" s="3">
        <f>[3]!credit(A84,"1/5/2015","31/5/2015")</f>
        <v>0</v>
      </c>
      <c r="T84" s="3">
        <f>[3]!credit(A84,"1/6/2015","30/6/2015")</f>
        <v>0</v>
      </c>
      <c r="U84" s="3">
        <f>[3]!credit(A84,"1/7/2015","31/7/2015")</f>
        <v>0</v>
      </c>
      <c r="V84" s="3">
        <f>[3]!credit(A84,"1/8/2013","31/8/2015")</f>
        <v>10231.75</v>
      </c>
      <c r="W84" s="3">
        <f>[3]!credit(A84,"1/9/2015","30/9/2015")</f>
        <v>0</v>
      </c>
      <c r="X84" s="3">
        <f>[3]!credit(A84,"1/10/2015","31/10/2015")</f>
        <v>0</v>
      </c>
      <c r="Y84" s="3">
        <f>[3]!credit(A84,"1/11/2015","30/11/2015")</f>
        <v>0</v>
      </c>
      <c r="Z84" s="3">
        <f>[3]!credit(A84,"1/12/2015","31/12/2015")</f>
        <v>0</v>
      </c>
      <c r="AA84" s="3">
        <f>[3]!credit(A84,"1/1/2016","31/1/2016")</f>
        <v>0</v>
      </c>
      <c r="AB84" s="3">
        <f>[3]!credit(A84,"1/2/2016","29/2/2016")</f>
        <v>-3015.78</v>
      </c>
      <c r="AC84" s="3">
        <f>[3]!credit(A84,"1/03/2016","31/03/2016")</f>
        <v>0</v>
      </c>
      <c r="AD84" s="3">
        <f>[3]!credit(A84,"1/04/2016","30/04/2016")</f>
        <v>0</v>
      </c>
      <c r="AE84" s="3">
        <f>[3]!credit(A84,"1/3/2015","31/05/2015")</f>
        <v>10231.75</v>
      </c>
      <c r="AF84" s="3">
        <f>[3]!credit(A84,"1/06/2015","31/08/2015")</f>
        <v>0</v>
      </c>
      <c r="AG84" s="3">
        <f t="shared" si="6"/>
        <v>10231.75</v>
      </c>
      <c r="AH84" s="3">
        <f>[3]!credit(A84,"1/09/2015","30/11/2015")</f>
        <v>0</v>
      </c>
      <c r="AI84" s="3">
        <f t="shared" si="7"/>
        <v>10231.75</v>
      </c>
      <c r="AJ84" s="3">
        <f>[3]!credit(A84,"1/12/2015","28/02/2016")</f>
        <v>-3015.78</v>
      </c>
      <c r="AK84" s="74">
        <f t="shared" si="8"/>
        <v>7215.9699999999993</v>
      </c>
      <c r="AL84" s="3">
        <f t="shared" si="66"/>
        <v>10231.75</v>
      </c>
      <c r="AM84" s="3">
        <f t="shared" ref="AM84" si="75">+F84+R84</f>
        <v>0</v>
      </c>
      <c r="AN84" s="3">
        <f t="shared" si="68"/>
        <v>0</v>
      </c>
      <c r="AO84" s="3">
        <f t="shared" si="68"/>
        <v>0</v>
      </c>
      <c r="AP84" s="3">
        <f t="shared" si="71"/>
        <v>0</v>
      </c>
      <c r="AQ84" s="3">
        <f t="shared" si="30"/>
        <v>10231.75</v>
      </c>
      <c r="AR84" s="3">
        <f t="shared" si="30"/>
        <v>0</v>
      </c>
      <c r="AS84" s="3">
        <f t="shared" si="72"/>
        <v>0</v>
      </c>
      <c r="AT84" s="3">
        <f t="shared" si="31"/>
        <v>0</v>
      </c>
      <c r="AU84" s="3">
        <f t="shared" si="31"/>
        <v>0</v>
      </c>
      <c r="AV84" s="3">
        <f t="shared" si="73"/>
        <v>0</v>
      </c>
      <c r="AW84" s="3">
        <f t="shared" si="32"/>
        <v>-3015.78</v>
      </c>
    </row>
    <row r="85" spans="1:49" x14ac:dyDescent="0.35">
      <c r="A85">
        <v>64130000</v>
      </c>
      <c r="B85" t="str">
        <f t="shared" si="3"/>
        <v xml:space="preserve">U- INTERESSEMENT </v>
      </c>
      <c r="C85" t="str">
        <f t="shared" si="4"/>
        <v>C- SALAIRE SIEGE</v>
      </c>
      <c r="D85" t="str">
        <f t="shared" si="5"/>
        <v>Primes et gratifications</v>
      </c>
      <c r="Q85" s="3">
        <f>[3]!credit(A85,"1/3/2015","31/3/2015")</f>
        <v>0</v>
      </c>
      <c r="R85" s="3">
        <f>[3]!credit(A85,"1/4/2015","30/4/2015")</f>
        <v>0</v>
      </c>
      <c r="S85" s="3">
        <f>[3]!credit(A85,"1/(5/2015","31/5/2015")</f>
        <v>0</v>
      </c>
      <c r="T85" s="3">
        <f>[3]!credit(A85,"1/6/2015","30/6/2015")</f>
        <v>0</v>
      </c>
      <c r="U85" s="3">
        <f>[3]!credit(A85,"1/7/2015","31/7/2015")</f>
        <v>0</v>
      </c>
      <c r="V85" s="3">
        <f>[3]!credit(A85,"1/8/2015","31/8/2015")</f>
        <v>0</v>
      </c>
      <c r="W85" s="3">
        <f>[3]!credit(A85,"1/9/2015","30/9/2015")</f>
        <v>0</v>
      </c>
      <c r="X85" s="3">
        <f>[3]!credit(A85,"1/10/2015","31/10/2015")</f>
        <v>0</v>
      </c>
      <c r="Y85" s="3">
        <f>[3]!credit(A85,"1/11/2015","30/11/2015")</f>
        <v>0</v>
      </c>
      <c r="Z85" s="3">
        <f>[3]!credit(A85,"1/12/2015","31/12/2015")</f>
        <v>0</v>
      </c>
      <c r="AA85" s="3">
        <f>[3]!credit(A85,"1/01/2016","31/1/2016")</f>
        <v>0</v>
      </c>
      <c r="AB85" s="3">
        <f>[3]!credit(A85,"1/2/2016","29/02/2016")</f>
        <v>0</v>
      </c>
      <c r="AC85" s="3">
        <f>[3]!credit(A85,"1/03/2016","31/03/2016")</f>
        <v>0</v>
      </c>
      <c r="AD85" s="3">
        <f>[3]!credit(A85,"1/04/2016","30/04/2016")</f>
        <v>0</v>
      </c>
      <c r="AE85" s="3">
        <f>[3]!credit(A85,"1/3/2015","31/05/2015")</f>
        <v>0</v>
      </c>
      <c r="AF85" s="3">
        <f>[3]!credit(A85,"1/06/2015","31/08/2015")</f>
        <v>0</v>
      </c>
      <c r="AG85" s="3">
        <f t="shared" si="6"/>
        <v>0</v>
      </c>
      <c r="AH85" s="3">
        <f>[3]!credit(A85,"1/09/2015","30/11/2015")</f>
        <v>0</v>
      </c>
      <c r="AI85" s="3">
        <f t="shared" si="7"/>
        <v>0</v>
      </c>
      <c r="AJ85" s="3">
        <f>[3]!credit(A85,"1/12/2015","28/02/2016")</f>
        <v>0</v>
      </c>
      <c r="AK85" s="3">
        <f t="shared" si="8"/>
        <v>0</v>
      </c>
      <c r="AL85" s="3">
        <f t="shared" si="66"/>
        <v>0</v>
      </c>
      <c r="AM85" s="3">
        <f t="shared" ref="AM85:AM86" si="76">F85+R85</f>
        <v>0</v>
      </c>
      <c r="AN85" s="3">
        <f t="shared" si="68"/>
        <v>0</v>
      </c>
      <c r="AO85" s="3">
        <f t="shared" si="68"/>
        <v>0</v>
      </c>
      <c r="AP85" s="3">
        <f t="shared" si="68"/>
        <v>0</v>
      </c>
      <c r="AQ85" s="3">
        <f t="shared" si="30"/>
        <v>0</v>
      </c>
      <c r="AR85" s="3">
        <f t="shared" si="30"/>
        <v>0</v>
      </c>
      <c r="AS85" s="3">
        <f t="shared" si="30"/>
        <v>0</v>
      </c>
      <c r="AT85" s="3">
        <f t="shared" si="31"/>
        <v>0</v>
      </c>
      <c r="AU85" s="3">
        <f t="shared" si="31"/>
        <v>0</v>
      </c>
      <c r="AV85" s="3">
        <f t="shared" si="31"/>
        <v>0</v>
      </c>
      <c r="AW85" s="3">
        <f t="shared" si="32"/>
        <v>0</v>
      </c>
    </row>
    <row r="86" spans="1:49" x14ac:dyDescent="0.35">
      <c r="A86">
        <v>64510000</v>
      </c>
      <c r="B86" t="str">
        <f t="shared" si="3"/>
        <v>BA- CHARGES SOCIAL ACTIVITE</v>
      </c>
      <c r="C86" t="str">
        <f t="shared" si="4"/>
        <v>A - Résultat Activité</v>
      </c>
      <c r="D86" t="str">
        <f t="shared" si="5"/>
        <v>Cotisations urssaf</v>
      </c>
      <c r="Q86" s="3">
        <f>[3]!credit(A86,"1/3/2015","31/3/2015")</f>
        <v>6810.26</v>
      </c>
      <c r="R86" s="3">
        <f>[3]!credit(A86,"1/4/2015","30/4/2015")</f>
        <v>-2069.6999999999998</v>
      </c>
      <c r="S86" s="3">
        <f>[3]!credit(A86,"1/5/2015","31/5/2013")</f>
        <v>0</v>
      </c>
      <c r="T86" s="3">
        <f>[3]!credit(A86,"1/6/2015","30/6/2015")</f>
        <v>-11438.32</v>
      </c>
      <c r="U86" s="3">
        <f>[3]!credit(A86,"1/7/2015","31/7/2015")</f>
        <v>-8392.82</v>
      </c>
      <c r="V86" s="3">
        <f>[3]!credit(A86,"1/8/2015","31/8/2015")</f>
        <v>-8016.31</v>
      </c>
      <c r="W86" s="3">
        <f>[3]!credit(A86,"1/9/2015","30/9/2015")</f>
        <v>-9252.82</v>
      </c>
      <c r="X86" s="3">
        <f>[3]!credit(A86,"1/10/2015","31/10/2015")</f>
        <v>-11905.34</v>
      </c>
      <c r="Y86" s="3">
        <f>[3]!credit(A86,"1/11/2013","30/11/2015")</f>
        <v>-68183.850000000006</v>
      </c>
      <c r="Z86" s="3">
        <f>[3]!credit(A86,"1/12/2015","31/12/2015")</f>
        <v>-16667.22</v>
      </c>
      <c r="AA86" s="3">
        <f>[3]!credit(A86,"1/1/2016","31/1/2016")</f>
        <v>-14937.19</v>
      </c>
      <c r="AB86" s="3">
        <f>[3]!credit(A86,"1/2/2016","29/2/2016")</f>
        <v>-7399.65</v>
      </c>
      <c r="AC86" s="3">
        <f>[3]!credit(A86,"1/03/2016","31/03/2016")</f>
        <v>0</v>
      </c>
      <c r="AD86" s="3">
        <f>[3]!credit(A86,"1/04/2016","30/04/2016")</f>
        <v>0</v>
      </c>
      <c r="AE86" s="3">
        <f>[3]!credit(A86,"1/3/2015","31/05/2015")</f>
        <v>-3400.38</v>
      </c>
      <c r="AF86" s="3">
        <f>[3]!credit(A86,"1/06/2015","31/08/2015")</f>
        <v>-27847.45</v>
      </c>
      <c r="AG86" s="3">
        <f t="shared" si="6"/>
        <v>-31247.83</v>
      </c>
      <c r="AH86" s="3">
        <f>[3]!credit(A86,"1/09/2015","30/11/2015")</f>
        <v>-36936.019999999997</v>
      </c>
      <c r="AI86" s="3">
        <f t="shared" si="7"/>
        <v>-68183.850000000006</v>
      </c>
      <c r="AJ86" s="3">
        <f>[3]!credit(A86,"1/12/2015","28/02/2016")</f>
        <v>-39004.06</v>
      </c>
      <c r="AK86" s="74">
        <f t="shared" si="8"/>
        <v>-107187.91</v>
      </c>
      <c r="AL86" s="3">
        <f t="shared" si="66"/>
        <v>6810.26</v>
      </c>
      <c r="AM86" s="3">
        <f t="shared" si="76"/>
        <v>-2069.6999999999998</v>
      </c>
      <c r="AN86" s="3">
        <f t="shared" si="68"/>
        <v>0</v>
      </c>
      <c r="AO86" s="3">
        <f t="shared" si="68"/>
        <v>-11438.32</v>
      </c>
      <c r="AP86" s="3">
        <f t="shared" si="68"/>
        <v>-8392.82</v>
      </c>
      <c r="AQ86" s="3">
        <f t="shared" si="30"/>
        <v>-8016.31</v>
      </c>
      <c r="AR86" s="3">
        <f t="shared" si="30"/>
        <v>-9252.82</v>
      </c>
      <c r="AS86" s="3">
        <f t="shared" si="30"/>
        <v>-11905.34</v>
      </c>
      <c r="AT86" s="3">
        <f t="shared" si="31"/>
        <v>-68183.850000000006</v>
      </c>
      <c r="AU86" s="3">
        <f t="shared" si="31"/>
        <v>-16667.22</v>
      </c>
      <c r="AV86" s="3">
        <f t="shared" si="31"/>
        <v>-14937.19</v>
      </c>
      <c r="AW86" s="3">
        <f t="shared" si="32"/>
        <v>-7399.65</v>
      </c>
    </row>
    <row r="87" spans="1:49" x14ac:dyDescent="0.35">
      <c r="A87">
        <v>64530000</v>
      </c>
      <c r="B87" t="s">
        <v>210</v>
      </c>
      <c r="C87" t="s">
        <v>234</v>
      </c>
      <c r="D87" t="str">
        <f t="shared" ref="D87:D110" si="77">+IF(ISNA(MATCH(A87,base,0)),"XXXXX",INDEX(base11,MATCH(A87,base),6))</f>
        <v>XXXXX</v>
      </c>
      <c r="Q87" s="3">
        <f>[3]!credit(A87,"1/3/2013","31/3/2015")</f>
        <v>1393.74</v>
      </c>
      <c r="R87" s="3">
        <f>[3]!credit(A87,"1/4/2015","30/4/2015")</f>
        <v>1656.52</v>
      </c>
      <c r="S87" s="3">
        <f>[3]!credit(A87,"1/5/2015","31/5/2015")</f>
        <v>1794.2</v>
      </c>
      <c r="T87" s="3">
        <f>[3]!credit(A87,"1/6/2015","30/6/2015")</f>
        <v>1686.44</v>
      </c>
      <c r="U87" s="3">
        <f>[3]!credit(A87,"1/7/2015","31/7/2015")</f>
        <v>-10589.47</v>
      </c>
      <c r="V87" s="3">
        <f>[3]!credit(A87,"1/8/2013","31/8/2015")</f>
        <v>-3942.71</v>
      </c>
      <c r="W87" s="3">
        <f>[3]!credit(A87,"1/9/2015","30/9/2015")</f>
        <v>2794.37</v>
      </c>
      <c r="X87" s="3">
        <f>[3]!credit(A87,"1/10/2015","31/10/2015")</f>
        <v>2421.6999999999998</v>
      </c>
      <c r="Y87" s="3">
        <f>[3]!credit(A87,"1/11/2015","30/11/2015")</f>
        <v>-16812.310000000001</v>
      </c>
      <c r="Z87" s="3">
        <f>[3]!credit(A87,"1/12/2015","31/12/2015")</f>
        <v>949.72</v>
      </c>
      <c r="AA87" s="3">
        <f>[3]!credit(A87,"1/1/2016","31/1/2016")</f>
        <v>444.03</v>
      </c>
      <c r="AB87" s="3">
        <f>[3]!credit(A87,"1/2/2016","29/2/2016")</f>
        <v>-15798.97</v>
      </c>
      <c r="AC87" s="3">
        <f>[3]!credit(A87,"1/03/2016","31/03/2016")</f>
        <v>0</v>
      </c>
      <c r="AD87" s="3">
        <f>[3]!credit(A87,"1/04/2016","30/04/2016")</f>
        <v>0</v>
      </c>
      <c r="AE87" s="3">
        <f>[3]!credit(A87,"1/3/2015","31/05/2015")</f>
        <v>4844.46</v>
      </c>
      <c r="AF87" s="3">
        <f>[3]!credit(A87,"1/06/2015","31/08/2015")</f>
        <v>-8787.17</v>
      </c>
      <c r="AG87" s="3">
        <f t="shared" ref="AG87:AG111" si="78">SUM(AE87:AF87)</f>
        <v>-3942.71</v>
      </c>
      <c r="AH87" s="3">
        <f>[3]!credit(A87,"1/09/2015","30/11/2015")</f>
        <v>-11596.24</v>
      </c>
      <c r="AI87" s="3">
        <f t="shared" ref="AI87:AI111" si="79">SUM(AG87:AH87)</f>
        <v>-15538.95</v>
      </c>
      <c r="AJ87" s="3">
        <f>[3]!credit(A87,"1/12/2015","28/02/2016")</f>
        <v>-14405.22</v>
      </c>
      <c r="AK87" s="74">
        <f t="shared" ref="AK87:AK110" si="80">SUM(AI87:AJ87)</f>
        <v>-29944.17</v>
      </c>
      <c r="AL87" s="3">
        <f t="shared" si="66"/>
        <v>1393.74</v>
      </c>
      <c r="AM87" s="3">
        <f t="shared" ref="AM87" si="81">+F87+R87</f>
        <v>1656.52</v>
      </c>
      <c r="AN87" s="3">
        <f t="shared" si="68"/>
        <v>1794.2</v>
      </c>
      <c r="AO87" s="3">
        <f t="shared" si="68"/>
        <v>1686.44</v>
      </c>
      <c r="AP87" s="3">
        <f t="shared" si="71"/>
        <v>-10589.47</v>
      </c>
      <c r="AQ87" s="3">
        <f t="shared" si="30"/>
        <v>-3942.71</v>
      </c>
      <c r="AR87" s="3">
        <f t="shared" si="30"/>
        <v>2794.37</v>
      </c>
      <c r="AS87" s="3">
        <f t="shared" si="72"/>
        <v>2421.6999999999998</v>
      </c>
      <c r="AT87" s="3">
        <f t="shared" si="31"/>
        <v>-16812.310000000001</v>
      </c>
      <c r="AU87" s="3">
        <f t="shared" si="31"/>
        <v>949.72</v>
      </c>
      <c r="AV87" s="3">
        <f t="shared" si="73"/>
        <v>444.03</v>
      </c>
      <c r="AW87" s="3">
        <f t="shared" si="32"/>
        <v>-15798.97</v>
      </c>
    </row>
    <row r="88" spans="1:49" x14ac:dyDescent="0.35">
      <c r="A88">
        <v>64540000</v>
      </c>
      <c r="B88" t="s">
        <v>210</v>
      </c>
      <c r="C88" t="s">
        <v>234</v>
      </c>
      <c r="D88" t="str">
        <f t="shared" si="77"/>
        <v>XXXXX</v>
      </c>
      <c r="Q88" s="3">
        <f>[3]!credit(A88,"1/3/2015","31/3/2015")</f>
        <v>0</v>
      </c>
      <c r="R88" s="3">
        <f>[3]!credit(A88,"1/4/2015","30/4/2015")</f>
        <v>-9000</v>
      </c>
      <c r="S88" s="3">
        <f>[3]!credit(A88,"1/(5/2015","31/5/2015")</f>
        <v>-9000</v>
      </c>
      <c r="T88" s="3">
        <f>[3]!credit(A88,"1/6/2015","30/6/2015")</f>
        <v>0</v>
      </c>
      <c r="U88" s="3">
        <f>[3]!credit(A88,"1/7/2015","31/7/2015")</f>
        <v>0</v>
      </c>
      <c r="V88" s="3">
        <f>[3]!credit(A88,"1/8/2015","31/8/2015")</f>
        <v>0</v>
      </c>
      <c r="W88" s="3">
        <f>[3]!credit(A88,"1/9/2015","30/9/2015")</f>
        <v>0</v>
      </c>
      <c r="X88" s="3">
        <f>[3]!credit(A88,"1/10/2015","31/10/2015")</f>
        <v>0</v>
      </c>
      <c r="Y88" s="3">
        <f>[3]!credit(A88,"1/11/2015","30/11/2015")</f>
        <v>0</v>
      </c>
      <c r="Z88" s="3">
        <f>[3]!credit(A88,"1/12/2015","31/12/2015")</f>
        <v>0</v>
      </c>
      <c r="AA88" s="3">
        <f>[3]!credit(A88,"1/01/2016","31/1/2016")</f>
        <v>0</v>
      </c>
      <c r="AB88" s="3">
        <f>[3]!credit(A88,"1/2/2016","29/02/2016")</f>
        <v>-1769.08</v>
      </c>
      <c r="AC88" s="3">
        <f>[3]!credit(A88,"1/03/2016","31/03/2016")</f>
        <v>0</v>
      </c>
      <c r="AD88" s="3">
        <f>[3]!credit(A88,"1/04/2016","30/04/2016")</f>
        <v>0</v>
      </c>
      <c r="AE88" s="3">
        <f>[3]!credit(A88,"1/3/2015","31/05/2015")</f>
        <v>-9000</v>
      </c>
      <c r="AF88" s="3">
        <f>[3]!credit(A88,"1/06/2015","31/08/2015")</f>
        <v>0</v>
      </c>
      <c r="AG88" s="3">
        <f t="shared" si="78"/>
        <v>-9000</v>
      </c>
      <c r="AH88" s="3">
        <f>[3]!credit(A88,"1/09/2015","30/11/2015")</f>
        <v>0</v>
      </c>
      <c r="AI88" s="3">
        <f t="shared" si="79"/>
        <v>-9000</v>
      </c>
      <c r="AJ88" s="3">
        <f>[3]!credit(A88,"1/12/2015","28/02/2016")</f>
        <v>-1769.08</v>
      </c>
      <c r="AK88" s="74">
        <f t="shared" si="80"/>
        <v>-10769.08</v>
      </c>
      <c r="AL88" s="3">
        <f t="shared" si="66"/>
        <v>0</v>
      </c>
      <c r="AM88" s="3">
        <f t="shared" ref="AM88:AM89" si="82">F88+R88</f>
        <v>-9000</v>
      </c>
      <c r="AN88" s="3">
        <f t="shared" si="68"/>
        <v>-9000</v>
      </c>
      <c r="AO88" s="3">
        <f t="shared" si="68"/>
        <v>0</v>
      </c>
      <c r="AP88" s="3">
        <f t="shared" si="68"/>
        <v>0</v>
      </c>
      <c r="AQ88" s="3">
        <f t="shared" si="30"/>
        <v>0</v>
      </c>
      <c r="AR88" s="3">
        <f t="shared" si="30"/>
        <v>0</v>
      </c>
      <c r="AS88" s="3">
        <f t="shared" si="30"/>
        <v>0</v>
      </c>
      <c r="AT88" s="3">
        <f t="shared" si="31"/>
        <v>0</v>
      </c>
      <c r="AU88" s="3">
        <f t="shared" si="31"/>
        <v>0</v>
      </c>
      <c r="AV88" s="3">
        <f t="shared" si="31"/>
        <v>0</v>
      </c>
      <c r="AW88" s="3">
        <f t="shared" si="32"/>
        <v>-1769.08</v>
      </c>
    </row>
    <row r="89" spans="1:49" x14ac:dyDescent="0.35">
      <c r="A89">
        <v>64550000</v>
      </c>
      <c r="B89" t="s">
        <v>210</v>
      </c>
      <c r="C89" t="s">
        <v>234</v>
      </c>
      <c r="D89" t="str">
        <f t="shared" si="77"/>
        <v>XXXXX</v>
      </c>
      <c r="Q89" s="3">
        <f>[3]!credit(A89,"1/3/2015","31/3/2015")</f>
        <v>2855.29</v>
      </c>
      <c r="R89" s="3">
        <f>[3]!credit(A89,"1/4/2015","30/4/2015")</f>
        <v>0</v>
      </c>
      <c r="S89" s="3">
        <f>[3]!credit(A89,"1/5/2015","31/5/2013")</f>
        <v>0</v>
      </c>
      <c r="T89" s="3">
        <f>[3]!credit(A89,"1/6/2015","30/6/2015")</f>
        <v>0</v>
      </c>
      <c r="U89" s="3">
        <f>[3]!credit(A89,"1/7/2015","31/7/2015")</f>
        <v>0</v>
      </c>
      <c r="V89" s="3">
        <f>[3]!credit(A89,"1/8/2015","31/8/2015")</f>
        <v>0</v>
      </c>
      <c r="W89" s="3">
        <f>[3]!credit(A89,"1/9/2015","30/9/2015")</f>
        <v>0</v>
      </c>
      <c r="X89" s="3">
        <f>[3]!credit(A89,"1/10/2015","31/10/2015")</f>
        <v>0</v>
      </c>
      <c r="Y89" s="3">
        <f>[3]!credit(A89,"1/11/2013","30/11/2015")</f>
        <v>2855.29</v>
      </c>
      <c r="Z89" s="3">
        <f>[3]!credit(A89,"1/12/2015","31/12/2015")</f>
        <v>0</v>
      </c>
      <c r="AA89" s="3">
        <f>[3]!credit(A89,"1/1/2016","31/1/2016")</f>
        <v>0</v>
      </c>
      <c r="AB89" s="3">
        <f>[3]!credit(A89,"1/2/2016","29/2/2016")</f>
        <v>-777.49</v>
      </c>
      <c r="AC89" s="3">
        <f>[3]!credit(A89,"1/03/2016","31/03/2016")</f>
        <v>0</v>
      </c>
      <c r="AD89" s="3">
        <f>[3]!credit(A89,"1/04/2016","30/04/2016")</f>
        <v>0</v>
      </c>
      <c r="AE89" s="3">
        <f>[3]!credit(A89,"1/3/2015","31/05/2015")</f>
        <v>2855.29</v>
      </c>
      <c r="AF89" s="3">
        <f>[3]!credit(A89,"1/06/2015","31/08/2015")</f>
        <v>0</v>
      </c>
      <c r="AG89" s="3">
        <f t="shared" si="78"/>
        <v>2855.29</v>
      </c>
      <c r="AH89" s="3">
        <f>[3]!credit(A89,"1/09/2015","30/11/2015")</f>
        <v>0</v>
      </c>
      <c r="AI89" s="3">
        <f t="shared" si="79"/>
        <v>2855.29</v>
      </c>
      <c r="AJ89" s="3">
        <f>[3]!credit(A89,"1/12/2015","28/02/2016")</f>
        <v>-777.49</v>
      </c>
      <c r="AK89" s="74">
        <f t="shared" si="80"/>
        <v>2077.8000000000002</v>
      </c>
      <c r="AL89" s="3">
        <f t="shared" si="66"/>
        <v>2855.29</v>
      </c>
      <c r="AM89" s="3">
        <f t="shared" si="82"/>
        <v>0</v>
      </c>
      <c r="AN89" s="3">
        <f t="shared" si="68"/>
        <v>0</v>
      </c>
      <c r="AO89" s="3">
        <f t="shared" si="68"/>
        <v>0</v>
      </c>
      <c r="AP89" s="3">
        <f t="shared" si="68"/>
        <v>0</v>
      </c>
      <c r="AQ89" s="3">
        <f t="shared" si="30"/>
        <v>0</v>
      </c>
      <c r="AR89" s="3">
        <f t="shared" si="30"/>
        <v>0</v>
      </c>
      <c r="AS89" s="3">
        <f t="shared" si="30"/>
        <v>0</v>
      </c>
      <c r="AT89" s="3">
        <f t="shared" si="31"/>
        <v>2855.29</v>
      </c>
      <c r="AU89" s="3">
        <f t="shared" si="31"/>
        <v>0</v>
      </c>
      <c r="AV89" s="3">
        <f t="shared" si="31"/>
        <v>0</v>
      </c>
      <c r="AW89" s="3">
        <f t="shared" si="32"/>
        <v>-777.49</v>
      </c>
    </row>
    <row r="90" spans="1:49" x14ac:dyDescent="0.35">
      <c r="A90">
        <v>64553000</v>
      </c>
      <c r="B90" t="s">
        <v>210</v>
      </c>
      <c r="C90" t="s">
        <v>234</v>
      </c>
      <c r="D90" t="str">
        <f t="shared" si="77"/>
        <v>XXXXX</v>
      </c>
      <c r="Q90" s="3">
        <f>[3]!credit(A90,"1/3/2013","31/3/2015")</f>
        <v>141.9</v>
      </c>
      <c r="R90" s="3">
        <f>[3]!credit(A90,"1/4/2015","30/4/2015")</f>
        <v>164.33</v>
      </c>
      <c r="S90" s="3">
        <f>[3]!credit(A90,"1/5/2015","31/5/2015")</f>
        <v>182.68</v>
      </c>
      <c r="T90" s="3">
        <f>[3]!credit(A90,"1/6/2015","30/6/2015")</f>
        <v>-1054.28</v>
      </c>
      <c r="U90" s="3">
        <f>[3]!credit(A90,"1/7/2015","31/7/2015")</f>
        <v>151.94999999999999</v>
      </c>
      <c r="V90" s="3">
        <f>[3]!credit(A90,"1/8/2013","31/8/2015")</f>
        <v>-2029.52</v>
      </c>
      <c r="W90" s="3">
        <f>[3]!credit(A90,"1/9/2015","30/9/2015")</f>
        <v>174.8</v>
      </c>
      <c r="X90" s="3">
        <f>[3]!credit(A90,"1/10/2015","31/10/2015")</f>
        <v>339.29</v>
      </c>
      <c r="Y90" s="3">
        <f>[3]!credit(A90,"1/11/2015","30/11/2015")</f>
        <v>-1807.94</v>
      </c>
      <c r="Z90" s="3">
        <f>[3]!credit(A90,"1/12/2015","31/12/2015")</f>
        <v>194.74</v>
      </c>
      <c r="AA90" s="3">
        <f>[3]!credit(A90,"1/1/2016","31/1/2016")</f>
        <v>61.48</v>
      </c>
      <c r="AB90" s="3">
        <f>[3]!credit(A90,"1/2/2016","29/2/2016")</f>
        <v>-2499.2800000000002</v>
      </c>
      <c r="AC90" s="3">
        <f>[3]!credit(A90,"1/03/2016","31/03/2016")</f>
        <v>0</v>
      </c>
      <c r="AD90" s="3">
        <f>[3]!credit(A90,"1/04/2016","30/04/2016")</f>
        <v>0</v>
      </c>
      <c r="AE90" s="3">
        <f>[3]!credit(A90,"1/3/2015","31/05/2015")</f>
        <v>488.91</v>
      </c>
      <c r="AF90" s="3">
        <f>[3]!credit(A90,"1/06/2015","31/08/2015")</f>
        <v>-2518.4299999999998</v>
      </c>
      <c r="AG90" s="3">
        <f t="shared" si="78"/>
        <v>-2029.5199999999998</v>
      </c>
      <c r="AH90" s="3">
        <f>[3]!credit(A90,"1/09/2015","30/11/2015")</f>
        <v>-1293.8499999999999</v>
      </c>
      <c r="AI90" s="3">
        <f t="shared" si="79"/>
        <v>-3323.37</v>
      </c>
      <c r="AJ90" s="3">
        <f>[3]!credit(A90,"1/12/2015","28/02/2016")</f>
        <v>-2243.06</v>
      </c>
      <c r="AK90" s="74">
        <f t="shared" si="80"/>
        <v>-5566.43</v>
      </c>
      <c r="AL90" s="3">
        <f t="shared" si="66"/>
        <v>141.9</v>
      </c>
      <c r="AM90" s="3">
        <f t="shared" ref="AM90" si="83">+F90+R90</f>
        <v>164.33</v>
      </c>
      <c r="AN90" s="3">
        <f t="shared" si="68"/>
        <v>182.68</v>
      </c>
      <c r="AO90" s="3">
        <f t="shared" si="68"/>
        <v>-1054.28</v>
      </c>
      <c r="AP90" s="3">
        <f t="shared" si="71"/>
        <v>151.94999999999999</v>
      </c>
      <c r="AQ90" s="3">
        <f t="shared" si="30"/>
        <v>-2029.52</v>
      </c>
      <c r="AR90" s="3">
        <f t="shared" si="30"/>
        <v>174.8</v>
      </c>
      <c r="AS90" s="3">
        <f t="shared" si="72"/>
        <v>339.29</v>
      </c>
      <c r="AT90" s="3">
        <f t="shared" si="31"/>
        <v>-1807.94</v>
      </c>
      <c r="AU90" s="3">
        <f t="shared" si="31"/>
        <v>194.74</v>
      </c>
      <c r="AV90" s="3">
        <f t="shared" si="73"/>
        <v>61.48</v>
      </c>
      <c r="AW90" s="3">
        <f t="shared" si="32"/>
        <v>-2499.2800000000002</v>
      </c>
    </row>
    <row r="91" spans="1:49" x14ac:dyDescent="0.35">
      <c r="A91">
        <v>64572000</v>
      </c>
      <c r="B91" t="s">
        <v>210</v>
      </c>
      <c r="C91" t="s">
        <v>234</v>
      </c>
      <c r="D91" t="str">
        <f t="shared" si="77"/>
        <v>XXXXX</v>
      </c>
      <c r="Q91" s="3">
        <f>[3]!credit(A91,"1/3/2013","31/3/2015")</f>
        <v>210.28</v>
      </c>
      <c r="R91" s="3">
        <f>[3]!credit(A91,"1/4/2015","30/4/2015")</f>
        <v>-264.7</v>
      </c>
      <c r="S91" s="3">
        <f>[3]!credit(A91,"1/5/2015","31/5/2015")</f>
        <v>-248.32</v>
      </c>
      <c r="T91" s="3">
        <f>[3]!credit(A91,"1/6/2015","30/6/2015")</f>
        <v>-198.89</v>
      </c>
      <c r="U91" s="3">
        <f>[3]!credit(A91,"1/7/2015","31/7/2015")</f>
        <v>-777.94</v>
      </c>
      <c r="V91" s="3">
        <f>[3]!credit(A91,"1/8/2013","31/8/2015")</f>
        <v>-1800.89</v>
      </c>
      <c r="W91" s="3">
        <f>[3]!credit(A91,"1/9/2015","30/9/2015")</f>
        <v>-497.66</v>
      </c>
      <c r="X91" s="3">
        <f>[3]!credit(A91,"1/10/2015","31/10/2015")</f>
        <v>-497.66</v>
      </c>
      <c r="Y91" s="3">
        <f>[3]!credit(A91,"1/11/2015","30/11/2015")</f>
        <v>-514.04</v>
      </c>
      <c r="Z91" s="3">
        <f>[3]!credit(A91,"1/12/2015","31/12/2015")</f>
        <v>-546.79999999999995</v>
      </c>
      <c r="AA91" s="3">
        <f>[3]!credit(A91,"1/1/2016","31/1/2016")</f>
        <v>-645.64</v>
      </c>
      <c r="AB91" s="3">
        <f>[3]!credit(A91,"1/2/2016","29/2/2016")</f>
        <v>-766.48</v>
      </c>
      <c r="AC91" s="3">
        <f>[3]!credit(A91,"1/03/2016","31/03/2016")</f>
        <v>0</v>
      </c>
      <c r="AD91" s="3">
        <f>[3]!credit(A91,"1/04/2016","30/04/2016")</f>
        <v>0</v>
      </c>
      <c r="AE91" s="3">
        <f>[3]!credit(A91,"1/3/2015","31/05/2015")</f>
        <v>-302.74</v>
      </c>
      <c r="AF91" s="3">
        <f>[3]!credit(A91,"1/06/2015","31/08/2015")</f>
        <v>-1498.15</v>
      </c>
      <c r="AG91" s="3">
        <f t="shared" si="78"/>
        <v>-1800.89</v>
      </c>
      <c r="AH91" s="3">
        <f>[3]!credit(A91,"1/09/2015","30/11/2015")</f>
        <v>-1509.36</v>
      </c>
      <c r="AI91" s="3">
        <f t="shared" si="79"/>
        <v>-3310.25</v>
      </c>
      <c r="AJ91" s="3">
        <f>[3]!credit(A91,"1/12/2015","28/02/2016")</f>
        <v>-1958.92</v>
      </c>
      <c r="AK91" s="74">
        <f t="shared" si="80"/>
        <v>-5269.17</v>
      </c>
      <c r="AL91" s="3">
        <f t="shared" si="66"/>
        <v>210.28</v>
      </c>
      <c r="AM91" s="3">
        <f t="shared" ref="AM91:AM92" si="84">F91+R91</f>
        <v>-264.7</v>
      </c>
      <c r="AN91" s="3">
        <f t="shared" si="68"/>
        <v>-248.32</v>
      </c>
      <c r="AO91" s="3">
        <f t="shared" si="68"/>
        <v>-198.89</v>
      </c>
      <c r="AP91" s="3">
        <f t="shared" si="68"/>
        <v>-777.94</v>
      </c>
      <c r="AQ91" s="3">
        <f t="shared" si="68"/>
        <v>-1800.89</v>
      </c>
      <c r="AR91" s="3">
        <f t="shared" si="68"/>
        <v>-497.66</v>
      </c>
      <c r="AS91" s="3">
        <f t="shared" si="68"/>
        <v>-497.66</v>
      </c>
      <c r="AT91" s="3">
        <f t="shared" si="68"/>
        <v>-514.04</v>
      </c>
      <c r="AU91" s="3">
        <f t="shared" si="68"/>
        <v>-546.79999999999995</v>
      </c>
      <c r="AV91" s="3">
        <f t="shared" si="68"/>
        <v>-645.64</v>
      </c>
      <c r="AW91" s="3">
        <f t="shared" si="68"/>
        <v>-766.48</v>
      </c>
    </row>
    <row r="92" spans="1:49" x14ac:dyDescent="0.35">
      <c r="A92">
        <v>64750000</v>
      </c>
      <c r="B92" t="str">
        <f t="shared" ref="B92:B110" si="85">+IF(ISNA(MATCH(A92,base,0)),"XXXXX",INDEX(base1,MATCH(A92,base),4))</f>
        <v>BA- CHARGES SOCIAL EXPLOITATION</v>
      </c>
      <c r="C92" t="str">
        <f t="shared" ref="C92:C110" si="86">+IF(ISNA(MATCH(A92,base,0)),"XXXXX",INDEX(base1,MATCH(A92,base),3))</f>
        <v>A - Résultat Activité</v>
      </c>
      <c r="D92" t="str">
        <f t="shared" si="77"/>
        <v>Medecine du travail, pharmacie</v>
      </c>
      <c r="Q92" s="3">
        <f>[3]!credit(A92,"1/3/2015","31/3/2015")</f>
        <v>0</v>
      </c>
      <c r="R92" s="3">
        <f>[3]!credit(A92,"1/4/2015","30/4/2015")</f>
        <v>0</v>
      </c>
      <c r="S92" s="3">
        <f>[3]!credit(A92,"1/(5/2015","31/5/2015")</f>
        <v>0</v>
      </c>
      <c r="T92" s="3">
        <f>[3]!credit(A92,"1/6/2015","30/6/2015")</f>
        <v>0</v>
      </c>
      <c r="U92" s="3">
        <f>[3]!credit(A92,"1/7/2015","31/7/2015")</f>
        <v>0</v>
      </c>
      <c r="V92" s="3">
        <f>[3]!credit(A92,"1/8/2015","31/8/2015")</f>
        <v>0</v>
      </c>
      <c r="W92" s="3">
        <f>[3]!credit(A92,"1/9/2015","30/9/2015")</f>
        <v>-489.21</v>
      </c>
      <c r="X92" s="3">
        <f>[3]!credit(A92,"1/10/2015","31/10/2015")</f>
        <v>0</v>
      </c>
      <c r="Y92" s="3">
        <f>[3]!credit(A92,"1/11/2015","30/11/2015")</f>
        <v>0</v>
      </c>
      <c r="Z92" s="3">
        <f>[3]!credit(A92,"1/12/2015","31/12/2015")</f>
        <v>0</v>
      </c>
      <c r="AA92" s="3">
        <f>[3]!credit(A92,"1/01/2016","31/1/2016")</f>
        <v>0</v>
      </c>
      <c r="AB92" s="3">
        <f>[3]!credit(A92,"1/2/2016","29/02/2016")</f>
        <v>0</v>
      </c>
      <c r="AC92" s="3">
        <f>[3]!credit(A92,"1/03/2016","31/03/2016")</f>
        <v>0</v>
      </c>
      <c r="AD92" s="3">
        <f>[3]!credit(A92,"1/04/2016","30/04/2016")</f>
        <v>0</v>
      </c>
      <c r="AE92" s="3">
        <f>[3]!credit(A92,"1/3/2015","31/05/2015")</f>
        <v>0</v>
      </c>
      <c r="AF92" s="3">
        <f>[3]!credit(A92,"1/06/2015","31/08/2015")</f>
        <v>0</v>
      </c>
      <c r="AG92" s="3">
        <f t="shared" si="78"/>
        <v>0</v>
      </c>
      <c r="AH92" s="3">
        <f>[3]!credit(A92,"1/09/2015","30/11/2015")</f>
        <v>-489.21</v>
      </c>
      <c r="AI92" s="3">
        <f t="shared" si="79"/>
        <v>-489.21</v>
      </c>
      <c r="AJ92" s="3">
        <f>[3]!credit(A92,"1/12/2015","28/02/2016")</f>
        <v>0</v>
      </c>
      <c r="AK92" s="74">
        <f t="shared" si="80"/>
        <v>-489.21</v>
      </c>
      <c r="AL92" s="3">
        <f t="shared" si="66"/>
        <v>0</v>
      </c>
      <c r="AM92" s="3">
        <f t="shared" si="84"/>
        <v>0</v>
      </c>
      <c r="AN92" s="3">
        <f t="shared" si="68"/>
        <v>0</v>
      </c>
      <c r="AO92" s="3">
        <f t="shared" si="68"/>
        <v>0</v>
      </c>
      <c r="AP92" s="3">
        <f t="shared" si="68"/>
        <v>0</v>
      </c>
      <c r="AQ92" s="3">
        <f t="shared" si="68"/>
        <v>0</v>
      </c>
      <c r="AR92" s="3">
        <f t="shared" si="68"/>
        <v>-489.21</v>
      </c>
      <c r="AS92" s="3">
        <f t="shared" si="68"/>
        <v>0</v>
      </c>
      <c r="AT92" s="3">
        <f t="shared" si="68"/>
        <v>0</v>
      </c>
      <c r="AU92" s="3">
        <f t="shared" si="68"/>
        <v>0</v>
      </c>
      <c r="AV92" s="3">
        <f t="shared" si="68"/>
        <v>0</v>
      </c>
      <c r="AW92" s="3">
        <f t="shared" si="68"/>
        <v>0</v>
      </c>
    </row>
    <row r="93" spans="1:49" x14ac:dyDescent="0.35">
      <c r="A93">
        <v>64900000</v>
      </c>
      <c r="B93" t="str">
        <f t="shared" si="85"/>
        <v>BA- CHARGES SOCIAL EXPLOITATION</v>
      </c>
      <c r="C93" t="str">
        <f t="shared" si="86"/>
        <v>A - Résultat Activité</v>
      </c>
      <c r="D93" t="str">
        <f t="shared" si="77"/>
        <v>CICE</v>
      </c>
      <c r="Q93" s="3">
        <f>[3]!credit(A93,"1/3/2015","31/3/2015")</f>
        <v>-3029</v>
      </c>
      <c r="R93" s="3">
        <f>[3]!credit(A93,"1/4/2015","30/4/2015")</f>
        <v>0</v>
      </c>
      <c r="S93" s="3">
        <f>[3]!credit(A93,"1/5/2015","31/5/2013")</f>
        <v>0</v>
      </c>
      <c r="T93" s="3">
        <f>[3]!credit(A93,"1/6/2015","30/6/2015")</f>
        <v>0</v>
      </c>
      <c r="U93" s="3">
        <f>[3]!credit(A93,"1/7/2015","31/7/2015")</f>
        <v>0</v>
      </c>
      <c r="V93" s="3">
        <f>[3]!credit(A93,"1/8/2015","31/8/2015")</f>
        <v>0</v>
      </c>
      <c r="W93" s="3">
        <f>[3]!credit(A93,"1/9/2015","30/9/2015")</f>
        <v>0</v>
      </c>
      <c r="X93" s="3">
        <f>[3]!credit(A93,"1/10/2015","31/10/2015")</f>
        <v>0</v>
      </c>
      <c r="Y93" s="3">
        <f>[3]!credit(A93,"1/11/2013","30/11/2015")</f>
        <v>-3029</v>
      </c>
      <c r="Z93" s="3">
        <f>[3]!credit(A93,"1/12/2015","31/12/2015")</f>
        <v>0</v>
      </c>
      <c r="AA93" s="3">
        <f>[3]!credit(A93,"1/1/2016","31/1/2016")</f>
        <v>0</v>
      </c>
      <c r="AB93" s="3">
        <f>[3]!credit(A93,"1/2/2016","29/2/2016")</f>
        <v>32876</v>
      </c>
      <c r="AC93" s="3">
        <f>[3]!credit(A93,"1/03/2016","31/03/2016")</f>
        <v>0</v>
      </c>
      <c r="AD93" s="3">
        <f>[3]!credit(A93,"1/04/2016","30/04/2016")</f>
        <v>0</v>
      </c>
      <c r="AE93" s="3">
        <f>[3]!credit(A93,"1/3/2015","31/05/2015")</f>
        <v>-3029</v>
      </c>
      <c r="AF93" s="3">
        <f>[3]!credit(A93,"1/06/2015","31/08/2015")</f>
        <v>0</v>
      </c>
      <c r="AG93" s="3">
        <f t="shared" si="78"/>
        <v>-3029</v>
      </c>
      <c r="AH93" s="3">
        <f>[3]!credit(A93,"1/09/2015","30/11/2015")</f>
        <v>0</v>
      </c>
      <c r="AI93" s="3">
        <f t="shared" si="79"/>
        <v>-3029</v>
      </c>
      <c r="AJ93" s="3">
        <f>[3]!credit(A93,"1/12/2015","28/02/2016")</f>
        <v>32876</v>
      </c>
      <c r="AK93" s="74">
        <f t="shared" si="80"/>
        <v>29847</v>
      </c>
      <c r="AL93" s="3">
        <f t="shared" si="66"/>
        <v>-3029</v>
      </c>
      <c r="AM93" s="3">
        <f t="shared" ref="AM93" si="87">+F93+R93</f>
        <v>0</v>
      </c>
      <c r="AN93" s="3">
        <f t="shared" si="68"/>
        <v>0</v>
      </c>
      <c r="AO93" s="3">
        <f t="shared" si="68"/>
        <v>0</v>
      </c>
      <c r="AP93" s="3">
        <f t="shared" si="71"/>
        <v>0</v>
      </c>
      <c r="AQ93" s="3">
        <f t="shared" si="68"/>
        <v>0</v>
      </c>
      <c r="AR93" s="3">
        <f t="shared" si="68"/>
        <v>0</v>
      </c>
      <c r="AS93" s="3">
        <f t="shared" si="72"/>
        <v>0</v>
      </c>
      <c r="AT93" s="3">
        <f t="shared" si="68"/>
        <v>-3029</v>
      </c>
      <c r="AU93" s="3">
        <f t="shared" si="68"/>
        <v>0</v>
      </c>
      <c r="AV93" s="3">
        <f t="shared" si="73"/>
        <v>0</v>
      </c>
      <c r="AW93" s="3">
        <f t="shared" si="68"/>
        <v>32876</v>
      </c>
    </row>
    <row r="94" spans="1:49" x14ac:dyDescent="0.35">
      <c r="A94">
        <v>65100000</v>
      </c>
      <c r="B94" t="str">
        <f t="shared" si="85"/>
        <v>P- AUTRES PRODUITS / AUTRES CHARGES</v>
      </c>
      <c r="C94" t="str">
        <f t="shared" si="86"/>
        <v>B- EBITDA</v>
      </c>
      <c r="D94" t="str">
        <f t="shared" si="77"/>
        <v>Redevanc. concess. brev. licenc,..</v>
      </c>
      <c r="Q94" s="3">
        <f>[3]!credit(A94,"1/3/2013","31/3/2015")</f>
        <v>0</v>
      </c>
      <c r="R94" s="3">
        <f>[3]!credit(A94,"1/4/2015","30/4/2015")</f>
        <v>0</v>
      </c>
      <c r="S94" s="3">
        <f>[3]!credit(A94,"1/5/2015","31/5/2015")</f>
        <v>0</v>
      </c>
      <c r="T94" s="3">
        <f>[3]!credit(A94,"1/6/2015","30/6/2015")</f>
        <v>0</v>
      </c>
      <c r="U94" s="3">
        <f>[3]!credit(A94,"1/7/2015","31/7/2015")</f>
        <v>0</v>
      </c>
      <c r="V94" s="3">
        <f>[3]!credit(A94,"1/8/2013","31/8/2015")</f>
        <v>0</v>
      </c>
      <c r="W94" s="3">
        <f>[3]!credit(A94,"1/9/2015","30/9/2015")</f>
        <v>0</v>
      </c>
      <c r="X94" s="3">
        <f>[3]!credit(A94,"1/10/2015","31/10/2015")</f>
        <v>0</v>
      </c>
      <c r="Y94" s="3">
        <f>[3]!credit(A94,"1/11/2015","30/11/2015")</f>
        <v>0</v>
      </c>
      <c r="Z94" s="3">
        <f>[3]!credit(A94,"1/12/2015","31/12/2015")</f>
        <v>0</v>
      </c>
      <c r="AA94" s="3">
        <f>[3]!credit(A94,"1/1/2016","31/1/2016")</f>
        <v>0</v>
      </c>
      <c r="AB94" s="3">
        <f>[3]!credit(A94,"1/2/2016","29/2/2016")</f>
        <v>0</v>
      </c>
      <c r="AC94" s="3">
        <f>[3]!credit(A94,"1/03/2016","31/03/2016")</f>
        <v>0</v>
      </c>
      <c r="AD94" s="3">
        <f>[3]!credit(A94,"1/04/2016","30/04/2016")</f>
        <v>0</v>
      </c>
      <c r="AE94" s="3">
        <f>[3]!credit(A94,"1/3/2015","31/05/2015")</f>
        <v>0</v>
      </c>
      <c r="AF94" s="3">
        <f>[3]!credit(A94,"1/06/2015","31/08/2015")</f>
        <v>0</v>
      </c>
      <c r="AG94" s="3">
        <f t="shared" si="78"/>
        <v>0</v>
      </c>
      <c r="AH94" s="3">
        <f>[3]!credit(A94,"1/09/2015","30/11/2015")</f>
        <v>0</v>
      </c>
      <c r="AI94" s="3">
        <f t="shared" si="79"/>
        <v>0</v>
      </c>
      <c r="AJ94" s="3">
        <f>[3]!credit(A94,"1/12/2015","28/02/2016")</f>
        <v>0</v>
      </c>
      <c r="AK94" s="3">
        <f t="shared" si="80"/>
        <v>0</v>
      </c>
      <c r="AL94" s="3">
        <f t="shared" si="66"/>
        <v>0</v>
      </c>
      <c r="AM94" s="3">
        <f t="shared" ref="AM94:AM95" si="88">F94+R94</f>
        <v>0</v>
      </c>
      <c r="AN94" s="3">
        <f t="shared" si="68"/>
        <v>0</v>
      </c>
      <c r="AO94" s="3">
        <f t="shared" si="68"/>
        <v>0</v>
      </c>
      <c r="AP94" s="3">
        <f t="shared" si="68"/>
        <v>0</v>
      </c>
      <c r="AQ94" s="3">
        <f t="shared" si="68"/>
        <v>0</v>
      </c>
      <c r="AR94" s="3">
        <f t="shared" si="68"/>
        <v>0</v>
      </c>
      <c r="AS94" s="3">
        <f t="shared" si="68"/>
        <v>0</v>
      </c>
      <c r="AT94" s="3">
        <f t="shared" si="68"/>
        <v>0</v>
      </c>
      <c r="AU94" s="3">
        <f t="shared" si="68"/>
        <v>0</v>
      </c>
      <c r="AV94" s="3">
        <f t="shared" si="68"/>
        <v>0</v>
      </c>
      <c r="AW94" s="3">
        <f t="shared" si="68"/>
        <v>0</v>
      </c>
    </row>
    <row r="95" spans="1:49" x14ac:dyDescent="0.35">
      <c r="A95">
        <v>65800000</v>
      </c>
      <c r="B95" t="str">
        <f t="shared" si="85"/>
        <v>P- AUTRES PRODUITS / AUTRES CHARGES</v>
      </c>
      <c r="C95" t="str">
        <f t="shared" si="86"/>
        <v>B- EBITDA</v>
      </c>
      <c r="D95" t="str">
        <f t="shared" si="77"/>
        <v>Charges diverses gestion courante</v>
      </c>
      <c r="Q95" s="3">
        <f>[3]!credit(A95,"1/3/2015","31/3/2015")</f>
        <v>0</v>
      </c>
      <c r="R95" s="3">
        <f>[3]!credit(A95,"1/4/2015","30/4/2015")</f>
        <v>0</v>
      </c>
      <c r="S95" s="3">
        <f>[3]!credit(A95,"1/(5/2015","31/5/2015")</f>
        <v>-45</v>
      </c>
      <c r="T95" s="3">
        <f>[3]!credit(A95,"1/6/2015","30/6/2015")</f>
        <v>0</v>
      </c>
      <c r="U95" s="3">
        <f>[3]!credit(A95,"1/7/2015","31/7/2015")</f>
        <v>-38.54</v>
      </c>
      <c r="V95" s="3">
        <f>[3]!credit(A95,"1/8/2015","31/8/2015")</f>
        <v>0</v>
      </c>
      <c r="W95" s="3">
        <f>[3]!credit(A95,"1/9/2015","30/9/2015")</f>
        <v>-2.86</v>
      </c>
      <c r="X95" s="3">
        <f>[3]!credit(A95,"1/10/2015","31/10/2015")</f>
        <v>-0.5</v>
      </c>
      <c r="Y95" s="3">
        <f>[3]!credit(A95,"1/11/2015","30/11/2015")</f>
        <v>0</v>
      </c>
      <c r="Z95" s="3">
        <f>[3]!credit(A95,"1/12/2015","31/12/2015")</f>
        <v>-10.64</v>
      </c>
      <c r="AA95" s="3">
        <f>[3]!credit(A95,"1/01/2016","31/1/2016")</f>
        <v>0</v>
      </c>
      <c r="AB95" s="3">
        <f>[3]!credit(A95,"1/2/2016","29/02/2016")</f>
        <v>0</v>
      </c>
      <c r="AC95" s="3">
        <f>[3]!credit(A95,"1/03/2016","31/03/2016")</f>
        <v>0</v>
      </c>
      <c r="AD95" s="3">
        <f>[3]!credit(A95,"1/04/2016","30/04/2016")</f>
        <v>0</v>
      </c>
      <c r="AE95" s="3">
        <f>[3]!credit(A95,"1/3/2015","31/05/2015")</f>
        <v>-45</v>
      </c>
      <c r="AF95" s="3">
        <f>[3]!credit(A95,"1/06/2015","31/08/2015")</f>
        <v>-38.54</v>
      </c>
      <c r="AG95" s="3">
        <f t="shared" si="78"/>
        <v>-83.539999999999992</v>
      </c>
      <c r="AH95" s="3">
        <f>[3]!credit(A95,"1/09/2015","30/11/2015")</f>
        <v>-3.36</v>
      </c>
      <c r="AI95" s="3">
        <f t="shared" si="79"/>
        <v>-86.899999999999991</v>
      </c>
      <c r="AJ95" s="3">
        <f>[3]!credit(A95,"1/12/2015","28/02/2016")</f>
        <v>-10.64</v>
      </c>
      <c r="AK95" s="74">
        <f t="shared" si="80"/>
        <v>-97.539999999999992</v>
      </c>
      <c r="AL95" s="3">
        <f t="shared" si="66"/>
        <v>0</v>
      </c>
      <c r="AM95" s="3">
        <f t="shared" si="88"/>
        <v>0</v>
      </c>
      <c r="AN95" s="3">
        <f t="shared" si="68"/>
        <v>-45</v>
      </c>
      <c r="AO95" s="3">
        <f t="shared" si="68"/>
        <v>0</v>
      </c>
      <c r="AP95" s="3">
        <f t="shared" si="68"/>
        <v>-38.54</v>
      </c>
      <c r="AQ95" s="3">
        <f t="shared" si="68"/>
        <v>0</v>
      </c>
      <c r="AR95" s="3">
        <f t="shared" si="68"/>
        <v>-2.86</v>
      </c>
      <c r="AS95" s="3">
        <f t="shared" si="68"/>
        <v>-0.5</v>
      </c>
      <c r="AT95" s="3">
        <f t="shared" si="68"/>
        <v>0</v>
      </c>
      <c r="AU95" s="3">
        <f t="shared" si="68"/>
        <v>-10.64</v>
      </c>
      <c r="AV95" s="3">
        <f t="shared" si="68"/>
        <v>0</v>
      </c>
      <c r="AW95" s="3">
        <f t="shared" si="68"/>
        <v>0</v>
      </c>
    </row>
    <row r="96" spans="1:49" x14ac:dyDescent="0.35">
      <c r="A96">
        <v>66116000</v>
      </c>
      <c r="B96" t="str">
        <f t="shared" si="85"/>
        <v>S- FRAIS FINANCIER</v>
      </c>
      <c r="C96" t="str">
        <f t="shared" si="86"/>
        <v>Résultat net avant IS</v>
      </c>
      <c r="D96" t="str">
        <f t="shared" si="77"/>
        <v>Des emprunts et dettes assimilees</v>
      </c>
      <c r="Q96" s="3">
        <f>[3]!credit(A96,"1/3/2015","31/3/2015")</f>
        <v>450.24</v>
      </c>
      <c r="R96" s="3">
        <f>[3]!credit(A96,"1/4/2015","30/4/2015")</f>
        <v>-162.16999999999999</v>
      </c>
      <c r="S96" s="3">
        <f>[3]!credit(A96,"1/5/2015","31/5/2013")</f>
        <v>0</v>
      </c>
      <c r="T96" s="3">
        <f>[3]!credit(A96,"1/6/2015","30/6/2015")</f>
        <v>-518.96</v>
      </c>
      <c r="U96" s="3">
        <f>[3]!credit(A96,"1/7/2015","31/7/2015")</f>
        <v>-180.6</v>
      </c>
      <c r="V96" s="3">
        <f>[3]!credit(A96,"1/8/2015","31/8/2015")</f>
        <v>-2207.7199999999998</v>
      </c>
      <c r="W96" s="3">
        <f>[3]!credit(A96,"1/9/2015","30/9/2015")</f>
        <v>-476.98</v>
      </c>
      <c r="X96" s="3">
        <f>[3]!credit(A96,"1/10/2015","31/10/2015")</f>
        <v>-168.89</v>
      </c>
      <c r="Y96" s="3">
        <f>[3]!credit(A96,"1/11/2013","30/11/2015")</f>
        <v>-7679.72</v>
      </c>
      <c r="Z96" s="3">
        <f>[3]!credit(A96,"1/12/2015","31/12/2015")</f>
        <v>-437.95</v>
      </c>
      <c r="AA96" s="3">
        <f>[3]!credit(A96,"1/1/2016","31/1/2016")</f>
        <v>-160.85</v>
      </c>
      <c r="AB96" s="3">
        <f>[3]!credit(A96,"1/2/2016","29/2/2016")</f>
        <v>-2749.08</v>
      </c>
      <c r="AC96" s="3">
        <f>[3]!credit(A96,"1/03/2016","31/03/2016")</f>
        <v>0</v>
      </c>
      <c r="AD96" s="3">
        <f>[3]!credit(A96,"1/04/2016","30/04/2016")</f>
        <v>0</v>
      </c>
      <c r="AE96" s="3">
        <f>[3]!credit(A96,"1/3/2015","31/05/2015")</f>
        <v>-2030.68</v>
      </c>
      <c r="AF96" s="3">
        <f>[3]!credit(A96,"1/06/2015","31/08/2015")</f>
        <v>-2907.28</v>
      </c>
      <c r="AG96" s="3">
        <f t="shared" si="78"/>
        <v>-4937.96</v>
      </c>
      <c r="AH96" s="3">
        <f>[3]!credit(A96,"1/09/2015","30/11/2015")</f>
        <v>-2741.76</v>
      </c>
      <c r="AI96" s="3">
        <f t="shared" si="79"/>
        <v>-7679.72</v>
      </c>
      <c r="AJ96" s="3">
        <f>[3]!credit(A96,"1/12/2015","29/02/2016")</f>
        <v>-3347.88</v>
      </c>
      <c r="AK96" s="74">
        <f t="shared" si="80"/>
        <v>-11027.6</v>
      </c>
      <c r="AL96" s="3">
        <f t="shared" si="66"/>
        <v>450.24</v>
      </c>
      <c r="AM96" s="3">
        <f t="shared" ref="AM96" si="89">+F96+R96</f>
        <v>-162.16999999999999</v>
      </c>
      <c r="AN96" s="3">
        <f t="shared" si="68"/>
        <v>0</v>
      </c>
      <c r="AO96" s="3">
        <f t="shared" si="68"/>
        <v>-518.96</v>
      </c>
      <c r="AP96" s="3">
        <f t="shared" si="71"/>
        <v>-180.6</v>
      </c>
      <c r="AQ96" s="3">
        <f t="shared" si="68"/>
        <v>-2207.7199999999998</v>
      </c>
      <c r="AR96" s="3">
        <f t="shared" si="68"/>
        <v>-476.98</v>
      </c>
      <c r="AS96" s="3">
        <f t="shared" si="72"/>
        <v>-168.89</v>
      </c>
      <c r="AT96" s="3">
        <f t="shared" si="68"/>
        <v>-7679.72</v>
      </c>
      <c r="AU96" s="3">
        <f t="shared" si="68"/>
        <v>-437.95</v>
      </c>
      <c r="AV96" s="3">
        <f t="shared" si="73"/>
        <v>-160.85</v>
      </c>
      <c r="AW96" s="3">
        <f t="shared" si="68"/>
        <v>-2749.08</v>
      </c>
    </row>
    <row r="97" spans="1:49" x14ac:dyDescent="0.35">
      <c r="A97">
        <v>67120000</v>
      </c>
      <c r="B97" t="str">
        <f t="shared" si="85"/>
        <v>T- FRAIS EXCEPTIONNEL</v>
      </c>
      <c r="C97" t="str">
        <f t="shared" si="86"/>
        <v>Résultat net avant IS</v>
      </c>
      <c r="D97" t="str">
        <f t="shared" si="77"/>
        <v>Penalites amendes fisc. &amp; penales</v>
      </c>
      <c r="Q97" s="3">
        <f>[3]!credit(A97,"1/3/2013","31/3/2015")</f>
        <v>0</v>
      </c>
      <c r="R97" s="3">
        <f>[3]!credit(A97,"1/4/2015","30/4/2015")</f>
        <v>0</v>
      </c>
      <c r="S97" s="3">
        <f>[3]!credit(A97,"1/5/2015","31/5/2015")</f>
        <v>0</v>
      </c>
      <c r="T97" s="3">
        <f>[3]!credit(A97,"1/6/2015","30/6/2015")</f>
        <v>0</v>
      </c>
      <c r="U97" s="3">
        <f>[3]!credit(A97,"1/7/2015","31/7/2015")</f>
        <v>0</v>
      </c>
      <c r="V97" s="3">
        <f>[3]!credit(A97,"1/8/2013","31/8/2015")</f>
        <v>0</v>
      </c>
      <c r="W97" s="3">
        <f>[3]!credit(A97,"1/9/2015","30/9/2015")</f>
        <v>0</v>
      </c>
      <c r="X97" s="3">
        <f>[3]!credit(A97,"1/10/2015","31/10/2015")</f>
        <v>0</v>
      </c>
      <c r="Y97" s="3">
        <f>[3]!credit(A97,"1/11/2015","30/11/2015")</f>
        <v>0</v>
      </c>
      <c r="Z97" s="3">
        <f>[3]!credit(A97,"1/12/2015","31/12/2015")</f>
        <v>0</v>
      </c>
      <c r="AA97" s="3">
        <f>[3]!credit(A97,"1/1/2016","31/1/2016")</f>
        <v>0</v>
      </c>
      <c r="AB97" s="3">
        <f>[3]!credit(A97,"1/2/2016","29/2/2016")</f>
        <v>0</v>
      </c>
      <c r="AC97" s="3">
        <f>[3]!credit(A97,"1/03/2016","31/03/2016")</f>
        <v>0</v>
      </c>
      <c r="AD97" s="3">
        <f>[3]!credit(A97,"1/04/2016","30/04/2016")</f>
        <v>0</v>
      </c>
      <c r="AE97" s="3">
        <f>[3]!credit(A97,"1/3/2015","31/05/2015")</f>
        <v>0</v>
      </c>
      <c r="AF97" s="3">
        <f>[3]!credit(A97,"1/06/2015","31/08/2015")</f>
        <v>0</v>
      </c>
      <c r="AG97" s="3">
        <f t="shared" si="78"/>
        <v>0</v>
      </c>
      <c r="AH97" s="3">
        <f>[3]!credit(A97,"1/09/2015","30/11/2015")</f>
        <v>0</v>
      </c>
      <c r="AI97" s="3">
        <f t="shared" si="79"/>
        <v>0</v>
      </c>
      <c r="AJ97" s="3">
        <f>[3]!credit(A97,"1/12/2015","29/02/2016")</f>
        <v>0</v>
      </c>
      <c r="AK97" s="3">
        <f t="shared" si="80"/>
        <v>0</v>
      </c>
      <c r="AL97" s="3">
        <f t="shared" si="66"/>
        <v>0</v>
      </c>
      <c r="AM97" s="3">
        <f t="shared" ref="AM97:AM98" si="90">F97+R97</f>
        <v>0</v>
      </c>
      <c r="AN97" s="3">
        <f t="shared" si="68"/>
        <v>0</v>
      </c>
      <c r="AO97" s="3">
        <f t="shared" si="68"/>
        <v>0</v>
      </c>
      <c r="AP97" s="3">
        <f t="shared" si="68"/>
        <v>0</v>
      </c>
      <c r="AQ97" s="3">
        <f t="shared" si="68"/>
        <v>0</v>
      </c>
      <c r="AR97" s="3">
        <f t="shared" si="68"/>
        <v>0</v>
      </c>
      <c r="AS97" s="3">
        <f t="shared" si="68"/>
        <v>0</v>
      </c>
      <c r="AT97" s="3">
        <f t="shared" si="68"/>
        <v>0</v>
      </c>
      <c r="AU97" s="3">
        <f t="shared" si="68"/>
        <v>0</v>
      </c>
      <c r="AV97" s="3">
        <f t="shared" si="68"/>
        <v>0</v>
      </c>
      <c r="AW97" s="3">
        <f t="shared" si="68"/>
        <v>0</v>
      </c>
    </row>
    <row r="98" spans="1:49" x14ac:dyDescent="0.35">
      <c r="A98">
        <v>67200000</v>
      </c>
      <c r="B98" t="str">
        <f t="shared" si="85"/>
        <v>T- FRAIS EXCEPTIONNEL</v>
      </c>
      <c r="C98" t="str">
        <f t="shared" si="86"/>
        <v>Résultat net avant IS</v>
      </c>
      <c r="D98" t="str">
        <f t="shared" si="77"/>
        <v>Charges sur exercices anterieurs</v>
      </c>
      <c r="Q98" s="3">
        <f>[3]!credit(A98,"1/3/2015","31/3/2015")</f>
        <v>0</v>
      </c>
      <c r="R98" s="3">
        <f>[3]!credit(A98,"1/4/2015","30/4/2015")</f>
        <v>0</v>
      </c>
      <c r="S98" s="3">
        <f>[3]!credit(A98,"1/(5/2015","31/5/2015")</f>
        <v>0</v>
      </c>
      <c r="T98" s="3">
        <f>[3]!credit(A98,"1/6/2015","30/6/2015")</f>
        <v>0</v>
      </c>
      <c r="U98" s="3">
        <f>[3]!credit(A98,"1/7/2015","31/7/2015")</f>
        <v>0</v>
      </c>
      <c r="V98" s="3">
        <f>[3]!credit(A98,"1/8/2015","31/8/2015")</f>
        <v>0</v>
      </c>
      <c r="W98" s="3">
        <f>[3]!credit(A98,"1/9/2015","30/9/2015")</f>
        <v>0</v>
      </c>
      <c r="X98" s="3">
        <f>[3]!credit(A98,"1/10/2015","31/10/2015")</f>
        <v>0</v>
      </c>
      <c r="Y98" s="3">
        <f>[3]!credit(A98,"1/11/2015","30/11/2015")</f>
        <v>0</v>
      </c>
      <c r="Z98" s="3">
        <f>[3]!credit(A98,"1/12/2015","31/12/2015")</f>
        <v>0</v>
      </c>
      <c r="AA98" s="3">
        <f>[3]!credit(A98,"1/01/2016","31/1/2016")</f>
        <v>0</v>
      </c>
      <c r="AB98" s="3">
        <f>[3]!credit(A98,"1/2/2016","29/02/2016")</f>
        <v>-1226</v>
      </c>
      <c r="AC98" s="3">
        <f>[3]!credit(A98,"1/03/2016","31/03/2016")</f>
        <v>0</v>
      </c>
      <c r="AD98" s="3">
        <f>[3]!credit(A98,"1/04/2016","30/04/2016")</f>
        <v>0</v>
      </c>
      <c r="AE98" s="3">
        <f>[3]!credit(A98,"1/3/2015","31/05/2015")</f>
        <v>0</v>
      </c>
      <c r="AF98" s="3">
        <f>[3]!credit(A98,"1/06/2015","31/08/2015")</f>
        <v>0</v>
      </c>
      <c r="AG98" s="3">
        <f t="shared" si="78"/>
        <v>0</v>
      </c>
      <c r="AH98" s="3">
        <f>[3]!credit(A98,"1/09/2015","30/11/2015")</f>
        <v>0</v>
      </c>
      <c r="AI98" s="3">
        <f t="shared" si="79"/>
        <v>0</v>
      </c>
      <c r="AJ98" s="3">
        <f>[3]!credit(A98,"1/12/2015","29/02/2016")</f>
        <v>-1226</v>
      </c>
      <c r="AK98" s="74">
        <f t="shared" si="80"/>
        <v>-1226</v>
      </c>
      <c r="AL98" s="3">
        <f t="shared" si="66"/>
        <v>0</v>
      </c>
      <c r="AM98" s="3">
        <f t="shared" si="90"/>
        <v>0</v>
      </c>
      <c r="AN98" s="3">
        <f t="shared" si="68"/>
        <v>0</v>
      </c>
      <c r="AO98" s="3">
        <f t="shared" si="68"/>
        <v>0</v>
      </c>
      <c r="AP98" s="3">
        <f t="shared" si="68"/>
        <v>0</v>
      </c>
      <c r="AQ98" s="3">
        <f t="shared" si="68"/>
        <v>0</v>
      </c>
      <c r="AR98" s="3">
        <f t="shared" si="68"/>
        <v>0</v>
      </c>
      <c r="AS98" s="3">
        <f t="shared" si="68"/>
        <v>0</v>
      </c>
      <c r="AT98" s="3">
        <f t="shared" si="68"/>
        <v>0</v>
      </c>
      <c r="AU98" s="3">
        <f t="shared" si="68"/>
        <v>0</v>
      </c>
      <c r="AV98" s="3">
        <f t="shared" si="68"/>
        <v>0</v>
      </c>
      <c r="AW98" s="3">
        <f t="shared" si="68"/>
        <v>-1226</v>
      </c>
    </row>
    <row r="99" spans="1:49" x14ac:dyDescent="0.35">
      <c r="A99">
        <v>68112000</v>
      </c>
      <c r="B99" t="str">
        <f t="shared" si="85"/>
        <v>Q- AMORTISSEMENT</v>
      </c>
      <c r="C99" t="str">
        <f t="shared" si="86"/>
        <v>Résultat d'exploitation</v>
      </c>
      <c r="D99" t="str">
        <f t="shared" si="77"/>
        <v>Immobilisations corporelles</v>
      </c>
      <c r="Q99" s="3">
        <f>[3]!credit(A99,"1/3/2015","31/3/2015")</f>
        <v>0</v>
      </c>
      <c r="R99" s="3">
        <f>[3]!credit(A99,"1/4/2015","30/4/2015")</f>
        <v>0</v>
      </c>
      <c r="S99" s="3">
        <f>[3]!credit(A99,"1/5/2015","31/5/2013")</f>
        <v>0</v>
      </c>
      <c r="T99" s="3">
        <f>[3]!credit(A99,"1/6/2015","30/6/2015")</f>
        <v>0</v>
      </c>
      <c r="U99" s="3">
        <f>[3]!credit(A99,"1/7/2015","31/7/2015")</f>
        <v>0</v>
      </c>
      <c r="V99" s="3">
        <f>[3]!credit(A99,"1/8/2015","31/8/2015")</f>
        <v>0</v>
      </c>
      <c r="W99" s="3">
        <f>[3]!credit(A99,"1/9/2015","30/9/2015")</f>
        <v>0</v>
      </c>
      <c r="X99" s="3">
        <f>[3]!credit(A99,"1/10/2015","31/10/2015")</f>
        <v>0</v>
      </c>
      <c r="Y99" s="3">
        <f>[3]!credit(A99,"1/11/2013","30/11/2015")</f>
        <v>0</v>
      </c>
      <c r="Z99" s="3">
        <f>[3]!credit(A99,"1/12/2015","31/12/2015")</f>
        <v>0</v>
      </c>
      <c r="AA99" s="3">
        <f>[3]!credit(A99,"1/1/2016","31/1/2016")</f>
        <v>0</v>
      </c>
      <c r="AB99" s="3">
        <f>[3]!credit(A99,"1/2/2016","29/2/2016")</f>
        <v>-124553</v>
      </c>
      <c r="AC99" s="3">
        <f>[3]!credit(A99,"1/03/2016","31/03/2016")</f>
        <v>0</v>
      </c>
      <c r="AD99" s="3">
        <f>[3]!credit(A99,"1/04/2016","30/04/2016")</f>
        <v>0</v>
      </c>
      <c r="AE99" s="3">
        <f>[3]!credit(A99,"1/3/2015","31/05/2015")</f>
        <v>0</v>
      </c>
      <c r="AF99" s="3">
        <f>[3]!credit(A99,"1/06/2015","31/08/2015")</f>
        <v>0</v>
      </c>
      <c r="AG99" s="3">
        <f t="shared" si="78"/>
        <v>0</v>
      </c>
      <c r="AH99" s="3">
        <f>[3]!credit(A99,"1/09/2015","30/11/2015")</f>
        <v>0</v>
      </c>
      <c r="AI99" s="3">
        <f t="shared" si="79"/>
        <v>0</v>
      </c>
      <c r="AJ99" s="3">
        <f>[3]!credit(A99,"1/12/2015","28/02/2016")</f>
        <v>-124553</v>
      </c>
      <c r="AK99" s="74">
        <f t="shared" si="80"/>
        <v>-124553</v>
      </c>
      <c r="AL99" s="3">
        <f t="shared" si="66"/>
        <v>0</v>
      </c>
      <c r="AM99" s="3">
        <f t="shared" ref="AM99" si="91">+F99+R99</f>
        <v>0</v>
      </c>
      <c r="AN99" s="3">
        <f t="shared" si="68"/>
        <v>0</v>
      </c>
      <c r="AO99" s="3">
        <f t="shared" si="68"/>
        <v>0</v>
      </c>
      <c r="AP99" s="3">
        <f t="shared" si="71"/>
        <v>0</v>
      </c>
      <c r="AQ99" s="3">
        <f t="shared" si="68"/>
        <v>0</v>
      </c>
      <c r="AR99" s="3">
        <f t="shared" si="68"/>
        <v>0</v>
      </c>
      <c r="AS99" s="3">
        <f t="shared" si="72"/>
        <v>0</v>
      </c>
      <c r="AT99" s="3">
        <f t="shared" si="68"/>
        <v>0</v>
      </c>
      <c r="AU99" s="3">
        <f t="shared" si="68"/>
        <v>0</v>
      </c>
      <c r="AV99" s="3">
        <f t="shared" si="73"/>
        <v>0</v>
      </c>
      <c r="AW99" s="3">
        <f t="shared" si="68"/>
        <v>-124553</v>
      </c>
    </row>
    <row r="100" spans="1:49" x14ac:dyDescent="0.35">
      <c r="A100">
        <v>68750000</v>
      </c>
      <c r="B100" t="s">
        <v>194</v>
      </c>
      <c r="C100" t="s">
        <v>206</v>
      </c>
      <c r="D100" t="str">
        <f t="shared" si="77"/>
        <v>XXXXX</v>
      </c>
      <c r="Q100" s="3">
        <f>[3]!credit(A100,"1/3/2015","31/3/2015")</f>
        <v>0</v>
      </c>
      <c r="R100" s="3">
        <f>[3]!credit(A100,"1/4/2015","30/4/2015")</f>
        <v>0</v>
      </c>
      <c r="S100" s="3">
        <f>[3]!credit(A100,"1/5/2015","31/5/2013")</f>
        <v>0</v>
      </c>
      <c r="T100" s="3">
        <f>[3]!credit(A100,"1/6/2015","30/6/2015")</f>
        <v>0</v>
      </c>
      <c r="U100" s="3">
        <f>[3]!credit(A100,"1/7/2015","31/7/2015")</f>
        <v>0</v>
      </c>
      <c r="V100" s="3">
        <f>[3]!credit(A100,"1/8/2015","31/8/2015")</f>
        <v>0</v>
      </c>
      <c r="W100" s="3">
        <f>[3]!credit(A100,"1/9/2015","30/9/2015")</f>
        <v>0</v>
      </c>
      <c r="X100" s="3">
        <f>[3]!credit(A100,"1/10/2015","31/10/2015")</f>
        <v>0</v>
      </c>
      <c r="Y100" s="3">
        <f>[3]!credit(A100,"1/11/2013","30/11/2015")</f>
        <v>0</v>
      </c>
      <c r="Z100" s="3">
        <f>[3]!credit(A100,"1/12/2015","31/12/2015")</f>
        <v>0</v>
      </c>
      <c r="AA100" s="3">
        <f>[3]!credit(A100,"1/1/2016","31/1/2016")</f>
        <v>0</v>
      </c>
      <c r="AB100" s="3">
        <f>[3]!credit(A100,"1/2/2016","29/2/2016")</f>
        <v>-50000</v>
      </c>
      <c r="AC100" s="3">
        <f>[3]!credit(A100,"1/03/2016","31/03/2016")</f>
        <v>0</v>
      </c>
      <c r="AD100" s="3">
        <f>[3]!credit(A100,"1/04/2016","30/04/2016")</f>
        <v>0</v>
      </c>
      <c r="AE100" s="3">
        <f>[3]!credit(A100,"1/3/2015","31/05/2015")</f>
        <v>0</v>
      </c>
      <c r="AF100" s="3">
        <f>[3]!credit(A100,"1/06/2015","31/08/2015")</f>
        <v>0</v>
      </c>
      <c r="AG100" s="3">
        <f t="shared" si="78"/>
        <v>0</v>
      </c>
      <c r="AH100" s="3">
        <f>[3]!credit(A100,"1/09/2015","30/11/2015")</f>
        <v>0</v>
      </c>
      <c r="AI100" s="3">
        <f t="shared" si="79"/>
        <v>0</v>
      </c>
      <c r="AJ100" s="3">
        <f>[3]!credit(A100,"1/12/2015","28/02/2016")</f>
        <v>-50000</v>
      </c>
      <c r="AK100" s="74">
        <f t="shared" si="80"/>
        <v>-50000</v>
      </c>
      <c r="AL100" s="3">
        <f t="shared" si="66"/>
        <v>0</v>
      </c>
      <c r="AM100" s="3">
        <f t="shared" ref="AM100:AM101" si="92">F100+R100</f>
        <v>0</v>
      </c>
      <c r="AN100" s="3">
        <f t="shared" si="68"/>
        <v>0</v>
      </c>
      <c r="AO100" s="3">
        <f t="shared" si="68"/>
        <v>0</v>
      </c>
      <c r="AP100" s="3">
        <f t="shared" si="68"/>
        <v>0</v>
      </c>
      <c r="AQ100" s="3">
        <f t="shared" si="68"/>
        <v>0</v>
      </c>
      <c r="AR100" s="3">
        <f t="shared" si="68"/>
        <v>0</v>
      </c>
      <c r="AS100" s="3">
        <f t="shared" si="68"/>
        <v>0</v>
      </c>
      <c r="AT100" s="3">
        <f t="shared" si="68"/>
        <v>0</v>
      </c>
      <c r="AU100" s="3">
        <f t="shared" si="68"/>
        <v>0</v>
      </c>
      <c r="AV100" s="3">
        <f t="shared" si="68"/>
        <v>0</v>
      </c>
      <c r="AW100" s="3">
        <f t="shared" si="68"/>
        <v>-50000</v>
      </c>
    </row>
    <row r="101" spans="1:49" x14ac:dyDescent="0.35">
      <c r="A101">
        <v>69500000</v>
      </c>
      <c r="B101" t="str">
        <f t="shared" si="85"/>
        <v>V- I.S</v>
      </c>
      <c r="C101" t="str">
        <f t="shared" si="86"/>
        <v>Résultat net après I.S</v>
      </c>
      <c r="D101" t="str">
        <f t="shared" si="77"/>
        <v>Impots sur les benefices</v>
      </c>
      <c r="Q101" s="3">
        <f>[3]!credit(A101,"1/3/2013","31/3/2015")</f>
        <v>0</v>
      </c>
      <c r="R101" s="3">
        <f>[3]!credit(A101,"1/4/2015","30/4/2015")</f>
        <v>0</v>
      </c>
      <c r="S101" s="3">
        <f>[3]!credit(A101,"1/5/2015","31/5/2015")</f>
        <v>0</v>
      </c>
      <c r="T101" s="3">
        <f>[3]!credit(A101,"1/6/2015","30/6/2015")</f>
        <v>0</v>
      </c>
      <c r="U101" s="3">
        <f>[3]!credit(A101,"1/7/2015","31/7/2015")</f>
        <v>0</v>
      </c>
      <c r="V101" s="3">
        <f>[3]!credit(A101,"1/8/2013","31/8/2015")</f>
        <v>0</v>
      </c>
      <c r="W101" s="3">
        <f>[3]!credit(A101,"1/9/2015","30/9/2015")</f>
        <v>0</v>
      </c>
      <c r="X101" s="3">
        <f>[3]!credit(A101,"1/10/2015","31/10/2015")</f>
        <v>0</v>
      </c>
      <c r="Y101" s="3">
        <f>[3]!credit(A101,"1/11/2015","30/11/2015")</f>
        <v>0</v>
      </c>
      <c r="Z101" s="3">
        <f>[3]!credit(A101,"1/12/2015","31/12/2015")</f>
        <v>0</v>
      </c>
      <c r="AA101" s="3">
        <f>[3]!credit(A101,"1/1/2016","31/1/2016")</f>
        <v>0</v>
      </c>
      <c r="AB101" s="3">
        <f>[3]!credit(A101,"1/2/2016","29/2/2016")</f>
        <v>0</v>
      </c>
      <c r="AC101" s="3">
        <f>[3]!credit(A101,"1/03/2016","31/03/2016")</f>
        <v>0</v>
      </c>
      <c r="AD101" s="3">
        <f>[3]!credit(A101,"1/04/2016","30/04/2016")</f>
        <v>0</v>
      </c>
      <c r="AE101" s="3">
        <f>[3]!credit(A101,"1/3/2015","31/05/2015")</f>
        <v>0</v>
      </c>
      <c r="AF101" s="3">
        <f>[3]!credit(A101,"1/06/2015","31/08/2015")</f>
        <v>0</v>
      </c>
      <c r="AG101" s="3">
        <f t="shared" si="78"/>
        <v>0</v>
      </c>
      <c r="AH101" s="3">
        <f>[3]!credit(A101,"1/09/2015","30/11/2015")</f>
        <v>0</v>
      </c>
      <c r="AI101" s="3">
        <f t="shared" si="79"/>
        <v>0</v>
      </c>
      <c r="AJ101" s="3">
        <f>[3]!credit(A101,"1/12/2015","28/02/2016")</f>
        <v>0</v>
      </c>
      <c r="AK101" s="3">
        <f t="shared" si="80"/>
        <v>0</v>
      </c>
      <c r="AL101" s="3">
        <f t="shared" si="66"/>
        <v>0</v>
      </c>
      <c r="AM101" s="3">
        <f t="shared" si="92"/>
        <v>0</v>
      </c>
      <c r="AN101" s="3">
        <f t="shared" si="68"/>
        <v>0</v>
      </c>
      <c r="AO101" s="3">
        <f t="shared" si="68"/>
        <v>0</v>
      </c>
      <c r="AP101" s="3">
        <f t="shared" si="68"/>
        <v>0</v>
      </c>
      <c r="AQ101" s="3">
        <f t="shared" si="68"/>
        <v>0</v>
      </c>
      <c r="AR101" s="3">
        <f t="shared" si="68"/>
        <v>0</v>
      </c>
      <c r="AS101" s="3">
        <f t="shared" si="68"/>
        <v>0</v>
      </c>
      <c r="AT101" s="3">
        <f t="shared" si="68"/>
        <v>0</v>
      </c>
      <c r="AU101" s="3">
        <f t="shared" si="68"/>
        <v>0</v>
      </c>
      <c r="AV101" s="3">
        <f t="shared" si="68"/>
        <v>0</v>
      </c>
      <c r="AW101" s="3">
        <f t="shared" si="68"/>
        <v>0</v>
      </c>
    </row>
    <row r="102" spans="1:49" x14ac:dyDescent="0.35">
      <c r="A102">
        <v>70600000</v>
      </c>
      <c r="B102" t="str">
        <f t="shared" si="85"/>
        <v>A- CA</v>
      </c>
      <c r="C102" t="str">
        <f t="shared" si="86"/>
        <v>A - Résultat Activité</v>
      </c>
      <c r="D102" t="str">
        <f t="shared" si="77"/>
        <v>Prestations de services</v>
      </c>
      <c r="E102">
        <f>+BUDGET!D25*BUDGET!B21</f>
        <v>55000</v>
      </c>
      <c r="F102">
        <f>+BUDGET!E25*BUDGET!B21</f>
        <v>123750</v>
      </c>
      <c r="G102">
        <f>+BUDGET!F25*BUDGET!B21</f>
        <v>165000</v>
      </c>
      <c r="H102">
        <f>+BUDGET!G25*BUDGET!B21</f>
        <v>151250</v>
      </c>
      <c r="I102">
        <f>+BUDGET!H25*BUDGET!B21</f>
        <v>165000</v>
      </c>
      <c r="J102">
        <f>+BUDGET!I25*BUDGET!B21</f>
        <v>96250.000000000015</v>
      </c>
      <c r="K102">
        <f>+BUDGET!J25*BUDGET!B21</f>
        <v>261250</v>
      </c>
      <c r="L102">
        <f>+BUDGET!K25*BUDGET!B21</f>
        <v>178750</v>
      </c>
      <c r="M102">
        <f>+BUDGET!L25*BUDGET!B21</f>
        <v>178750</v>
      </c>
      <c r="N102">
        <f>+BUDGET!M25*BUDGET!B21</f>
        <v>0</v>
      </c>
      <c r="Q102" s="3">
        <f>[3]!credit(A102,"1/3/2015","31/3/2015")</f>
        <v>0</v>
      </c>
      <c r="R102" s="3">
        <f>[3]!credit(A102,"1/4/2015","30/4/2015")</f>
        <v>0</v>
      </c>
      <c r="S102" s="3">
        <f>[3]!credit(A102,"1/(5/2015","31/5/2015")</f>
        <v>0</v>
      </c>
      <c r="T102" s="3">
        <f>[3]!credit(A102,"1/6/2015","30/6/2015")</f>
        <v>0</v>
      </c>
      <c r="U102" s="3">
        <f>[3]!credit(A102,"1/7/2015","31/7/2015")</f>
        <v>0</v>
      </c>
      <c r="V102" s="3">
        <f>[3]!credit(A102,"1/8/2015","31/8/2015")</f>
        <v>0</v>
      </c>
      <c r="W102" s="3">
        <f>[3]!credit(A102,"1/9/2015","30/9/2015")</f>
        <v>0</v>
      </c>
      <c r="X102" s="3">
        <f>[3]!credit(A102,"1/10/2015","31/10/2015")</f>
        <v>0</v>
      </c>
      <c r="Y102" s="3">
        <f>[3]!credit(A102,"1/11/2015","30/11/2015")</f>
        <v>40.909999999999997</v>
      </c>
      <c r="Z102" s="3">
        <f>[3]!credit(A102,"1/12/2015","31/12/2015")</f>
        <v>0</v>
      </c>
      <c r="AA102" s="3">
        <f>[3]!credit(A102,"1/01/2016","31/1/2016")</f>
        <v>0</v>
      </c>
      <c r="AB102" s="3">
        <f>[3]!credit(A102,"1/2/2016","29/02/2016")</f>
        <v>-40.909999999999997</v>
      </c>
      <c r="AC102" s="3">
        <f>[3]!credit(A102,"1/03/2016","31/03/2016")</f>
        <v>0</v>
      </c>
      <c r="AD102" s="3">
        <f>[3]!credit(A102,"1/04/2016","30/04/2016")</f>
        <v>0</v>
      </c>
      <c r="AE102" s="3">
        <f>[3]!credit(A102,"1/3/2015","31/05/2015")</f>
        <v>0</v>
      </c>
      <c r="AF102" s="3">
        <f>[3]!credit(A102,"1/06/2015","31/08/2015")</f>
        <v>0</v>
      </c>
      <c r="AG102" s="3">
        <f t="shared" si="78"/>
        <v>0</v>
      </c>
      <c r="AH102" s="3">
        <f>[3]!credit(A102,"1/09/2015","30/11/2015")</f>
        <v>40.909999999999997</v>
      </c>
      <c r="AI102" s="3">
        <f t="shared" si="79"/>
        <v>40.909999999999997</v>
      </c>
      <c r="AJ102" s="3">
        <f>[3]!credit(A102,"1/12/2015","28/02/2016")</f>
        <v>-40.909999999999997</v>
      </c>
      <c r="AK102" s="3">
        <f t="shared" si="80"/>
        <v>0</v>
      </c>
      <c r="AL102" s="3">
        <f t="shared" si="66"/>
        <v>55000</v>
      </c>
      <c r="AM102" s="3">
        <f t="shared" ref="AM102" si="93">+F102+R102</f>
        <v>123750</v>
      </c>
      <c r="AN102" s="3">
        <f t="shared" si="68"/>
        <v>165000</v>
      </c>
      <c r="AO102" s="3">
        <f t="shared" si="68"/>
        <v>151250</v>
      </c>
      <c r="AP102" s="3">
        <f t="shared" si="71"/>
        <v>165000</v>
      </c>
      <c r="AQ102" s="3">
        <f t="shared" si="68"/>
        <v>96250.000000000015</v>
      </c>
      <c r="AR102" s="3">
        <f t="shared" si="68"/>
        <v>261250</v>
      </c>
      <c r="AS102" s="3">
        <f t="shared" si="72"/>
        <v>178750</v>
      </c>
      <c r="AT102" s="3">
        <f t="shared" si="68"/>
        <v>178790.91</v>
      </c>
      <c r="AU102" s="3">
        <f t="shared" si="68"/>
        <v>0</v>
      </c>
      <c r="AV102" s="3">
        <f t="shared" si="73"/>
        <v>0</v>
      </c>
      <c r="AW102" s="3">
        <f t="shared" si="68"/>
        <v>-40.909999999999997</v>
      </c>
    </row>
    <row r="103" spans="1:49" x14ac:dyDescent="0.35">
      <c r="A103">
        <v>70605000</v>
      </c>
      <c r="B103" t="str">
        <f t="shared" si="85"/>
        <v>A- CA</v>
      </c>
      <c r="C103" t="str">
        <f t="shared" si="86"/>
        <v>A - Résultat Activité</v>
      </c>
      <c r="D103" t="str">
        <f t="shared" si="77"/>
        <v>PRESTATIONS SOINS TVA 10 %</v>
      </c>
      <c r="Q103" s="3">
        <f>[3]!credit(A103,"1/3/2015","31/3/2015")</f>
        <v>81455</v>
      </c>
      <c r="R103" s="3">
        <f>[3]!credit(A103,"1/4/2015","30/4/2015")</f>
        <v>106686</v>
      </c>
      <c r="S103" s="3">
        <f>[3]!credit(A103,"1/5/2015","31/5/2013")</f>
        <v>0</v>
      </c>
      <c r="T103" s="3">
        <f>[3]!credit(A103,"1/6/2015","30/6/2015")</f>
        <v>129819.58</v>
      </c>
      <c r="U103" s="3">
        <f>[3]!credit(A103,"1/7/2015","31/7/2015")</f>
        <v>121934.9</v>
      </c>
      <c r="V103" s="3">
        <f>[3]!credit(A103,"1/8/2015","31/8/2015")</f>
        <v>142152.79999999999</v>
      </c>
      <c r="W103" s="3">
        <f>[3]!credit(A103,"1/9/2015","30/9/2015")</f>
        <v>186087.93</v>
      </c>
      <c r="X103" s="3">
        <f>[3]!credit(A103,"1/10/2015","31/10/2015")</f>
        <v>261543.66</v>
      </c>
      <c r="Y103" s="3">
        <f>[3]!credit(A103,"1/11/2013","30/11/2015")</f>
        <v>1333787.1000000001</v>
      </c>
      <c r="Z103" s="3">
        <f>[3]!credit(A103,"1/12/2015","31/12/2015")</f>
        <v>55338.66</v>
      </c>
      <c r="AA103" s="3">
        <f>[3]!credit(A103,"1/1/2016","31/1/2016")</f>
        <v>0</v>
      </c>
      <c r="AB103" s="3">
        <f>[3]!credit(A103,"1/2/2016","29/2/2016")</f>
        <v>9458.3799999999992</v>
      </c>
      <c r="AC103" s="3">
        <f>[3]!credit(A103,"1/03/2016","31/03/2016")</f>
        <v>0</v>
      </c>
      <c r="AD103" s="3">
        <f>[3]!credit(A103,"1/04/2016","30/04/2016")</f>
        <v>0</v>
      </c>
      <c r="AE103" s="3">
        <f>[3]!credit(A103,"1/3/2015","31/05/2015")</f>
        <v>325764.06</v>
      </c>
      <c r="AF103" s="3">
        <f>[3]!credit(A103,"1/06/2015","31/08/2015")</f>
        <v>393907.28</v>
      </c>
      <c r="AG103" s="3">
        <f t="shared" si="78"/>
        <v>719671.34000000008</v>
      </c>
      <c r="AH103" s="3">
        <f>[3]!credit(A103,"1/09/2015","30/11/2015")</f>
        <v>614115.76</v>
      </c>
      <c r="AI103" s="3">
        <f t="shared" si="79"/>
        <v>1333787.1000000001</v>
      </c>
      <c r="AJ103" s="3">
        <f>[3]!credit(A103,"1/12/2015","28/02/2016")</f>
        <v>64797.04</v>
      </c>
      <c r="AK103" s="74">
        <f t="shared" si="80"/>
        <v>1398584.1400000001</v>
      </c>
      <c r="AL103" s="3">
        <f t="shared" si="66"/>
        <v>81455</v>
      </c>
      <c r="AM103" s="3">
        <f t="shared" ref="AM103:AM104" si="94">F103+R103</f>
        <v>106686</v>
      </c>
      <c r="AN103" s="3">
        <f t="shared" si="68"/>
        <v>0</v>
      </c>
      <c r="AO103" s="3">
        <f t="shared" si="68"/>
        <v>129819.58</v>
      </c>
      <c r="AP103" s="3">
        <f t="shared" si="68"/>
        <v>121934.9</v>
      </c>
      <c r="AQ103" s="3">
        <f t="shared" si="68"/>
        <v>142152.79999999999</v>
      </c>
      <c r="AR103" s="3">
        <f t="shared" si="68"/>
        <v>186087.93</v>
      </c>
      <c r="AS103" s="3">
        <f t="shared" si="68"/>
        <v>261543.66</v>
      </c>
      <c r="AT103" s="3">
        <f t="shared" si="68"/>
        <v>1333787.1000000001</v>
      </c>
      <c r="AU103" s="3">
        <f t="shared" si="68"/>
        <v>55338.66</v>
      </c>
      <c r="AV103" s="3">
        <f t="shared" si="68"/>
        <v>0</v>
      </c>
      <c r="AW103" s="3">
        <f t="shared" si="68"/>
        <v>9458.3799999999992</v>
      </c>
    </row>
    <row r="104" spans="1:49" x14ac:dyDescent="0.35">
      <c r="A104">
        <v>70610000</v>
      </c>
      <c r="B104" t="str">
        <f t="shared" si="85"/>
        <v>A- CA</v>
      </c>
      <c r="C104" t="str">
        <f t="shared" si="86"/>
        <v>A - Résultat Activité</v>
      </c>
      <c r="D104" t="str">
        <f t="shared" si="77"/>
        <v/>
      </c>
      <c r="Q104" s="3">
        <f>[3]!credit(A104,"1/3/2013","31/3/2015")</f>
        <v>0</v>
      </c>
      <c r="R104" s="3">
        <f>[3]!credit(A104,"1/4/2015","30/4/2015")</f>
        <v>0</v>
      </c>
      <c r="S104" s="3">
        <f>[3]!credit(A104,"1/5/2015","31/5/2015")</f>
        <v>0</v>
      </c>
      <c r="T104" s="3">
        <f>[3]!credit(A104,"1/6/2015","30/6/2015")</f>
        <v>0</v>
      </c>
      <c r="U104" s="3">
        <f>[3]!credit(A104,"1/7/2015","31/7/2015")</f>
        <v>0</v>
      </c>
      <c r="V104" s="3">
        <f>[3]!credit(A104,"1/8/2013","31/8/2015")</f>
        <v>0</v>
      </c>
      <c r="W104" s="3">
        <f>[3]!credit(A104,"1/9/2015","30/9/2015")</f>
        <v>0</v>
      </c>
      <c r="X104" s="3">
        <f>[3]!credit(A104,"1/10/2015","31/10/2015")</f>
        <v>0</v>
      </c>
      <c r="Y104" s="3">
        <f>[3]!credit(A104,"1/11/2015","30/11/2015")</f>
        <v>0</v>
      </c>
      <c r="Z104" s="3">
        <f>[3]!credit(A104,"1/12/2015","31/12/2015")</f>
        <v>0</v>
      </c>
      <c r="AA104" s="3">
        <f>[3]!credit(A104,"1/1/2016","31/1/2016")</f>
        <v>0</v>
      </c>
      <c r="AB104" s="3">
        <f>[3]!credit(A104,"1/2/2016","29/2/2016")</f>
        <v>0</v>
      </c>
      <c r="AC104" s="3">
        <f>[3]!credit(A104,"1/03/2016","31/03/2016")</f>
        <v>0</v>
      </c>
      <c r="AD104" s="3">
        <f>[3]!credit(A104,"1/04/2016","30/04/2016")</f>
        <v>0</v>
      </c>
      <c r="AE104" s="3">
        <f>[3]!credit(A104,"1/3/2015","31/05/2015")</f>
        <v>0</v>
      </c>
      <c r="AF104" s="3">
        <f>[3]!credit(A104,"1/06/2015","31/08/2015")</f>
        <v>0</v>
      </c>
      <c r="AG104" s="3">
        <f t="shared" si="78"/>
        <v>0</v>
      </c>
      <c r="AH104" s="3">
        <f>[3]!credit(A104,"1/09/2015","30/11/2015")</f>
        <v>0</v>
      </c>
      <c r="AI104" s="3">
        <f t="shared" si="79"/>
        <v>0</v>
      </c>
      <c r="AJ104" s="3">
        <f>[3]!credit(A104,"1/12/2015","28/02/2016")</f>
        <v>0</v>
      </c>
      <c r="AK104" s="3">
        <f t="shared" si="80"/>
        <v>0</v>
      </c>
      <c r="AL104" s="3">
        <f t="shared" si="66"/>
        <v>0</v>
      </c>
      <c r="AM104" s="3">
        <f t="shared" si="94"/>
        <v>0</v>
      </c>
      <c r="AN104" s="3">
        <f t="shared" si="68"/>
        <v>0</v>
      </c>
      <c r="AO104" s="3">
        <f t="shared" si="68"/>
        <v>0</v>
      </c>
      <c r="AP104" s="3">
        <f t="shared" si="68"/>
        <v>0</v>
      </c>
      <c r="AQ104" s="3">
        <f t="shared" si="68"/>
        <v>0</v>
      </c>
      <c r="AR104" s="3">
        <f t="shared" si="68"/>
        <v>0</v>
      </c>
      <c r="AS104" s="3">
        <f t="shared" si="68"/>
        <v>0</v>
      </c>
      <c r="AT104" s="3">
        <f t="shared" si="68"/>
        <v>0</v>
      </c>
      <c r="AU104" s="3">
        <f t="shared" si="68"/>
        <v>0</v>
      </c>
      <c r="AV104" s="3">
        <f t="shared" si="68"/>
        <v>0</v>
      </c>
      <c r="AW104" s="3">
        <f t="shared" si="68"/>
        <v>0</v>
      </c>
    </row>
    <row r="105" spans="1:49" x14ac:dyDescent="0.35">
      <c r="A105">
        <v>70702000</v>
      </c>
      <c r="B105" t="s">
        <v>190</v>
      </c>
      <c r="C105" t="s">
        <v>234</v>
      </c>
      <c r="D105" t="str">
        <f t="shared" si="77"/>
        <v>XXXXX</v>
      </c>
      <c r="Q105" s="3">
        <f>[3]!credit(A105,"1/3/2013","31/3/2015")</f>
        <v>0</v>
      </c>
      <c r="R105" s="3">
        <f>[3]!credit(A105,"1/4/2015","30/4/2015")</f>
        <v>0</v>
      </c>
      <c r="S105" s="3">
        <f>[3]!credit(A105,"1/5/2015","31/5/2015")</f>
        <v>40.909999999999997</v>
      </c>
      <c r="T105" s="3">
        <f>[3]!credit(A105,"1/6/2015","30/6/2015")</f>
        <v>22.73</v>
      </c>
      <c r="U105" s="3">
        <f>[3]!credit(A105,"1/7/2015","31/7/2015")</f>
        <v>0</v>
      </c>
      <c r="V105" s="3">
        <f>[3]!credit(A105,"1/8/2013","31/8/2015")</f>
        <v>63.64</v>
      </c>
      <c r="W105" s="3">
        <f>[3]!credit(A105,"1/9/2015","30/9/2015")</f>
        <v>0</v>
      </c>
      <c r="X105" s="3">
        <f>[3]!credit(A105,"1/10/2015","31/10/2015")</f>
        <v>0</v>
      </c>
      <c r="Y105" s="3">
        <f>[3]!credit(A105,"1/11/2015","30/11/2015")</f>
        <v>0</v>
      </c>
      <c r="Z105" s="3">
        <f>[3]!credit(A105,"1/12/2015","31/12/2015")</f>
        <v>0</v>
      </c>
      <c r="AA105" s="3">
        <f>[3]!credit(A105,"1/1/2016","31/1/2016")</f>
        <v>0</v>
      </c>
      <c r="AB105" s="3">
        <f>[3]!credit(A105,"1/2/2016","29/2/2016")</f>
        <v>40.909999999999997</v>
      </c>
      <c r="AC105" s="3">
        <f>[3]!credit(A105,"1/03/2016","31/03/2016")</f>
        <v>0</v>
      </c>
      <c r="AD105" s="3">
        <f>[3]!credit(A105,"1/04/2016","30/04/2016")</f>
        <v>0</v>
      </c>
      <c r="AE105" s="3">
        <f>[3]!credit(A105,"1/3/2015","31/05/2015")</f>
        <v>40.909999999999997</v>
      </c>
      <c r="AF105" s="3">
        <f>[3]!credit(A105,"1/06/2015","31/08/2015")</f>
        <v>22.73</v>
      </c>
      <c r="AG105" s="3">
        <f t="shared" si="78"/>
        <v>63.64</v>
      </c>
      <c r="AH105" s="3">
        <f>[3]!credit(A105,"1/09/2015","30/11/2015")</f>
        <v>0</v>
      </c>
      <c r="AI105" s="3">
        <f t="shared" si="79"/>
        <v>63.64</v>
      </c>
      <c r="AJ105" s="3">
        <f>[3]!credit(A105,"1/12/2015","28/02/2016")</f>
        <v>40.909999999999997</v>
      </c>
      <c r="AK105" s="74">
        <f t="shared" si="80"/>
        <v>104.55</v>
      </c>
      <c r="AL105" s="3">
        <f t="shared" si="66"/>
        <v>0</v>
      </c>
      <c r="AM105" s="3">
        <f t="shared" ref="AM105" si="95">+F105+R105</f>
        <v>0</v>
      </c>
      <c r="AN105" s="3">
        <f t="shared" si="68"/>
        <v>40.909999999999997</v>
      </c>
      <c r="AO105" s="3">
        <f t="shared" si="68"/>
        <v>22.73</v>
      </c>
      <c r="AP105" s="3">
        <f t="shared" si="71"/>
        <v>0</v>
      </c>
      <c r="AQ105" s="3">
        <f t="shared" si="68"/>
        <v>63.64</v>
      </c>
      <c r="AR105" s="3">
        <f t="shared" si="68"/>
        <v>0</v>
      </c>
      <c r="AS105" s="3">
        <f t="shared" si="72"/>
        <v>0</v>
      </c>
      <c r="AT105" s="3">
        <f t="shared" si="68"/>
        <v>0</v>
      </c>
      <c r="AU105" s="3">
        <f t="shared" si="68"/>
        <v>0</v>
      </c>
      <c r="AV105" s="3">
        <f t="shared" si="73"/>
        <v>0</v>
      </c>
      <c r="AW105" s="3">
        <f t="shared" si="68"/>
        <v>40.909999999999997</v>
      </c>
    </row>
    <row r="106" spans="1:49" x14ac:dyDescent="0.35">
      <c r="A106">
        <v>75800000</v>
      </c>
      <c r="B106" t="str">
        <f t="shared" si="85"/>
        <v>P- AUTRES PRODUITS / AUTRES CHARGES</v>
      </c>
      <c r="C106" t="str">
        <f t="shared" si="86"/>
        <v>B- EBITDA</v>
      </c>
      <c r="D106" t="str">
        <f t="shared" si="77"/>
        <v>Produits divers gestion courante</v>
      </c>
      <c r="Q106" s="3">
        <f>[3]!credit(A106,"1/3/2015","31/3/2015")</f>
        <v>0.5</v>
      </c>
      <c r="R106" s="3">
        <f>[3]!credit(A106,"1/4/2015","30/4/2015")</f>
        <v>0.35</v>
      </c>
      <c r="S106" s="3">
        <f>[3]!credit(A106,"1/(5/2015","31/5/2015")</f>
        <v>0.85</v>
      </c>
      <c r="T106" s="3">
        <f>[3]!credit(A106,"1/6/2015","30/6/2015")</f>
        <v>0</v>
      </c>
      <c r="U106" s="3">
        <f>[3]!credit(A106,"1/7/2015","31/7/2015")</f>
        <v>0</v>
      </c>
      <c r="V106" s="3">
        <f>[3]!credit(A106,"1/8/2015","31/8/2015")</f>
        <v>0</v>
      </c>
      <c r="W106" s="3">
        <f>[3]!credit(A106,"1/9/2015","30/9/2015")</f>
        <v>0.2</v>
      </c>
      <c r="X106" s="3">
        <f>[3]!credit(A106,"1/10/2015","31/10/2015")</f>
        <v>10.050000000000001</v>
      </c>
      <c r="Y106" s="3">
        <f>[3]!credit(A106,"1/11/2015","30/11/2015")</f>
        <v>0</v>
      </c>
      <c r="Z106" s="3">
        <f>[3]!credit(A106,"1/12/2015","31/12/2015")</f>
        <v>0</v>
      </c>
      <c r="AA106" s="3">
        <f>[3]!credit(A106,"1/01/2016","31/1/2016")</f>
        <v>0</v>
      </c>
      <c r="AB106" s="3">
        <f>[3]!credit(A106,"1/2/2016","29/02/2016")</f>
        <v>1.54</v>
      </c>
      <c r="AC106" s="3">
        <f>[3]!credit(A106,"1/03/2016","31/03/2016")</f>
        <v>0</v>
      </c>
      <c r="AD106" s="3">
        <f>[3]!credit(A106,"1/04/2016","30/04/2016")</f>
        <v>0</v>
      </c>
      <c r="AE106" s="3">
        <f>[3]!credit(A106,"1/3/2015","31/05/2015")</f>
        <v>0.85</v>
      </c>
      <c r="AF106" s="3">
        <f>[3]!credit(A106,"1/06/2015","31/08/2015")</f>
        <v>0</v>
      </c>
      <c r="AG106" s="3">
        <f t="shared" si="78"/>
        <v>0.85</v>
      </c>
      <c r="AH106" s="3">
        <f>[3]!credit(A106,"1/09/2015","30/11/2015")</f>
        <v>10.25</v>
      </c>
      <c r="AI106" s="3">
        <f t="shared" si="79"/>
        <v>11.1</v>
      </c>
      <c r="AJ106" s="3">
        <f>[3]!credit(A106,"1/12/2015","28/02/2016")</f>
        <v>1.54</v>
      </c>
      <c r="AK106" s="74">
        <f t="shared" si="80"/>
        <v>12.64</v>
      </c>
      <c r="AL106" s="3">
        <f t="shared" si="66"/>
        <v>0.5</v>
      </c>
      <c r="AM106" s="3">
        <f t="shared" ref="AM106:AM107" si="96">F106+R106</f>
        <v>0.35</v>
      </c>
      <c r="AN106" s="3">
        <f t="shared" si="68"/>
        <v>0.85</v>
      </c>
      <c r="AO106" s="3">
        <f t="shared" si="68"/>
        <v>0</v>
      </c>
      <c r="AP106" s="3">
        <f t="shared" si="68"/>
        <v>0</v>
      </c>
      <c r="AQ106" s="3">
        <f t="shared" si="68"/>
        <v>0</v>
      </c>
      <c r="AR106" s="3">
        <f t="shared" si="68"/>
        <v>0.2</v>
      </c>
      <c r="AS106" s="3">
        <f t="shared" si="68"/>
        <v>10.050000000000001</v>
      </c>
      <c r="AT106" s="3">
        <f t="shared" si="68"/>
        <v>0</v>
      </c>
      <c r="AU106" s="3">
        <f t="shared" si="68"/>
        <v>0</v>
      </c>
      <c r="AV106" s="3">
        <f t="shared" si="68"/>
        <v>0</v>
      </c>
      <c r="AW106" s="3">
        <f t="shared" si="68"/>
        <v>1.54</v>
      </c>
    </row>
    <row r="107" spans="1:49" x14ac:dyDescent="0.35">
      <c r="A107">
        <v>76400000</v>
      </c>
      <c r="B107" t="str">
        <f t="shared" si="85"/>
        <v>S- FRAIS FINANCIER</v>
      </c>
      <c r="C107" t="str">
        <f t="shared" si="86"/>
        <v>Résultat net avant IS</v>
      </c>
      <c r="D107" t="str">
        <f t="shared" si="77"/>
        <v>Revenus valeurs mobil. placement</v>
      </c>
      <c r="Q107" s="3">
        <f>[3]!credit(A107,"1/3/2015","31/3/2015")</f>
        <v>0</v>
      </c>
      <c r="R107" s="3">
        <f>[3]!credit(A107,"1/4/2015","30/4/2015")</f>
        <v>0</v>
      </c>
      <c r="S107" s="3">
        <f>[3]!credit(A107,"1/5/2015","31/5/2013")</f>
        <v>0</v>
      </c>
      <c r="T107" s="3">
        <f>[3]!credit(A107,"1/6/2015","30/6/2015")</f>
        <v>0</v>
      </c>
      <c r="U107" s="3">
        <f>[3]!credit(A107,"1/7/2015","31/7/2015")</f>
        <v>0</v>
      </c>
      <c r="V107" s="3">
        <f>[3]!credit(A107,"1/8/2015","31/8/2015")</f>
        <v>0</v>
      </c>
      <c r="W107" s="3">
        <f>[3]!credit(A107,"1/9/2015","30/9/2015")</f>
        <v>0</v>
      </c>
      <c r="X107" s="3">
        <f>[3]!credit(A107,"1/10/2015","31/10/2015")</f>
        <v>0</v>
      </c>
      <c r="Y107" s="3">
        <f>[3]!credit(A107,"1/11/2013","30/11/2015")</f>
        <v>0</v>
      </c>
      <c r="Z107" s="3">
        <f>[3]!credit(A107,"1/12/2015","31/12/2015")</f>
        <v>0</v>
      </c>
      <c r="AA107" s="3">
        <f>[3]!credit(A107,"1/1/2016","31/1/2016")</f>
        <v>0</v>
      </c>
      <c r="AB107" s="3">
        <f>[3]!credit(A107,"1/2/2016","29/2/2016")</f>
        <v>0</v>
      </c>
      <c r="AC107" s="3">
        <f>[3]!credit(A107,"1/03/2016","31/03/2016")</f>
        <v>0</v>
      </c>
      <c r="AD107" s="3">
        <f>[3]!credit(A107,"1/04/2016","30/04/2016")</f>
        <v>0</v>
      </c>
      <c r="AE107" s="3">
        <f>[3]!credit(A107,"1/3/2015","31/05/2015")</f>
        <v>0</v>
      </c>
      <c r="AF107" s="3">
        <f>[3]!credit(A107,"1/06/2015","31/08/2015")</f>
        <v>0</v>
      </c>
      <c r="AG107" s="3">
        <f t="shared" si="78"/>
        <v>0</v>
      </c>
      <c r="AH107" s="3">
        <f>[3]!credit(A107,"1/09/2015","30/11/2015")</f>
        <v>0</v>
      </c>
      <c r="AI107" s="3">
        <f t="shared" si="79"/>
        <v>0</v>
      </c>
      <c r="AJ107" s="3">
        <f>[3]!credit(A107,"1/12/2015","28/02/2016")</f>
        <v>0</v>
      </c>
      <c r="AK107" s="3">
        <f t="shared" si="80"/>
        <v>0</v>
      </c>
      <c r="AL107" s="3">
        <f t="shared" si="66"/>
        <v>0</v>
      </c>
      <c r="AM107" s="3">
        <f t="shared" si="96"/>
        <v>0</v>
      </c>
      <c r="AN107" s="3">
        <f t="shared" si="68"/>
        <v>0</v>
      </c>
      <c r="AO107" s="3">
        <f t="shared" si="68"/>
        <v>0</v>
      </c>
      <c r="AP107" s="3">
        <f t="shared" si="68"/>
        <v>0</v>
      </c>
      <c r="AQ107" s="3">
        <f t="shared" si="68"/>
        <v>0</v>
      </c>
      <c r="AR107" s="3">
        <f t="shared" si="68"/>
        <v>0</v>
      </c>
      <c r="AS107" s="3">
        <f t="shared" si="68"/>
        <v>0</v>
      </c>
      <c r="AT107" s="3">
        <f t="shared" si="68"/>
        <v>0</v>
      </c>
      <c r="AU107" s="3">
        <f t="shared" si="68"/>
        <v>0</v>
      </c>
      <c r="AV107" s="3">
        <f t="shared" si="68"/>
        <v>0</v>
      </c>
      <c r="AW107" s="3">
        <f t="shared" si="68"/>
        <v>0</v>
      </c>
    </row>
    <row r="108" spans="1:49" x14ac:dyDescent="0.35">
      <c r="A108">
        <v>77200000</v>
      </c>
      <c r="B108" t="s">
        <v>194</v>
      </c>
      <c r="C108" t="s">
        <v>205</v>
      </c>
      <c r="D108" t="str">
        <f t="shared" si="77"/>
        <v>XXXXX</v>
      </c>
      <c r="Q108" s="3">
        <f>[3]!credit(A108,"1/3/2015","31/3/2015")</f>
        <v>0</v>
      </c>
      <c r="R108" s="3">
        <f>[3]!credit(A108,"1/4/2015","30/4/2015")</f>
        <v>0</v>
      </c>
      <c r="S108" s="3">
        <f>[3]!credit(A108,"1/5/2015","31/5/2013")</f>
        <v>0</v>
      </c>
      <c r="T108" s="3">
        <f>[3]!credit(A108,"1/6/2015","30/6/2015")</f>
        <v>0</v>
      </c>
      <c r="U108" s="3">
        <f>[3]!credit(A108,"1/7/2015","31/7/2015")</f>
        <v>0</v>
      </c>
      <c r="V108" s="3">
        <f>[3]!credit(A108,"1/8/2015","31/8/2015")</f>
        <v>0</v>
      </c>
      <c r="W108" s="3">
        <f>[3]!credit(A108,"1/9/2015","30/9/2015")</f>
        <v>2744.28</v>
      </c>
      <c r="X108" s="3">
        <f>[3]!credit(A108,"1/10/2015","31/10/2015")</f>
        <v>0</v>
      </c>
      <c r="Y108" s="3">
        <f>[3]!credit(A108,"1/11/2013","30/11/2015")</f>
        <v>2744.28</v>
      </c>
      <c r="Z108" s="3">
        <f>[3]!credit(A108,"1/12/2015","31/12/2015")</f>
        <v>0</v>
      </c>
      <c r="AA108" s="3">
        <f>[3]!credit(A108,"1/1/2016","31/1/2016")</f>
        <v>0</v>
      </c>
      <c r="AB108" s="3">
        <f>[3]!credit(A108,"1/2/2016","29/2/2016")</f>
        <v>1769.08</v>
      </c>
      <c r="AC108" s="3">
        <f>[3]!credit(A108,"1/03/2016","31/03/2016")</f>
        <v>0</v>
      </c>
      <c r="AD108" s="3">
        <f>[3]!credit(A108,"1/04/2016","30/04/2016")</f>
        <v>0</v>
      </c>
      <c r="AE108" s="3">
        <f>[3]!credit(A108,"1/3/2015","31/05/2015")</f>
        <v>0</v>
      </c>
      <c r="AF108" s="3">
        <f>[3]!credit(A108,"1/06/2015","31/08/2015")</f>
        <v>0</v>
      </c>
      <c r="AG108" s="3">
        <f t="shared" si="78"/>
        <v>0</v>
      </c>
      <c r="AH108" s="3">
        <f>[3]!credit(A108,"1/09/2015","30/11/2015")</f>
        <v>2744.28</v>
      </c>
      <c r="AI108" s="3">
        <f t="shared" si="79"/>
        <v>2744.28</v>
      </c>
      <c r="AJ108" s="3">
        <f>[3]!credit(A108,"1/12/2015","28/02/2016")</f>
        <v>1769.08</v>
      </c>
      <c r="AK108" s="74">
        <f t="shared" si="80"/>
        <v>4513.3600000000006</v>
      </c>
      <c r="AL108" s="3">
        <f t="shared" si="66"/>
        <v>0</v>
      </c>
      <c r="AM108" s="3">
        <f t="shared" ref="AM108" si="97">+F108+R108</f>
        <v>0</v>
      </c>
      <c r="AN108" s="3">
        <f t="shared" si="68"/>
        <v>0</v>
      </c>
      <c r="AO108" s="3">
        <f t="shared" si="68"/>
        <v>0</v>
      </c>
      <c r="AP108" s="3">
        <f t="shared" si="71"/>
        <v>0</v>
      </c>
      <c r="AQ108" s="3">
        <f t="shared" si="68"/>
        <v>0</v>
      </c>
      <c r="AR108" s="3">
        <f t="shared" si="68"/>
        <v>2744.28</v>
      </c>
      <c r="AS108" s="3">
        <f t="shared" si="72"/>
        <v>0</v>
      </c>
      <c r="AT108" s="3">
        <f t="shared" si="68"/>
        <v>2744.28</v>
      </c>
      <c r="AU108" s="3">
        <f t="shared" si="68"/>
        <v>0</v>
      </c>
      <c r="AV108" s="3">
        <f t="shared" si="73"/>
        <v>0</v>
      </c>
      <c r="AW108" s="3">
        <f t="shared" si="68"/>
        <v>1769.08</v>
      </c>
    </row>
    <row r="109" spans="1:49" x14ac:dyDescent="0.35">
      <c r="A109">
        <v>77700000</v>
      </c>
      <c r="B109" t="s">
        <v>194</v>
      </c>
      <c r="C109" t="s">
        <v>205</v>
      </c>
      <c r="D109" t="str">
        <f t="shared" si="77"/>
        <v>XXXXX</v>
      </c>
      <c r="Q109" s="3">
        <f>[3]!credit(A109,"1/3/2015","31/3/2015")</f>
        <v>0</v>
      </c>
      <c r="R109" s="3">
        <f>[3]!credit(A109,"1/4/2015","30/4/2015")</f>
        <v>0</v>
      </c>
      <c r="S109" s="3">
        <f>[3]!credit(A109,"1/5/2015","31/5/2013")</f>
        <v>0</v>
      </c>
      <c r="T109" s="3">
        <f>[3]!credit(A109,"1/6/2015","30/6/2015")</f>
        <v>0</v>
      </c>
      <c r="U109" s="3">
        <f>[3]!credit(A109,"1/7/2015","31/7/2015")</f>
        <v>0</v>
      </c>
      <c r="V109" s="3">
        <f>[3]!credit(A109,"1/8/2015","31/8/2015")</f>
        <v>0</v>
      </c>
      <c r="W109" s="3">
        <f>[3]!credit(A109,"1/9/2015","30/9/2015")</f>
        <v>0</v>
      </c>
      <c r="X109" s="3">
        <f>[3]!credit(A109,"1/10/2015","31/10/2015")</f>
        <v>0</v>
      </c>
      <c r="Y109" s="3">
        <f>[3]!credit(A109,"1/11/2013","30/11/2015")</f>
        <v>0</v>
      </c>
      <c r="Z109" s="3">
        <f>[3]!credit(A109,"1/12/2015","31/12/2015")</f>
        <v>0</v>
      </c>
      <c r="AA109" s="3">
        <f>[3]!credit(A109,"1/1/2016","31/1/2016")</f>
        <v>0</v>
      </c>
      <c r="AB109" s="3">
        <f>[3]!credit(A109,"1/2/2016","29/2/2016")</f>
        <v>8170</v>
      </c>
      <c r="AC109" s="3">
        <f>[3]!credit(A109,"1/03/2016","31/03/2016")</f>
        <v>0</v>
      </c>
      <c r="AD109" s="3">
        <f>[3]!credit(A109,"1/04/2016","30/04/2016")</f>
        <v>0</v>
      </c>
      <c r="AE109" s="3">
        <f>[3]!credit(A109,"1/3/2015","31/05/2015")</f>
        <v>0</v>
      </c>
      <c r="AF109" s="3">
        <f>[3]!credit(A109,"1/06/2015","31/08/2015")</f>
        <v>0</v>
      </c>
      <c r="AG109" s="3">
        <f t="shared" si="78"/>
        <v>0</v>
      </c>
      <c r="AH109" s="3">
        <f>[3]!credit(A109,"1/09/2015","30/11/2015")</f>
        <v>0</v>
      </c>
      <c r="AI109" s="3">
        <f t="shared" si="79"/>
        <v>0</v>
      </c>
      <c r="AJ109" s="3">
        <f>[3]!credit(A109,"1/12/2015","28/02/2016")</f>
        <v>8170</v>
      </c>
      <c r="AK109" s="74">
        <f t="shared" si="80"/>
        <v>8170</v>
      </c>
      <c r="AL109" s="3">
        <f t="shared" si="66"/>
        <v>0</v>
      </c>
      <c r="AM109" s="3">
        <f t="shared" ref="AM109:AM110" si="98">F109+R109</f>
        <v>0</v>
      </c>
      <c r="AN109" s="3">
        <f t="shared" si="68"/>
        <v>0</v>
      </c>
      <c r="AO109" s="3">
        <f t="shared" si="68"/>
        <v>0</v>
      </c>
      <c r="AP109" s="3">
        <f t="shared" si="68"/>
        <v>0</v>
      </c>
      <c r="AQ109" s="3">
        <f t="shared" si="68"/>
        <v>0</v>
      </c>
      <c r="AR109" s="3">
        <f t="shared" si="68"/>
        <v>0</v>
      </c>
      <c r="AS109" s="3">
        <f t="shared" si="68"/>
        <v>0</v>
      </c>
      <c r="AT109" s="3">
        <f t="shared" si="68"/>
        <v>0</v>
      </c>
      <c r="AU109" s="3">
        <f t="shared" si="68"/>
        <v>0</v>
      </c>
      <c r="AV109" s="3">
        <f t="shared" si="68"/>
        <v>0</v>
      </c>
      <c r="AW109" s="3">
        <f t="shared" si="68"/>
        <v>8170</v>
      </c>
    </row>
    <row r="110" spans="1:49" x14ac:dyDescent="0.35">
      <c r="A110">
        <v>79100000</v>
      </c>
      <c r="B110" t="str">
        <f t="shared" si="85"/>
        <v>P- AUTRES PRODUITS / AUTRES CHARGES</v>
      </c>
      <c r="C110" t="str">
        <f t="shared" si="86"/>
        <v>B- EBITDA</v>
      </c>
      <c r="D110" t="str">
        <f t="shared" si="77"/>
        <v>Transferts de charges d'expl.</v>
      </c>
      <c r="Q110" s="3">
        <f>[3]!credit(A110,"1/3/2013","31/3/2015")</f>
        <v>0</v>
      </c>
      <c r="R110" s="3">
        <f>[3]!credit(A110,"1/4/2015","30/4/2015")</f>
        <v>0</v>
      </c>
      <c r="S110" s="3">
        <f>[3]!credit(A110,"1/5/2015","31/5/2015")</f>
        <v>0</v>
      </c>
      <c r="T110" s="3">
        <f>[3]!credit(A110,"1/6/2015","30/6/2015")</f>
        <v>0</v>
      </c>
      <c r="U110" s="3">
        <f>[3]!credit(A110,"1/7/2015","31/7/2015")</f>
        <v>0</v>
      </c>
      <c r="V110" s="3">
        <f>[3]!credit(A110,"1/8/2013","31/8/2015")</f>
        <v>2858.1</v>
      </c>
      <c r="W110" s="3">
        <f>[3]!credit(A110,"1/9/2015","30/9/2015")</f>
        <v>0</v>
      </c>
      <c r="X110" s="3">
        <f>[3]!credit(A110,"1/10/2015","31/10/2015")</f>
        <v>125</v>
      </c>
      <c r="Y110" s="3">
        <f>[3]!credit(A110,"1/11/2015","30/11/2015")</f>
        <v>0</v>
      </c>
      <c r="Z110" s="3">
        <f>[3]!credit(A110,"1/12/2015","31/12/2015")</f>
        <v>0</v>
      </c>
      <c r="AA110" s="3">
        <f>[3]!credit(A110,"1/1/2016","31/1/2016")</f>
        <v>0</v>
      </c>
      <c r="AB110" s="3">
        <f>[3]!credit(A110,"1/2/2016","29/2/2016")</f>
        <v>105914.31</v>
      </c>
      <c r="AC110" s="3">
        <f>[3]!credit(A110,"1/03/2016","31/03/2016")</f>
        <v>0</v>
      </c>
      <c r="AD110" s="3">
        <f>[3]!credit(A110,"1/04/2016","30/04/2016")</f>
        <v>0</v>
      </c>
      <c r="AE110" s="3">
        <f>[3]!credit(A110,"1/3/2015","31/05/2015")</f>
        <v>0</v>
      </c>
      <c r="AF110" s="3">
        <f>[3]!credit(A110,"1/06/2015","31/08/2015")</f>
        <v>2858.1</v>
      </c>
      <c r="AG110" s="3">
        <f t="shared" si="78"/>
        <v>2858.1</v>
      </c>
      <c r="AH110" s="3">
        <f>[3]!credit(A110,"1/09/2015","30/11/2015")</f>
        <v>125</v>
      </c>
      <c r="AI110" s="3">
        <f t="shared" si="79"/>
        <v>2983.1</v>
      </c>
      <c r="AJ110" s="3">
        <f>[3]!credit(A110,"1/12/2015","28/02/2016")</f>
        <v>105914.31</v>
      </c>
      <c r="AK110" s="74">
        <f t="shared" si="80"/>
        <v>108897.41</v>
      </c>
      <c r="AL110" s="3">
        <f t="shared" si="66"/>
        <v>0</v>
      </c>
      <c r="AM110" s="3">
        <f t="shared" si="98"/>
        <v>0</v>
      </c>
      <c r="AN110" s="3">
        <f t="shared" si="68"/>
        <v>0</v>
      </c>
      <c r="AO110" s="3">
        <f t="shared" si="68"/>
        <v>0</v>
      </c>
      <c r="AP110" s="3">
        <f t="shared" si="68"/>
        <v>0</v>
      </c>
      <c r="AQ110" s="3">
        <f t="shared" si="68"/>
        <v>2858.1</v>
      </c>
      <c r="AR110" s="3">
        <f t="shared" si="68"/>
        <v>0</v>
      </c>
      <c r="AS110" s="3">
        <f t="shared" si="68"/>
        <v>125</v>
      </c>
      <c r="AT110" s="3">
        <f t="shared" si="68"/>
        <v>0</v>
      </c>
      <c r="AU110" s="3">
        <f t="shared" si="68"/>
        <v>0</v>
      </c>
      <c r="AV110" s="3">
        <f t="shared" si="68"/>
        <v>0</v>
      </c>
      <c r="AW110" s="3">
        <f t="shared" si="68"/>
        <v>105914.31</v>
      </c>
    </row>
    <row r="111" spans="1:49" x14ac:dyDescent="0.35">
      <c r="Q111" s="3">
        <f>[3]!credit(A111,"1/3/2015","31/3/2015")</f>
        <v>0</v>
      </c>
      <c r="R111" s="3">
        <f>[3]!credit(A111,"1/4/2015","30/4/2015")</f>
        <v>0</v>
      </c>
      <c r="S111" s="3">
        <f>[3]!credit(A111,"1/(5/2015","31/5/2015")</f>
        <v>0</v>
      </c>
      <c r="AB111" s="3">
        <f>[3]!credit(A111,"1/2/2016","29/02/2016")</f>
        <v>0</v>
      </c>
      <c r="AC111" s="3">
        <f>[3]!credit(A111,"1/03/2016","31/03/2016")</f>
        <v>0</v>
      </c>
      <c r="AD111" s="3">
        <f>[3]!credit(A111,"1/04/2016","30/04/2016")</f>
        <v>0</v>
      </c>
      <c r="AE111" s="3">
        <f>[3]!credit(A111,"1/3/2015","31/05/2015")</f>
        <v>0</v>
      </c>
      <c r="AF111" s="3">
        <f>[3]!credit(A111,"1/06/2015","31/08/2015")</f>
        <v>0</v>
      </c>
      <c r="AG111" s="3">
        <f t="shared" si="78"/>
        <v>0</v>
      </c>
      <c r="AH111" s="3">
        <f>[3]!credit(A111,"1/09/2015","30/11/2015")</f>
        <v>0</v>
      </c>
      <c r="AI111" s="3">
        <f t="shared" si="79"/>
        <v>0</v>
      </c>
      <c r="AJ111" s="3">
        <f>[3]!credit(A111,"1/12/2015","28/02/2016")</f>
        <v>0</v>
      </c>
    </row>
    <row r="112" spans="1:49" x14ac:dyDescent="0.35">
      <c r="Q112" s="3"/>
      <c r="R112" s="3"/>
      <c r="S112" s="3"/>
      <c r="AD112" s="3"/>
      <c r="AK112" s="29">
        <f>+SUM(AK11:AK111)</f>
        <v>-25404.939999999915</v>
      </c>
    </row>
    <row r="113" spans="17:30" x14ac:dyDescent="0.35">
      <c r="Q113" s="3"/>
      <c r="R113" s="3"/>
      <c r="S113" s="3"/>
      <c r="AD113" s="3"/>
    </row>
    <row r="114" spans="17:30" x14ac:dyDescent="0.35">
      <c r="Q114" s="3"/>
      <c r="R114" s="3"/>
      <c r="S114" s="3"/>
      <c r="AD114" s="3"/>
    </row>
    <row r="115" spans="17:30" x14ac:dyDescent="0.35">
      <c r="Q115" s="3"/>
      <c r="R115" s="3"/>
      <c r="S115" s="3"/>
      <c r="AD115" s="3"/>
    </row>
    <row r="116" spans="17:30" x14ac:dyDescent="0.35">
      <c r="Q116" s="3"/>
      <c r="R116" s="3"/>
      <c r="AD116" s="3"/>
    </row>
    <row r="117" spans="17:30" x14ac:dyDescent="0.35">
      <c r="Q117" s="3"/>
      <c r="R117" s="3"/>
      <c r="AD117" s="3"/>
    </row>
    <row r="118" spans="17:30" x14ac:dyDescent="0.35">
      <c r="Q118" s="3"/>
      <c r="R118" s="3"/>
      <c r="AD118" s="3"/>
    </row>
    <row r="119" spans="17:30" x14ac:dyDescent="0.35">
      <c r="Q119" s="3"/>
      <c r="R119" s="3"/>
      <c r="AD119" s="3"/>
    </row>
    <row r="120" spans="17:30" x14ac:dyDescent="0.35">
      <c r="Q120" s="3"/>
      <c r="R120" s="3"/>
      <c r="AD120" s="3"/>
    </row>
    <row r="121" spans="17:30" x14ac:dyDescent="0.35">
      <c r="Q121" s="3"/>
      <c r="R121" s="3"/>
      <c r="AD121" s="3"/>
    </row>
    <row r="122" spans="17:30" x14ac:dyDescent="0.35">
      <c r="Q122" s="3"/>
      <c r="R122" s="3"/>
      <c r="AD122" s="3"/>
    </row>
    <row r="123" spans="17:30" x14ac:dyDescent="0.35">
      <c r="Q123" s="3"/>
      <c r="R123" s="3"/>
    </row>
    <row r="124" spans="17:30" x14ac:dyDescent="0.35">
      <c r="Q124" s="3"/>
      <c r="R124" s="3"/>
    </row>
    <row r="125" spans="17:30" x14ac:dyDescent="0.35">
      <c r="Q125" s="3"/>
      <c r="R125" s="3"/>
    </row>
    <row r="126" spans="17:30" x14ac:dyDescent="0.35">
      <c r="Q126" s="3"/>
      <c r="R126" s="3"/>
    </row>
    <row r="127" spans="17:30" x14ac:dyDescent="0.35">
      <c r="Q127" s="3"/>
      <c r="R127" s="3"/>
    </row>
    <row r="128" spans="17:30" x14ac:dyDescent="0.35">
      <c r="Q128" s="3"/>
      <c r="R128" s="3"/>
    </row>
    <row r="129" spans="17:18" x14ac:dyDescent="0.35">
      <c r="Q129" s="3"/>
      <c r="R129" s="3"/>
    </row>
    <row r="130" spans="17:18" x14ac:dyDescent="0.35">
      <c r="Q130" s="3"/>
      <c r="R130" s="3"/>
    </row>
    <row r="131" spans="17:18" x14ac:dyDescent="0.35">
      <c r="Q131" s="3"/>
      <c r="R131" s="3"/>
    </row>
    <row r="132" spans="17:18" x14ac:dyDescent="0.35">
      <c r="Q132" s="3"/>
      <c r="R132" s="3"/>
    </row>
    <row r="133" spans="17:18" x14ac:dyDescent="0.35">
      <c r="Q133" s="3"/>
      <c r="R133" s="3"/>
    </row>
    <row r="134" spans="17:18" x14ac:dyDescent="0.35">
      <c r="Q134" s="3"/>
      <c r="R134" s="3"/>
    </row>
    <row r="135" spans="17:18" x14ac:dyDescent="0.35">
      <c r="Q135" s="3"/>
      <c r="R135" s="3"/>
    </row>
    <row r="136" spans="17:18" x14ac:dyDescent="0.35">
      <c r="Q136" s="3"/>
      <c r="R136" s="3"/>
    </row>
    <row r="137" spans="17:18" x14ac:dyDescent="0.35">
      <c r="Q137" s="3"/>
      <c r="R137" s="3"/>
    </row>
    <row r="138" spans="17:18" x14ac:dyDescent="0.35">
      <c r="Q138" s="3"/>
      <c r="R138" s="3"/>
    </row>
    <row r="139" spans="17:18" x14ac:dyDescent="0.35">
      <c r="Q139" s="3"/>
      <c r="R139" s="3"/>
    </row>
    <row r="140" spans="17:18" x14ac:dyDescent="0.35">
      <c r="Q140" s="3"/>
      <c r="R140" s="3"/>
    </row>
    <row r="141" spans="17:18" x14ac:dyDescent="0.35">
      <c r="Q141" s="3"/>
      <c r="R141" s="3"/>
    </row>
    <row r="142" spans="17:18" x14ac:dyDescent="0.35">
      <c r="Q142" s="3"/>
      <c r="R142" s="3"/>
    </row>
    <row r="143" spans="17:18" x14ac:dyDescent="0.35">
      <c r="Q143" s="3"/>
      <c r="R143" s="3"/>
    </row>
    <row r="144" spans="17:18" x14ac:dyDescent="0.35">
      <c r="Q144" s="3"/>
      <c r="R144" s="3"/>
    </row>
    <row r="145" spans="17:18" x14ac:dyDescent="0.35">
      <c r="Q145" s="3"/>
      <c r="R145" s="3"/>
    </row>
    <row r="146" spans="17:18" x14ac:dyDescent="0.35">
      <c r="Q146" s="3"/>
      <c r="R146" s="3"/>
    </row>
    <row r="147" spans="17:18" x14ac:dyDescent="0.35">
      <c r="Q147" s="3"/>
      <c r="R147" s="3"/>
    </row>
    <row r="148" spans="17:18" x14ac:dyDescent="0.35">
      <c r="Q148" s="3"/>
      <c r="R148" s="3"/>
    </row>
    <row r="149" spans="17:18" x14ac:dyDescent="0.35">
      <c r="Q149" s="3"/>
      <c r="R149" s="3"/>
    </row>
    <row r="150" spans="17:18" x14ac:dyDescent="0.35">
      <c r="Q150" s="3"/>
      <c r="R150" s="3"/>
    </row>
    <row r="151" spans="17:18" x14ac:dyDescent="0.35">
      <c r="Q151" s="3"/>
      <c r="R151" s="3"/>
    </row>
    <row r="152" spans="17:18" x14ac:dyDescent="0.35">
      <c r="Q152" s="3"/>
      <c r="R152" s="3"/>
    </row>
    <row r="153" spans="17:18" x14ac:dyDescent="0.35">
      <c r="Q153" s="3"/>
      <c r="R153" s="3"/>
    </row>
    <row r="154" spans="17:18" x14ac:dyDescent="0.35">
      <c r="Q154" s="3"/>
      <c r="R154" s="3"/>
    </row>
    <row r="155" spans="17:18" x14ac:dyDescent="0.35">
      <c r="Q155" s="3"/>
      <c r="R155" s="3"/>
    </row>
    <row r="156" spans="17:18" x14ac:dyDescent="0.35">
      <c r="Q156" s="3"/>
      <c r="R156" s="3"/>
    </row>
    <row r="157" spans="17:18" x14ac:dyDescent="0.35">
      <c r="Q157" s="3"/>
      <c r="R157" s="3"/>
    </row>
    <row r="158" spans="17:18" x14ac:dyDescent="0.35">
      <c r="Q158" s="3"/>
      <c r="R158" s="3"/>
    </row>
    <row r="159" spans="17:18" x14ac:dyDescent="0.35">
      <c r="Q159" s="3"/>
      <c r="R159" s="3"/>
    </row>
    <row r="160" spans="17:18" x14ac:dyDescent="0.35">
      <c r="Q160" s="3"/>
      <c r="R160" s="3"/>
    </row>
    <row r="161" spans="17:18" x14ac:dyDescent="0.35">
      <c r="Q161" s="3"/>
      <c r="R161" s="3"/>
    </row>
    <row r="162" spans="17:18" x14ac:dyDescent="0.35">
      <c r="Q162" s="3"/>
      <c r="R162" s="3"/>
    </row>
    <row r="163" spans="17:18" x14ac:dyDescent="0.35">
      <c r="Q163" s="3"/>
      <c r="R163" s="3"/>
    </row>
    <row r="164" spans="17:18" x14ac:dyDescent="0.35">
      <c r="Q164" s="3"/>
      <c r="R164" s="3"/>
    </row>
    <row r="165" spans="17:18" x14ac:dyDescent="0.35">
      <c r="Q165" s="3"/>
      <c r="R165" s="3"/>
    </row>
    <row r="166" spans="17:18" x14ac:dyDescent="0.35">
      <c r="Q166" s="3"/>
      <c r="R166" s="3"/>
    </row>
    <row r="167" spans="17:18" x14ac:dyDescent="0.35">
      <c r="Q167" s="3"/>
      <c r="R167" s="3"/>
    </row>
    <row r="168" spans="17:18" x14ac:dyDescent="0.35">
      <c r="Q168" s="3" t="e">
        <f ca="1">[4]!credit(A168,"1/1/2013","31/1/2013")</f>
        <v>#NAME?</v>
      </c>
      <c r="R168" s="3" t="e">
        <f ca="1">[4]!credit(A168,"1/2/2013","28/2/2013")</f>
        <v>#NAME?</v>
      </c>
    </row>
    <row r="169" spans="17:18" x14ac:dyDescent="0.35">
      <c r="Q169" s="3" t="e">
        <f ca="1">[4]!credit(A169,"1/1/2013","31/1/2013")</f>
        <v>#NAME?</v>
      </c>
      <c r="R169" s="3" t="e">
        <f ca="1">[4]!credit(A169,"1/2/2013","28/2/2013")</f>
        <v>#NAME?</v>
      </c>
    </row>
    <row r="170" spans="17:18" x14ac:dyDescent="0.35">
      <c r="Q170" s="3" t="e">
        <f ca="1">[4]!credit(A170,"1/1/2013","31/1/2013")</f>
        <v>#NAME?</v>
      </c>
      <c r="R170" s="3" t="e">
        <f ca="1">[4]!credit(A170,"1/2/2013","28/2/2013")</f>
        <v>#NAME?</v>
      </c>
    </row>
    <row r="171" spans="17:18" x14ac:dyDescent="0.35">
      <c r="Q171" s="3" t="e">
        <f ca="1">[4]!credit(A171,"1/1/2013","31/1/2013")</f>
        <v>#NAME?</v>
      </c>
      <c r="R171" s="3" t="e">
        <f ca="1">[4]!credit(A171,"1/2/2013","28/2/2013")</f>
        <v>#NAME?</v>
      </c>
    </row>
    <row r="172" spans="17:18" x14ac:dyDescent="0.35">
      <c r="Q172" s="3" t="e">
        <f ca="1">[4]!credit(A172,"1/1/2013","31/1/2013")</f>
        <v>#NAME?</v>
      </c>
      <c r="R172" s="3" t="e">
        <f ca="1">[4]!credit(A172,"1/2/2013","28/2/2013")</f>
        <v>#NAME?</v>
      </c>
    </row>
    <row r="173" spans="17:18" x14ac:dyDescent="0.35">
      <c r="Q173" s="3" t="e">
        <f ca="1">[4]!credit(A173,"1/1/2013","31/1/2013")</f>
        <v>#NAME?</v>
      </c>
      <c r="R173" s="3" t="e">
        <f ca="1">[4]!credit(A173,"1/2/2013","28/2/2013")</f>
        <v>#NAME?</v>
      </c>
    </row>
    <row r="174" spans="17:18" x14ac:dyDescent="0.35">
      <c r="Q174" s="3" t="e">
        <f ca="1">[4]!credit(A174,"1/1/2013","31/1/2013")</f>
        <v>#NAME?</v>
      </c>
      <c r="R174" s="3" t="e">
        <f ca="1">[4]!credit(A174,"1/2/2013","28/2/2013")</f>
        <v>#NAME?</v>
      </c>
    </row>
    <row r="175" spans="17:18" x14ac:dyDescent="0.35">
      <c r="Q175" s="3" t="e">
        <f ca="1">[4]!credit(A175,"1/1/2013","31/1/2013")</f>
        <v>#NAME?</v>
      </c>
      <c r="R175" s="3" t="e">
        <f ca="1">[4]!credit(A175,"1/2/2013","28/2/2013")</f>
        <v>#NAME?</v>
      </c>
    </row>
    <row r="176" spans="17:18" x14ac:dyDescent="0.35">
      <c r="Q176" s="3" t="e">
        <f ca="1">[4]!credit(A176,"1/1/2013","31/1/2013")</f>
        <v>#NAME?</v>
      </c>
      <c r="R176" s="3" t="e">
        <f ca="1">[4]!credit(A176,"1/2/2013","28/2/2013")</f>
        <v>#NAME?</v>
      </c>
    </row>
    <row r="177" spans="17:18" x14ac:dyDescent="0.35">
      <c r="Q177" s="3" t="e">
        <f ca="1">[4]!credit(A177,"1/1/2013","31/1/2013")</f>
        <v>#NAME?</v>
      </c>
      <c r="R177" s="3" t="e">
        <f ca="1">[4]!credit(A177,"1/2/2013","28/2/2013")</f>
        <v>#NAME?</v>
      </c>
    </row>
    <row r="178" spans="17:18" x14ac:dyDescent="0.35">
      <c r="Q178" s="3" t="e">
        <f ca="1">[4]!credit(A178,"1/1/2013","31/1/2013")</f>
        <v>#NAME?</v>
      </c>
      <c r="R178" s="3" t="e">
        <f ca="1">[4]!credit(A178,"1/2/2013","28/2/2013")</f>
        <v>#NAME?</v>
      </c>
    </row>
    <row r="179" spans="17:18" x14ac:dyDescent="0.35">
      <c r="Q179" s="3" t="e">
        <f ca="1">[4]!credit(A179,"1/1/2013","31/1/2013")</f>
        <v>#NAME?</v>
      </c>
      <c r="R179" s="3" t="e">
        <f ca="1">[4]!credit(A179,"1/2/2013","28/2/2013")</f>
        <v>#NAME?</v>
      </c>
    </row>
    <row r="180" spans="17:18" x14ac:dyDescent="0.35">
      <c r="Q180" s="3" t="e">
        <f ca="1">[4]!credit(A180,"1/1/2013","31/1/2013")</f>
        <v>#NAME?</v>
      </c>
      <c r="R180" s="3" t="e">
        <f ca="1">[4]!credit(A180,"1/2/2013","28/2/2013")</f>
        <v>#NAME?</v>
      </c>
    </row>
    <row r="181" spans="17:18" x14ac:dyDescent="0.35">
      <c r="Q181" s="3" t="e">
        <f ca="1">[4]!credit(A181,"1/1/2013","31/1/2013")</f>
        <v>#NAME?</v>
      </c>
      <c r="R181" s="3" t="e">
        <f ca="1">[4]!credit(A181,"1/2/2013","28/2/2013")</f>
        <v>#NAME?</v>
      </c>
    </row>
    <row r="182" spans="17:18" x14ac:dyDescent="0.35">
      <c r="Q182" s="3" t="e">
        <f ca="1">[4]!credit(A182,"1/1/2013","31/1/2013")</f>
        <v>#NAME?</v>
      </c>
      <c r="R182" s="3" t="e">
        <f ca="1">[4]!credit(A182,"1/2/2013","28/2/2013")</f>
        <v>#NAME?</v>
      </c>
    </row>
    <row r="183" spans="17:18" x14ac:dyDescent="0.35">
      <c r="Q183" s="3" t="e">
        <f ca="1">[4]!credit(A183,"1/1/2013","31/1/2013")</f>
        <v>#NAME?</v>
      </c>
      <c r="R183" s="3" t="e">
        <f ca="1">[4]!credit(A183,"1/2/2013","28/2/2013")</f>
        <v>#NAME?</v>
      </c>
    </row>
    <row r="184" spans="17:18" x14ac:dyDescent="0.35">
      <c r="Q184" s="3" t="e">
        <f ca="1">[4]!credit(A184,"1/1/2013","31/1/2013")</f>
        <v>#NAME?</v>
      </c>
      <c r="R184" s="3" t="e">
        <f ca="1">[4]!credit(A184,"1/2/2013","28/2/2013")</f>
        <v>#NAME?</v>
      </c>
    </row>
    <row r="185" spans="17:18" x14ac:dyDescent="0.35">
      <c r="Q185" s="3" t="e">
        <f ca="1">[4]!credit(A185,"1/1/2013","31/1/2013")</f>
        <v>#NAME?</v>
      </c>
      <c r="R185" s="3" t="e">
        <f ca="1">[4]!credit(A185,"1/2/2013","28/2/2013")</f>
        <v>#NAME?</v>
      </c>
    </row>
    <row r="186" spans="17:18" x14ac:dyDescent="0.35">
      <c r="Q186" s="3" t="e">
        <f ca="1">[4]!credit(A186,"1/1/2013","31/1/2013")</f>
        <v>#NAME?</v>
      </c>
      <c r="R186" s="3" t="e">
        <f ca="1">[4]!credit(A186,"1/2/2013","28/2/2013")</f>
        <v>#NAME?</v>
      </c>
    </row>
    <row r="187" spans="17:18" x14ac:dyDescent="0.35">
      <c r="Q187" s="3" t="e">
        <f ca="1">[4]!credit(A187,"1/1/2013","31/1/2013")</f>
        <v>#NAME?</v>
      </c>
      <c r="R187" s="3" t="e">
        <f ca="1">[4]!credit(A187,"1/2/2013","28/2/2013")</f>
        <v>#NAME?</v>
      </c>
    </row>
    <row r="188" spans="17:18" x14ac:dyDescent="0.35">
      <c r="Q188" s="3" t="e">
        <f ca="1">[4]!credit(A188,"1/1/2013","31/1/2013")</f>
        <v>#NAME?</v>
      </c>
      <c r="R188" s="3" t="e">
        <f ca="1">[4]!credit(A188,"1/2/2013","28/2/2013")</f>
        <v>#NAME?</v>
      </c>
    </row>
    <row r="189" spans="17:18" x14ac:dyDescent="0.35">
      <c r="Q189" s="3" t="e">
        <f ca="1">[4]!credit(A189,"1/1/2013","31/1/2013")</f>
        <v>#NAME?</v>
      </c>
      <c r="R189" s="3" t="e">
        <f ca="1">[4]!credit(A189,"1/2/2013","28/2/2013")</f>
        <v>#NAME?</v>
      </c>
    </row>
    <row r="190" spans="17:18" x14ac:dyDescent="0.35">
      <c r="Q190" s="3" t="e">
        <f ca="1">[4]!credit(A190,"1/1/2013","31/1/2013")</f>
        <v>#NAME?</v>
      </c>
      <c r="R190" s="3" t="e">
        <f ca="1">[4]!credit(A190,"1/2/2013","28/2/2013")</f>
        <v>#NAME?</v>
      </c>
    </row>
    <row r="191" spans="17:18" x14ac:dyDescent="0.35">
      <c r="Q191" s="3" t="e">
        <f ca="1">[4]!credit(A191,"1/1/2013","31/1/2013")</f>
        <v>#NAME?</v>
      </c>
      <c r="R191" s="3" t="e">
        <f ca="1">[4]!credit(A191,"1/2/2013","28/2/2013")</f>
        <v>#NAME?</v>
      </c>
    </row>
    <row r="192" spans="17:18" x14ac:dyDescent="0.35">
      <c r="Q192" s="3" t="e">
        <f ca="1">[4]!credit(A192,"1/1/2013","31/1/2013")</f>
        <v>#NAME?</v>
      </c>
      <c r="R192" s="3" t="e">
        <f ca="1">[4]!credit(A192,"1/2/2013","28/2/2013")</f>
        <v>#NAME?</v>
      </c>
    </row>
    <row r="193" spans="17:18" x14ac:dyDescent="0.35">
      <c r="Q193" s="3" t="e">
        <f ca="1">[4]!credit(A193,"1/1/2013","31/1/2013")</f>
        <v>#NAME?</v>
      </c>
      <c r="R193" s="3" t="e">
        <f ca="1">[4]!credit(A193,"1/2/2013","28/2/2013")</f>
        <v>#NAME?</v>
      </c>
    </row>
    <row r="194" spans="17:18" x14ac:dyDescent="0.35">
      <c r="Q194" s="3" t="e">
        <f ca="1">[4]!credit(A194,"1/1/2013","31/1/2013")</f>
        <v>#NAME?</v>
      </c>
      <c r="R194" s="3" t="e">
        <f ca="1">[4]!credit(A194,"1/2/2013","28/2/2013")</f>
        <v>#NAME?</v>
      </c>
    </row>
    <row r="195" spans="17:18" x14ac:dyDescent="0.35">
      <c r="Q195" s="3" t="e">
        <f ca="1">[4]!credit(A195,"1/1/2013","31/1/2013")</f>
        <v>#NAME?</v>
      </c>
      <c r="R195" s="3" t="e">
        <f ca="1">[4]!credit(A195,"1/2/2013","28/2/2013")</f>
        <v>#NAME?</v>
      </c>
    </row>
    <row r="196" spans="17:18" x14ac:dyDescent="0.35">
      <c r="Q196" s="3" t="e">
        <f ca="1">[4]!credit(A196,"1/1/2013","31/1/2013")</f>
        <v>#NAME?</v>
      </c>
      <c r="R196" s="3" t="e">
        <f ca="1">[4]!credit(A196,"1/2/2013","28/2/2013")</f>
        <v>#NAME?</v>
      </c>
    </row>
    <row r="197" spans="17:18" x14ac:dyDescent="0.35">
      <c r="Q197" s="3" t="e">
        <f ca="1">[4]!credit(A197,"1/1/2013","31/1/2013")</f>
        <v>#NAME?</v>
      </c>
      <c r="R197" s="3" t="e">
        <f ca="1">[4]!credit(A197,"1/2/2013","28/2/2013")</f>
        <v>#NAME?</v>
      </c>
    </row>
    <row r="198" spans="17:18" x14ac:dyDescent="0.35">
      <c r="Q198" s="3" t="e">
        <f ca="1">[4]!credit(A198,"1/1/2013","31/1/2013")</f>
        <v>#NAME?</v>
      </c>
      <c r="R198" s="3" t="e">
        <f ca="1">[4]!credit(A198,"1/2/2013","28/2/2013")</f>
        <v>#NAME?</v>
      </c>
    </row>
    <row r="199" spans="17:18" x14ac:dyDescent="0.35">
      <c r="Q199" s="3" t="e">
        <f ca="1">[4]!credit(A199,"1/1/2013","31/1/2013")</f>
        <v>#NAME?</v>
      </c>
      <c r="R199" s="3" t="e">
        <f ca="1">[4]!credit(A199,"1/2/2013","28/2/2013")</f>
        <v>#NAME?</v>
      </c>
    </row>
    <row r="200" spans="17:18" x14ac:dyDescent="0.35">
      <c r="Q200" s="3" t="e">
        <f ca="1">[4]!credit(A200,"1/1/2013","31/1/2013")</f>
        <v>#NAME?</v>
      </c>
      <c r="R200" s="3" t="e">
        <f ca="1">[4]!credit(A200,"1/2/2013","28/2/2013")</f>
        <v>#NAME?</v>
      </c>
    </row>
    <row r="201" spans="17:18" x14ac:dyDescent="0.35">
      <c r="Q201" s="3" t="e">
        <f ca="1">[4]!credit(A201,"1/1/2013","31/1/2013")</f>
        <v>#NAME?</v>
      </c>
      <c r="R201" s="3" t="e">
        <f ca="1">[4]!credit(A201,"1/2/2013","28/2/2013")</f>
        <v>#NAME?</v>
      </c>
    </row>
    <row r="202" spans="17:18" x14ac:dyDescent="0.35">
      <c r="Q202" s="3" t="e">
        <f ca="1">[4]!credit(A202,"1/1/2013","31/1/2013")</f>
        <v>#NAME?</v>
      </c>
      <c r="R202" s="3" t="e">
        <f ca="1">[4]!credit(A202,"1/2/2013","28/2/2013")</f>
        <v>#NAME?</v>
      </c>
    </row>
    <row r="203" spans="17:18" x14ac:dyDescent="0.35">
      <c r="Q203" s="3" t="e">
        <f ca="1">[4]!credit(A203,"1/1/2013","31/1/2013")</f>
        <v>#NAME?</v>
      </c>
      <c r="R203" s="3" t="e">
        <f ca="1">[4]!credit(A203,"1/2/2013","28/2/2013")</f>
        <v>#NAME?</v>
      </c>
    </row>
    <row r="204" spans="17:18" x14ac:dyDescent="0.35">
      <c r="Q204" s="3" t="e">
        <f ca="1">[4]!credit(A204,"1/1/2013","31/1/2013")</f>
        <v>#NAME?</v>
      </c>
      <c r="R204" s="3" t="e">
        <f ca="1">[4]!credit(A204,"1/2/2013","28/2/2013")</f>
        <v>#NAME?</v>
      </c>
    </row>
    <row r="205" spans="17:18" x14ac:dyDescent="0.35">
      <c r="Q205" s="3" t="e">
        <f ca="1">[4]!credit(A205,"1/1/2013","31/1/2013")</f>
        <v>#NAME?</v>
      </c>
      <c r="R205" s="3" t="e">
        <f ca="1">[4]!credit(A205,"1/2/2013","28/2/2013")</f>
        <v>#NAME?</v>
      </c>
    </row>
    <row r="206" spans="17:18" x14ac:dyDescent="0.35">
      <c r="Q206" s="3" t="e">
        <f ca="1">[4]!credit(A206,"1/1/2013","31/1/2013")</f>
        <v>#NAME?</v>
      </c>
      <c r="R206" s="3" t="e">
        <f ca="1">[4]!credit(A206,"1/2/2013","28/2/2013")</f>
        <v>#NAME?</v>
      </c>
    </row>
    <row r="207" spans="17:18" x14ac:dyDescent="0.35">
      <c r="Q207" s="3" t="e">
        <f ca="1">[4]!credit(A207,"1/1/2013","31/1/2013")</f>
        <v>#NAME?</v>
      </c>
      <c r="R207" s="3" t="e">
        <f ca="1">[4]!credit(A207,"1/2/2013","28/2/2013")</f>
        <v>#NAME?</v>
      </c>
    </row>
    <row r="208" spans="17:18" x14ac:dyDescent="0.35">
      <c r="Q208" s="3" t="e">
        <f ca="1">[4]!credit(A208,"1/1/2013","31/1/2013")</f>
        <v>#NAME?</v>
      </c>
      <c r="R208" s="3" t="e">
        <f ca="1">[4]!credit(A208,"1/2/2013","28/2/2013")</f>
        <v>#NAME?</v>
      </c>
    </row>
    <row r="209" spans="17:18" x14ac:dyDescent="0.35">
      <c r="Q209" s="3" t="e">
        <f ca="1">[4]!credit(A209,"1/1/2013","31/1/2013")</f>
        <v>#NAME?</v>
      </c>
      <c r="R209" s="3" t="e">
        <f ca="1">[4]!credit(A209,"1/2/2013","28/2/2013")</f>
        <v>#NAME?</v>
      </c>
    </row>
    <row r="210" spans="17:18" x14ac:dyDescent="0.35">
      <c r="Q210" s="3" t="e">
        <f ca="1">[4]!credit(A210,"1/1/2013","31/1/2013")</f>
        <v>#NAME?</v>
      </c>
      <c r="R210" s="3" t="e">
        <f ca="1">[4]!credit(A210,"1/2/2013","28/2/2013")</f>
        <v>#NAME?</v>
      </c>
    </row>
    <row r="211" spans="17:18" x14ac:dyDescent="0.35">
      <c r="Q211" s="3" t="e">
        <f ca="1">[4]!credit(A211,"1/1/2013","31/1/2013")</f>
        <v>#NAME?</v>
      </c>
      <c r="R211" s="3" t="e">
        <f ca="1">[4]!credit(A211,"1/2/2013","28/2/2013")</f>
        <v>#NAME?</v>
      </c>
    </row>
    <row r="212" spans="17:18" x14ac:dyDescent="0.35">
      <c r="Q212" s="3" t="e">
        <f ca="1">[4]!credit(A212,"1/1/2013","31/1/2013")</f>
        <v>#NAME?</v>
      </c>
      <c r="R212" s="3" t="e">
        <f ca="1">[4]!credit(A212,"1/2/2013","28/2/2013")</f>
        <v>#NAME?</v>
      </c>
    </row>
    <row r="213" spans="17:18" x14ac:dyDescent="0.35">
      <c r="Q213" s="3" t="e">
        <f ca="1">[4]!credit(A213,"1/1/2013","31/1/2013")</f>
        <v>#NAME?</v>
      </c>
      <c r="R213" s="3" t="e">
        <f ca="1">[4]!credit(A213,"1/2/2013","28/2/2013")</f>
        <v>#NAME?</v>
      </c>
    </row>
    <row r="214" spans="17:18" x14ac:dyDescent="0.35">
      <c r="Q214" s="3" t="e">
        <f ca="1">[4]!credit(A214,"1/1/2013","31/1/2013")</f>
        <v>#NAME?</v>
      </c>
      <c r="R214" s="3" t="e">
        <f ca="1">[4]!credit(A214,"1/2/2013","28/2/2013")</f>
        <v>#NAME?</v>
      </c>
    </row>
    <row r="215" spans="17:18" x14ac:dyDescent="0.35">
      <c r="Q215" s="3" t="e">
        <f ca="1">[4]!credit(A215,"1/1/2013","31/1/2013")</f>
        <v>#NAME?</v>
      </c>
      <c r="R215" s="3" t="e">
        <f ca="1">[4]!credit(A215,"1/2/2013","28/2/2013")</f>
        <v>#NAME?</v>
      </c>
    </row>
    <row r="216" spans="17:18" x14ac:dyDescent="0.35">
      <c r="Q216" s="3" t="e">
        <f ca="1">[4]!credit(A216,"1/1/2013","31/1/2013")</f>
        <v>#NAME?</v>
      </c>
      <c r="R216" s="3" t="e">
        <f ca="1">[4]!credit(A216,"1/2/2013","28/2/2013")</f>
        <v>#NAME?</v>
      </c>
    </row>
    <row r="217" spans="17:18" x14ac:dyDescent="0.35">
      <c r="Q217" s="3" t="e">
        <f ca="1">[4]!credit(A217,"1/1/2013","31/1/2013")</f>
        <v>#NAME?</v>
      </c>
      <c r="R217" s="3" t="e">
        <f ca="1">[4]!credit(A217,"1/2/2013","28/2/2013")</f>
        <v>#NAME?</v>
      </c>
    </row>
    <row r="218" spans="17:18" x14ac:dyDescent="0.35">
      <c r="Q218" s="3" t="e">
        <f ca="1">[4]!credit(A218,"1/1/2013","31/1/2013")</f>
        <v>#NAME?</v>
      </c>
      <c r="R218" s="3" t="e">
        <f ca="1">[4]!credit(A218,"1/2/2013","28/2/2013")</f>
        <v>#NAME?</v>
      </c>
    </row>
    <row r="219" spans="17:18" x14ac:dyDescent="0.35">
      <c r="Q219" s="3" t="e">
        <f ca="1">[4]!credit(A219,"1/1/2013","31/1/2013")</f>
        <v>#NAME?</v>
      </c>
      <c r="R219" s="3" t="e">
        <f ca="1">[4]!credit(A219,"1/2/2013","28/2/2013")</f>
        <v>#NAME?</v>
      </c>
    </row>
    <row r="220" spans="17:18" x14ac:dyDescent="0.35">
      <c r="Q220" s="3" t="e">
        <f ca="1">[4]!credit(A220,"1/1/2013","31/1/2013")</f>
        <v>#NAME?</v>
      </c>
      <c r="R220" s="3" t="e">
        <f ca="1">[4]!credit(A220,"1/2/2013","28/2/2013")</f>
        <v>#NAME?</v>
      </c>
    </row>
    <row r="221" spans="17:18" x14ac:dyDescent="0.35">
      <c r="Q221" s="3" t="e">
        <f ca="1">[4]!credit(A221,"1/1/2013","31/1/2013")</f>
        <v>#NAME?</v>
      </c>
      <c r="R221" s="3" t="e">
        <f ca="1">[4]!credit(A221,"1/2/2013","28/2/2013")</f>
        <v>#NAME?</v>
      </c>
    </row>
    <row r="222" spans="17:18" x14ac:dyDescent="0.35">
      <c r="Q222" s="3" t="e">
        <f ca="1">[4]!credit(A222,"1/1/2013","31/1/2013")</f>
        <v>#NAME?</v>
      </c>
    </row>
    <row r="223" spans="17:18" x14ac:dyDescent="0.35">
      <c r="Q223" s="3" t="e">
        <f ca="1">[4]!credit(A223,"1/1/2013","31/1/2013")</f>
        <v>#NAME?</v>
      </c>
    </row>
    <row r="224" spans="17:18" x14ac:dyDescent="0.35">
      <c r="Q224" s="3" t="e">
        <f ca="1">[4]!credit(A224,"1/1/2013","31/1/2013")</f>
        <v>#NAME?</v>
      </c>
    </row>
    <row r="225" spans="17:17" x14ac:dyDescent="0.35">
      <c r="Q225" s="3" t="e">
        <f ca="1">[4]!credit(A225,"1/1/2013","31/1/2013")</f>
        <v>#NAME?</v>
      </c>
    </row>
    <row r="226" spans="17:17" x14ac:dyDescent="0.35">
      <c r="Q226" s="3" t="e">
        <f ca="1">[4]!credit(A226,"1/1/2013","31/1/2013")</f>
        <v>#NAME?</v>
      </c>
    </row>
    <row r="227" spans="17:17" x14ac:dyDescent="0.35">
      <c r="Q227" s="3" t="e">
        <f ca="1">[4]!credit(A227,"1/1/2013","31/1/2013")</f>
        <v>#NAME?</v>
      </c>
    </row>
    <row r="228" spans="17:17" x14ac:dyDescent="0.35">
      <c r="Q228" s="3" t="e">
        <f ca="1">[4]!credit(A228,"1/1/2013","31/1/2013")</f>
        <v>#NAME?</v>
      </c>
    </row>
    <row r="229" spans="17:17" x14ac:dyDescent="0.35">
      <c r="Q229" s="3" t="e">
        <f ca="1">[4]!credit(A229,"1/1/2013","31/1/2013")</f>
        <v>#NAME?</v>
      </c>
    </row>
    <row r="230" spans="17:17" x14ac:dyDescent="0.35">
      <c r="Q230" s="3" t="e">
        <f ca="1">[4]!credit(A230,"1/1/2013","31/1/2013")</f>
        <v>#NAME?</v>
      </c>
    </row>
    <row r="231" spans="17:17" x14ac:dyDescent="0.35">
      <c r="Q231" s="3" t="e">
        <f ca="1">[4]!credit(A231,"1/1/2013","31/1/2013")</f>
        <v>#NAME?</v>
      </c>
    </row>
    <row r="232" spans="17:17" x14ac:dyDescent="0.35">
      <c r="Q232" s="3" t="e">
        <f ca="1">[4]!credit(A232,"1/1/2013","31/1/2013")</f>
        <v>#NAME?</v>
      </c>
    </row>
    <row r="233" spans="17:17" x14ac:dyDescent="0.35">
      <c r="Q233" s="3" t="e">
        <f ca="1">[4]!credit(A233,"1/1/2013","31/1/2013")</f>
        <v>#NAME?</v>
      </c>
    </row>
    <row r="234" spans="17:17" x14ac:dyDescent="0.35">
      <c r="Q234" s="3" t="e">
        <f ca="1">[4]!credit(A234,"1/1/2013","31/1/2013")</f>
        <v>#NAME?</v>
      </c>
    </row>
    <row r="235" spans="17:17" x14ac:dyDescent="0.35">
      <c r="Q235" s="3" t="e">
        <f ca="1">[4]!credit(A235,"1/1/2013","31/1/2013")</f>
        <v>#NAME?</v>
      </c>
    </row>
    <row r="236" spans="17:17" x14ac:dyDescent="0.35">
      <c r="Q236" s="3" t="e">
        <f ca="1">[4]!credit(A236,"1/1/2013","31/1/2013")</f>
        <v>#NAME?</v>
      </c>
    </row>
    <row r="237" spans="17:17" x14ac:dyDescent="0.35">
      <c r="Q237" s="3" t="e">
        <f ca="1">[4]!credit(A237,"1/1/2013","31/1/2013")</f>
        <v>#NAME?</v>
      </c>
    </row>
    <row r="238" spans="17:17" x14ac:dyDescent="0.35">
      <c r="Q238" s="3" t="e">
        <f ca="1">[4]!credit(A238,"1/1/2013","31/1/2013")</f>
        <v>#NAME?</v>
      </c>
    </row>
    <row r="239" spans="17:17" x14ac:dyDescent="0.35">
      <c r="Q239" s="3" t="e">
        <f ca="1">[4]!credit(A239,"1/1/2013","31/1/2013")</f>
        <v>#NAME?</v>
      </c>
    </row>
    <row r="240" spans="17:17" x14ac:dyDescent="0.35">
      <c r="Q240" s="3" t="e">
        <f ca="1">[4]!credit(A240,"1/1/2013","31/1/2013")</f>
        <v>#NAME?</v>
      </c>
    </row>
    <row r="241" spans="17:17" x14ac:dyDescent="0.35">
      <c r="Q241" s="3" t="e">
        <f ca="1">[4]!credit(A241,"1/1/2013","31/1/2013")</f>
        <v>#NAME?</v>
      </c>
    </row>
    <row r="242" spans="17:17" x14ac:dyDescent="0.35">
      <c r="Q242" s="3" t="e">
        <f ca="1">[4]!credit(A242,"1/1/2013","31/1/2013")</f>
        <v>#NAME?</v>
      </c>
    </row>
    <row r="243" spans="17:17" x14ac:dyDescent="0.35">
      <c r="Q243" s="3" t="e">
        <f ca="1">[4]!credit(A243,"1/1/2013","31/1/2013")</f>
        <v>#NAME?</v>
      </c>
    </row>
    <row r="244" spans="17:17" x14ac:dyDescent="0.35">
      <c r="Q244" s="3" t="e">
        <f ca="1">[4]!credit(A244,"1/1/2013","31/1/2013")</f>
        <v>#NAME?</v>
      </c>
    </row>
    <row r="245" spans="17:17" x14ac:dyDescent="0.35">
      <c r="Q245" s="3" t="e">
        <f ca="1">[4]!credit(A245,"1/1/2013","31/1/2013")</f>
        <v>#NAME?</v>
      </c>
    </row>
    <row r="246" spans="17:17" x14ac:dyDescent="0.35">
      <c r="Q246" s="3" t="e">
        <f ca="1">[4]!credit(A246,"1/1/2013","31/1/2013")</f>
        <v>#NAME?</v>
      </c>
    </row>
    <row r="247" spans="17:17" x14ac:dyDescent="0.35">
      <c r="Q247" s="3" t="e">
        <f ca="1">[4]!credit(A247,"1/1/2013","31/1/2013")</f>
        <v>#NAME?</v>
      </c>
    </row>
    <row r="248" spans="17:17" x14ac:dyDescent="0.35">
      <c r="Q248" s="3" t="e">
        <f ca="1">[4]!credit(A248,"1/1/2013","31/1/2013")</f>
        <v>#NAME?</v>
      </c>
    </row>
    <row r="249" spans="17:17" x14ac:dyDescent="0.35">
      <c r="Q249" s="3" t="e">
        <f ca="1">[4]!credit(A249,"1/1/2013","31/1/2013")</f>
        <v>#NAME?</v>
      </c>
    </row>
    <row r="250" spans="17:17" x14ac:dyDescent="0.35">
      <c r="Q250" s="3" t="e">
        <f ca="1">[4]!credit(A250,"1/1/2013","31/1/2013")</f>
        <v>#NAME?</v>
      </c>
    </row>
    <row r="251" spans="17:17" x14ac:dyDescent="0.35">
      <c r="Q251" s="3" t="e">
        <f ca="1">[4]!credit(A251,"1/1/2013","31/1/2013")</f>
        <v>#NAME?</v>
      </c>
    </row>
    <row r="252" spans="17:17" x14ac:dyDescent="0.35">
      <c r="Q252" s="3" t="e">
        <f ca="1">[4]!credit(A252,"1/1/2013","31/1/2013")</f>
        <v>#NAME?</v>
      </c>
    </row>
    <row r="253" spans="17:17" x14ac:dyDescent="0.35">
      <c r="Q253" s="3" t="e">
        <f ca="1">[4]!credit(A253,"1/1/2013","31/1/2013")</f>
        <v>#NAME?</v>
      </c>
    </row>
    <row r="254" spans="17:17" x14ac:dyDescent="0.35">
      <c r="Q254" s="3" t="e">
        <f ca="1">[4]!credit(A254,"1/1/2013","31/1/2013")</f>
        <v>#NAME?</v>
      </c>
    </row>
    <row r="255" spans="17:17" x14ac:dyDescent="0.35">
      <c r="Q255" s="3" t="e">
        <f ca="1">[4]!credit(A255,"1/1/2013","31/1/2013")</f>
        <v>#NAME?</v>
      </c>
    </row>
    <row r="256" spans="17:17" x14ac:dyDescent="0.35">
      <c r="Q256" s="3" t="e">
        <f ca="1">[4]!credit(A256,"1/1/2013","31/1/2013")</f>
        <v>#NAME?</v>
      </c>
    </row>
    <row r="257" spans="17:17" x14ac:dyDescent="0.35">
      <c r="Q257" s="3" t="e">
        <f ca="1">[4]!credit(A257,"1/1/2013","31/1/2013")</f>
        <v>#NAME?</v>
      </c>
    </row>
    <row r="258" spans="17:17" x14ac:dyDescent="0.35">
      <c r="Q258" s="3" t="e">
        <f ca="1">[4]!credit(A258,"1/1/2013","31/1/2013")</f>
        <v>#NAME?</v>
      </c>
    </row>
    <row r="259" spans="17:17" x14ac:dyDescent="0.35">
      <c r="Q259" s="3" t="e">
        <f ca="1">[4]!credit(A259,"1/1/2013","31/1/2013")</f>
        <v>#NAME?</v>
      </c>
    </row>
    <row r="260" spans="17:17" x14ac:dyDescent="0.35">
      <c r="Q260" s="3" t="e">
        <f ca="1">[4]!credit(A260,"1/1/2013","31/1/2013")</f>
        <v>#NAME?</v>
      </c>
    </row>
    <row r="261" spans="17:17" x14ac:dyDescent="0.35">
      <c r="Q261" s="3" t="e">
        <f ca="1">[4]!credit(A261,"1/1/2013","31/1/2013")</f>
        <v>#NAME?</v>
      </c>
    </row>
    <row r="262" spans="17:17" x14ac:dyDescent="0.35">
      <c r="Q262" s="3" t="e">
        <f ca="1">[4]!credit(A262,"1/1/2013","31/1/2013")</f>
        <v>#NAME?</v>
      </c>
    </row>
    <row r="263" spans="17:17" x14ac:dyDescent="0.35">
      <c r="Q263" s="3" t="e">
        <f ca="1">[4]!credit(A263,"1/1/2013","31/1/2013")</f>
        <v>#NAME?</v>
      </c>
    </row>
    <row r="264" spans="17:17" x14ac:dyDescent="0.35">
      <c r="Q264" s="3" t="e">
        <f ca="1">[4]!credit(A264,"1/1/2013","31/1/2013")</f>
        <v>#NAME?</v>
      </c>
    </row>
    <row r="265" spans="17:17" x14ac:dyDescent="0.35">
      <c r="Q265" s="3" t="e">
        <f ca="1">[4]!credit(A265,"1/1/2013","31/1/2013")</f>
        <v>#NAME?</v>
      </c>
    </row>
    <row r="266" spans="17:17" x14ac:dyDescent="0.35">
      <c r="Q266" s="3" t="e">
        <f ca="1">[4]!credit(A266,"1/1/2013","31/1/2013")</f>
        <v>#NAME?</v>
      </c>
    </row>
    <row r="267" spans="17:17" x14ac:dyDescent="0.35">
      <c r="Q267" s="3" t="e">
        <f ca="1">[4]!credit(A267,"1/1/2013","31/1/2013")</f>
        <v>#NAME?</v>
      </c>
    </row>
    <row r="268" spans="17:17" x14ac:dyDescent="0.35">
      <c r="Q268" s="3" t="e">
        <f ca="1">[4]!credit(A268,"1/1/2013","31/1/2013")</f>
        <v>#NAME?</v>
      </c>
    </row>
    <row r="269" spans="17:17" x14ac:dyDescent="0.35">
      <c r="Q269" s="3" t="e">
        <f ca="1">[4]!credit(A269,"1/1/2013","31/1/2013")</f>
        <v>#NAME?</v>
      </c>
    </row>
    <row r="270" spans="17:17" x14ac:dyDescent="0.35">
      <c r="Q270" s="3" t="e">
        <f ca="1">[4]!credit(A270,"1/1/2013","31/1/2013")</f>
        <v>#NAME?</v>
      </c>
    </row>
    <row r="271" spans="17:17" x14ac:dyDescent="0.35">
      <c r="Q271" s="3" t="e">
        <f ca="1">[4]!credit(A271,"1/1/2013","31/1/2013")</f>
        <v>#NAME?</v>
      </c>
    </row>
    <row r="272" spans="17:17" x14ac:dyDescent="0.35">
      <c r="Q272" s="3" t="e">
        <f ca="1">[4]!credit(A272,"1/1/2013","31/1/2013")</f>
        <v>#NAME?</v>
      </c>
    </row>
    <row r="273" spans="17:17" x14ac:dyDescent="0.35">
      <c r="Q273" s="3" t="e">
        <f ca="1">[4]!credit(A273,"1/1/2013","31/1/2013")</f>
        <v>#NAME?</v>
      </c>
    </row>
    <row r="274" spans="17:17" x14ac:dyDescent="0.35">
      <c r="Q274" s="3" t="e">
        <f ca="1">[4]!credit(A274,"1/1/2013","31/1/2013")</f>
        <v>#NAME?</v>
      </c>
    </row>
    <row r="275" spans="17:17" x14ac:dyDescent="0.35">
      <c r="Q275" s="3" t="e">
        <f ca="1">[4]!credit(A275,"1/1/2013","31/1/2013")</f>
        <v>#NAME?</v>
      </c>
    </row>
    <row r="276" spans="17:17" x14ac:dyDescent="0.35">
      <c r="Q276" s="3" t="e">
        <f ca="1">[4]!credit(A276,"1/1/2013","31/1/2013")</f>
        <v>#NAME?</v>
      </c>
    </row>
    <row r="277" spans="17:17" x14ac:dyDescent="0.35">
      <c r="Q277" s="3" t="e">
        <f ca="1">[4]!credit(A277,"1/1/2013","31/1/2013")</f>
        <v>#NAME?</v>
      </c>
    </row>
    <row r="278" spans="17:17" x14ac:dyDescent="0.35">
      <c r="Q278" s="3" t="e">
        <f ca="1">[4]!credit(A278,"1/1/2013","31/1/2013")</f>
        <v>#NAME?</v>
      </c>
    </row>
    <row r="279" spans="17:17" x14ac:dyDescent="0.35">
      <c r="Q279" s="3" t="e">
        <f ca="1">[4]!credit(A279,"1/1/2013","31/1/2013")</f>
        <v>#NAME?</v>
      </c>
    </row>
    <row r="280" spans="17:17" x14ac:dyDescent="0.35">
      <c r="Q280" s="3" t="e">
        <f ca="1">[4]!credit(A280,"1/1/2013","31/1/2013")</f>
        <v>#NAME?</v>
      </c>
    </row>
    <row r="281" spans="17:17" x14ac:dyDescent="0.35">
      <c r="Q281" s="3" t="e">
        <f ca="1">[4]!credit(A281,"1/1/2013","31/1/2013")</f>
        <v>#NAME?</v>
      </c>
    </row>
    <row r="282" spans="17:17" x14ac:dyDescent="0.35">
      <c r="Q282" s="3" t="e">
        <f ca="1">[4]!credit(A282,"1/1/2013","31/1/2013")</f>
        <v>#NAME?</v>
      </c>
    </row>
    <row r="283" spans="17:17" x14ac:dyDescent="0.35">
      <c r="Q283" s="3" t="e">
        <f ca="1">[4]!credit(A283,"1/1/2013","31/1/2013")</f>
        <v>#NAME?</v>
      </c>
    </row>
    <row r="284" spans="17:17" x14ac:dyDescent="0.35">
      <c r="Q284" s="3" t="e">
        <f ca="1">[4]!credit(A284,"1/1/2013","31/1/2013")</f>
        <v>#NAME?</v>
      </c>
    </row>
    <row r="285" spans="17:17" x14ac:dyDescent="0.35">
      <c r="Q285" s="3" t="e">
        <f ca="1">[4]!credit(A285,"1/1/2013","31/1/2013")</f>
        <v>#NAME?</v>
      </c>
    </row>
    <row r="286" spans="17:17" x14ac:dyDescent="0.35">
      <c r="Q286" s="3" t="e">
        <f ca="1">[4]!credit(A286,"1/1/2013","31/1/2013")</f>
        <v>#NAME?</v>
      </c>
    </row>
    <row r="287" spans="17:17" x14ac:dyDescent="0.35">
      <c r="Q287" s="3" t="e">
        <f ca="1">[4]!credit(A287,"1/1/2013","31/1/2013")</f>
        <v>#NAME?</v>
      </c>
    </row>
    <row r="288" spans="17:17" x14ac:dyDescent="0.35">
      <c r="Q288" s="3" t="e">
        <f ca="1">[4]!credit(A288,"1/1/2013","31/1/2013")</f>
        <v>#NAME?</v>
      </c>
    </row>
    <row r="289" spans="17:17" x14ac:dyDescent="0.35">
      <c r="Q289" s="3" t="e">
        <f ca="1">[4]!credit(A289,"1/1/2013","31/1/2013")</f>
        <v>#NAME?</v>
      </c>
    </row>
    <row r="290" spans="17:17" x14ac:dyDescent="0.35">
      <c r="Q290" s="3" t="e">
        <f ca="1">[4]!credit(A290,"1/1/2013","31/1/2013")</f>
        <v>#NAME?</v>
      </c>
    </row>
    <row r="291" spans="17:17" x14ac:dyDescent="0.35">
      <c r="Q291" s="3" t="e">
        <f ca="1">[4]!credit(A291,"1/1/2013","31/1/2013")</f>
        <v>#NAME?</v>
      </c>
    </row>
    <row r="292" spans="17:17" x14ac:dyDescent="0.35">
      <c r="Q292" s="3" t="e">
        <f ca="1">[4]!credit(A292,"1/1/2013","31/1/2013")</f>
        <v>#NAME?</v>
      </c>
    </row>
    <row r="293" spans="17:17" x14ac:dyDescent="0.35">
      <c r="Q293" s="3" t="e">
        <f ca="1">[4]!credit(A293,"1/1/2013","31/1/2013")</f>
        <v>#NAME?</v>
      </c>
    </row>
    <row r="294" spans="17:17" x14ac:dyDescent="0.35">
      <c r="Q294" s="3" t="e">
        <f ca="1">[4]!credit(A294,"1/1/2013","31/1/2013")</f>
        <v>#NAME?</v>
      </c>
    </row>
    <row r="295" spans="17:17" x14ac:dyDescent="0.35">
      <c r="Q295" s="3" t="e">
        <f ca="1">[4]!credit(A295,"1/1/2013","31/1/2013")</f>
        <v>#NAME?</v>
      </c>
    </row>
    <row r="296" spans="17:17" x14ac:dyDescent="0.35">
      <c r="Q296" s="3" t="e">
        <f ca="1">[4]!credit(A296,"1/1/2013","31/1/2013")</f>
        <v>#NAME?</v>
      </c>
    </row>
    <row r="297" spans="17:17" x14ac:dyDescent="0.35">
      <c r="Q297" s="3" t="e">
        <f ca="1">[4]!credit(A297,"1/1/2013","31/1/2013")</f>
        <v>#NAME?</v>
      </c>
    </row>
    <row r="298" spans="17:17" x14ac:dyDescent="0.35">
      <c r="Q298" s="3" t="e">
        <f ca="1">[4]!credit(A298,"1/1/2013","31/1/2013")</f>
        <v>#NAME?</v>
      </c>
    </row>
    <row r="299" spans="17:17" x14ac:dyDescent="0.35">
      <c r="Q299" s="3" t="e">
        <f ca="1">[4]!credit(A299,"1/1/2013","31/1/2013")</f>
        <v>#NAME?</v>
      </c>
    </row>
    <row r="300" spans="17:17" x14ac:dyDescent="0.35">
      <c r="Q300" s="3" t="e">
        <f ca="1">[4]!credit(A300,"1/1/2013","31/1/2013")</f>
        <v>#NAME?</v>
      </c>
    </row>
    <row r="301" spans="17:17" x14ac:dyDescent="0.35">
      <c r="Q301" s="3" t="e">
        <f ca="1">[4]!credit(A301,"1/1/2013","31/1/2013")</f>
        <v>#NAME?</v>
      </c>
    </row>
    <row r="302" spans="17:17" x14ac:dyDescent="0.35">
      <c r="Q302" s="3" t="e">
        <f ca="1">[4]!credit(A302,"1/1/2013","31/1/2013")</f>
        <v>#NAME?</v>
      </c>
    </row>
    <row r="303" spans="17:17" x14ac:dyDescent="0.35">
      <c r="Q303" s="3" t="e">
        <f ca="1">[4]!credit(A303,"1/1/2013","31/1/2013")</f>
        <v>#NAME?</v>
      </c>
    </row>
    <row r="304" spans="17:17" x14ac:dyDescent="0.35">
      <c r="Q304" s="3" t="e">
        <f ca="1">[4]!credit(A304,"1/1/2013","31/1/2013")</f>
        <v>#NAME?</v>
      </c>
    </row>
    <row r="305" spans="17:17" x14ac:dyDescent="0.35">
      <c r="Q305" s="3" t="e">
        <f ca="1">[4]!credit(A305,"1/1/2013","31/1/2013")</f>
        <v>#NAME?</v>
      </c>
    </row>
    <row r="306" spans="17:17" x14ac:dyDescent="0.35">
      <c r="Q306" s="3" t="e">
        <f ca="1">[4]!credit(A306,"1/1/2013","31/1/2013")</f>
        <v>#NAME?</v>
      </c>
    </row>
    <row r="307" spans="17:17" x14ac:dyDescent="0.35">
      <c r="Q307" s="3" t="e">
        <f ca="1">[4]!credit(A307,"1/1/2013","31/1/2013")</f>
        <v>#NAME?</v>
      </c>
    </row>
    <row r="308" spans="17:17" x14ac:dyDescent="0.35">
      <c r="Q308" s="3" t="e">
        <f ca="1">[4]!credit(A308,"1/1/2013","31/1/2013")</f>
        <v>#NAME?</v>
      </c>
    </row>
    <row r="309" spans="17:17" x14ac:dyDescent="0.35">
      <c r="Q309" s="3" t="e">
        <f ca="1">[4]!credit(A309,"1/1/2013","31/1/2013")</f>
        <v>#NAME?</v>
      </c>
    </row>
    <row r="310" spans="17:17" x14ac:dyDescent="0.35">
      <c r="Q310" s="3" t="e">
        <f ca="1">[4]!credit(A310,"1/1/2013","31/1/2013")</f>
        <v>#NAME?</v>
      </c>
    </row>
    <row r="311" spans="17:17" x14ac:dyDescent="0.35">
      <c r="Q311" s="3" t="e">
        <f ca="1">[4]!credit(A311,"1/1/2013","31/1/2013")</f>
        <v>#NAME?</v>
      </c>
    </row>
    <row r="312" spans="17:17" x14ac:dyDescent="0.35">
      <c r="Q312" s="3" t="e">
        <f ca="1">[4]!credit(A312,"1/1/2013","31/1/2013")</f>
        <v>#NAME?</v>
      </c>
    </row>
    <row r="313" spans="17:17" x14ac:dyDescent="0.35">
      <c r="Q313" s="3" t="e">
        <f ca="1">[4]!credit(A313,"1/1/2013","31/1/2013")</f>
        <v>#NAME?</v>
      </c>
    </row>
    <row r="314" spans="17:17" x14ac:dyDescent="0.35">
      <c r="Q314" s="3" t="e">
        <f ca="1">[4]!credit(A314,"1/1/2013","31/1/2013")</f>
        <v>#NAME?</v>
      </c>
    </row>
    <row r="315" spans="17:17" x14ac:dyDescent="0.35">
      <c r="Q315" s="3" t="e">
        <f ca="1">[4]!credit(A315,"1/1/2013","31/1/2013")</f>
        <v>#NAME?</v>
      </c>
    </row>
    <row r="316" spans="17:17" x14ac:dyDescent="0.35">
      <c r="Q316" s="3" t="e">
        <f ca="1">[4]!credit(A316,"1/1/2013","31/1/2013")</f>
        <v>#NAME?</v>
      </c>
    </row>
    <row r="317" spans="17:17" x14ac:dyDescent="0.35">
      <c r="Q317" s="3" t="e">
        <f ca="1">[4]!credit(A317,"1/1/2013","31/1/2013")</f>
        <v>#NAME?</v>
      </c>
    </row>
    <row r="318" spans="17:17" x14ac:dyDescent="0.35">
      <c r="Q318" s="3" t="e">
        <f ca="1">[4]!credit(A318,"1/1/2013","31/1/2013")</f>
        <v>#NAME?</v>
      </c>
    </row>
    <row r="319" spans="17:17" x14ac:dyDescent="0.35">
      <c r="Q319" s="3" t="e">
        <f ca="1">[4]!credit(A319,"1/1/2013","31/1/2013")</f>
        <v>#NAME?</v>
      </c>
    </row>
    <row r="320" spans="17:17" x14ac:dyDescent="0.35">
      <c r="Q320" s="3" t="e">
        <f ca="1">[4]!credit(A320,"1/1/2013","31/1/2013")</f>
        <v>#NAME?</v>
      </c>
    </row>
    <row r="321" spans="17:17" x14ac:dyDescent="0.35">
      <c r="Q321" s="3" t="e">
        <f ca="1">[4]!credit(A321,"1/1/2013","31/1/2013")</f>
        <v>#NAME?</v>
      </c>
    </row>
    <row r="322" spans="17:17" x14ac:dyDescent="0.35">
      <c r="Q322" s="3" t="e">
        <f ca="1">[4]!credit(A322,"1/1/2013","31/1/2013")</f>
        <v>#NAME?</v>
      </c>
    </row>
    <row r="323" spans="17:17" x14ac:dyDescent="0.35">
      <c r="Q323" s="3" t="e">
        <f ca="1">[4]!credit(A323,"1/1/2013","31/1/2013")</f>
        <v>#NAME?</v>
      </c>
    </row>
    <row r="324" spans="17:17" x14ac:dyDescent="0.35">
      <c r="Q324" s="3" t="e">
        <f ca="1">[4]!credit(A324,"1/1/2013","31/1/2013")</f>
        <v>#NAME?</v>
      </c>
    </row>
    <row r="325" spans="17:17" x14ac:dyDescent="0.35">
      <c r="Q325" s="3" t="e">
        <f ca="1">[4]!credit(A325,"1/1/2013","31/1/2013")</f>
        <v>#NAME?</v>
      </c>
    </row>
    <row r="326" spans="17:17" x14ac:dyDescent="0.35">
      <c r="Q326" s="3" t="e">
        <f ca="1">[4]!credit(A326,"1/1/2013","31/1/2013")</f>
        <v>#NAME?</v>
      </c>
    </row>
    <row r="327" spans="17:17" x14ac:dyDescent="0.35">
      <c r="Q327" s="3" t="e">
        <f ca="1">[4]!credit(A327,"1/1/2013","31/1/2013")</f>
        <v>#NAME?</v>
      </c>
    </row>
    <row r="328" spans="17:17" x14ac:dyDescent="0.35">
      <c r="Q328" s="3" t="e">
        <f ca="1">[4]!credit(A328,"1/1/2013","31/1/2013")</f>
        <v>#NAME?</v>
      </c>
    </row>
    <row r="329" spans="17:17" x14ac:dyDescent="0.35">
      <c r="Q329" s="3" t="e">
        <f ca="1">[4]!credit(A329,"1/1/2013","31/1/2013")</f>
        <v>#NAME?</v>
      </c>
    </row>
    <row r="330" spans="17:17" x14ac:dyDescent="0.35">
      <c r="Q330" s="3" t="e">
        <f ca="1">[4]!credit(A330,"1/1/2013","31/1/2013")</f>
        <v>#NAME?</v>
      </c>
    </row>
    <row r="331" spans="17:17" x14ac:dyDescent="0.35">
      <c r="Q331" s="3" t="e">
        <f ca="1">[4]!credit(A331,"1/1/2013","31/1/2013")</f>
        <v>#NAME?</v>
      </c>
    </row>
    <row r="332" spans="17:17" x14ac:dyDescent="0.35">
      <c r="Q332" s="3" t="e">
        <f ca="1">[4]!credit(A332,"1/1/2013","31/1/2013")</f>
        <v>#NAME?</v>
      </c>
    </row>
    <row r="333" spans="17:17" x14ac:dyDescent="0.35">
      <c r="Q333" s="3" t="e">
        <f ca="1">[4]!credit(A333,"1/1/2013","31/1/2013")</f>
        <v>#NAME?</v>
      </c>
    </row>
    <row r="334" spans="17:17" x14ac:dyDescent="0.35">
      <c r="Q334" s="3" t="e">
        <f ca="1">[4]!credit(A334,"1/1/2013","31/1/2013")</f>
        <v>#NAME?</v>
      </c>
    </row>
    <row r="335" spans="17:17" x14ac:dyDescent="0.35">
      <c r="Q335" s="3" t="e">
        <f ca="1">[4]!credit(A335,"1/1/2013","31/1/2013")</f>
        <v>#NAME?</v>
      </c>
    </row>
    <row r="336" spans="17:17" x14ac:dyDescent="0.35">
      <c r="Q336" s="3" t="e">
        <f ca="1">[4]!credit(A336,"1/1/2013","31/1/2013")</f>
        <v>#NAME?</v>
      </c>
    </row>
    <row r="337" spans="17:17" x14ac:dyDescent="0.35">
      <c r="Q337" s="3" t="e">
        <f ca="1">[4]!credit(A337,"1/1/2013","31/1/2013")</f>
        <v>#NAME?</v>
      </c>
    </row>
  </sheetData>
  <pageMargins left="0.7" right="0.7" top="0.75" bottom="0.75" header="0.3" footer="0.3"/>
  <pageSetup paperSize="9" scale="6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1"/>
  <sheetViews>
    <sheetView topLeftCell="C1" zoomScale="130" zoomScaleNormal="130" workbookViewId="0">
      <selection activeCell="C7" sqref="C7:H91"/>
    </sheetView>
  </sheetViews>
  <sheetFormatPr baseColWidth="10" defaultRowHeight="14.5" x14ac:dyDescent="0.35"/>
  <cols>
    <col min="2" max="2" width="15" bestFit="1" customWidth="1"/>
    <col min="5" max="5" width="24" style="5" bestFit="1" customWidth="1"/>
    <col min="6" max="6" width="30.54296875" bestFit="1" customWidth="1"/>
    <col min="8" max="8" width="35.6328125" bestFit="1" customWidth="1"/>
    <col min="23" max="32" width="12.90625" style="10" bestFit="1" customWidth="1"/>
    <col min="33" max="34" width="14.36328125" style="10" bestFit="1" customWidth="1"/>
  </cols>
  <sheetData>
    <row r="1" spans="1:20" x14ac:dyDescent="0.35">
      <c r="A1" t="s">
        <v>0</v>
      </c>
      <c r="B1" t="s">
        <v>252</v>
      </c>
    </row>
    <row r="2" spans="1:20" x14ac:dyDescent="0.35">
      <c r="A2" t="s">
        <v>1</v>
      </c>
      <c r="B2" t="s">
        <v>252</v>
      </c>
    </row>
    <row r="3" spans="1:20" x14ac:dyDescent="0.35">
      <c r="A3" t="s">
        <v>2</v>
      </c>
      <c r="B3" s="1">
        <v>42064</v>
      </c>
    </row>
    <row r="4" spans="1:20" x14ac:dyDescent="0.35">
      <c r="A4" t="s">
        <v>3</v>
      </c>
      <c r="B4" s="1">
        <v>42428</v>
      </c>
    </row>
    <row r="6" spans="1:20" x14ac:dyDescent="0.35">
      <c r="B6" t="s">
        <v>48</v>
      </c>
      <c r="C6" t="s">
        <v>49</v>
      </c>
      <c r="D6" t="s">
        <v>50</v>
      </c>
      <c r="E6" s="5" t="s">
        <v>6</v>
      </c>
      <c r="F6" t="s">
        <v>51</v>
      </c>
      <c r="G6" t="s">
        <v>52</v>
      </c>
      <c r="H6" t="s">
        <v>7</v>
      </c>
    </row>
    <row r="7" spans="1:20" x14ac:dyDescent="0.35">
      <c r="B7" t="s">
        <v>48</v>
      </c>
      <c r="C7">
        <v>60222000</v>
      </c>
      <c r="E7" s="53" t="s">
        <v>234</v>
      </c>
      <c r="F7" t="s">
        <v>186</v>
      </c>
      <c r="H7" t="str">
        <f>[3]!libelle(C7,'BASE CORRESP'!$B$4,'BASE CORRESP'!$B$2)</f>
        <v>Produits d'entretien</v>
      </c>
      <c r="P7" s="4"/>
      <c r="Q7" s="4"/>
      <c r="S7" s="4"/>
      <c r="T7" s="4"/>
    </row>
    <row r="8" spans="1:20" x14ac:dyDescent="0.35">
      <c r="B8" t="s">
        <v>48</v>
      </c>
      <c r="C8">
        <v>60611000</v>
      </c>
      <c r="E8" s="54" t="s">
        <v>204</v>
      </c>
      <c r="F8" t="s">
        <v>197</v>
      </c>
      <c r="H8" t="str">
        <f>[3]!libelle(C8,'BASE CORRESP'!$B$4,'BASE CORRESP'!$B$2)</f>
        <v xml:space="preserve">Electricit </v>
      </c>
      <c r="P8" s="4"/>
      <c r="Q8" s="4"/>
      <c r="S8" s="4"/>
      <c r="T8" s="4"/>
    </row>
    <row r="9" spans="1:20" x14ac:dyDescent="0.35">
      <c r="B9" t="s">
        <v>48</v>
      </c>
      <c r="C9">
        <v>60612000</v>
      </c>
      <c r="E9" s="53" t="s">
        <v>234</v>
      </c>
      <c r="F9" t="s">
        <v>186</v>
      </c>
      <c r="H9" t="str">
        <f>[3]!libelle(C9,'BASE CORRESP'!$B$4,'BASE CORRESP'!$B$2)</f>
        <v>Gaz</v>
      </c>
      <c r="P9" s="4"/>
      <c r="Q9" s="4"/>
      <c r="S9" s="4"/>
      <c r="T9" s="4"/>
    </row>
    <row r="10" spans="1:20" x14ac:dyDescent="0.35">
      <c r="B10" t="s">
        <v>48</v>
      </c>
      <c r="C10">
        <v>60613000</v>
      </c>
      <c r="E10" s="53" t="s">
        <v>234</v>
      </c>
      <c r="F10" t="s">
        <v>186</v>
      </c>
      <c r="H10" t="str">
        <f>[3]!libelle(C10,'BASE CORRESP'!$B$4,'BASE CORRESP'!$B$2)</f>
        <v>EAUX</v>
      </c>
      <c r="P10" s="4"/>
      <c r="Q10" s="4"/>
      <c r="S10" s="4"/>
      <c r="T10" s="4"/>
    </row>
    <row r="11" spans="1:20" x14ac:dyDescent="0.35">
      <c r="B11" t="s">
        <v>48</v>
      </c>
      <c r="C11">
        <v>60614000</v>
      </c>
      <c r="E11" s="53" t="s">
        <v>234</v>
      </c>
      <c r="F11" t="s">
        <v>186</v>
      </c>
      <c r="H11" t="str">
        <f>[3]!libelle(C11,'BASE CORRESP'!$B$4,'BASE CORRESP'!$B$2)</f>
        <v>BOUES</v>
      </c>
      <c r="P11" s="4"/>
      <c r="Q11" s="4"/>
      <c r="S11" s="4"/>
      <c r="T11" s="4"/>
    </row>
    <row r="12" spans="1:20" x14ac:dyDescent="0.35">
      <c r="B12" t="s">
        <v>48</v>
      </c>
      <c r="C12">
        <v>60615000</v>
      </c>
      <c r="E12" s="53" t="s">
        <v>234</v>
      </c>
      <c r="F12" t="s">
        <v>186</v>
      </c>
      <c r="H12" t="str">
        <f>[3]!libelle(C12,'BASE CORRESP'!$B$4,'BASE CORRESP'!$B$2)</f>
        <v>TERENBENTHINE</v>
      </c>
      <c r="P12" s="4"/>
      <c r="Q12" s="4"/>
      <c r="S12" s="4"/>
      <c r="T12" s="4"/>
    </row>
    <row r="13" spans="1:20" x14ac:dyDescent="0.35">
      <c r="B13" t="s">
        <v>48</v>
      </c>
      <c r="C13">
        <v>60616000</v>
      </c>
      <c r="E13" s="53" t="s">
        <v>234</v>
      </c>
      <c r="F13" t="s">
        <v>186</v>
      </c>
      <c r="H13" t="str">
        <f>[3]!libelle(C13,'BASE CORRESP'!$B$4,'BASE CORRESP'!$B$2)</f>
        <v>TEREBENTHINE</v>
      </c>
      <c r="P13" s="4"/>
      <c r="Q13" s="4"/>
      <c r="S13" s="4"/>
      <c r="T13" s="4"/>
    </row>
    <row r="14" spans="1:20" x14ac:dyDescent="0.35">
      <c r="B14" t="s">
        <v>48</v>
      </c>
      <c r="C14">
        <v>60620000</v>
      </c>
      <c r="E14" s="54" t="s">
        <v>204</v>
      </c>
      <c r="F14" t="s">
        <v>197</v>
      </c>
      <c r="H14" t="str">
        <f>[3]!libelle(C14,'BASE CORRESP'!$B$4,'BASE CORRESP'!$B$2)</f>
        <v>CARBURANT LUBRIFIANT</v>
      </c>
      <c r="P14" s="4"/>
      <c r="Q14" s="4"/>
      <c r="S14" s="4"/>
      <c r="T14" s="4"/>
    </row>
    <row r="15" spans="1:20" x14ac:dyDescent="0.35">
      <c r="B15" t="s">
        <v>48</v>
      </c>
      <c r="C15">
        <v>60630000</v>
      </c>
      <c r="E15" s="54" t="s">
        <v>204</v>
      </c>
      <c r="F15" t="s">
        <v>197</v>
      </c>
      <c r="H15" t="str">
        <f>[3]!libelle(C15,'BASE CORRESP'!$B$4,'BASE CORRESP'!$B$2)</f>
        <v>Fournit. entretien &amp; petit equip.</v>
      </c>
      <c r="P15" s="4"/>
      <c r="Q15" s="4"/>
      <c r="S15" s="4"/>
      <c r="T15" s="4"/>
    </row>
    <row r="16" spans="1:20" x14ac:dyDescent="0.35">
      <c r="B16" t="s">
        <v>48</v>
      </c>
      <c r="C16">
        <v>60630100</v>
      </c>
      <c r="E16" s="53" t="s">
        <v>234</v>
      </c>
      <c r="F16" t="s">
        <v>186</v>
      </c>
      <c r="H16" t="str">
        <f>[3]!libelle(C16,'BASE CORRESP'!$B$4,'BASE CORRESP'!$B$2)</f>
        <v>MAT EQUIP POUR SOIN</v>
      </c>
      <c r="P16" s="4"/>
      <c r="Q16" s="4"/>
      <c r="S16" s="4"/>
      <c r="T16" s="4"/>
    </row>
    <row r="17" spans="2:20" x14ac:dyDescent="0.35">
      <c r="B17" t="s">
        <v>48</v>
      </c>
      <c r="C17">
        <v>60630200</v>
      </c>
      <c r="E17" s="53" t="s">
        <v>234</v>
      </c>
      <c r="F17" t="s">
        <v>186</v>
      </c>
      <c r="H17" t="str">
        <f>[3]!libelle(C17,'BASE CORRESP'!$B$4,'BASE CORRESP'!$B$2)</f>
        <v>EQUIP REGLEMSECU HYGIENE</v>
      </c>
      <c r="P17" s="4"/>
      <c r="Q17" s="4"/>
      <c r="S17" s="4"/>
      <c r="T17" s="4"/>
    </row>
    <row r="18" spans="2:20" x14ac:dyDescent="0.35">
      <c r="B18" t="s">
        <v>48</v>
      </c>
      <c r="C18">
        <v>60631000</v>
      </c>
      <c r="E18" s="53" t="s">
        <v>234</v>
      </c>
      <c r="F18" t="s">
        <v>186</v>
      </c>
      <c r="H18" t="str">
        <f>[3]!libelle(C18,'BASE CORRESP'!$B$4,'BASE CORRESP'!$B$2)</f>
        <v>LINGES JETTABLES</v>
      </c>
      <c r="P18" s="4"/>
      <c r="Q18" s="4"/>
      <c r="S18" s="4"/>
      <c r="T18" s="4"/>
    </row>
    <row r="19" spans="2:20" x14ac:dyDescent="0.35">
      <c r="B19" t="s">
        <v>48</v>
      </c>
      <c r="C19">
        <v>60632000</v>
      </c>
      <c r="E19" s="53" t="s">
        <v>234</v>
      </c>
      <c r="F19" t="s">
        <v>186</v>
      </c>
      <c r="H19" t="str">
        <f>[3]!libelle(C19,'BASE CORRESP'!$B$4,'BASE CORRESP'!$B$2)</f>
        <v>AUTRES LINGES</v>
      </c>
      <c r="P19" s="4"/>
      <c r="Q19" s="4"/>
      <c r="S19" s="4"/>
      <c r="T19" s="4"/>
    </row>
    <row r="20" spans="2:20" x14ac:dyDescent="0.35">
      <c r="B20" t="s">
        <v>48</v>
      </c>
      <c r="C20">
        <v>60640000</v>
      </c>
      <c r="E20" s="54" t="s">
        <v>204</v>
      </c>
      <c r="F20" t="s">
        <v>197</v>
      </c>
      <c r="H20" t="str">
        <f>[3]!libelle(C20,'BASE CORRESP'!$B$4,'BASE CORRESP'!$B$2)</f>
        <v>Fournitures administratives</v>
      </c>
      <c r="P20" s="4"/>
      <c r="Q20" s="4"/>
      <c r="S20" s="4"/>
      <c r="T20" s="4"/>
    </row>
    <row r="21" spans="2:20" x14ac:dyDescent="0.35">
      <c r="B21" t="s">
        <v>48</v>
      </c>
      <c r="C21">
        <v>60680000</v>
      </c>
      <c r="E21" s="54" t="s">
        <v>204</v>
      </c>
      <c r="F21" t="s">
        <v>197</v>
      </c>
      <c r="H21" t="str">
        <f>[3]!libelle(C21,'BASE CORRESP'!$B$4,'BASE CORRESP'!$B$2)</f>
        <v>Autres matieres et fournitures</v>
      </c>
      <c r="P21" s="4"/>
      <c r="Q21" s="4"/>
      <c r="S21" s="4"/>
      <c r="T21" s="4"/>
    </row>
    <row r="22" spans="2:20" x14ac:dyDescent="0.35">
      <c r="B22" t="s">
        <v>48</v>
      </c>
      <c r="C22">
        <v>60685000</v>
      </c>
      <c r="E22" s="54" t="s">
        <v>204</v>
      </c>
      <c r="F22" t="s">
        <v>197</v>
      </c>
      <c r="H22" t="str">
        <f>[3]!libelle(C22,'BASE CORRESP'!$B$4,'BASE CORRESP'!$B$2)</f>
        <v/>
      </c>
      <c r="P22" s="4"/>
      <c r="Q22" s="4"/>
      <c r="S22" s="4"/>
      <c r="T22" s="4"/>
    </row>
    <row r="23" spans="2:20" x14ac:dyDescent="0.35">
      <c r="B23" t="s">
        <v>48</v>
      </c>
      <c r="C23">
        <v>60687000</v>
      </c>
      <c r="E23" s="54" t="s">
        <v>204</v>
      </c>
      <c r="F23" t="s">
        <v>197</v>
      </c>
      <c r="H23" t="str">
        <f>[3]!libelle(C23,'BASE CORRESP'!$B$4,'BASE CORRESP'!$B$2)</f>
        <v>PETITE ALIMENTATION</v>
      </c>
      <c r="P23" s="4"/>
      <c r="Q23" s="4"/>
      <c r="S23" s="4"/>
      <c r="T23" s="4"/>
    </row>
    <row r="24" spans="2:20" x14ac:dyDescent="0.35">
      <c r="B24" t="s">
        <v>48</v>
      </c>
      <c r="C24">
        <v>61100000</v>
      </c>
      <c r="E24" s="54" t="s">
        <v>204</v>
      </c>
      <c r="F24" t="s">
        <v>200</v>
      </c>
      <c r="H24" t="str">
        <f>[3]!libelle(C24,'BASE CORRESP'!$B$4,'BASE CORRESP'!$B$2)</f>
        <v>Sous-traitance generale</v>
      </c>
      <c r="P24" s="4"/>
      <c r="Q24" s="4"/>
      <c r="S24" s="4"/>
      <c r="T24" s="4"/>
    </row>
    <row r="25" spans="2:20" x14ac:dyDescent="0.35">
      <c r="B25" t="s">
        <v>48</v>
      </c>
      <c r="C25">
        <v>61220000</v>
      </c>
      <c r="E25" s="54" t="s">
        <v>204</v>
      </c>
      <c r="F25" t="s">
        <v>198</v>
      </c>
      <c r="H25" t="str">
        <f>[3]!libelle(C25,'BASE CORRESP'!$B$4,'BASE CORRESP'!$B$2)</f>
        <v>Credit-bail mobilier</v>
      </c>
      <c r="P25" s="4"/>
      <c r="Q25" s="4"/>
      <c r="S25" s="4"/>
      <c r="T25" s="4"/>
    </row>
    <row r="26" spans="2:20" x14ac:dyDescent="0.35">
      <c r="B26" t="s">
        <v>48</v>
      </c>
      <c r="C26">
        <v>61320000</v>
      </c>
      <c r="E26" s="54" t="s">
        <v>204</v>
      </c>
      <c r="F26" t="s">
        <v>198</v>
      </c>
      <c r="H26" t="str">
        <f>[3]!libelle(C26,'BASE CORRESP'!$B$4,'BASE CORRESP'!$B$2)</f>
        <v>Locations immobilieres</v>
      </c>
      <c r="P26" s="4"/>
      <c r="Q26" s="4"/>
      <c r="S26" s="4"/>
      <c r="T26" s="4"/>
    </row>
    <row r="27" spans="2:20" x14ac:dyDescent="0.35">
      <c r="B27" t="s">
        <v>48</v>
      </c>
      <c r="C27">
        <v>61325000</v>
      </c>
      <c r="E27" s="54" t="s">
        <v>204</v>
      </c>
      <c r="F27" t="s">
        <v>198</v>
      </c>
      <c r="H27" t="str">
        <f>[3]!libelle(C27,'BASE CORRESP'!$B$4,'BASE CORRESP'!$B$2)</f>
        <v/>
      </c>
      <c r="P27" s="4"/>
      <c r="Q27" s="4"/>
      <c r="S27" s="4"/>
      <c r="T27" s="4"/>
    </row>
    <row r="28" spans="2:20" x14ac:dyDescent="0.35">
      <c r="B28" t="s">
        <v>48</v>
      </c>
      <c r="C28">
        <v>61350000</v>
      </c>
      <c r="E28" s="54" t="s">
        <v>204</v>
      </c>
      <c r="F28" t="s">
        <v>198</v>
      </c>
      <c r="H28" t="str">
        <f>[3]!libelle(C28,'BASE CORRESP'!$B$4,'BASE CORRESP'!$B$2)</f>
        <v>Locations mobilieres</v>
      </c>
      <c r="P28" s="4"/>
      <c r="Q28" s="4"/>
      <c r="S28" s="4"/>
      <c r="T28" s="4"/>
    </row>
    <row r="29" spans="2:20" x14ac:dyDescent="0.35">
      <c r="B29" t="s">
        <v>48</v>
      </c>
      <c r="C29">
        <v>61351000</v>
      </c>
      <c r="E29" s="54" t="s">
        <v>204</v>
      </c>
      <c r="F29" t="s">
        <v>198</v>
      </c>
      <c r="H29" t="str">
        <f>[3]!libelle(C29,'BASE CORRESP'!$B$4,'BASE CORRESP'!$B$2)</f>
        <v>LOCATION MATERIEL</v>
      </c>
      <c r="P29" s="4"/>
      <c r="Q29" s="4"/>
      <c r="S29" s="4"/>
      <c r="T29" s="4"/>
    </row>
    <row r="30" spans="2:20" x14ac:dyDescent="0.35">
      <c r="B30" t="s">
        <v>48</v>
      </c>
      <c r="C30">
        <v>61503000</v>
      </c>
      <c r="E30" s="54" t="s">
        <v>204</v>
      </c>
      <c r="F30" t="s">
        <v>198</v>
      </c>
      <c r="H30" t="str">
        <f>[3]!libelle(C30,'BASE CORRESP'!$B$4,'BASE CORRESP'!$B$2)</f>
        <v>NETTOYAGE GENERAL</v>
      </c>
      <c r="P30" s="4"/>
      <c r="Q30" s="4"/>
      <c r="S30" s="4"/>
      <c r="T30" s="4"/>
    </row>
    <row r="31" spans="2:20" x14ac:dyDescent="0.35">
      <c r="B31" t="s">
        <v>48</v>
      </c>
      <c r="C31">
        <v>61505000</v>
      </c>
      <c r="E31" s="53" t="s">
        <v>234</v>
      </c>
      <c r="F31" t="s">
        <v>186</v>
      </c>
      <c r="H31" t="str">
        <f>[3]!libelle(C31,'BASE CORRESP'!$B$4,'BASE CORRESP'!$B$2)</f>
        <v xml:space="preserve">ENTRETIEN PISCINE </v>
      </c>
      <c r="P31" s="4"/>
      <c r="Q31" s="4"/>
      <c r="S31" s="4"/>
      <c r="T31" s="4"/>
    </row>
    <row r="32" spans="2:20" x14ac:dyDescent="0.35">
      <c r="C32">
        <v>61510000</v>
      </c>
      <c r="E32" s="53" t="s">
        <v>234</v>
      </c>
      <c r="F32" t="s">
        <v>186</v>
      </c>
      <c r="H32" t="str">
        <f>[3]!libelle(C32,'BASE CORRESP'!$B$4,'BASE CORRESP'!$B$2)</f>
        <v>ENTRTETIEN ASCENSEUR</v>
      </c>
      <c r="P32" s="4"/>
      <c r="Q32" s="4"/>
      <c r="S32" s="4"/>
      <c r="T32" s="4"/>
    </row>
    <row r="33" spans="2:20" x14ac:dyDescent="0.35">
      <c r="C33">
        <v>61520000</v>
      </c>
      <c r="E33" s="54" t="s">
        <v>204</v>
      </c>
      <c r="F33" t="s">
        <v>198</v>
      </c>
      <c r="H33" t="str">
        <f>[3]!libelle(C33,'BASE CORRESP'!$B$4,'BASE CORRESP'!$B$2)</f>
        <v>Sur biens immobiliers</v>
      </c>
      <c r="P33" s="4"/>
      <c r="Q33" s="4"/>
      <c r="S33" s="4"/>
      <c r="T33" s="4"/>
    </row>
    <row r="34" spans="2:20" x14ac:dyDescent="0.35">
      <c r="B34" t="s">
        <v>48</v>
      </c>
      <c r="C34">
        <v>61527000</v>
      </c>
      <c r="E34" s="54" t="s">
        <v>204</v>
      </c>
      <c r="F34" t="s">
        <v>198</v>
      </c>
      <c r="H34" t="str">
        <f>[3]!libelle(C34,'BASE CORRESP'!$B$4,'BASE CORRESP'!$B$2)</f>
        <v>ENTRETIEN SANITAIRES</v>
      </c>
      <c r="P34" s="4"/>
      <c r="Q34" s="4"/>
      <c r="S34" s="4"/>
      <c r="T34" s="4"/>
    </row>
    <row r="35" spans="2:20" x14ac:dyDescent="0.35">
      <c r="B35" t="s">
        <v>48</v>
      </c>
      <c r="C35">
        <v>61531000</v>
      </c>
      <c r="E35" s="53" t="s">
        <v>234</v>
      </c>
      <c r="F35" t="s">
        <v>186</v>
      </c>
      <c r="H35" t="str">
        <f>[3]!libelle(C35,'BASE CORRESP'!$B$4,'BASE CORRESP'!$B$2)</f>
        <v/>
      </c>
      <c r="P35" s="4"/>
      <c r="Q35" s="4"/>
      <c r="S35" s="4"/>
      <c r="T35" s="4"/>
    </row>
    <row r="36" spans="2:20" x14ac:dyDescent="0.35">
      <c r="B36" t="s">
        <v>48</v>
      </c>
      <c r="C36">
        <v>61540000</v>
      </c>
      <c r="E36" s="54" t="s">
        <v>204</v>
      </c>
      <c r="F36" t="s">
        <v>198</v>
      </c>
      <c r="H36" t="str">
        <f>[3]!libelle(C36,'BASE CORRESP'!$B$4,'BASE CORRESP'!$B$2)</f>
        <v/>
      </c>
      <c r="P36" s="4"/>
      <c r="Q36" s="4"/>
      <c r="S36" s="4"/>
      <c r="T36" s="4"/>
    </row>
    <row r="37" spans="2:20" x14ac:dyDescent="0.35">
      <c r="B37" t="s">
        <v>48</v>
      </c>
      <c r="C37">
        <v>61545000</v>
      </c>
      <c r="E37" s="54" t="s">
        <v>204</v>
      </c>
      <c r="F37" t="s">
        <v>198</v>
      </c>
      <c r="H37" t="str">
        <f>[3]!libelle(C37,'BASE CORRESP'!$B$4,'BASE CORRESP'!$B$2)</f>
        <v/>
      </c>
      <c r="P37" s="4"/>
      <c r="Q37" s="4"/>
      <c r="S37" s="4"/>
      <c r="T37" s="4"/>
    </row>
    <row r="38" spans="2:20" x14ac:dyDescent="0.35">
      <c r="B38" t="s">
        <v>48</v>
      </c>
      <c r="C38">
        <v>61546000</v>
      </c>
      <c r="E38" s="54" t="s">
        <v>204</v>
      </c>
      <c r="F38" t="s">
        <v>198</v>
      </c>
      <c r="H38" t="str">
        <f>[3]!libelle(C38,'BASE CORRESP'!$B$4,'BASE CORRESP'!$B$2)</f>
        <v/>
      </c>
      <c r="P38" s="4"/>
      <c r="Q38" s="4"/>
      <c r="S38" s="4"/>
      <c r="T38" s="4"/>
    </row>
    <row r="39" spans="2:20" x14ac:dyDescent="0.35">
      <c r="C39">
        <v>61550000</v>
      </c>
      <c r="E39" s="54" t="s">
        <v>204</v>
      </c>
      <c r="F39" t="s">
        <v>198</v>
      </c>
      <c r="H39" t="str">
        <f>[3]!libelle(C39,'BASE CORRESP'!$B$4,'BASE CORRESP'!$B$2)</f>
        <v>Sur biens mobiliers</v>
      </c>
      <c r="P39" s="4"/>
      <c r="Q39" s="4"/>
      <c r="S39" s="4"/>
      <c r="T39" s="4"/>
    </row>
    <row r="40" spans="2:20" x14ac:dyDescent="0.35">
      <c r="B40" t="s">
        <v>48</v>
      </c>
      <c r="C40">
        <v>61551500</v>
      </c>
      <c r="E40" s="54" t="s">
        <v>204</v>
      </c>
      <c r="F40" t="s">
        <v>198</v>
      </c>
      <c r="H40" t="str">
        <f>[3]!libelle(C40,'BASE CORRESP'!$B$4,'BASE CORRESP'!$B$2)</f>
        <v/>
      </c>
      <c r="P40" s="4"/>
      <c r="Q40" s="4"/>
      <c r="S40" s="4"/>
      <c r="T40" s="4"/>
    </row>
    <row r="41" spans="2:20" x14ac:dyDescent="0.35">
      <c r="B41" t="s">
        <v>48</v>
      </c>
      <c r="C41">
        <v>61552000</v>
      </c>
      <c r="E41" s="54" t="s">
        <v>204</v>
      </c>
      <c r="F41" t="s">
        <v>198</v>
      </c>
      <c r="H41" t="str">
        <f>[3]!libelle(C41,'BASE CORRESP'!$B$4,'BASE CORRESP'!$B$2)</f>
        <v>ENTRETIEN MAT ROULANT</v>
      </c>
      <c r="P41" s="4"/>
      <c r="Q41" s="4"/>
      <c r="S41" s="4"/>
      <c r="T41" s="4"/>
    </row>
    <row r="42" spans="2:20" x14ac:dyDescent="0.35">
      <c r="B42" t="s">
        <v>48</v>
      </c>
      <c r="C42">
        <v>61570000</v>
      </c>
      <c r="E42" s="54" t="s">
        <v>204</v>
      </c>
      <c r="F42" t="s">
        <v>198</v>
      </c>
      <c r="H42" t="str">
        <f>[3]!libelle(C42,'BASE CORRESP'!$B$4,'BASE CORRESP'!$B$2)</f>
        <v/>
      </c>
      <c r="P42" s="4"/>
      <c r="Q42" s="4"/>
      <c r="S42" s="4"/>
      <c r="T42" s="4"/>
    </row>
    <row r="43" spans="2:20" x14ac:dyDescent="0.35">
      <c r="C43">
        <v>61590000</v>
      </c>
      <c r="E43" s="54" t="s">
        <v>204</v>
      </c>
      <c r="F43" t="s">
        <v>198</v>
      </c>
      <c r="H43" t="str">
        <f>[3]!libelle(C43,'BASE CORRESP'!$B$4,'BASE CORRESP'!$B$2)</f>
        <v>MAINT ENTRE SECU ALARM FEU</v>
      </c>
      <c r="P43" s="4"/>
      <c r="Q43" s="4"/>
      <c r="S43" s="4"/>
      <c r="T43" s="4"/>
    </row>
    <row r="44" spans="2:20" x14ac:dyDescent="0.35">
      <c r="B44" t="s">
        <v>48</v>
      </c>
      <c r="C44">
        <v>61610000</v>
      </c>
      <c r="E44" s="54" t="s">
        <v>204</v>
      </c>
      <c r="F44" t="s">
        <v>198</v>
      </c>
      <c r="H44" t="str">
        <f>[3]!libelle(C44,'BASE CORRESP'!$B$4,'BASE CORRESP'!$B$2)</f>
        <v>Multirisques</v>
      </c>
      <c r="P44" s="4"/>
      <c r="Q44" s="4"/>
      <c r="S44" s="4"/>
      <c r="T44" s="4"/>
    </row>
    <row r="45" spans="2:20" x14ac:dyDescent="0.35">
      <c r="B45" t="s">
        <v>48</v>
      </c>
      <c r="C45">
        <v>61630000</v>
      </c>
      <c r="E45" s="54" t="s">
        <v>204</v>
      </c>
      <c r="F45" t="s">
        <v>198</v>
      </c>
      <c r="H45" t="str">
        <f>[3]!libelle(C45,'BASE CORRESP'!$B$4,'BASE CORRESP'!$B$2)</f>
        <v>Assurance-transport</v>
      </c>
      <c r="P45" s="4"/>
      <c r="Q45" s="4"/>
      <c r="S45" s="4"/>
      <c r="T45" s="4"/>
    </row>
    <row r="46" spans="2:20" x14ac:dyDescent="0.35">
      <c r="B46" t="s">
        <v>48</v>
      </c>
      <c r="C46">
        <v>61700000</v>
      </c>
      <c r="E46" s="53" t="s">
        <v>234</v>
      </c>
      <c r="F46" t="s">
        <v>186</v>
      </c>
      <c r="H46" t="str">
        <f>[3]!libelle(C46,'BASE CORRESP'!$B$4,'BASE CORRESP'!$B$2)</f>
        <v>Etudes et recherches</v>
      </c>
      <c r="P46" s="4"/>
      <c r="Q46" s="4"/>
      <c r="S46" s="4"/>
      <c r="T46" s="4"/>
    </row>
    <row r="47" spans="2:20" x14ac:dyDescent="0.35">
      <c r="B47" t="s">
        <v>48</v>
      </c>
      <c r="C47">
        <v>61700700</v>
      </c>
      <c r="E47" s="54" t="s">
        <v>204</v>
      </c>
      <c r="F47" t="s">
        <v>200</v>
      </c>
      <c r="H47" t="str">
        <f>[3]!libelle(C47,'BASE CORRESP'!$B$4,'BASE CORRESP'!$B$2)</f>
        <v>ETUDE CERTIFICATION ISO</v>
      </c>
      <c r="P47" s="4"/>
      <c r="Q47" s="4"/>
      <c r="S47" s="4"/>
      <c r="T47" s="4"/>
    </row>
    <row r="48" spans="2:20" x14ac:dyDescent="0.35">
      <c r="B48" t="s">
        <v>48</v>
      </c>
      <c r="C48">
        <v>61810000</v>
      </c>
      <c r="E48" s="54" t="s">
        <v>204</v>
      </c>
      <c r="F48" t="s">
        <v>197</v>
      </c>
      <c r="H48" t="str">
        <f>[3]!libelle(C48,'BASE CORRESP'!$B$4,'BASE CORRESP'!$B$2)</f>
        <v>Documentation generale</v>
      </c>
      <c r="P48" s="4"/>
      <c r="Q48" s="4"/>
      <c r="S48" s="4"/>
      <c r="T48" s="4"/>
    </row>
    <row r="49" spans="2:20" x14ac:dyDescent="0.35">
      <c r="B49" t="s">
        <v>48</v>
      </c>
      <c r="C49">
        <v>62100000</v>
      </c>
      <c r="E49" s="53" t="s">
        <v>234</v>
      </c>
      <c r="F49" t="s">
        <v>186</v>
      </c>
      <c r="H49" t="str">
        <f>[3]!libelle(C49,'BASE CORRESP'!$B$4,'BASE CORRESP'!$B$2)</f>
        <v>Personnel exterieur a l'entreprise</v>
      </c>
      <c r="P49" s="4"/>
      <c r="Q49" s="4"/>
      <c r="S49" s="4"/>
      <c r="T49" s="4"/>
    </row>
    <row r="50" spans="2:20" x14ac:dyDescent="0.35">
      <c r="B50" t="s">
        <v>48</v>
      </c>
      <c r="C50">
        <v>62260000</v>
      </c>
      <c r="E50" s="54" t="s">
        <v>204</v>
      </c>
      <c r="F50" t="s">
        <v>200</v>
      </c>
      <c r="H50" t="str">
        <f>[3]!libelle(C50,'BASE CORRESP'!$B$4,'BASE CORRESP'!$B$2)</f>
        <v>Honoraires</v>
      </c>
      <c r="P50" s="4"/>
      <c r="Q50" s="4"/>
      <c r="S50" s="4"/>
      <c r="T50" s="4"/>
    </row>
    <row r="51" spans="2:20" x14ac:dyDescent="0.35">
      <c r="B51" t="s">
        <v>48</v>
      </c>
      <c r="C51">
        <v>62310000</v>
      </c>
      <c r="E51" s="54" t="s">
        <v>204</v>
      </c>
      <c r="F51" t="s">
        <v>196</v>
      </c>
      <c r="H51" t="str">
        <f>[3]!libelle(C51,'BASE CORRESP'!$B$4,'BASE CORRESP'!$B$2)</f>
        <v>Annonces et insertions</v>
      </c>
      <c r="Q51" s="4"/>
      <c r="S51" s="4"/>
      <c r="T51" s="4"/>
    </row>
    <row r="52" spans="2:20" x14ac:dyDescent="0.35">
      <c r="B52" t="s">
        <v>48</v>
      </c>
      <c r="C52">
        <v>62340000</v>
      </c>
      <c r="E52" s="54" t="s">
        <v>204</v>
      </c>
      <c r="F52" t="s">
        <v>196</v>
      </c>
      <c r="H52" t="str">
        <f>[3]!libelle(C52,'BASE CORRESP'!$B$4,'BASE CORRESP'!$B$2)</f>
        <v>Cadeaux a la clientele</v>
      </c>
      <c r="P52" s="4"/>
      <c r="Q52" s="4"/>
      <c r="S52" s="4"/>
      <c r="T52" s="4"/>
    </row>
    <row r="53" spans="2:20" x14ac:dyDescent="0.35">
      <c r="B53" t="s">
        <v>48</v>
      </c>
      <c r="C53">
        <v>62380000</v>
      </c>
      <c r="E53" s="54" t="s">
        <v>204</v>
      </c>
      <c r="F53" t="s">
        <v>196</v>
      </c>
      <c r="H53" t="str">
        <f>[3]!libelle(C53,'BASE CORRESP'!$B$4,'BASE CORRESP'!$B$2)</f>
        <v>Divers (pourboires, dons courants)</v>
      </c>
      <c r="Q53" s="4"/>
      <c r="S53" s="4"/>
      <c r="T53" s="4"/>
    </row>
    <row r="54" spans="2:20" x14ac:dyDescent="0.35">
      <c r="B54" t="s">
        <v>48</v>
      </c>
      <c r="C54">
        <v>62500000</v>
      </c>
      <c r="E54" s="54" t="s">
        <v>204</v>
      </c>
      <c r="F54" t="s">
        <v>201</v>
      </c>
      <c r="H54" t="str">
        <f>[3]!libelle(C54,'BASE CORRESP'!$B$4,'BASE CORRESP'!$B$2)</f>
        <v>Deplacem. missions et receptions</v>
      </c>
      <c r="Q54" s="4"/>
      <c r="S54" s="4"/>
      <c r="T54" s="4"/>
    </row>
    <row r="55" spans="2:20" x14ac:dyDescent="0.35">
      <c r="B55" t="s">
        <v>48</v>
      </c>
      <c r="C55">
        <v>62510000</v>
      </c>
      <c r="E55" s="54" t="s">
        <v>204</v>
      </c>
      <c r="F55" t="s">
        <v>201</v>
      </c>
      <c r="H55" t="str">
        <f>[3]!libelle(C55,'BASE CORRESP'!$B$4,'BASE CORRESP'!$B$2)</f>
        <v>Voyages et deplacements</v>
      </c>
      <c r="P55" s="4"/>
      <c r="Q55" s="4"/>
      <c r="S55" s="4"/>
      <c r="T55" s="4"/>
    </row>
    <row r="56" spans="2:20" x14ac:dyDescent="0.35">
      <c r="B56" t="s">
        <v>48</v>
      </c>
      <c r="C56">
        <v>62570000</v>
      </c>
      <c r="E56" s="54" t="s">
        <v>204</v>
      </c>
      <c r="F56" t="s">
        <v>201</v>
      </c>
      <c r="H56" t="str">
        <f>[3]!libelle(C56,'BASE CORRESP'!$B$4,'BASE CORRESP'!$B$2)</f>
        <v>Receptions</v>
      </c>
      <c r="P56" s="4"/>
      <c r="Q56" s="4"/>
      <c r="S56" s="4"/>
      <c r="T56" s="4"/>
    </row>
    <row r="57" spans="2:20" x14ac:dyDescent="0.35">
      <c r="C57">
        <v>62610000</v>
      </c>
      <c r="E57" s="54" t="s">
        <v>204</v>
      </c>
      <c r="F57" t="s">
        <v>201</v>
      </c>
      <c r="H57" t="str">
        <f>[3]!libelle(C57,'BASE CORRESP'!$B$4,'BASE CORRESP'!$B$2)</f>
        <v>TELEPHONE FAX</v>
      </c>
      <c r="P57" s="4"/>
      <c r="Q57" s="4"/>
      <c r="S57" s="4"/>
      <c r="T57" s="4"/>
    </row>
    <row r="58" spans="2:20" x14ac:dyDescent="0.35">
      <c r="C58">
        <v>62611300</v>
      </c>
      <c r="E58" s="54" t="s">
        <v>204</v>
      </c>
      <c r="F58" t="s">
        <v>201</v>
      </c>
      <c r="H58" t="str">
        <f>[3]!libelle(C58,'BASE CORRESP'!$B$4,'BASE CORRESP'!$B$2)</f>
        <v/>
      </c>
      <c r="P58" s="4"/>
      <c r="Q58" s="4"/>
      <c r="S58" s="4"/>
      <c r="T58" s="4"/>
    </row>
    <row r="59" spans="2:20" x14ac:dyDescent="0.35">
      <c r="C59">
        <v>62620000</v>
      </c>
      <c r="E59" s="54" t="s">
        <v>204</v>
      </c>
      <c r="F59" t="s">
        <v>201</v>
      </c>
      <c r="H59" t="str">
        <f>[3]!libelle(C59,'BASE CORRESP'!$B$4,'BASE CORRESP'!$B$2)</f>
        <v>T l phone</v>
      </c>
      <c r="P59" s="4"/>
      <c r="Q59" s="4"/>
      <c r="S59" s="4"/>
      <c r="T59" s="4"/>
    </row>
    <row r="60" spans="2:20" x14ac:dyDescent="0.35">
      <c r="C60">
        <v>62780000</v>
      </c>
      <c r="E60" s="54" t="s">
        <v>204</v>
      </c>
      <c r="F60" t="s">
        <v>202</v>
      </c>
      <c r="H60" t="str">
        <f>[3]!libelle(C60,'BASE CORRESP'!$B$4,'BASE CORRESP'!$B$2)</f>
        <v>Autres frais &amp; comm. prest. serv.</v>
      </c>
      <c r="P60" s="4"/>
      <c r="Q60" s="4"/>
      <c r="S60" s="4"/>
      <c r="T60" s="4"/>
    </row>
    <row r="61" spans="2:20" x14ac:dyDescent="0.35">
      <c r="C61">
        <v>62810000</v>
      </c>
      <c r="E61" s="53" t="s">
        <v>234</v>
      </c>
      <c r="F61" t="s">
        <v>186</v>
      </c>
      <c r="H61" t="str">
        <f>[3]!libelle(C61,'BASE CORRESP'!$B$4,'BASE CORRESP'!$B$2)</f>
        <v>Concours divers (cotisations,...)</v>
      </c>
      <c r="P61" s="4"/>
      <c r="Q61" s="4"/>
      <c r="S61" s="4"/>
      <c r="T61" s="4"/>
    </row>
    <row r="62" spans="2:20" x14ac:dyDescent="0.35">
      <c r="C62">
        <v>63330000</v>
      </c>
      <c r="E62" s="54" t="s">
        <v>204</v>
      </c>
      <c r="F62" t="s">
        <v>191</v>
      </c>
      <c r="H62" t="str">
        <f>[3]!libelle(C62,'BASE CORRESP'!$B$4,'BASE CORRESP'!$B$2)</f>
        <v>Part. employ. a form.  prof. cont.</v>
      </c>
      <c r="P62" s="4"/>
      <c r="Q62" s="4"/>
      <c r="S62" s="4"/>
      <c r="T62" s="4"/>
    </row>
    <row r="63" spans="2:20" x14ac:dyDescent="0.35">
      <c r="B63" t="s">
        <v>48</v>
      </c>
      <c r="C63">
        <v>63350000</v>
      </c>
      <c r="E63" s="54" t="s">
        <v>204</v>
      </c>
      <c r="F63" t="s">
        <v>191</v>
      </c>
      <c r="H63" t="str">
        <f>[3]!libelle(C63,'BASE CORRESP'!$B$4,'BASE CORRESP'!$B$2)</f>
        <v>Vers. liberat. a exoner. taxe app.</v>
      </c>
      <c r="P63" s="4"/>
      <c r="Q63" s="4"/>
      <c r="R63" s="4"/>
      <c r="T63" s="4"/>
    </row>
    <row r="64" spans="2:20" x14ac:dyDescent="0.35">
      <c r="B64" t="s">
        <v>48</v>
      </c>
      <c r="C64">
        <v>63500000</v>
      </c>
      <c r="E64" s="54" t="s">
        <v>204</v>
      </c>
      <c r="F64" t="s">
        <v>191</v>
      </c>
      <c r="H64" t="str">
        <f>[3]!libelle(C64,'BASE CORRESP'!$B$4,'BASE CORRESP'!$B$2)</f>
        <v>Autres impots taxes &amp; vers. ass.</v>
      </c>
      <c r="T64" s="4"/>
    </row>
    <row r="65" spans="2:20" x14ac:dyDescent="0.35">
      <c r="B65" t="s">
        <v>48</v>
      </c>
      <c r="C65">
        <v>63511000</v>
      </c>
      <c r="E65" s="54" t="s">
        <v>204</v>
      </c>
      <c r="F65" t="s">
        <v>191</v>
      </c>
      <c r="H65" t="str">
        <f>[3]!libelle(C65,'BASE CORRESP'!$B$4,'BASE CORRESP'!$B$2)</f>
        <v>Contribution economique territorial</v>
      </c>
      <c r="P65" s="4"/>
      <c r="Q65" s="4"/>
      <c r="S65" s="4"/>
      <c r="T65" s="4"/>
    </row>
    <row r="66" spans="2:20" x14ac:dyDescent="0.35">
      <c r="B66" t="s">
        <v>48</v>
      </c>
      <c r="C66">
        <v>63512000</v>
      </c>
      <c r="E66" s="54" t="s">
        <v>204</v>
      </c>
      <c r="F66" t="s">
        <v>191</v>
      </c>
      <c r="H66" t="str">
        <f>[3]!libelle(C66,'BASE CORRESP'!$B$4,'BASE CORRESP'!$B$2)</f>
        <v>Taxes foncieres</v>
      </c>
      <c r="P66" s="4"/>
      <c r="Q66" s="4"/>
      <c r="S66" s="4"/>
      <c r="T66" s="4"/>
    </row>
    <row r="67" spans="2:20" x14ac:dyDescent="0.35">
      <c r="B67" t="s">
        <v>48</v>
      </c>
      <c r="C67">
        <v>63710000</v>
      </c>
      <c r="E67" s="54" t="s">
        <v>204</v>
      </c>
      <c r="F67" t="s">
        <v>191</v>
      </c>
      <c r="H67" t="str">
        <f>[3]!libelle(C67,'BASE CORRESP'!$B$4,'BASE CORRESP'!$B$2)</f>
        <v>Contrib. soc. solid. a charge stes</v>
      </c>
      <c r="Q67" s="4"/>
      <c r="T67" s="4"/>
    </row>
    <row r="68" spans="2:20" x14ac:dyDescent="0.35">
      <c r="C68">
        <v>64110000</v>
      </c>
      <c r="E68" s="53" t="s">
        <v>234</v>
      </c>
      <c r="F68" t="s">
        <v>187</v>
      </c>
      <c r="H68" t="str">
        <f>[3]!libelle(C68,'BASE CORRESP'!$B$4,'BASE CORRESP'!$B$2)</f>
        <v>Salaires appointements</v>
      </c>
      <c r="Q68" s="4"/>
      <c r="T68" s="4"/>
    </row>
    <row r="69" spans="2:20" x14ac:dyDescent="0.35">
      <c r="B69" t="s">
        <v>48</v>
      </c>
      <c r="C69">
        <v>64120000</v>
      </c>
      <c r="E69" s="53" t="s">
        <v>234</v>
      </c>
      <c r="F69" t="s">
        <v>188</v>
      </c>
      <c r="H69" t="str">
        <f>[3]!libelle(C69,'BASE CORRESP'!$B$4,'BASE CORRESP'!$B$2)</f>
        <v>Conges payes</v>
      </c>
      <c r="P69" s="4"/>
      <c r="Q69" s="4"/>
      <c r="S69" s="4"/>
      <c r="T69" s="4"/>
    </row>
    <row r="70" spans="2:20" x14ac:dyDescent="0.35">
      <c r="C70">
        <v>64130000</v>
      </c>
      <c r="E70" s="58" t="s">
        <v>208</v>
      </c>
      <c r="F70" t="s">
        <v>199</v>
      </c>
      <c r="H70" t="str">
        <f>[3]!libelle(C70,'BASE CORRESP'!$B$4,'BASE CORRESP'!$B$2)</f>
        <v>Primes et gratifications</v>
      </c>
      <c r="P70" s="4"/>
      <c r="Q70" s="4"/>
      <c r="S70" s="4"/>
      <c r="T70" s="4"/>
    </row>
    <row r="71" spans="2:20" x14ac:dyDescent="0.35">
      <c r="C71">
        <v>64510000</v>
      </c>
      <c r="E71" s="53" t="s">
        <v>234</v>
      </c>
      <c r="F71" t="s">
        <v>210</v>
      </c>
      <c r="H71" t="str">
        <f>[3]!libelle(C71,'BASE CORRESP'!$B$4,'BASE CORRESP'!$B$2)</f>
        <v>Cotisations urssaf</v>
      </c>
      <c r="P71" s="4"/>
      <c r="Q71" s="4"/>
      <c r="S71" s="4"/>
      <c r="T71" s="4"/>
    </row>
    <row r="72" spans="2:20" x14ac:dyDescent="0.35">
      <c r="C72">
        <v>64532000</v>
      </c>
      <c r="E72" s="53" t="s">
        <v>234</v>
      </c>
      <c r="F72" t="s">
        <v>210</v>
      </c>
      <c r="H72" t="str">
        <f>[3]!libelle(C72,'BASE CORRESP'!$B$4,'BASE CORRESP'!$B$2)</f>
        <v>Cot. caisse retraite cadres</v>
      </c>
      <c r="P72" s="4"/>
      <c r="Q72" s="4"/>
      <c r="S72" s="4"/>
      <c r="T72" s="4"/>
    </row>
    <row r="73" spans="2:20" x14ac:dyDescent="0.35">
      <c r="C73">
        <v>64582000</v>
      </c>
      <c r="E73" s="53" t="s">
        <v>234</v>
      </c>
      <c r="F73" t="s">
        <v>210</v>
      </c>
      <c r="H73" t="str">
        <f>[3]!libelle(C73,'BASE CORRESP'!$B$4,'BASE CORRESP'!$B$2)</f>
        <v/>
      </c>
      <c r="P73" s="4"/>
      <c r="Q73" s="4"/>
      <c r="S73" s="4"/>
      <c r="T73" s="4"/>
    </row>
    <row r="74" spans="2:20" x14ac:dyDescent="0.35">
      <c r="B74" t="s">
        <v>48</v>
      </c>
      <c r="C74">
        <v>64700000</v>
      </c>
      <c r="E74" s="53" t="s">
        <v>234</v>
      </c>
      <c r="F74" t="s">
        <v>210</v>
      </c>
      <c r="H74" t="str">
        <f>[3]!libelle(C74,'BASE CORRESP'!$B$4,'BASE CORRESP'!$B$2)</f>
        <v>Autres charges sociales</v>
      </c>
      <c r="P74" s="4"/>
      <c r="Q74" s="4"/>
      <c r="S74" s="4"/>
      <c r="T74" s="4"/>
    </row>
    <row r="75" spans="2:20" x14ac:dyDescent="0.35">
      <c r="C75">
        <v>64710000</v>
      </c>
      <c r="E75" s="53" t="s">
        <v>234</v>
      </c>
      <c r="F75" t="s">
        <v>188</v>
      </c>
      <c r="H75" t="str">
        <f>[3]!libelle(C75,'BASE CORRESP'!$B$4,'BASE CORRESP'!$B$2)</f>
        <v>Prestations directes</v>
      </c>
      <c r="Q75" s="4"/>
      <c r="S75" s="4"/>
      <c r="T75" s="4"/>
    </row>
    <row r="76" spans="2:20" x14ac:dyDescent="0.35">
      <c r="C76">
        <v>64750000</v>
      </c>
      <c r="E76" s="53" t="s">
        <v>234</v>
      </c>
      <c r="F76" t="s">
        <v>189</v>
      </c>
      <c r="H76" t="str">
        <f>[3]!libelle(C76,'BASE CORRESP'!$B$4,'BASE CORRESP'!$B$2)</f>
        <v>Medecine du travail, pharmacie</v>
      </c>
      <c r="Q76" s="4"/>
      <c r="S76" s="4"/>
      <c r="T76" s="4"/>
    </row>
    <row r="77" spans="2:20" x14ac:dyDescent="0.35">
      <c r="C77">
        <v>64900000</v>
      </c>
      <c r="E77" s="53" t="s">
        <v>234</v>
      </c>
      <c r="F77" t="s">
        <v>189</v>
      </c>
      <c r="H77" t="str">
        <f>[3]!libelle(C77,'BASE CORRESP'!$B$4,'BASE CORRESP'!$B$2)</f>
        <v>CICE</v>
      </c>
      <c r="P77" s="4"/>
      <c r="Q77" s="4"/>
      <c r="T77" s="4"/>
    </row>
    <row r="78" spans="2:20" x14ac:dyDescent="0.35">
      <c r="B78" t="s">
        <v>48</v>
      </c>
      <c r="C78">
        <v>65100000</v>
      </c>
      <c r="E78" s="54" t="s">
        <v>204</v>
      </c>
      <c r="F78" t="s">
        <v>203</v>
      </c>
      <c r="H78" t="str">
        <f>[3]!libelle(C78,'BASE CORRESP'!$B$4,'BASE CORRESP'!$B$2)</f>
        <v>Redevanc. concess. brev. licenc,..</v>
      </c>
      <c r="Q78" s="4"/>
      <c r="S78" s="4"/>
      <c r="T78" s="4"/>
    </row>
    <row r="79" spans="2:20" x14ac:dyDescent="0.35">
      <c r="C79">
        <v>65800000</v>
      </c>
      <c r="E79" s="54" t="s">
        <v>204</v>
      </c>
      <c r="F79" t="s">
        <v>203</v>
      </c>
      <c r="H79" t="str">
        <f>[3]!libelle(C79,'BASE CORRESP'!$B$4,'BASE CORRESP'!$B$2)</f>
        <v>Charges diverses gestion courante</v>
      </c>
      <c r="T79" s="4"/>
    </row>
    <row r="80" spans="2:20" x14ac:dyDescent="0.35">
      <c r="C80">
        <v>66116000</v>
      </c>
      <c r="E80" s="56" t="s">
        <v>205</v>
      </c>
      <c r="F80" t="s">
        <v>195</v>
      </c>
      <c r="H80" t="str">
        <f>[3]!libelle(C80,'BASE CORRESP'!$B$4,'BASE CORRESP'!$B$2)</f>
        <v>Des emprunts et dettes assimilees</v>
      </c>
      <c r="Q80" s="4"/>
      <c r="S80" s="4"/>
      <c r="T80" s="4"/>
    </row>
    <row r="81" spans="2:20" x14ac:dyDescent="0.35">
      <c r="C81">
        <v>67120000</v>
      </c>
      <c r="E81" s="56" t="s">
        <v>205</v>
      </c>
      <c r="F81" t="s">
        <v>194</v>
      </c>
      <c r="H81" t="str">
        <f>[3]!libelle(C81,'BASE CORRESP'!$B$4,'BASE CORRESP'!$B$2)</f>
        <v>Penalites amendes fisc. &amp; penales</v>
      </c>
      <c r="Q81" s="4"/>
      <c r="S81" s="4"/>
      <c r="T81" s="4"/>
    </row>
    <row r="82" spans="2:20" x14ac:dyDescent="0.35">
      <c r="B82" t="s">
        <v>48</v>
      </c>
      <c r="C82">
        <v>67200000</v>
      </c>
      <c r="E82" s="56" t="s">
        <v>205</v>
      </c>
      <c r="F82" t="s">
        <v>194</v>
      </c>
      <c r="H82" t="str">
        <f>[3]!libelle(C82,'BASE CORRESP'!$B$4,'BASE CORRESP'!$B$2)</f>
        <v>Charges sur exercices anterieurs</v>
      </c>
      <c r="Q82" s="4"/>
      <c r="S82" s="4"/>
      <c r="T82" s="4"/>
    </row>
    <row r="83" spans="2:20" x14ac:dyDescent="0.35">
      <c r="C83">
        <v>68112000</v>
      </c>
      <c r="E83" s="55" t="s">
        <v>206</v>
      </c>
      <c r="F83" t="s">
        <v>193</v>
      </c>
      <c r="H83" t="str">
        <f>[3]!libelle(C83,'BASE CORRESP'!$B$4,'BASE CORRESP'!$B$2)</f>
        <v>Immobilisations corporelles</v>
      </c>
      <c r="T83" s="4"/>
    </row>
    <row r="84" spans="2:20" x14ac:dyDescent="0.35">
      <c r="C84">
        <v>69500000</v>
      </c>
      <c r="E84" s="57" t="s">
        <v>207</v>
      </c>
      <c r="F84" t="s">
        <v>192</v>
      </c>
      <c r="H84" t="str">
        <f>[3]!libelle(C84,'BASE CORRESP'!$B$4,'BASE CORRESP'!$B$2)</f>
        <v>Impots sur les benefices</v>
      </c>
      <c r="T84" s="4"/>
    </row>
    <row r="85" spans="2:20" x14ac:dyDescent="0.35">
      <c r="C85">
        <v>70600000</v>
      </c>
      <c r="E85" s="53" t="s">
        <v>234</v>
      </c>
      <c r="F85" t="s">
        <v>190</v>
      </c>
      <c r="H85" t="str">
        <f>[3]!libelle(C85,'BASE CORRESP'!$B$4,'BASE CORRESP'!$B$2)</f>
        <v>Prestations de services</v>
      </c>
      <c r="T85" s="4"/>
    </row>
    <row r="86" spans="2:20" x14ac:dyDescent="0.35">
      <c r="C86">
        <v>70605000</v>
      </c>
      <c r="E86" s="53" t="s">
        <v>234</v>
      </c>
      <c r="F86" t="s">
        <v>190</v>
      </c>
      <c r="H86" t="str">
        <f>[3]!libelle(C86,'BASE CORRESP'!$B$4,'BASE CORRESP'!$B$2)</f>
        <v>PRESTATIONS SOINS TVA 10 %</v>
      </c>
      <c r="Q86" s="4"/>
      <c r="S86" s="4"/>
      <c r="T86" s="4"/>
    </row>
    <row r="87" spans="2:20" x14ac:dyDescent="0.35">
      <c r="C87">
        <v>70610000</v>
      </c>
      <c r="E87" s="53" t="s">
        <v>234</v>
      </c>
      <c r="F87" t="s">
        <v>190</v>
      </c>
      <c r="H87" t="str">
        <f>[3]!libelle(C87,'BASE CORRESP'!$B$4,'BASE CORRESP'!$B$2)</f>
        <v/>
      </c>
      <c r="T87" s="4"/>
    </row>
    <row r="88" spans="2:20" x14ac:dyDescent="0.35">
      <c r="C88">
        <v>75800000</v>
      </c>
      <c r="E88" s="54" t="s">
        <v>204</v>
      </c>
      <c r="F88" t="s">
        <v>203</v>
      </c>
      <c r="H88" t="str">
        <f>[3]!libelle(C88,'BASE CORRESP'!$B$4,'BASE CORRESP'!$B$2)</f>
        <v>Produits divers gestion courante</v>
      </c>
      <c r="T88" s="4"/>
    </row>
    <row r="89" spans="2:20" x14ac:dyDescent="0.35">
      <c r="C89">
        <v>76400000</v>
      </c>
      <c r="E89" s="56" t="s">
        <v>205</v>
      </c>
      <c r="F89" t="s">
        <v>195</v>
      </c>
      <c r="H89" t="str">
        <f>[3]!libelle(C89,'BASE CORRESP'!$B$4,'BASE CORRESP'!$B$2)</f>
        <v>Revenus valeurs mobil. placement</v>
      </c>
      <c r="T89" s="4"/>
    </row>
    <row r="90" spans="2:20" x14ac:dyDescent="0.35">
      <c r="C90">
        <v>79100000</v>
      </c>
      <c r="E90" s="54" t="s">
        <v>204</v>
      </c>
      <c r="F90" t="s">
        <v>203</v>
      </c>
      <c r="H90" t="str">
        <f>[3]!libelle(C90,'BASE CORRESP'!$B$4,'BASE CORRESP'!$B$2)</f>
        <v>Transferts de charges d'expl.</v>
      </c>
      <c r="P90" s="4"/>
      <c r="Q90" s="4"/>
      <c r="T90" s="4"/>
    </row>
    <row r="91" spans="2:20" x14ac:dyDescent="0.35">
      <c r="E91" s="6"/>
      <c r="P91" s="4"/>
      <c r="Q91" s="4"/>
      <c r="T91" s="4"/>
    </row>
  </sheetData>
  <sortState ref="C7:H336">
    <sortCondition ref="C7:C336"/>
  </sortState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opLeftCell="A6" workbookViewId="0">
      <selection activeCell="E25" sqref="E25"/>
    </sheetView>
  </sheetViews>
  <sheetFormatPr baseColWidth="10" defaultRowHeight="14.5" x14ac:dyDescent="0.35"/>
  <cols>
    <col min="1" max="1" width="32.453125" bestFit="1" customWidth="1"/>
    <col min="15" max="15" width="11.6328125" bestFit="1" customWidth="1"/>
  </cols>
  <sheetData>
    <row r="1" spans="1:13" x14ac:dyDescent="0.35">
      <c r="A1" t="s">
        <v>115</v>
      </c>
    </row>
    <row r="3" spans="1:13" x14ac:dyDescent="0.35">
      <c r="A3" t="s">
        <v>116</v>
      </c>
    </row>
    <row r="4" spans="1:13" x14ac:dyDescent="0.35">
      <c r="A4" t="s">
        <v>117</v>
      </c>
    </row>
    <row r="7" spans="1:13" x14ac:dyDescent="0.35">
      <c r="B7" s="2">
        <v>41275</v>
      </c>
      <c r="C7" s="2">
        <v>41306</v>
      </c>
      <c r="D7" s="2">
        <v>41334</v>
      </c>
      <c r="E7" s="2">
        <v>41365</v>
      </c>
      <c r="F7" s="2">
        <v>41395</v>
      </c>
      <c r="G7" s="2">
        <v>41426</v>
      </c>
      <c r="H7" s="2">
        <v>41456</v>
      </c>
      <c r="I7" s="2">
        <v>41487</v>
      </c>
      <c r="J7" s="2">
        <v>41518</v>
      </c>
      <c r="K7" s="2">
        <v>41548</v>
      </c>
      <c r="L7" s="2">
        <v>41579</v>
      </c>
      <c r="M7" s="2">
        <v>41609</v>
      </c>
    </row>
    <row r="8" spans="1:13" x14ac:dyDescent="0.35">
      <c r="A8" t="s">
        <v>118</v>
      </c>
    </row>
    <row r="9" spans="1:13" x14ac:dyDescent="0.35">
      <c r="A9" t="s">
        <v>119</v>
      </c>
    </row>
    <row r="12" spans="1:13" x14ac:dyDescent="0.35">
      <c r="A12" t="s">
        <v>238</v>
      </c>
    </row>
    <row r="13" spans="1:13" x14ac:dyDescent="0.35">
      <c r="A13" t="s">
        <v>236</v>
      </c>
    </row>
    <row r="14" spans="1:13" x14ac:dyDescent="0.35">
      <c r="A14" t="s">
        <v>239</v>
      </c>
    </row>
    <row r="15" spans="1:13" x14ac:dyDescent="0.35">
      <c r="A15" t="s">
        <v>235</v>
      </c>
    </row>
    <row r="16" spans="1:13" x14ac:dyDescent="0.35">
      <c r="A16" t="s">
        <v>240</v>
      </c>
    </row>
    <row r="17" spans="1:15" x14ac:dyDescent="0.35">
      <c r="A17" t="s">
        <v>237</v>
      </c>
    </row>
    <row r="19" spans="1:15" x14ac:dyDescent="0.35">
      <c r="A19" s="34" t="s">
        <v>248</v>
      </c>
      <c r="B19">
        <v>2500</v>
      </c>
    </row>
    <row r="20" spans="1:15" x14ac:dyDescent="0.35">
      <c r="A20" s="34"/>
    </row>
    <row r="21" spans="1:15" x14ac:dyDescent="0.35">
      <c r="A21" s="34" t="s">
        <v>249</v>
      </c>
      <c r="B21">
        <v>550</v>
      </c>
      <c r="D21" s="62"/>
      <c r="E21" s="62"/>
      <c r="F21" s="62"/>
      <c r="G21" s="62"/>
      <c r="H21" s="62"/>
      <c r="I21" s="62"/>
      <c r="J21" s="62"/>
      <c r="K21" s="62"/>
      <c r="L21" s="62"/>
      <c r="M21" s="9"/>
      <c r="N21" s="9"/>
      <c r="O21" s="9"/>
    </row>
    <row r="22" spans="1:15" ht="15" thickBot="1" x14ac:dyDescent="0.4"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4"/>
    </row>
    <row r="23" spans="1:15" x14ac:dyDescent="0.35">
      <c r="A23" s="69" t="s">
        <v>241</v>
      </c>
      <c r="B23" s="72" t="s">
        <v>9</v>
      </c>
      <c r="C23" s="72" t="s">
        <v>242</v>
      </c>
      <c r="D23" s="72" t="s">
        <v>11</v>
      </c>
      <c r="E23" s="72" t="s">
        <v>12</v>
      </c>
      <c r="F23" s="72" t="s">
        <v>13</v>
      </c>
      <c r="G23" s="72" t="s">
        <v>14</v>
      </c>
      <c r="H23" s="72" t="s">
        <v>243</v>
      </c>
      <c r="I23" s="72" t="s">
        <v>244</v>
      </c>
      <c r="J23" s="72" t="s">
        <v>17</v>
      </c>
      <c r="K23" s="72" t="s">
        <v>18</v>
      </c>
      <c r="L23" s="72" t="s">
        <v>245</v>
      </c>
      <c r="M23" s="73" t="s">
        <v>20</v>
      </c>
    </row>
    <row r="24" spans="1:15" x14ac:dyDescent="0.35">
      <c r="A24" s="70" t="s">
        <v>246</v>
      </c>
      <c r="B24" s="65">
        <v>0</v>
      </c>
      <c r="C24" s="65">
        <v>0</v>
      </c>
      <c r="D24" s="65">
        <v>0.04</v>
      </c>
      <c r="E24" s="65">
        <v>0.09</v>
      </c>
      <c r="F24" s="65">
        <v>0.12</v>
      </c>
      <c r="G24" s="65">
        <v>0.11</v>
      </c>
      <c r="H24" s="65">
        <v>0.12</v>
      </c>
      <c r="I24" s="65">
        <v>7.0000000000000007E-2</v>
      </c>
      <c r="J24" s="65">
        <v>0.19</v>
      </c>
      <c r="K24" s="65">
        <v>0.13</v>
      </c>
      <c r="L24" s="65">
        <v>0.13</v>
      </c>
      <c r="M24" s="66">
        <v>0</v>
      </c>
    </row>
    <row r="25" spans="1:15" ht="15" thickBot="1" x14ac:dyDescent="0.4">
      <c r="A25" s="71" t="s">
        <v>247</v>
      </c>
      <c r="B25" s="67">
        <f>+$B$19*B24</f>
        <v>0</v>
      </c>
      <c r="C25" s="67">
        <f t="shared" ref="C25:M25" si="0">+$B$19*C24</f>
        <v>0</v>
      </c>
      <c r="D25" s="67">
        <f t="shared" si="0"/>
        <v>100</v>
      </c>
      <c r="E25" s="67">
        <f t="shared" si="0"/>
        <v>225</v>
      </c>
      <c r="F25" s="67">
        <f t="shared" si="0"/>
        <v>300</v>
      </c>
      <c r="G25" s="67">
        <f t="shared" si="0"/>
        <v>275</v>
      </c>
      <c r="H25" s="67">
        <f t="shared" si="0"/>
        <v>300</v>
      </c>
      <c r="I25" s="67">
        <f t="shared" si="0"/>
        <v>175.00000000000003</v>
      </c>
      <c r="J25" s="67">
        <f t="shared" si="0"/>
        <v>475</v>
      </c>
      <c r="K25" s="67">
        <f t="shared" si="0"/>
        <v>325</v>
      </c>
      <c r="L25" s="67">
        <f t="shared" si="0"/>
        <v>325</v>
      </c>
      <c r="M25" s="68">
        <f t="shared" si="0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2"/>
  <sheetViews>
    <sheetView tabSelected="1" zoomScaleNormal="100" workbookViewId="0">
      <selection activeCell="C97" sqref="C97"/>
    </sheetView>
  </sheetViews>
  <sheetFormatPr baseColWidth="10" defaultRowHeight="14.5" x14ac:dyDescent="0.35"/>
  <cols>
    <col min="5" max="5" width="32.08984375" bestFit="1" customWidth="1"/>
    <col min="7" max="7" width="11.1796875" bestFit="1" customWidth="1"/>
  </cols>
  <sheetData>
    <row r="1" spans="1:8" x14ac:dyDescent="0.35">
      <c r="A1" s="1">
        <v>42428</v>
      </c>
      <c r="B1" t="s">
        <v>43</v>
      </c>
      <c r="C1">
        <v>10130000</v>
      </c>
      <c r="E1" t="s">
        <v>120</v>
      </c>
      <c r="F1">
        <v>0</v>
      </c>
      <c r="G1" s="4">
        <v>143000</v>
      </c>
      <c r="H1" t="s">
        <v>44</v>
      </c>
    </row>
    <row r="2" spans="1:8" x14ac:dyDescent="0.35">
      <c r="A2" s="1">
        <v>42428</v>
      </c>
      <c r="B2" t="s">
        <v>43</v>
      </c>
      <c r="C2">
        <v>10610000</v>
      </c>
      <c r="E2" t="s">
        <v>121</v>
      </c>
      <c r="F2">
        <v>0</v>
      </c>
      <c r="G2" s="4">
        <v>14330.21</v>
      </c>
      <c r="H2" t="s">
        <v>44</v>
      </c>
    </row>
    <row r="3" spans="1:8" x14ac:dyDescent="0.35">
      <c r="A3" s="1">
        <v>42428</v>
      </c>
      <c r="B3" t="s">
        <v>43</v>
      </c>
      <c r="C3">
        <v>10630000</v>
      </c>
      <c r="E3" t="s">
        <v>122</v>
      </c>
      <c r="F3">
        <v>0</v>
      </c>
      <c r="G3" s="4">
        <v>32939.14</v>
      </c>
      <c r="H3" t="s">
        <v>44</v>
      </c>
    </row>
    <row r="4" spans="1:8" x14ac:dyDescent="0.35">
      <c r="A4" s="1">
        <v>42428</v>
      </c>
      <c r="B4" t="s">
        <v>43</v>
      </c>
      <c r="C4">
        <v>16410000</v>
      </c>
      <c r="E4" t="s">
        <v>123</v>
      </c>
      <c r="F4">
        <v>0</v>
      </c>
      <c r="G4">
        <v>0</v>
      </c>
      <c r="H4" t="s">
        <v>44</v>
      </c>
    </row>
    <row r="5" spans="1:8" x14ac:dyDescent="0.35">
      <c r="A5" s="1">
        <v>42428</v>
      </c>
      <c r="B5" t="s">
        <v>43</v>
      </c>
      <c r="C5">
        <v>16411000</v>
      </c>
      <c r="E5" t="s">
        <v>124</v>
      </c>
      <c r="F5">
        <v>0</v>
      </c>
      <c r="G5" s="4">
        <v>10414.91</v>
      </c>
      <c r="H5" t="s">
        <v>44</v>
      </c>
    </row>
    <row r="6" spans="1:8" x14ac:dyDescent="0.35">
      <c r="A6" s="1">
        <v>42428</v>
      </c>
      <c r="B6" t="s">
        <v>43</v>
      </c>
      <c r="C6">
        <v>16420000</v>
      </c>
      <c r="E6" t="s">
        <v>125</v>
      </c>
      <c r="F6">
        <v>0</v>
      </c>
      <c r="G6" s="4">
        <v>10156.459999999999</v>
      </c>
      <c r="H6" t="s">
        <v>44</v>
      </c>
    </row>
    <row r="7" spans="1:8" x14ac:dyDescent="0.35">
      <c r="A7" s="1">
        <v>42428</v>
      </c>
      <c r="B7" t="s">
        <v>43</v>
      </c>
      <c r="C7">
        <v>16884000</v>
      </c>
      <c r="E7" t="s">
        <v>126</v>
      </c>
      <c r="F7">
        <v>0</v>
      </c>
      <c r="G7">
        <v>25.03</v>
      </c>
      <c r="H7" t="s">
        <v>44</v>
      </c>
    </row>
    <row r="8" spans="1:8" x14ac:dyDescent="0.35">
      <c r="A8" s="1">
        <v>42428</v>
      </c>
      <c r="B8" t="s">
        <v>43</v>
      </c>
      <c r="C8">
        <v>20500000</v>
      </c>
      <c r="E8" t="s">
        <v>127</v>
      </c>
      <c r="F8" s="4">
        <v>17102.509999999998</v>
      </c>
      <c r="G8">
        <v>0</v>
      </c>
      <c r="H8" t="s">
        <v>44</v>
      </c>
    </row>
    <row r="9" spans="1:8" x14ac:dyDescent="0.35">
      <c r="A9" s="1">
        <v>42428</v>
      </c>
      <c r="B9" t="s">
        <v>43</v>
      </c>
      <c r="C9">
        <v>21110000</v>
      </c>
      <c r="E9" t="s">
        <v>128</v>
      </c>
      <c r="F9" s="4">
        <v>3048.98</v>
      </c>
      <c r="G9">
        <v>0</v>
      </c>
      <c r="H9" t="s">
        <v>44</v>
      </c>
    </row>
    <row r="10" spans="1:8" x14ac:dyDescent="0.35">
      <c r="A10" s="1">
        <v>42428</v>
      </c>
      <c r="B10" t="s">
        <v>43</v>
      </c>
      <c r="C10">
        <v>21310000</v>
      </c>
      <c r="E10" t="s">
        <v>129</v>
      </c>
      <c r="F10" s="4">
        <v>231594.9</v>
      </c>
      <c r="G10">
        <v>0</v>
      </c>
      <c r="H10" t="s">
        <v>44</v>
      </c>
    </row>
    <row r="11" spans="1:8" x14ac:dyDescent="0.35">
      <c r="A11" s="1">
        <v>42428</v>
      </c>
      <c r="B11" t="s">
        <v>43</v>
      </c>
      <c r="C11">
        <v>21380000</v>
      </c>
      <c r="E11" t="s">
        <v>130</v>
      </c>
      <c r="F11" s="4">
        <v>7690.3</v>
      </c>
      <c r="G11">
        <v>0</v>
      </c>
      <c r="H11" t="s">
        <v>44</v>
      </c>
    </row>
    <row r="12" spans="1:8" x14ac:dyDescent="0.35">
      <c r="A12" s="1">
        <v>42428</v>
      </c>
      <c r="B12" t="s">
        <v>43</v>
      </c>
      <c r="C12">
        <v>21450000</v>
      </c>
      <c r="E12" t="s">
        <v>131</v>
      </c>
      <c r="F12" s="4">
        <v>87359.53</v>
      </c>
      <c r="G12">
        <v>0</v>
      </c>
      <c r="H12" t="s">
        <v>44</v>
      </c>
    </row>
    <row r="13" spans="1:8" x14ac:dyDescent="0.35">
      <c r="A13" s="1">
        <v>42428</v>
      </c>
      <c r="B13" t="s">
        <v>43</v>
      </c>
      <c r="C13">
        <v>21500000</v>
      </c>
      <c r="E13" t="s">
        <v>132</v>
      </c>
      <c r="F13" s="4">
        <v>401989.88</v>
      </c>
      <c r="G13">
        <v>0</v>
      </c>
      <c r="H13" t="s">
        <v>44</v>
      </c>
    </row>
    <row r="14" spans="1:8" x14ac:dyDescent="0.35">
      <c r="A14" s="1">
        <v>42428</v>
      </c>
      <c r="B14" t="s">
        <v>43</v>
      </c>
      <c r="C14">
        <v>21810000</v>
      </c>
      <c r="E14" t="s">
        <v>133</v>
      </c>
      <c r="F14" s="4">
        <v>163769.20000000001</v>
      </c>
      <c r="G14">
        <v>0</v>
      </c>
      <c r="H14" t="s">
        <v>44</v>
      </c>
    </row>
    <row r="15" spans="1:8" x14ac:dyDescent="0.35">
      <c r="A15" s="1">
        <v>42428</v>
      </c>
      <c r="B15" t="s">
        <v>43</v>
      </c>
      <c r="C15">
        <v>21820000</v>
      </c>
      <c r="E15" t="s">
        <v>134</v>
      </c>
      <c r="F15" s="4">
        <v>17063.54</v>
      </c>
      <c r="G15">
        <v>0</v>
      </c>
      <c r="H15" t="s">
        <v>44</v>
      </c>
    </row>
    <row r="16" spans="1:8" x14ac:dyDescent="0.35">
      <c r="A16" s="1">
        <v>42428</v>
      </c>
      <c r="B16" t="s">
        <v>43</v>
      </c>
      <c r="C16">
        <v>21830000</v>
      </c>
      <c r="E16" t="s">
        <v>135</v>
      </c>
      <c r="F16" s="4">
        <v>32057.66</v>
      </c>
      <c r="G16">
        <v>0</v>
      </c>
      <c r="H16" t="s">
        <v>44</v>
      </c>
    </row>
    <row r="17" spans="1:8" x14ac:dyDescent="0.35">
      <c r="A17" s="1">
        <v>42428</v>
      </c>
      <c r="B17" t="s">
        <v>43</v>
      </c>
      <c r="C17">
        <v>21840000</v>
      </c>
      <c r="E17" t="s">
        <v>136</v>
      </c>
      <c r="F17" s="4">
        <v>5391.04</v>
      </c>
      <c r="G17">
        <v>0</v>
      </c>
      <c r="H17" t="s">
        <v>44</v>
      </c>
    </row>
    <row r="18" spans="1:8" x14ac:dyDescent="0.35">
      <c r="A18" s="1">
        <v>42428</v>
      </c>
      <c r="B18" t="s">
        <v>43</v>
      </c>
      <c r="C18">
        <v>27100000</v>
      </c>
      <c r="E18" t="s">
        <v>137</v>
      </c>
      <c r="F18">
        <v>482.5</v>
      </c>
      <c r="G18">
        <v>0</v>
      </c>
      <c r="H18" t="s">
        <v>44</v>
      </c>
    </row>
    <row r="19" spans="1:8" x14ac:dyDescent="0.35">
      <c r="A19" s="1">
        <v>42428</v>
      </c>
      <c r="B19" t="s">
        <v>43</v>
      </c>
      <c r="C19">
        <v>27500000</v>
      </c>
      <c r="E19" t="s">
        <v>138</v>
      </c>
      <c r="F19" s="4">
        <v>2503.9</v>
      </c>
      <c r="G19">
        <v>0</v>
      </c>
      <c r="H19" t="s">
        <v>44</v>
      </c>
    </row>
    <row r="20" spans="1:8" x14ac:dyDescent="0.35">
      <c r="A20" s="1">
        <v>42428</v>
      </c>
      <c r="B20" t="s">
        <v>43</v>
      </c>
      <c r="C20">
        <v>28050000</v>
      </c>
      <c r="E20" t="s">
        <v>139</v>
      </c>
      <c r="F20">
        <v>0</v>
      </c>
      <c r="G20" s="4">
        <v>17102.509999999998</v>
      </c>
      <c r="H20" t="s">
        <v>44</v>
      </c>
    </row>
    <row r="21" spans="1:8" x14ac:dyDescent="0.35">
      <c r="A21" s="1">
        <v>42428</v>
      </c>
      <c r="B21" t="s">
        <v>43</v>
      </c>
      <c r="C21">
        <v>28131000</v>
      </c>
      <c r="E21" t="s">
        <v>140</v>
      </c>
      <c r="F21">
        <v>0</v>
      </c>
      <c r="G21" s="4">
        <v>228652.24</v>
      </c>
      <c r="H21" t="s">
        <v>44</v>
      </c>
    </row>
    <row r="22" spans="1:8" x14ac:dyDescent="0.35">
      <c r="A22" s="1">
        <v>42428</v>
      </c>
      <c r="B22" t="s">
        <v>43</v>
      </c>
      <c r="C22">
        <v>28145000</v>
      </c>
      <c r="E22" t="s">
        <v>141</v>
      </c>
      <c r="F22">
        <v>0</v>
      </c>
      <c r="G22" s="4">
        <v>68105.41</v>
      </c>
      <c r="H22" t="s">
        <v>44</v>
      </c>
    </row>
    <row r="23" spans="1:8" x14ac:dyDescent="0.35">
      <c r="A23" s="1">
        <v>42428</v>
      </c>
      <c r="B23" t="s">
        <v>43</v>
      </c>
      <c r="C23">
        <v>28150000</v>
      </c>
      <c r="E23" t="s">
        <v>142</v>
      </c>
      <c r="F23">
        <v>0</v>
      </c>
      <c r="G23" s="4">
        <v>321783.55</v>
      </c>
      <c r="H23" t="s">
        <v>44</v>
      </c>
    </row>
    <row r="24" spans="1:8" x14ac:dyDescent="0.35">
      <c r="A24" s="1">
        <v>42428</v>
      </c>
      <c r="B24" t="s">
        <v>43</v>
      </c>
      <c r="C24">
        <v>28181000</v>
      </c>
      <c r="E24" t="s">
        <v>143</v>
      </c>
      <c r="F24">
        <v>0</v>
      </c>
      <c r="G24" s="4">
        <v>130953.77</v>
      </c>
      <c r="H24" t="s">
        <v>44</v>
      </c>
    </row>
    <row r="25" spans="1:8" x14ac:dyDescent="0.35">
      <c r="A25" s="1">
        <v>42428</v>
      </c>
      <c r="B25" t="s">
        <v>43</v>
      </c>
      <c r="C25">
        <v>28182000</v>
      </c>
      <c r="E25" t="s">
        <v>144</v>
      </c>
      <c r="F25">
        <v>0</v>
      </c>
      <c r="G25" s="4">
        <v>16309.7</v>
      </c>
      <c r="H25" t="s">
        <v>44</v>
      </c>
    </row>
    <row r="26" spans="1:8" x14ac:dyDescent="0.35">
      <c r="A26" s="1">
        <v>42428</v>
      </c>
      <c r="B26" t="s">
        <v>43</v>
      </c>
      <c r="C26">
        <v>28183000</v>
      </c>
      <c r="E26" t="s">
        <v>145</v>
      </c>
      <c r="F26">
        <v>0</v>
      </c>
      <c r="G26" s="4">
        <v>24427.09</v>
      </c>
      <c r="H26" t="s">
        <v>44</v>
      </c>
    </row>
    <row r="27" spans="1:8" x14ac:dyDescent="0.35">
      <c r="A27" s="1">
        <v>42428</v>
      </c>
      <c r="B27" t="s">
        <v>43</v>
      </c>
      <c r="C27">
        <v>28184000</v>
      </c>
      <c r="E27" t="s">
        <v>146</v>
      </c>
      <c r="F27">
        <v>0</v>
      </c>
      <c r="G27" s="4">
        <v>5391.04</v>
      </c>
      <c r="H27" t="s">
        <v>44</v>
      </c>
    </row>
    <row r="28" spans="1:8" x14ac:dyDescent="0.35">
      <c r="A28" s="1">
        <v>42428</v>
      </c>
      <c r="B28" t="s">
        <v>43</v>
      </c>
      <c r="C28">
        <v>29750000</v>
      </c>
      <c r="E28" t="s">
        <v>147</v>
      </c>
      <c r="F28">
        <v>0</v>
      </c>
      <c r="G28">
        <v>336.62</v>
      </c>
      <c r="H28" t="s">
        <v>44</v>
      </c>
    </row>
    <row r="29" spans="1:8" x14ac:dyDescent="0.35">
      <c r="A29" s="1">
        <v>42428</v>
      </c>
      <c r="B29" t="s">
        <v>43</v>
      </c>
      <c r="C29">
        <v>40100000</v>
      </c>
      <c r="E29" t="s">
        <v>148</v>
      </c>
      <c r="F29">
        <v>0</v>
      </c>
      <c r="G29" s="4">
        <v>7783.99</v>
      </c>
      <c r="H29" t="s">
        <v>44</v>
      </c>
    </row>
    <row r="30" spans="1:8" x14ac:dyDescent="0.35">
      <c r="A30" s="1">
        <v>42428</v>
      </c>
      <c r="B30" t="s">
        <v>43</v>
      </c>
      <c r="C30">
        <v>40810000</v>
      </c>
      <c r="E30" t="s">
        <v>149</v>
      </c>
      <c r="F30">
        <v>0</v>
      </c>
      <c r="G30" s="4">
        <v>21540.38</v>
      </c>
      <c r="H30" t="s">
        <v>44</v>
      </c>
    </row>
    <row r="31" spans="1:8" x14ac:dyDescent="0.35">
      <c r="A31" s="1">
        <v>42428</v>
      </c>
      <c r="B31" t="s">
        <v>43</v>
      </c>
      <c r="C31">
        <v>40910000</v>
      </c>
      <c r="E31" t="s">
        <v>150</v>
      </c>
      <c r="F31" s="4">
        <v>4100</v>
      </c>
      <c r="G31">
        <v>0</v>
      </c>
      <c r="H31" t="s">
        <v>44</v>
      </c>
    </row>
    <row r="32" spans="1:8" x14ac:dyDescent="0.35">
      <c r="A32" s="1">
        <v>42428</v>
      </c>
      <c r="B32" t="s">
        <v>43</v>
      </c>
      <c r="C32">
        <v>41200000</v>
      </c>
      <c r="E32" t="s">
        <v>151</v>
      </c>
      <c r="F32">
        <v>0</v>
      </c>
      <c r="G32">
        <v>0</v>
      </c>
      <c r="H32" t="s">
        <v>44</v>
      </c>
    </row>
    <row r="33" spans="1:8" x14ac:dyDescent="0.35">
      <c r="A33" s="1">
        <v>42428</v>
      </c>
      <c r="B33" t="s">
        <v>43</v>
      </c>
      <c r="C33">
        <v>41250000</v>
      </c>
      <c r="E33" t="s">
        <v>152</v>
      </c>
      <c r="F33">
        <v>0</v>
      </c>
      <c r="G33">
        <v>0</v>
      </c>
      <c r="H33" t="s">
        <v>44</v>
      </c>
    </row>
    <row r="34" spans="1:8" x14ac:dyDescent="0.35">
      <c r="A34" s="1">
        <v>42428</v>
      </c>
      <c r="B34" t="s">
        <v>43</v>
      </c>
      <c r="C34">
        <v>41600000</v>
      </c>
      <c r="E34" t="s">
        <v>153</v>
      </c>
      <c r="F34" s="4">
        <v>4872.24</v>
      </c>
      <c r="G34">
        <v>0</v>
      </c>
      <c r="H34" t="s">
        <v>44</v>
      </c>
    </row>
    <row r="35" spans="1:8" x14ac:dyDescent="0.35">
      <c r="A35" s="1">
        <v>42428</v>
      </c>
      <c r="B35" t="s">
        <v>43</v>
      </c>
      <c r="C35">
        <v>42100000</v>
      </c>
      <c r="E35" t="s">
        <v>154</v>
      </c>
      <c r="F35">
        <v>0</v>
      </c>
      <c r="G35" s="4">
        <v>4071.73</v>
      </c>
      <c r="H35" t="s">
        <v>44</v>
      </c>
    </row>
    <row r="36" spans="1:8" x14ac:dyDescent="0.35">
      <c r="A36" s="1">
        <v>42428</v>
      </c>
      <c r="B36" t="s">
        <v>43</v>
      </c>
      <c r="C36">
        <v>42820000</v>
      </c>
      <c r="E36" t="s">
        <v>155</v>
      </c>
      <c r="F36">
        <v>0</v>
      </c>
      <c r="G36" s="4">
        <v>3100</v>
      </c>
      <c r="H36" t="s">
        <v>44</v>
      </c>
    </row>
    <row r="37" spans="1:8" x14ac:dyDescent="0.35">
      <c r="A37" s="1">
        <v>42428</v>
      </c>
      <c r="B37" t="s">
        <v>43</v>
      </c>
      <c r="C37">
        <v>42860000</v>
      </c>
      <c r="E37" t="s">
        <v>156</v>
      </c>
      <c r="F37">
        <v>0</v>
      </c>
      <c r="G37" s="4">
        <v>3627</v>
      </c>
      <c r="H37" t="s">
        <v>44</v>
      </c>
    </row>
    <row r="38" spans="1:8" x14ac:dyDescent="0.35">
      <c r="A38" s="1">
        <v>42428</v>
      </c>
      <c r="B38" t="s">
        <v>43</v>
      </c>
      <c r="C38">
        <v>43100000</v>
      </c>
      <c r="E38" t="s">
        <v>157</v>
      </c>
      <c r="F38">
        <v>0</v>
      </c>
      <c r="G38" s="4">
        <v>4359.54</v>
      </c>
      <c r="H38" t="s">
        <v>44</v>
      </c>
    </row>
    <row r="39" spans="1:8" x14ac:dyDescent="0.35">
      <c r="A39" s="1">
        <v>42428</v>
      </c>
      <c r="B39" t="s">
        <v>43</v>
      </c>
      <c r="C39">
        <v>43720000</v>
      </c>
      <c r="E39" t="s">
        <v>158</v>
      </c>
      <c r="F39">
        <v>0</v>
      </c>
      <c r="G39" s="4">
        <v>14356.94</v>
      </c>
      <c r="H39" t="s">
        <v>44</v>
      </c>
    </row>
    <row r="40" spans="1:8" x14ac:dyDescent="0.35">
      <c r="A40" s="1">
        <v>42428</v>
      </c>
      <c r="B40" t="s">
        <v>43</v>
      </c>
      <c r="C40">
        <v>43782000</v>
      </c>
      <c r="E40" t="s">
        <v>159</v>
      </c>
      <c r="F40">
        <v>0</v>
      </c>
      <c r="G40" s="4">
        <v>2095.44</v>
      </c>
      <c r="H40" t="s">
        <v>44</v>
      </c>
    </row>
    <row r="41" spans="1:8" x14ac:dyDescent="0.35">
      <c r="A41" s="1">
        <v>42428</v>
      </c>
      <c r="B41" t="s">
        <v>43</v>
      </c>
      <c r="C41">
        <v>43820000</v>
      </c>
      <c r="E41" t="s">
        <v>160</v>
      </c>
      <c r="F41">
        <v>0</v>
      </c>
      <c r="G41" s="4">
        <v>1240</v>
      </c>
      <c r="H41" t="s">
        <v>44</v>
      </c>
    </row>
    <row r="42" spans="1:8" x14ac:dyDescent="0.35">
      <c r="A42" s="1">
        <v>42428</v>
      </c>
      <c r="B42" t="s">
        <v>43</v>
      </c>
      <c r="C42">
        <v>43860000</v>
      </c>
      <c r="E42" t="s">
        <v>161</v>
      </c>
      <c r="F42">
        <v>0</v>
      </c>
      <c r="G42" s="4">
        <v>7054</v>
      </c>
      <c r="H42" t="s">
        <v>44</v>
      </c>
    </row>
    <row r="43" spans="1:8" x14ac:dyDescent="0.35">
      <c r="A43" s="1">
        <v>42428</v>
      </c>
      <c r="B43" t="s">
        <v>43</v>
      </c>
      <c r="C43">
        <v>43867500</v>
      </c>
      <c r="E43" t="s">
        <v>45</v>
      </c>
      <c r="F43">
        <v>0</v>
      </c>
      <c r="G43">
        <v>0</v>
      </c>
      <c r="H43" t="s">
        <v>44</v>
      </c>
    </row>
    <row r="44" spans="1:8" x14ac:dyDescent="0.35">
      <c r="A44" s="1">
        <v>42428</v>
      </c>
      <c r="B44" t="s">
        <v>43</v>
      </c>
      <c r="C44">
        <v>43870000</v>
      </c>
      <c r="E44" t="s">
        <v>162</v>
      </c>
      <c r="F44">
        <v>213.3</v>
      </c>
      <c r="G44">
        <v>0</v>
      </c>
      <c r="H44" t="s">
        <v>44</v>
      </c>
    </row>
    <row r="45" spans="1:8" x14ac:dyDescent="0.35">
      <c r="A45" s="1">
        <v>42428</v>
      </c>
      <c r="B45" t="s">
        <v>43</v>
      </c>
      <c r="C45">
        <v>44400000</v>
      </c>
      <c r="E45" t="s">
        <v>163</v>
      </c>
      <c r="F45" s="4">
        <v>4257</v>
      </c>
      <c r="G45">
        <v>0</v>
      </c>
      <c r="H45" t="s">
        <v>44</v>
      </c>
    </row>
    <row r="46" spans="1:8" x14ac:dyDescent="0.35">
      <c r="A46" s="1">
        <v>42428</v>
      </c>
      <c r="B46" t="s">
        <v>43</v>
      </c>
      <c r="C46">
        <v>44551000</v>
      </c>
      <c r="E46" t="s">
        <v>164</v>
      </c>
      <c r="F46">
        <v>0</v>
      </c>
      <c r="G46">
        <v>997</v>
      </c>
      <c r="H46" t="s">
        <v>44</v>
      </c>
    </row>
    <row r="47" spans="1:8" x14ac:dyDescent="0.35">
      <c r="A47" s="1">
        <v>42428</v>
      </c>
      <c r="B47" t="s">
        <v>43</v>
      </c>
      <c r="C47">
        <v>44562000</v>
      </c>
      <c r="E47" t="s">
        <v>165</v>
      </c>
      <c r="F47" s="4">
        <v>6880.79</v>
      </c>
      <c r="G47">
        <v>0</v>
      </c>
      <c r="H47" t="s">
        <v>44</v>
      </c>
    </row>
    <row r="48" spans="1:8" x14ac:dyDescent="0.35">
      <c r="A48" s="1">
        <v>42428</v>
      </c>
      <c r="B48" t="s">
        <v>43</v>
      </c>
      <c r="C48">
        <v>44566000</v>
      </c>
      <c r="E48" t="s">
        <v>166</v>
      </c>
      <c r="F48" s="4">
        <v>54496.43</v>
      </c>
      <c r="G48">
        <v>0</v>
      </c>
      <c r="H48" t="s">
        <v>44</v>
      </c>
    </row>
    <row r="49" spans="1:8" x14ac:dyDescent="0.35">
      <c r="A49" s="1">
        <v>42428</v>
      </c>
      <c r="B49" t="s">
        <v>43</v>
      </c>
      <c r="C49">
        <v>44567000</v>
      </c>
      <c r="E49" t="s">
        <v>167</v>
      </c>
      <c r="F49" s="4">
        <v>51583</v>
      </c>
      <c r="G49">
        <v>0</v>
      </c>
      <c r="H49" t="s">
        <v>44</v>
      </c>
    </row>
    <row r="50" spans="1:8" x14ac:dyDescent="0.35">
      <c r="A50" s="1">
        <v>42428</v>
      </c>
      <c r="B50" t="s">
        <v>43</v>
      </c>
      <c r="C50">
        <v>44570500</v>
      </c>
      <c r="E50" t="s">
        <v>168</v>
      </c>
      <c r="F50">
        <v>0</v>
      </c>
      <c r="G50">
        <v>0</v>
      </c>
      <c r="H50" t="s">
        <v>44</v>
      </c>
    </row>
    <row r="51" spans="1:8" x14ac:dyDescent="0.35">
      <c r="A51" s="1">
        <v>42428</v>
      </c>
      <c r="B51" t="s">
        <v>43</v>
      </c>
      <c r="C51">
        <v>44571800</v>
      </c>
      <c r="E51" t="s">
        <v>169</v>
      </c>
      <c r="F51">
        <v>0</v>
      </c>
      <c r="G51">
        <v>831.55</v>
      </c>
      <c r="H51" t="s">
        <v>44</v>
      </c>
    </row>
    <row r="52" spans="1:8" x14ac:dyDescent="0.35">
      <c r="A52" s="1">
        <v>42428</v>
      </c>
      <c r="B52" t="s">
        <v>43</v>
      </c>
      <c r="C52">
        <v>44580000</v>
      </c>
      <c r="E52" t="s">
        <v>170</v>
      </c>
      <c r="F52">
        <v>0</v>
      </c>
      <c r="G52">
        <v>106</v>
      </c>
      <c r="H52" t="s">
        <v>44</v>
      </c>
    </row>
    <row r="53" spans="1:8" x14ac:dyDescent="0.35">
      <c r="A53" s="1">
        <v>42428</v>
      </c>
      <c r="B53" t="s">
        <v>43</v>
      </c>
      <c r="C53">
        <v>44586000</v>
      </c>
      <c r="E53" t="s">
        <v>171</v>
      </c>
      <c r="F53" s="4">
        <v>6012.17</v>
      </c>
      <c r="G53">
        <v>0</v>
      </c>
      <c r="H53" t="s">
        <v>44</v>
      </c>
    </row>
    <row r="54" spans="1:8" x14ac:dyDescent="0.35">
      <c r="A54" s="1">
        <v>42428</v>
      </c>
      <c r="B54" t="s">
        <v>43</v>
      </c>
      <c r="C54">
        <v>44860000</v>
      </c>
      <c r="E54" t="s">
        <v>172</v>
      </c>
      <c r="F54">
        <v>0</v>
      </c>
      <c r="G54" s="4">
        <v>33712.46</v>
      </c>
      <c r="H54" t="s">
        <v>44</v>
      </c>
    </row>
    <row r="55" spans="1:8" x14ac:dyDescent="0.35">
      <c r="A55" s="1">
        <v>42428</v>
      </c>
      <c r="B55" t="s">
        <v>43</v>
      </c>
      <c r="C55">
        <v>44870000</v>
      </c>
      <c r="E55" t="s">
        <v>173</v>
      </c>
      <c r="F55">
        <v>560</v>
      </c>
      <c r="G55">
        <v>0</v>
      </c>
      <c r="H55" t="s">
        <v>44</v>
      </c>
    </row>
    <row r="56" spans="1:8" x14ac:dyDescent="0.35">
      <c r="A56" s="1">
        <v>42428</v>
      </c>
      <c r="B56" t="s">
        <v>43</v>
      </c>
      <c r="C56">
        <v>45100000</v>
      </c>
      <c r="E56" t="s">
        <v>174</v>
      </c>
      <c r="F56">
        <v>0</v>
      </c>
      <c r="G56" s="4">
        <v>97894.6</v>
      </c>
      <c r="H56" t="s">
        <v>44</v>
      </c>
    </row>
    <row r="57" spans="1:8" x14ac:dyDescent="0.35">
      <c r="A57" s="1">
        <v>42428</v>
      </c>
      <c r="B57" t="s">
        <v>43</v>
      </c>
      <c r="C57">
        <v>45520000</v>
      </c>
      <c r="E57" t="s">
        <v>175</v>
      </c>
      <c r="F57">
        <v>0</v>
      </c>
      <c r="G57">
        <v>359.7</v>
      </c>
      <c r="H57" t="s">
        <v>44</v>
      </c>
    </row>
    <row r="58" spans="1:8" x14ac:dyDescent="0.35">
      <c r="A58" s="1">
        <v>42428</v>
      </c>
      <c r="B58" t="s">
        <v>43</v>
      </c>
      <c r="C58">
        <v>45540000</v>
      </c>
      <c r="E58" t="s">
        <v>176</v>
      </c>
      <c r="F58" s="4">
        <v>176545.71</v>
      </c>
      <c r="G58">
        <v>0</v>
      </c>
      <c r="H58" t="s">
        <v>44</v>
      </c>
    </row>
    <row r="59" spans="1:8" x14ac:dyDescent="0.35">
      <c r="A59" s="1">
        <v>42428</v>
      </c>
      <c r="B59" t="s">
        <v>43</v>
      </c>
      <c r="C59">
        <v>46870000</v>
      </c>
      <c r="E59" t="s">
        <v>177</v>
      </c>
      <c r="F59" s="4">
        <v>14048</v>
      </c>
      <c r="G59">
        <v>0</v>
      </c>
      <c r="H59" t="s">
        <v>44</v>
      </c>
    </row>
    <row r="60" spans="1:8" x14ac:dyDescent="0.35">
      <c r="A60" s="1">
        <v>42428</v>
      </c>
      <c r="B60" t="s">
        <v>43</v>
      </c>
      <c r="C60">
        <v>47200000</v>
      </c>
      <c r="E60" t="s">
        <v>178</v>
      </c>
      <c r="F60">
        <v>0</v>
      </c>
      <c r="G60" s="4">
        <v>1108.6400000000001</v>
      </c>
      <c r="H60" t="s">
        <v>44</v>
      </c>
    </row>
    <row r="61" spans="1:8" x14ac:dyDescent="0.35">
      <c r="A61" s="1">
        <v>42428</v>
      </c>
      <c r="B61" t="s">
        <v>43</v>
      </c>
      <c r="C61">
        <v>48600000</v>
      </c>
      <c r="E61" t="s">
        <v>179</v>
      </c>
      <c r="F61" s="4">
        <v>32420.43</v>
      </c>
      <c r="G61">
        <v>0</v>
      </c>
      <c r="H61" t="s">
        <v>44</v>
      </c>
    </row>
    <row r="62" spans="1:8" x14ac:dyDescent="0.35">
      <c r="A62" s="1">
        <v>42428</v>
      </c>
      <c r="B62" t="s">
        <v>43</v>
      </c>
      <c r="C62">
        <v>51210000</v>
      </c>
      <c r="E62" t="s">
        <v>180</v>
      </c>
      <c r="F62">
        <v>0</v>
      </c>
      <c r="G62" s="4">
        <v>18090.88</v>
      </c>
      <c r="H62" t="s">
        <v>44</v>
      </c>
    </row>
    <row r="63" spans="1:8" x14ac:dyDescent="0.35">
      <c r="A63" s="1">
        <v>42428</v>
      </c>
      <c r="B63" t="s">
        <v>43</v>
      </c>
      <c r="C63">
        <v>51220000</v>
      </c>
      <c r="E63" t="s">
        <v>181</v>
      </c>
      <c r="F63" s="4">
        <v>1194.95</v>
      </c>
      <c r="G63">
        <v>0</v>
      </c>
      <c r="H63" t="s">
        <v>44</v>
      </c>
    </row>
    <row r="64" spans="1:8" x14ac:dyDescent="0.35">
      <c r="A64" s="1">
        <v>42428</v>
      </c>
      <c r="B64" t="s">
        <v>43</v>
      </c>
      <c r="C64">
        <v>51260000</v>
      </c>
      <c r="E64" t="s">
        <v>182</v>
      </c>
      <c r="F64">
        <v>0</v>
      </c>
      <c r="G64">
        <v>0</v>
      </c>
      <c r="H64" t="s">
        <v>44</v>
      </c>
    </row>
    <row r="65" spans="1:9" x14ac:dyDescent="0.35">
      <c r="A65" s="1">
        <v>42428</v>
      </c>
      <c r="B65" t="s">
        <v>43</v>
      </c>
      <c r="C65">
        <v>51290000</v>
      </c>
      <c r="E65" t="s">
        <v>46</v>
      </c>
      <c r="F65">
        <v>0</v>
      </c>
      <c r="G65">
        <v>0</v>
      </c>
      <c r="H65" t="s">
        <v>44</v>
      </c>
    </row>
    <row r="66" spans="1:9" x14ac:dyDescent="0.35">
      <c r="A66" s="1">
        <v>42428</v>
      </c>
      <c r="B66" t="s">
        <v>43</v>
      </c>
      <c r="C66">
        <v>53000000</v>
      </c>
      <c r="E66" t="s">
        <v>183</v>
      </c>
      <c r="F66">
        <v>25.34</v>
      </c>
      <c r="G66">
        <v>0</v>
      </c>
      <c r="H66" t="s">
        <v>44</v>
      </c>
    </row>
    <row r="67" spans="1:9" x14ac:dyDescent="0.35">
      <c r="A67" s="1">
        <v>42428</v>
      </c>
      <c r="B67" s="52" t="s">
        <v>43</v>
      </c>
      <c r="C67" s="52">
        <v>53300000</v>
      </c>
      <c r="D67" s="52"/>
      <c r="E67" s="52" t="s">
        <v>47</v>
      </c>
      <c r="F67" s="52">
        <v>0</v>
      </c>
      <c r="G67" s="52">
        <v>0</v>
      </c>
      <c r="H67" s="52" t="s">
        <v>44</v>
      </c>
      <c r="I67" s="52"/>
    </row>
    <row r="68" spans="1:9" x14ac:dyDescent="0.35">
      <c r="A68" s="1">
        <v>42428</v>
      </c>
      <c r="B68" t="s">
        <v>43</v>
      </c>
      <c r="C68" s="77" t="s">
        <v>344</v>
      </c>
      <c r="D68" s="5"/>
      <c r="E68" s="78" t="s">
        <v>262</v>
      </c>
      <c r="F68" s="79">
        <v>16231.77</v>
      </c>
      <c r="G68" s="76"/>
      <c r="H68" t="s">
        <v>44</v>
      </c>
      <c r="I68" t="s">
        <v>186</v>
      </c>
    </row>
    <row r="69" spans="1:9" x14ac:dyDescent="0.35">
      <c r="A69" s="1">
        <v>42428</v>
      </c>
      <c r="B69" t="s">
        <v>43</v>
      </c>
      <c r="C69" s="77" t="s">
        <v>345</v>
      </c>
      <c r="D69" s="5"/>
      <c r="E69" s="78" t="s">
        <v>263</v>
      </c>
      <c r="F69" s="79">
        <v>37986.54</v>
      </c>
      <c r="G69" s="76"/>
      <c r="H69" t="s">
        <v>44</v>
      </c>
      <c r="I69" t="s">
        <v>197</v>
      </c>
    </row>
    <row r="70" spans="1:9" x14ac:dyDescent="0.35">
      <c r="A70" s="1">
        <v>42428</v>
      </c>
      <c r="B70" t="s">
        <v>43</v>
      </c>
      <c r="C70" s="77" t="s">
        <v>346</v>
      </c>
      <c r="D70" s="5"/>
      <c r="E70" s="78" t="s">
        <v>264</v>
      </c>
      <c r="F70" s="79">
        <v>24635.1</v>
      </c>
      <c r="G70" s="76"/>
      <c r="H70" t="s">
        <v>44</v>
      </c>
      <c r="I70" t="s">
        <v>186</v>
      </c>
    </row>
    <row r="71" spans="1:9" x14ac:dyDescent="0.35">
      <c r="A71" s="1">
        <v>42428</v>
      </c>
      <c r="B71" t="s">
        <v>43</v>
      </c>
      <c r="C71" s="77" t="s">
        <v>347</v>
      </c>
      <c r="D71" s="5"/>
      <c r="E71" s="78" t="s">
        <v>265</v>
      </c>
      <c r="F71" s="79">
        <v>162196.44</v>
      </c>
      <c r="G71" s="76"/>
      <c r="H71" t="s">
        <v>44</v>
      </c>
      <c r="I71" t="s">
        <v>186</v>
      </c>
    </row>
    <row r="72" spans="1:9" x14ac:dyDescent="0.35">
      <c r="A72" s="1">
        <v>42428</v>
      </c>
      <c r="B72" t="s">
        <v>43</v>
      </c>
      <c r="C72" s="77" t="s">
        <v>348</v>
      </c>
      <c r="D72" s="5"/>
      <c r="E72" s="78" t="s">
        <v>266</v>
      </c>
      <c r="F72" s="79">
        <v>49982.400000000001</v>
      </c>
      <c r="G72" s="76"/>
      <c r="H72" t="s">
        <v>44</v>
      </c>
      <c r="I72" t="s">
        <v>186</v>
      </c>
    </row>
    <row r="73" spans="1:9" x14ac:dyDescent="0.35">
      <c r="A73" s="1">
        <v>42428</v>
      </c>
      <c r="B73" t="s">
        <v>43</v>
      </c>
      <c r="C73" s="77" t="s">
        <v>349</v>
      </c>
      <c r="D73" s="5"/>
      <c r="E73" s="78" t="s">
        <v>267</v>
      </c>
      <c r="F73" s="79">
        <v>3750</v>
      </c>
      <c r="G73" s="76"/>
      <c r="H73" t="s">
        <v>44</v>
      </c>
      <c r="I73" t="s">
        <v>186</v>
      </c>
    </row>
    <row r="74" spans="1:9" x14ac:dyDescent="0.35">
      <c r="A74" s="1">
        <v>42428</v>
      </c>
      <c r="B74" t="s">
        <v>43</v>
      </c>
      <c r="C74" s="77" t="s">
        <v>350</v>
      </c>
      <c r="D74" s="5"/>
      <c r="E74" s="78" t="s">
        <v>268</v>
      </c>
      <c r="F74" s="79">
        <v>5062.0300000000007</v>
      </c>
      <c r="G74" s="76"/>
      <c r="H74" t="s">
        <v>44</v>
      </c>
      <c r="I74" t="s">
        <v>186</v>
      </c>
    </row>
    <row r="75" spans="1:9" x14ac:dyDescent="0.35">
      <c r="A75" s="1">
        <v>42428</v>
      </c>
      <c r="B75" t="s">
        <v>43</v>
      </c>
      <c r="C75" s="77" t="s">
        <v>351</v>
      </c>
      <c r="D75" s="5"/>
      <c r="E75" s="78" t="s">
        <v>269</v>
      </c>
      <c r="F75" s="79">
        <v>3647.26</v>
      </c>
      <c r="G75" s="76"/>
      <c r="H75" t="s">
        <v>44</v>
      </c>
      <c r="I75" t="s">
        <v>197</v>
      </c>
    </row>
    <row r="76" spans="1:9" x14ac:dyDescent="0.35">
      <c r="A76" s="1">
        <v>42428</v>
      </c>
      <c r="B76" t="s">
        <v>43</v>
      </c>
      <c r="C76" s="77" t="s">
        <v>352</v>
      </c>
      <c r="D76" s="5"/>
      <c r="E76" s="78" t="s">
        <v>270</v>
      </c>
      <c r="F76" s="79">
        <v>27303.75</v>
      </c>
      <c r="G76" s="76"/>
      <c r="H76" t="s">
        <v>44</v>
      </c>
      <c r="I76" t="s">
        <v>197</v>
      </c>
    </row>
    <row r="77" spans="1:9" x14ac:dyDescent="0.35">
      <c r="A77" s="1">
        <v>42428</v>
      </c>
      <c r="B77" t="s">
        <v>43</v>
      </c>
      <c r="C77" s="77" t="s">
        <v>353</v>
      </c>
      <c r="D77" s="5"/>
      <c r="E77" s="78" t="s">
        <v>271</v>
      </c>
      <c r="F77" s="79">
        <v>134</v>
      </c>
      <c r="G77" s="76"/>
      <c r="H77" t="s">
        <v>44</v>
      </c>
      <c r="I77" t="s">
        <v>186</v>
      </c>
    </row>
    <row r="78" spans="1:9" x14ac:dyDescent="0.35">
      <c r="A78" s="1">
        <v>42428</v>
      </c>
      <c r="B78" t="s">
        <v>43</v>
      </c>
      <c r="C78" s="77" t="s">
        <v>354</v>
      </c>
      <c r="D78" s="5"/>
      <c r="E78" s="78" t="s">
        <v>272</v>
      </c>
      <c r="F78" s="79">
        <v>219.15</v>
      </c>
      <c r="G78" s="76"/>
      <c r="H78" t="s">
        <v>44</v>
      </c>
      <c r="I78" t="s">
        <v>186</v>
      </c>
    </row>
    <row r="79" spans="1:9" x14ac:dyDescent="0.35">
      <c r="A79" s="1">
        <v>42428</v>
      </c>
      <c r="B79" t="s">
        <v>43</v>
      </c>
      <c r="C79" s="77" t="s">
        <v>355</v>
      </c>
      <c r="D79" s="5"/>
      <c r="E79" s="78" t="s">
        <v>273</v>
      </c>
      <c r="F79" s="79">
        <v>3227.2</v>
      </c>
      <c r="G79" s="76"/>
      <c r="H79" t="s">
        <v>44</v>
      </c>
      <c r="I79" t="s">
        <v>186</v>
      </c>
    </row>
    <row r="80" spans="1:9" x14ac:dyDescent="0.35">
      <c r="A80" s="1">
        <v>42428</v>
      </c>
      <c r="B80" t="s">
        <v>43</v>
      </c>
      <c r="C80" s="77" t="s">
        <v>356</v>
      </c>
      <c r="D80" s="5"/>
      <c r="E80" s="78" t="s">
        <v>274</v>
      </c>
      <c r="F80" s="79">
        <v>8908</v>
      </c>
      <c r="G80" s="76"/>
      <c r="H80" t="s">
        <v>44</v>
      </c>
      <c r="I80" t="s">
        <v>186</v>
      </c>
    </row>
    <row r="81" spans="1:9" x14ac:dyDescent="0.35">
      <c r="A81" s="1">
        <v>42428</v>
      </c>
      <c r="B81" t="s">
        <v>43</v>
      </c>
      <c r="C81" s="77" t="s">
        <v>357</v>
      </c>
      <c r="D81" s="5"/>
      <c r="E81" s="78" t="s">
        <v>275</v>
      </c>
      <c r="F81" s="79">
        <v>6060.38</v>
      </c>
      <c r="G81" s="76"/>
      <c r="H81" t="s">
        <v>44</v>
      </c>
      <c r="I81" t="s">
        <v>197</v>
      </c>
    </row>
    <row r="82" spans="1:9" x14ac:dyDescent="0.35">
      <c r="A82" s="1">
        <v>42428</v>
      </c>
      <c r="B82" t="s">
        <v>43</v>
      </c>
      <c r="C82" s="77" t="s">
        <v>358</v>
      </c>
      <c r="D82" s="5"/>
      <c r="E82" s="78" t="s">
        <v>276</v>
      </c>
      <c r="F82" s="79">
        <v>5963.96</v>
      </c>
      <c r="G82" s="76"/>
      <c r="H82" t="s">
        <v>44</v>
      </c>
      <c r="I82" t="s">
        <v>197</v>
      </c>
    </row>
    <row r="83" spans="1:9" x14ac:dyDescent="0.35">
      <c r="A83" s="1">
        <v>42428</v>
      </c>
      <c r="B83" t="s">
        <v>43</v>
      </c>
      <c r="C83" s="77" t="s">
        <v>359</v>
      </c>
      <c r="D83" s="5"/>
      <c r="E83" s="78" t="s">
        <v>277</v>
      </c>
      <c r="F83" s="79">
        <v>776.46</v>
      </c>
      <c r="G83" s="76"/>
      <c r="H83" t="s">
        <v>44</v>
      </c>
      <c r="I83" t="s">
        <v>197</v>
      </c>
    </row>
    <row r="84" spans="1:9" x14ac:dyDescent="0.35">
      <c r="A84" s="1">
        <v>42428</v>
      </c>
      <c r="B84" t="s">
        <v>43</v>
      </c>
      <c r="C84" s="77" t="s">
        <v>360</v>
      </c>
      <c r="D84" s="5"/>
      <c r="E84" s="78" t="s">
        <v>184</v>
      </c>
      <c r="F84" s="79">
        <v>1345.85</v>
      </c>
      <c r="G84" s="76"/>
      <c r="H84" t="s">
        <v>44</v>
      </c>
      <c r="I84" t="s">
        <v>197</v>
      </c>
    </row>
    <row r="85" spans="1:9" x14ac:dyDescent="0.35">
      <c r="A85" s="1">
        <v>42428</v>
      </c>
      <c r="B85" t="s">
        <v>43</v>
      </c>
      <c r="C85" s="77" t="s">
        <v>361</v>
      </c>
      <c r="D85" s="5"/>
      <c r="E85" s="78" t="s">
        <v>278</v>
      </c>
      <c r="F85" s="79">
        <v>2105.9899999999998</v>
      </c>
      <c r="G85" s="76"/>
      <c r="H85" t="s">
        <v>44</v>
      </c>
      <c r="I85" t="s">
        <v>200</v>
      </c>
    </row>
    <row r="86" spans="1:9" x14ac:dyDescent="0.35">
      <c r="A86" s="1">
        <v>42428</v>
      </c>
      <c r="B86" t="s">
        <v>43</v>
      </c>
      <c r="C86" s="77" t="s">
        <v>362</v>
      </c>
      <c r="D86" s="5"/>
      <c r="E86" s="78" t="s">
        <v>279</v>
      </c>
      <c r="F86" s="76"/>
      <c r="G86" s="76"/>
      <c r="H86" t="s">
        <v>44</v>
      </c>
      <c r="I86" t="s">
        <v>198</v>
      </c>
    </row>
    <row r="87" spans="1:9" x14ac:dyDescent="0.35">
      <c r="A87" s="1">
        <v>42428</v>
      </c>
      <c r="B87" t="s">
        <v>43</v>
      </c>
      <c r="C87" s="77" t="s">
        <v>363</v>
      </c>
      <c r="D87" s="5"/>
      <c r="E87" s="78" t="s">
        <v>280</v>
      </c>
      <c r="F87" s="79">
        <v>77664.25</v>
      </c>
      <c r="G87" s="76"/>
      <c r="H87" t="s">
        <v>44</v>
      </c>
      <c r="I87" t="s">
        <v>198</v>
      </c>
    </row>
    <row r="88" spans="1:9" x14ac:dyDescent="0.35">
      <c r="A88" s="1">
        <v>42428</v>
      </c>
      <c r="B88" t="s">
        <v>43</v>
      </c>
      <c r="C88" s="77" t="s">
        <v>364</v>
      </c>
      <c r="D88" s="5"/>
      <c r="E88" s="78" t="s">
        <v>281</v>
      </c>
      <c r="F88" s="79">
        <v>300.8</v>
      </c>
      <c r="G88" s="76"/>
      <c r="H88" t="s">
        <v>44</v>
      </c>
      <c r="I88" t="s">
        <v>198</v>
      </c>
    </row>
    <row r="89" spans="1:9" x14ac:dyDescent="0.35">
      <c r="A89" s="1">
        <v>42428</v>
      </c>
      <c r="B89" t="s">
        <v>43</v>
      </c>
      <c r="C89" s="77" t="s">
        <v>365</v>
      </c>
      <c r="D89" s="5"/>
      <c r="E89" s="78" t="s">
        <v>282</v>
      </c>
      <c r="F89" s="79">
        <v>2717.83</v>
      </c>
      <c r="G89" s="76"/>
      <c r="H89" t="s">
        <v>44</v>
      </c>
      <c r="I89" t="s">
        <v>198</v>
      </c>
    </row>
    <row r="90" spans="1:9" x14ac:dyDescent="0.35">
      <c r="A90" s="1">
        <v>42428</v>
      </c>
      <c r="B90" t="s">
        <v>43</v>
      </c>
      <c r="C90" s="77" t="s">
        <v>366</v>
      </c>
      <c r="D90" s="5"/>
      <c r="E90" s="78" t="s">
        <v>283</v>
      </c>
      <c r="F90" s="79">
        <v>28251.05</v>
      </c>
      <c r="G90" s="76"/>
      <c r="H90" t="s">
        <v>44</v>
      </c>
      <c r="I90" t="s">
        <v>198</v>
      </c>
    </row>
    <row r="91" spans="1:9" x14ac:dyDescent="0.35">
      <c r="A91" s="1">
        <v>42428</v>
      </c>
      <c r="B91" t="s">
        <v>43</v>
      </c>
      <c r="C91" s="77" t="s">
        <v>367</v>
      </c>
      <c r="D91" s="5"/>
      <c r="E91" s="78" t="s">
        <v>284</v>
      </c>
      <c r="F91" s="79">
        <v>728.33</v>
      </c>
      <c r="G91" s="76"/>
      <c r="H91" t="s">
        <v>44</v>
      </c>
      <c r="I91" t="s">
        <v>198</v>
      </c>
    </row>
    <row r="92" spans="1:9" x14ac:dyDescent="0.35">
      <c r="A92" s="1">
        <v>42428</v>
      </c>
      <c r="B92" t="s">
        <v>43</v>
      </c>
      <c r="C92" s="77" t="s">
        <v>368</v>
      </c>
      <c r="D92" s="5"/>
      <c r="E92" s="78" t="s">
        <v>285</v>
      </c>
      <c r="F92" s="79">
        <v>3267.4</v>
      </c>
      <c r="G92" s="76"/>
      <c r="H92" t="s">
        <v>44</v>
      </c>
      <c r="I92" t="s">
        <v>186</v>
      </c>
    </row>
    <row r="93" spans="1:9" x14ac:dyDescent="0.35">
      <c r="A93" s="1">
        <v>42428</v>
      </c>
      <c r="B93" t="s">
        <v>43</v>
      </c>
      <c r="C93" s="77" t="s">
        <v>369</v>
      </c>
      <c r="D93" s="5"/>
      <c r="E93" s="78" t="s">
        <v>286</v>
      </c>
      <c r="F93" s="79">
        <v>555.43000000000006</v>
      </c>
      <c r="G93" s="76"/>
      <c r="H93" t="s">
        <v>44</v>
      </c>
      <c r="I93" t="s">
        <v>186</v>
      </c>
    </row>
    <row r="94" spans="1:9" x14ac:dyDescent="0.35">
      <c r="A94" s="1">
        <v>42428</v>
      </c>
      <c r="B94" t="s">
        <v>43</v>
      </c>
      <c r="C94" s="77" t="s">
        <v>370</v>
      </c>
      <c r="D94" s="5"/>
      <c r="E94" s="78" t="s">
        <v>287</v>
      </c>
      <c r="F94" s="79">
        <v>2508.2800000000002</v>
      </c>
      <c r="G94" s="76"/>
      <c r="H94" t="s">
        <v>44</v>
      </c>
      <c r="I94" t="s">
        <v>198</v>
      </c>
    </row>
    <row r="95" spans="1:9" x14ac:dyDescent="0.35">
      <c r="A95" s="1">
        <v>42428</v>
      </c>
      <c r="B95" t="s">
        <v>43</v>
      </c>
      <c r="C95" s="77" t="s">
        <v>371</v>
      </c>
      <c r="D95" s="5"/>
      <c r="E95" s="78" t="s">
        <v>288</v>
      </c>
      <c r="F95" s="79">
        <v>540</v>
      </c>
      <c r="G95" s="76"/>
      <c r="H95" t="s">
        <v>44</v>
      </c>
      <c r="I95" t="s">
        <v>198</v>
      </c>
    </row>
    <row r="96" spans="1:9" x14ac:dyDescent="0.35">
      <c r="A96" s="1">
        <v>42428</v>
      </c>
      <c r="B96" t="s">
        <v>43</v>
      </c>
      <c r="C96" s="77" t="s">
        <v>372</v>
      </c>
      <c r="D96" s="5"/>
      <c r="E96" s="78" t="s">
        <v>289</v>
      </c>
      <c r="F96" s="79">
        <v>9760.7800000000007</v>
      </c>
      <c r="G96" s="76"/>
      <c r="H96" t="s">
        <v>44</v>
      </c>
      <c r="I96" t="s">
        <v>186</v>
      </c>
    </row>
    <row r="97" spans="1:9" x14ac:dyDescent="0.35">
      <c r="A97" s="1">
        <v>42428</v>
      </c>
      <c r="B97" t="s">
        <v>43</v>
      </c>
      <c r="C97" s="77" t="s">
        <v>373</v>
      </c>
      <c r="D97" s="5"/>
      <c r="E97" s="78" t="s">
        <v>290</v>
      </c>
      <c r="F97" s="79">
        <v>5899.11</v>
      </c>
      <c r="G97" s="76"/>
      <c r="H97" t="s">
        <v>44</v>
      </c>
      <c r="I97" t="s">
        <v>198</v>
      </c>
    </row>
    <row r="98" spans="1:9" x14ac:dyDescent="0.35">
      <c r="A98" s="1">
        <v>42428</v>
      </c>
      <c r="B98" t="s">
        <v>43</v>
      </c>
      <c r="C98" s="77" t="s">
        <v>374</v>
      </c>
      <c r="D98" s="5"/>
      <c r="E98" s="78" t="s">
        <v>291</v>
      </c>
      <c r="F98" s="79">
        <v>15004.3</v>
      </c>
      <c r="G98" s="76"/>
      <c r="H98" t="s">
        <v>44</v>
      </c>
      <c r="I98" t="s">
        <v>198</v>
      </c>
    </row>
    <row r="99" spans="1:9" x14ac:dyDescent="0.35">
      <c r="A99" s="1">
        <v>42428</v>
      </c>
      <c r="B99" t="s">
        <v>43</v>
      </c>
      <c r="C99" s="77" t="s">
        <v>375</v>
      </c>
      <c r="D99" s="5"/>
      <c r="E99" s="78" t="s">
        <v>292</v>
      </c>
      <c r="F99" s="79">
        <v>3241.56</v>
      </c>
      <c r="G99" s="76"/>
      <c r="H99" t="s">
        <v>44</v>
      </c>
      <c r="I99" t="s">
        <v>198</v>
      </c>
    </row>
    <row r="100" spans="1:9" x14ac:dyDescent="0.35">
      <c r="A100" s="1">
        <v>42428</v>
      </c>
      <c r="B100" t="s">
        <v>43</v>
      </c>
      <c r="C100" s="77" t="s">
        <v>376</v>
      </c>
      <c r="D100" s="5"/>
      <c r="E100" s="78" t="s">
        <v>293</v>
      </c>
      <c r="F100" s="79">
        <v>3988.05</v>
      </c>
      <c r="G100" s="76"/>
      <c r="H100" t="s">
        <v>44</v>
      </c>
      <c r="I100" t="s">
        <v>198</v>
      </c>
    </row>
    <row r="101" spans="1:9" x14ac:dyDescent="0.35">
      <c r="A101" s="1">
        <v>42428</v>
      </c>
      <c r="B101" t="s">
        <v>43</v>
      </c>
      <c r="C101" s="77" t="s">
        <v>377</v>
      </c>
      <c r="D101" s="5"/>
      <c r="E101" s="78" t="s">
        <v>294</v>
      </c>
      <c r="F101" s="79">
        <v>5925.54</v>
      </c>
      <c r="G101" s="76"/>
      <c r="H101" t="s">
        <v>44</v>
      </c>
      <c r="I101" t="s">
        <v>198</v>
      </c>
    </row>
    <row r="102" spans="1:9" x14ac:dyDescent="0.35">
      <c r="A102" s="1">
        <v>42428</v>
      </c>
      <c r="B102" t="s">
        <v>43</v>
      </c>
      <c r="C102" s="77" t="s">
        <v>378</v>
      </c>
      <c r="D102" s="5"/>
      <c r="E102" s="78" t="s">
        <v>295</v>
      </c>
      <c r="F102" s="79">
        <v>10808.23</v>
      </c>
      <c r="G102" s="76"/>
      <c r="H102" t="s">
        <v>44</v>
      </c>
      <c r="I102" t="s">
        <v>198</v>
      </c>
    </row>
    <row r="103" spans="1:9" x14ac:dyDescent="0.35">
      <c r="A103" s="1">
        <v>42428</v>
      </c>
      <c r="B103" t="s">
        <v>43</v>
      </c>
      <c r="C103" s="77" t="s">
        <v>379</v>
      </c>
      <c r="D103" s="5"/>
      <c r="E103" s="78" t="s">
        <v>296</v>
      </c>
      <c r="F103" s="79">
        <v>262</v>
      </c>
      <c r="G103" s="76"/>
      <c r="H103" t="s">
        <v>44</v>
      </c>
      <c r="I103" t="s">
        <v>198</v>
      </c>
    </row>
    <row r="104" spans="1:9" x14ac:dyDescent="0.35">
      <c r="A104" s="1">
        <v>42428</v>
      </c>
      <c r="B104" t="s">
        <v>43</v>
      </c>
      <c r="C104" s="77" t="s">
        <v>380</v>
      </c>
      <c r="D104" s="5"/>
      <c r="E104" s="78" t="s">
        <v>297</v>
      </c>
      <c r="F104" s="76"/>
      <c r="G104" s="76"/>
      <c r="H104" t="s">
        <v>44</v>
      </c>
      <c r="I104" t="s">
        <v>198</v>
      </c>
    </row>
    <row r="105" spans="1:9" x14ac:dyDescent="0.35">
      <c r="A105" s="1">
        <v>42428</v>
      </c>
      <c r="B105" t="s">
        <v>43</v>
      </c>
      <c r="C105" s="77" t="s">
        <v>381</v>
      </c>
      <c r="D105" s="5"/>
      <c r="E105" s="78" t="s">
        <v>298</v>
      </c>
      <c r="F105" s="79">
        <v>4232.96</v>
      </c>
      <c r="G105" s="76"/>
      <c r="H105" t="s">
        <v>44</v>
      </c>
      <c r="I105" t="s">
        <v>198</v>
      </c>
    </row>
    <row r="106" spans="1:9" x14ac:dyDescent="0.35">
      <c r="A106" s="1">
        <v>42428</v>
      </c>
      <c r="B106" t="s">
        <v>43</v>
      </c>
      <c r="C106" s="77" t="s">
        <v>382</v>
      </c>
      <c r="D106" s="5"/>
      <c r="E106" s="78" t="s">
        <v>299</v>
      </c>
      <c r="F106" s="79">
        <v>6399.0600000000013</v>
      </c>
      <c r="G106" s="76"/>
      <c r="H106" t="s">
        <v>44</v>
      </c>
      <c r="I106" t="s">
        <v>198</v>
      </c>
    </row>
    <row r="107" spans="1:9" x14ac:dyDescent="0.35">
      <c r="A107" s="1">
        <v>42428</v>
      </c>
      <c r="B107" t="s">
        <v>43</v>
      </c>
      <c r="C107" s="77" t="s">
        <v>383</v>
      </c>
      <c r="D107" s="5"/>
      <c r="E107" s="78" t="s">
        <v>300</v>
      </c>
      <c r="F107" s="79">
        <v>379.14</v>
      </c>
      <c r="G107" s="76"/>
      <c r="H107" t="s">
        <v>44</v>
      </c>
      <c r="I107" t="s">
        <v>186</v>
      </c>
    </row>
    <row r="108" spans="1:9" x14ac:dyDescent="0.35">
      <c r="A108" s="1">
        <v>42428</v>
      </c>
      <c r="B108" t="s">
        <v>43</v>
      </c>
      <c r="C108" s="77" t="s">
        <v>384</v>
      </c>
      <c r="D108" s="5"/>
      <c r="E108" s="78" t="s">
        <v>301</v>
      </c>
      <c r="F108" s="79">
        <v>7148.52</v>
      </c>
      <c r="G108" s="76"/>
      <c r="H108" t="s">
        <v>44</v>
      </c>
      <c r="I108" t="s">
        <v>200</v>
      </c>
    </row>
    <row r="109" spans="1:9" x14ac:dyDescent="0.35">
      <c r="A109" s="1">
        <v>42428</v>
      </c>
      <c r="B109" t="s">
        <v>43</v>
      </c>
      <c r="C109" s="77" t="s">
        <v>385</v>
      </c>
      <c r="D109" s="5"/>
      <c r="E109" s="78" t="s">
        <v>302</v>
      </c>
      <c r="F109" s="79">
        <v>15371.92</v>
      </c>
      <c r="G109" s="76"/>
      <c r="H109" t="s">
        <v>44</v>
      </c>
      <c r="I109" t="s">
        <v>197</v>
      </c>
    </row>
    <row r="110" spans="1:9" x14ac:dyDescent="0.35">
      <c r="A110" s="1">
        <v>42428</v>
      </c>
      <c r="B110" t="s">
        <v>43</v>
      </c>
      <c r="C110" s="77" t="s">
        <v>386</v>
      </c>
      <c r="D110" s="5"/>
      <c r="E110" s="78" t="s">
        <v>303</v>
      </c>
      <c r="F110" s="79">
        <v>13858.22</v>
      </c>
      <c r="G110" s="76"/>
      <c r="H110" t="s">
        <v>44</v>
      </c>
      <c r="I110" t="s">
        <v>186</v>
      </c>
    </row>
    <row r="111" spans="1:9" x14ac:dyDescent="0.35">
      <c r="A111" s="1">
        <v>42428</v>
      </c>
      <c r="B111" t="s">
        <v>43</v>
      </c>
      <c r="C111" s="77" t="s">
        <v>387</v>
      </c>
      <c r="D111" s="5"/>
      <c r="E111" s="78" t="s">
        <v>304</v>
      </c>
      <c r="F111" s="79">
        <v>639.5</v>
      </c>
      <c r="G111" s="76"/>
      <c r="H111" t="s">
        <v>44</v>
      </c>
      <c r="I111" t="s">
        <v>200</v>
      </c>
    </row>
    <row r="112" spans="1:9" x14ac:dyDescent="0.35">
      <c r="A112" s="1">
        <v>42428</v>
      </c>
      <c r="B112" t="s">
        <v>43</v>
      </c>
      <c r="C112" s="77" t="s">
        <v>388</v>
      </c>
      <c r="D112" s="5"/>
      <c r="E112" s="78" t="s">
        <v>305</v>
      </c>
      <c r="F112" s="79">
        <v>12651.26</v>
      </c>
      <c r="G112" s="76"/>
      <c r="H112" t="s">
        <v>44</v>
      </c>
      <c r="I112" t="s">
        <v>196</v>
      </c>
    </row>
    <row r="113" spans="1:9" x14ac:dyDescent="0.35">
      <c r="A113" s="1">
        <v>42428</v>
      </c>
      <c r="B113" t="s">
        <v>43</v>
      </c>
      <c r="C113" s="77" t="s">
        <v>389</v>
      </c>
      <c r="D113" s="5"/>
      <c r="E113" s="78" t="s">
        <v>306</v>
      </c>
      <c r="F113" s="79">
        <v>16000</v>
      </c>
      <c r="G113" s="76"/>
      <c r="H113" t="s">
        <v>44</v>
      </c>
      <c r="I113" t="s">
        <v>196</v>
      </c>
    </row>
    <row r="114" spans="1:9" x14ac:dyDescent="0.35">
      <c r="A114" s="1">
        <v>42428</v>
      </c>
      <c r="B114" t="s">
        <v>43</v>
      </c>
      <c r="C114" s="77" t="s">
        <v>390</v>
      </c>
      <c r="D114" s="5"/>
      <c r="E114" s="78" t="s">
        <v>307</v>
      </c>
      <c r="F114" s="79">
        <v>19221.989999999998</v>
      </c>
      <c r="G114" s="76"/>
      <c r="H114" t="s">
        <v>44</v>
      </c>
      <c r="I114" t="s">
        <v>196</v>
      </c>
    </row>
    <row r="115" spans="1:9" x14ac:dyDescent="0.35">
      <c r="A115" s="1">
        <v>42428</v>
      </c>
      <c r="B115" t="s">
        <v>43</v>
      </c>
      <c r="C115" s="77" t="s">
        <v>391</v>
      </c>
      <c r="D115" s="5"/>
      <c r="E115" s="78" t="s">
        <v>308</v>
      </c>
      <c r="F115" s="79">
        <v>5914.86</v>
      </c>
      <c r="G115" s="76"/>
      <c r="H115" t="s">
        <v>44</v>
      </c>
      <c r="I115" t="s">
        <v>201</v>
      </c>
    </row>
    <row r="116" spans="1:9" x14ac:dyDescent="0.35">
      <c r="A116" s="1">
        <v>42428</v>
      </c>
      <c r="B116" t="s">
        <v>43</v>
      </c>
      <c r="C116" s="77" t="s">
        <v>392</v>
      </c>
      <c r="D116" s="5"/>
      <c r="E116" s="78" t="s">
        <v>309</v>
      </c>
      <c r="F116" s="79">
        <v>5100</v>
      </c>
      <c r="G116" s="76"/>
      <c r="H116" t="s">
        <v>44</v>
      </c>
      <c r="I116" t="s">
        <v>201</v>
      </c>
    </row>
    <row r="117" spans="1:9" x14ac:dyDescent="0.35">
      <c r="A117" s="1">
        <v>42428</v>
      </c>
      <c r="B117" t="s">
        <v>43</v>
      </c>
      <c r="C117" s="77" t="s">
        <v>393</v>
      </c>
      <c r="D117" s="5"/>
      <c r="E117" s="78" t="s">
        <v>310</v>
      </c>
      <c r="F117" s="79">
        <v>62</v>
      </c>
      <c r="G117" s="76"/>
      <c r="H117" t="s">
        <v>44</v>
      </c>
      <c r="I117" t="s">
        <v>201</v>
      </c>
    </row>
    <row r="118" spans="1:9" x14ac:dyDescent="0.35">
      <c r="A118" s="1">
        <v>42428</v>
      </c>
      <c r="B118" t="s">
        <v>43</v>
      </c>
      <c r="C118" s="77" t="s">
        <v>394</v>
      </c>
      <c r="D118" s="5"/>
      <c r="E118" s="78" t="s">
        <v>311</v>
      </c>
      <c r="F118" s="79">
        <v>2880.92</v>
      </c>
      <c r="G118" s="76"/>
      <c r="H118" t="s">
        <v>44</v>
      </c>
      <c r="I118" t="s">
        <v>201</v>
      </c>
    </row>
    <row r="119" spans="1:9" x14ac:dyDescent="0.35">
      <c r="A119" s="1">
        <v>42428</v>
      </c>
      <c r="B119" t="s">
        <v>43</v>
      </c>
      <c r="C119" s="77" t="s">
        <v>395</v>
      </c>
      <c r="D119" s="5"/>
      <c r="E119" s="78" t="s">
        <v>312</v>
      </c>
      <c r="F119" s="76"/>
      <c r="G119" s="76"/>
      <c r="H119" t="s">
        <v>44</v>
      </c>
      <c r="I119" t="s">
        <v>201</v>
      </c>
    </row>
    <row r="120" spans="1:9" x14ac:dyDescent="0.35">
      <c r="A120" s="1">
        <v>42428</v>
      </c>
      <c r="B120" t="s">
        <v>43</v>
      </c>
      <c r="C120" s="77" t="s">
        <v>396</v>
      </c>
      <c r="D120" s="5"/>
      <c r="E120" s="78" t="s">
        <v>313</v>
      </c>
      <c r="F120" s="79">
        <v>1600.92</v>
      </c>
      <c r="G120" s="76"/>
      <c r="H120" t="s">
        <v>44</v>
      </c>
      <c r="I120" t="s">
        <v>201</v>
      </c>
    </row>
    <row r="121" spans="1:9" x14ac:dyDescent="0.35">
      <c r="A121" s="1">
        <v>42428</v>
      </c>
      <c r="B121" t="s">
        <v>43</v>
      </c>
      <c r="C121" s="77" t="s">
        <v>397</v>
      </c>
      <c r="D121" s="5"/>
      <c r="E121" s="78" t="s">
        <v>314</v>
      </c>
      <c r="F121" s="79">
        <v>1334.96</v>
      </c>
      <c r="G121" s="76"/>
      <c r="H121" t="s">
        <v>44</v>
      </c>
      <c r="I121" t="s">
        <v>202</v>
      </c>
    </row>
    <row r="122" spans="1:9" x14ac:dyDescent="0.35">
      <c r="A122" s="1">
        <v>42428</v>
      </c>
      <c r="B122" t="s">
        <v>43</v>
      </c>
      <c r="C122" s="77" t="s">
        <v>398</v>
      </c>
      <c r="D122" s="5"/>
      <c r="E122" s="78" t="s">
        <v>315</v>
      </c>
      <c r="F122" s="79">
        <v>944.38</v>
      </c>
      <c r="G122" s="76"/>
      <c r="H122" t="s">
        <v>44</v>
      </c>
      <c r="I122" t="s">
        <v>186</v>
      </c>
    </row>
    <row r="123" spans="1:9" x14ac:dyDescent="0.35">
      <c r="A123" s="1">
        <v>42428</v>
      </c>
      <c r="B123" t="s">
        <v>43</v>
      </c>
      <c r="C123" s="77" t="s">
        <v>399</v>
      </c>
      <c r="D123" s="5"/>
      <c r="E123" s="78" t="s">
        <v>316</v>
      </c>
      <c r="F123" s="79">
        <v>11261.25</v>
      </c>
      <c r="G123" s="76"/>
      <c r="H123" t="s">
        <v>44</v>
      </c>
      <c r="I123" t="s">
        <v>191</v>
      </c>
    </row>
    <row r="124" spans="1:9" x14ac:dyDescent="0.35">
      <c r="A124" s="1">
        <v>42428</v>
      </c>
      <c r="B124" t="s">
        <v>43</v>
      </c>
      <c r="C124" s="77" t="s">
        <v>400</v>
      </c>
      <c r="D124" s="5"/>
      <c r="E124" s="78" t="s">
        <v>317</v>
      </c>
      <c r="F124" s="79">
        <v>3561</v>
      </c>
      <c r="G124" s="76"/>
      <c r="H124" t="s">
        <v>44</v>
      </c>
      <c r="I124" t="s">
        <v>191</v>
      </c>
    </row>
    <row r="125" spans="1:9" x14ac:dyDescent="0.35">
      <c r="A125" s="1">
        <v>42428</v>
      </c>
      <c r="B125" t="s">
        <v>43</v>
      </c>
      <c r="C125" s="77" t="s">
        <v>401</v>
      </c>
      <c r="D125" s="5"/>
      <c r="E125" s="78" t="s">
        <v>318</v>
      </c>
      <c r="F125" s="79">
        <v>17270.53</v>
      </c>
      <c r="G125" s="76"/>
      <c r="H125" t="s">
        <v>44</v>
      </c>
      <c r="I125" t="s">
        <v>191</v>
      </c>
    </row>
    <row r="126" spans="1:9" x14ac:dyDescent="0.35">
      <c r="A126" s="1">
        <v>42428</v>
      </c>
      <c r="B126" t="s">
        <v>43</v>
      </c>
      <c r="C126" s="77" t="s">
        <v>402</v>
      </c>
      <c r="D126" s="5"/>
      <c r="E126" s="78" t="s">
        <v>319</v>
      </c>
      <c r="F126" s="79">
        <v>2466</v>
      </c>
      <c r="G126" s="76"/>
      <c r="H126" t="s">
        <v>44</v>
      </c>
      <c r="I126" t="s">
        <v>191</v>
      </c>
    </row>
    <row r="127" spans="1:9" x14ac:dyDescent="0.35">
      <c r="A127" s="1">
        <v>42428</v>
      </c>
      <c r="B127" t="s">
        <v>43</v>
      </c>
      <c r="C127" s="77" t="s">
        <v>403</v>
      </c>
      <c r="D127" s="5"/>
      <c r="E127" s="78" t="s">
        <v>320</v>
      </c>
      <c r="F127" s="79">
        <v>7577</v>
      </c>
      <c r="G127" s="76"/>
      <c r="H127" t="s">
        <v>44</v>
      </c>
      <c r="I127" t="s">
        <v>191</v>
      </c>
    </row>
    <row r="128" spans="1:9" x14ac:dyDescent="0.35">
      <c r="A128" s="1">
        <v>42428</v>
      </c>
      <c r="B128" t="s">
        <v>43</v>
      </c>
      <c r="C128" s="77" t="s">
        <v>404</v>
      </c>
      <c r="D128" s="5"/>
      <c r="E128" s="78" t="s">
        <v>321</v>
      </c>
      <c r="F128" s="79">
        <v>25349</v>
      </c>
      <c r="G128" s="76"/>
      <c r="H128" t="s">
        <v>44</v>
      </c>
      <c r="I128" t="s">
        <v>191</v>
      </c>
    </row>
    <row r="129" spans="1:9" x14ac:dyDescent="0.35">
      <c r="A129" s="1">
        <v>42428</v>
      </c>
      <c r="B129" t="s">
        <v>43</v>
      </c>
      <c r="C129" s="77" t="s">
        <v>405</v>
      </c>
      <c r="D129" s="5"/>
      <c r="E129" s="78" t="s">
        <v>322</v>
      </c>
      <c r="F129" s="79">
        <v>526513.09</v>
      </c>
      <c r="G129" s="76"/>
      <c r="H129" t="s">
        <v>44</v>
      </c>
      <c r="I129" t="s">
        <v>187</v>
      </c>
    </row>
    <row r="130" spans="1:9" x14ac:dyDescent="0.35">
      <c r="A130" s="1">
        <v>42428</v>
      </c>
      <c r="B130" t="s">
        <v>43</v>
      </c>
      <c r="C130" s="77" t="s">
        <v>406</v>
      </c>
      <c r="D130" s="5"/>
      <c r="E130" s="78" t="s">
        <v>323</v>
      </c>
      <c r="F130" s="76"/>
      <c r="G130" s="79">
        <v>7215.9699999999993</v>
      </c>
      <c r="H130" t="s">
        <v>44</v>
      </c>
      <c r="I130" t="s">
        <v>188</v>
      </c>
    </row>
    <row r="131" spans="1:9" x14ac:dyDescent="0.35">
      <c r="A131" s="1">
        <v>42428</v>
      </c>
      <c r="B131" t="s">
        <v>43</v>
      </c>
      <c r="C131" s="77" t="s">
        <v>407</v>
      </c>
      <c r="D131" s="5"/>
      <c r="E131" s="78" t="s">
        <v>324</v>
      </c>
      <c r="F131" s="79">
        <v>107187.91</v>
      </c>
      <c r="G131" s="76"/>
      <c r="H131" t="s">
        <v>44</v>
      </c>
      <c r="I131" t="s">
        <v>199</v>
      </c>
    </row>
    <row r="132" spans="1:9" x14ac:dyDescent="0.35">
      <c r="A132" s="1">
        <v>42428</v>
      </c>
      <c r="B132" t="s">
        <v>43</v>
      </c>
      <c r="C132" s="77" t="s">
        <v>408</v>
      </c>
      <c r="D132" s="5"/>
      <c r="E132" s="78" t="s">
        <v>325</v>
      </c>
      <c r="F132" s="79">
        <v>29944.170000000002</v>
      </c>
      <c r="G132" s="76"/>
      <c r="H132" t="s">
        <v>44</v>
      </c>
      <c r="I132" t="s">
        <v>189</v>
      </c>
    </row>
    <row r="133" spans="1:9" x14ac:dyDescent="0.35">
      <c r="A133" s="1">
        <v>42428</v>
      </c>
      <c r="B133" t="s">
        <v>43</v>
      </c>
      <c r="C133" s="77" t="s">
        <v>409</v>
      </c>
      <c r="D133" s="5"/>
      <c r="E133" s="78" t="s">
        <v>326</v>
      </c>
      <c r="F133" s="76"/>
      <c r="G133" s="76"/>
      <c r="H133" t="s">
        <v>44</v>
      </c>
      <c r="I133" t="s">
        <v>189</v>
      </c>
    </row>
    <row r="134" spans="1:9" x14ac:dyDescent="0.35">
      <c r="A134" s="1">
        <v>42428</v>
      </c>
      <c r="B134" t="s">
        <v>43</v>
      </c>
      <c r="C134" s="77" t="s">
        <v>410</v>
      </c>
      <c r="D134" s="5"/>
      <c r="E134" s="78" t="s">
        <v>327</v>
      </c>
      <c r="F134" s="79">
        <v>10769.08</v>
      </c>
      <c r="G134" s="76"/>
      <c r="H134" t="s">
        <v>44</v>
      </c>
      <c r="I134" t="s">
        <v>189</v>
      </c>
    </row>
    <row r="135" spans="1:9" x14ac:dyDescent="0.35">
      <c r="A135" s="1">
        <v>42428</v>
      </c>
      <c r="B135" t="s">
        <v>43</v>
      </c>
      <c r="C135" s="77" t="s">
        <v>411</v>
      </c>
      <c r="D135" s="5"/>
      <c r="E135" s="78" t="s">
        <v>328</v>
      </c>
      <c r="F135" s="76"/>
      <c r="G135" s="79">
        <v>2077.8000000000002</v>
      </c>
      <c r="H135" t="s">
        <v>44</v>
      </c>
      <c r="I135" t="s">
        <v>189</v>
      </c>
    </row>
    <row r="136" spans="1:9" x14ac:dyDescent="0.35">
      <c r="A136" s="1">
        <v>42428</v>
      </c>
      <c r="B136" t="s">
        <v>43</v>
      </c>
      <c r="C136" s="77" t="s">
        <v>412</v>
      </c>
      <c r="D136" s="5"/>
      <c r="E136" s="78" t="s">
        <v>329</v>
      </c>
      <c r="F136" s="79">
        <v>5566.43</v>
      </c>
      <c r="G136" s="76"/>
      <c r="H136" t="s">
        <v>44</v>
      </c>
      <c r="I136" t="s">
        <v>188</v>
      </c>
    </row>
    <row r="137" spans="1:9" x14ac:dyDescent="0.35">
      <c r="A137" s="1">
        <v>42428</v>
      </c>
      <c r="B137" t="s">
        <v>43</v>
      </c>
      <c r="C137" s="77" t="s">
        <v>413</v>
      </c>
      <c r="D137" s="5"/>
      <c r="E137" s="78" t="s">
        <v>330</v>
      </c>
      <c r="F137" s="79">
        <v>5269.1699999999992</v>
      </c>
      <c r="G137" s="76"/>
      <c r="H137" t="s">
        <v>44</v>
      </c>
      <c r="I137" t="s">
        <v>189</v>
      </c>
    </row>
    <row r="138" spans="1:9" x14ac:dyDescent="0.35">
      <c r="A138" s="1">
        <v>42428</v>
      </c>
      <c r="B138" t="s">
        <v>43</v>
      </c>
      <c r="C138" s="77" t="s">
        <v>414</v>
      </c>
      <c r="D138" s="5"/>
      <c r="E138" s="78" t="s">
        <v>331</v>
      </c>
      <c r="F138" s="79">
        <v>489.21</v>
      </c>
      <c r="G138" s="76"/>
      <c r="H138" t="s">
        <v>44</v>
      </c>
      <c r="I138" t="s">
        <v>189</v>
      </c>
    </row>
    <row r="139" spans="1:9" x14ac:dyDescent="0.35">
      <c r="A139" s="1">
        <v>42428</v>
      </c>
      <c r="B139" t="s">
        <v>43</v>
      </c>
      <c r="C139" s="77" t="s">
        <v>415</v>
      </c>
      <c r="D139" s="5"/>
      <c r="E139" s="78" t="s">
        <v>185</v>
      </c>
      <c r="F139" s="76"/>
      <c r="G139" s="79">
        <v>29847</v>
      </c>
      <c r="H139" t="s">
        <v>44</v>
      </c>
      <c r="I139" t="s">
        <v>203</v>
      </c>
    </row>
    <row r="140" spans="1:9" x14ac:dyDescent="0.35">
      <c r="A140" s="1">
        <v>42428</v>
      </c>
      <c r="B140" t="s">
        <v>43</v>
      </c>
      <c r="C140" s="77" t="s">
        <v>416</v>
      </c>
      <c r="D140" s="5"/>
      <c r="E140" s="78" t="s">
        <v>332</v>
      </c>
      <c r="F140" s="79">
        <v>97.54</v>
      </c>
      <c r="G140" s="76"/>
      <c r="H140" t="s">
        <v>44</v>
      </c>
      <c r="I140" t="s">
        <v>203</v>
      </c>
    </row>
    <row r="141" spans="1:9" x14ac:dyDescent="0.35">
      <c r="A141" s="1">
        <v>42428</v>
      </c>
      <c r="B141" t="s">
        <v>43</v>
      </c>
      <c r="C141" s="77" t="s">
        <v>417</v>
      </c>
      <c r="D141" s="5"/>
      <c r="E141" s="78" t="s">
        <v>333</v>
      </c>
      <c r="F141" s="79">
        <v>11027.6</v>
      </c>
      <c r="G141" s="76"/>
      <c r="H141" t="s">
        <v>44</v>
      </c>
      <c r="I141" t="s">
        <v>195</v>
      </c>
    </row>
    <row r="142" spans="1:9" x14ac:dyDescent="0.35">
      <c r="A142" s="1">
        <v>42428</v>
      </c>
      <c r="B142" t="s">
        <v>43</v>
      </c>
      <c r="C142" s="77" t="s">
        <v>418</v>
      </c>
      <c r="D142" s="5"/>
      <c r="E142" s="78" t="s">
        <v>334</v>
      </c>
      <c r="F142" s="79">
        <v>1226</v>
      </c>
      <c r="G142" s="76"/>
      <c r="H142" t="s">
        <v>44</v>
      </c>
      <c r="I142" t="s">
        <v>194</v>
      </c>
    </row>
    <row r="143" spans="1:9" x14ac:dyDescent="0.35">
      <c r="A143" s="1">
        <v>42428</v>
      </c>
      <c r="B143" t="s">
        <v>43</v>
      </c>
      <c r="C143" s="77" t="s">
        <v>419</v>
      </c>
      <c r="D143" s="5"/>
      <c r="E143" s="78" t="s">
        <v>335</v>
      </c>
      <c r="F143" s="79">
        <v>124553</v>
      </c>
      <c r="G143" s="76"/>
      <c r="H143" t="s">
        <v>44</v>
      </c>
      <c r="I143" t="s">
        <v>194</v>
      </c>
    </row>
    <row r="144" spans="1:9" x14ac:dyDescent="0.35">
      <c r="A144" s="1">
        <v>42428</v>
      </c>
      <c r="B144" t="s">
        <v>43</v>
      </c>
      <c r="C144" s="77" t="s">
        <v>420</v>
      </c>
      <c r="D144" s="5"/>
      <c r="E144" s="78" t="s">
        <v>336</v>
      </c>
      <c r="F144" s="79">
        <v>50000</v>
      </c>
      <c r="G144" s="76"/>
      <c r="H144" t="s">
        <v>44</v>
      </c>
      <c r="I144" t="s">
        <v>193</v>
      </c>
    </row>
    <row r="145" spans="1:9" x14ac:dyDescent="0.35">
      <c r="A145" s="1">
        <v>42428</v>
      </c>
      <c r="B145" t="s">
        <v>43</v>
      </c>
      <c r="C145" s="77" t="s">
        <v>421</v>
      </c>
      <c r="D145" s="5"/>
      <c r="E145" s="78" t="s">
        <v>337</v>
      </c>
      <c r="F145" s="76"/>
      <c r="G145" s="79">
        <v>1398584.14</v>
      </c>
      <c r="H145" t="s">
        <v>44</v>
      </c>
      <c r="I145" t="s">
        <v>192</v>
      </c>
    </row>
    <row r="146" spans="1:9" x14ac:dyDescent="0.35">
      <c r="A146" s="1">
        <v>42428</v>
      </c>
      <c r="B146" t="s">
        <v>43</v>
      </c>
      <c r="C146" s="77" t="s">
        <v>422</v>
      </c>
      <c r="D146" s="5"/>
      <c r="E146" s="78" t="s">
        <v>338</v>
      </c>
      <c r="F146" s="76"/>
      <c r="G146" s="79">
        <v>104.55</v>
      </c>
      <c r="H146" t="s">
        <v>44</v>
      </c>
      <c r="I146" t="s">
        <v>190</v>
      </c>
    </row>
    <row r="147" spans="1:9" x14ac:dyDescent="0.35">
      <c r="A147" s="1">
        <v>42428</v>
      </c>
      <c r="B147" t="s">
        <v>43</v>
      </c>
      <c r="C147" s="77" t="s">
        <v>423</v>
      </c>
      <c r="D147" s="5"/>
      <c r="E147" s="78" t="s">
        <v>339</v>
      </c>
      <c r="F147" s="76"/>
      <c r="G147" s="79">
        <v>12.64</v>
      </c>
      <c r="H147" t="s">
        <v>44</v>
      </c>
      <c r="I147" t="s">
        <v>190</v>
      </c>
    </row>
    <row r="148" spans="1:9" x14ac:dyDescent="0.35">
      <c r="A148" s="1">
        <v>42428</v>
      </c>
      <c r="B148" t="s">
        <v>43</v>
      </c>
      <c r="C148" s="77" t="s">
        <v>424</v>
      </c>
      <c r="D148" s="5"/>
      <c r="E148" s="78" t="s">
        <v>340</v>
      </c>
      <c r="F148" s="76"/>
      <c r="G148" s="76"/>
      <c r="H148" t="s">
        <v>44</v>
      </c>
      <c r="I148" t="s">
        <v>190</v>
      </c>
    </row>
    <row r="149" spans="1:9" x14ac:dyDescent="0.35">
      <c r="A149" s="1">
        <v>42428</v>
      </c>
      <c r="B149" t="s">
        <v>43</v>
      </c>
      <c r="C149" s="77" t="s">
        <v>425</v>
      </c>
      <c r="D149" s="5"/>
      <c r="E149" s="78" t="s">
        <v>341</v>
      </c>
      <c r="F149" s="76"/>
      <c r="G149" s="79">
        <v>4513.3599999999997</v>
      </c>
      <c r="H149" t="s">
        <v>44</v>
      </c>
      <c r="I149" t="s">
        <v>203</v>
      </c>
    </row>
    <row r="150" spans="1:9" x14ac:dyDescent="0.35">
      <c r="A150" s="1">
        <v>42428</v>
      </c>
      <c r="B150" t="s">
        <v>43</v>
      </c>
      <c r="C150" s="77" t="s">
        <v>426</v>
      </c>
      <c r="D150" s="5"/>
      <c r="E150" s="78" t="s">
        <v>342</v>
      </c>
      <c r="F150" s="76"/>
      <c r="G150" s="79">
        <v>8170</v>
      </c>
      <c r="H150" t="s">
        <v>44</v>
      </c>
      <c r="I150" t="s">
        <v>195</v>
      </c>
    </row>
    <row r="151" spans="1:9" x14ac:dyDescent="0.35">
      <c r="A151" s="1">
        <v>42428</v>
      </c>
      <c r="B151" t="s">
        <v>43</v>
      </c>
      <c r="C151" s="77" t="s">
        <v>427</v>
      </c>
      <c r="D151" s="5"/>
      <c r="E151" s="78" t="s">
        <v>343</v>
      </c>
      <c r="F151" s="76"/>
      <c r="G151" s="79">
        <v>108897.41</v>
      </c>
      <c r="H151" t="s">
        <v>44</v>
      </c>
      <c r="I151" t="s">
        <v>203</v>
      </c>
    </row>
    <row r="152" spans="1:9" x14ac:dyDescent="0.35">
      <c r="A152" s="1"/>
      <c r="F152" s="4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247"/>
  <sheetViews>
    <sheetView topLeftCell="A28" workbookViewId="0">
      <selection activeCell="L16" sqref="L16"/>
    </sheetView>
  </sheetViews>
  <sheetFormatPr baseColWidth="10" defaultRowHeight="14.5" x14ac:dyDescent="0.35"/>
  <sheetData>
    <row r="3" spans="3:12" x14ac:dyDescent="0.35">
      <c r="C3">
        <v>604000</v>
      </c>
      <c r="D3" t="s">
        <v>79</v>
      </c>
      <c r="E3" s="6" t="s">
        <v>63</v>
      </c>
      <c r="F3" t="s">
        <v>81</v>
      </c>
      <c r="H3" t="e">
        <f ca="1">[4]!libelle(C3,'BASE CORRESP'!$B$4,'BASE CORRESP'!$B$2)</f>
        <v>#NAME?</v>
      </c>
    </row>
    <row r="4" spans="3:12" x14ac:dyDescent="0.35">
      <c r="C4">
        <v>604001</v>
      </c>
      <c r="D4" t="s">
        <v>79</v>
      </c>
      <c r="E4" s="6" t="s">
        <v>63</v>
      </c>
      <c r="F4" t="s">
        <v>81</v>
      </c>
      <c r="H4" t="e">
        <f ca="1">[4]!libelle(C4,'BASE CORRESP'!$B$4,'BASE CORRESP'!$B$2)</f>
        <v>#NAME?</v>
      </c>
    </row>
    <row r="5" spans="3:12" x14ac:dyDescent="0.35">
      <c r="C5">
        <v>604100</v>
      </c>
      <c r="D5" t="s">
        <v>90</v>
      </c>
      <c r="E5" s="6" t="s">
        <v>63</v>
      </c>
      <c r="F5" t="s">
        <v>91</v>
      </c>
      <c r="H5" t="e">
        <f ca="1">[4]!libelle(C5,'BASE CORRESP'!$B$4,'BASE CORRESP'!$B$2)</f>
        <v>#NAME?</v>
      </c>
    </row>
    <row r="6" spans="3:12" x14ac:dyDescent="0.35">
      <c r="C6">
        <v>604110</v>
      </c>
      <c r="D6" t="s">
        <v>90</v>
      </c>
      <c r="E6" s="6" t="s">
        <v>63</v>
      </c>
      <c r="F6" t="s">
        <v>91</v>
      </c>
      <c r="H6" t="e">
        <f ca="1">[4]!libelle(C6,'BASE CORRESP'!$B$4,'BASE CORRESP'!$B$2)</f>
        <v>#NAME?</v>
      </c>
    </row>
    <row r="7" spans="3:12" x14ac:dyDescent="0.35">
      <c r="C7">
        <v>604120</v>
      </c>
      <c r="D7" t="s">
        <v>78</v>
      </c>
      <c r="E7" s="6" t="s">
        <v>63</v>
      </c>
      <c r="F7" t="s">
        <v>84</v>
      </c>
      <c r="H7" t="e">
        <f ca="1">[4]!libelle(C7,'BASE CORRESP'!$B$4,'BASE CORRESP'!$B$2)</f>
        <v>#NAME?</v>
      </c>
    </row>
    <row r="8" spans="3:12" x14ac:dyDescent="0.35">
      <c r="C8">
        <v>604130</v>
      </c>
      <c r="D8" t="s">
        <v>79</v>
      </c>
      <c r="E8" s="6" t="s">
        <v>63</v>
      </c>
      <c r="F8" t="s">
        <v>80</v>
      </c>
      <c r="H8" t="e">
        <f ca="1">[4]!libelle(C8,'BASE CORRESP'!$B$4,'BASE CORRESP'!$B$2)</f>
        <v>#NAME?</v>
      </c>
    </row>
    <row r="9" spans="3:12" x14ac:dyDescent="0.35">
      <c r="C9">
        <v>604200</v>
      </c>
      <c r="D9" t="s">
        <v>79</v>
      </c>
      <c r="E9" s="6" t="s">
        <v>63</v>
      </c>
      <c r="F9" t="s">
        <v>80</v>
      </c>
      <c r="H9" t="e">
        <f ca="1">[4]!libelle(C9,'BASE CORRESP'!$B$4,'BASE CORRESP'!$B$2)</f>
        <v>#NAME?</v>
      </c>
    </row>
    <row r="10" spans="3:12" x14ac:dyDescent="0.35">
      <c r="C10">
        <v>606120</v>
      </c>
      <c r="D10" t="s">
        <v>72</v>
      </c>
      <c r="E10" s="6" t="s">
        <v>63</v>
      </c>
      <c r="F10" t="s">
        <v>73</v>
      </c>
      <c r="H10" t="e">
        <f ca="1">[4]!libelle(C10,'BASE CORRESP'!$B$4,'BASE CORRESP'!$B$2)</f>
        <v>#NAME?</v>
      </c>
      <c r="L10" t="s">
        <v>56</v>
      </c>
    </row>
    <row r="11" spans="3:12" x14ac:dyDescent="0.35">
      <c r="C11">
        <v>606140</v>
      </c>
      <c r="D11" t="s">
        <v>78</v>
      </c>
      <c r="E11" s="6" t="s">
        <v>63</v>
      </c>
      <c r="F11" t="s">
        <v>84</v>
      </c>
      <c r="H11" t="e">
        <f ca="1">[4]!libelle(C11,'BASE CORRESP'!$B$4,'BASE CORRESP'!$B$2)</f>
        <v>#NAME?</v>
      </c>
      <c r="L11" t="s">
        <v>100</v>
      </c>
    </row>
    <row r="12" spans="3:12" x14ac:dyDescent="0.35">
      <c r="C12">
        <v>606300</v>
      </c>
      <c r="D12" t="s">
        <v>72</v>
      </c>
      <c r="E12" s="6" t="s">
        <v>63</v>
      </c>
      <c r="F12" t="s">
        <v>73</v>
      </c>
      <c r="H12" t="e">
        <f ca="1">[4]!libelle(C12,'BASE CORRESP'!$B$4,'BASE CORRESP'!$B$2)</f>
        <v>#NAME?</v>
      </c>
      <c r="L12" t="s">
        <v>57</v>
      </c>
    </row>
    <row r="13" spans="3:12" x14ac:dyDescent="0.35">
      <c r="C13">
        <v>606400</v>
      </c>
      <c r="D13" t="s">
        <v>72</v>
      </c>
      <c r="E13" s="6" t="s">
        <v>63</v>
      </c>
      <c r="F13" t="s">
        <v>73</v>
      </c>
      <c r="H13" t="e">
        <f ca="1">[4]!libelle(C13,'BASE CORRESP'!$B$4,'BASE CORRESP'!$B$2)</f>
        <v>#NAME?</v>
      </c>
      <c r="L13" t="s">
        <v>101</v>
      </c>
    </row>
    <row r="14" spans="3:12" x14ac:dyDescent="0.35">
      <c r="C14">
        <v>606420</v>
      </c>
      <c r="D14" t="s">
        <v>72</v>
      </c>
      <c r="E14" s="6" t="s">
        <v>63</v>
      </c>
      <c r="F14" t="s">
        <v>73</v>
      </c>
      <c r="H14" t="e">
        <f ca="1">[4]!libelle(C14,'BASE CORRESP'!$B$4,'BASE CORRESP'!$B$2)</f>
        <v>#NAME?</v>
      </c>
    </row>
    <row r="15" spans="3:12" x14ac:dyDescent="0.35">
      <c r="C15">
        <v>608400</v>
      </c>
      <c r="D15" t="s">
        <v>72</v>
      </c>
      <c r="E15" s="6" t="s">
        <v>63</v>
      </c>
      <c r="F15" t="s">
        <v>73</v>
      </c>
      <c r="H15" t="e">
        <f ca="1">[4]!libelle(C15,'BASE CORRESP'!$B$4,'BASE CORRESP'!$B$2)</f>
        <v>#NAME?</v>
      </c>
    </row>
    <row r="16" spans="3:12" x14ac:dyDescent="0.35">
      <c r="C16">
        <v>612220</v>
      </c>
      <c r="D16" t="s">
        <v>85</v>
      </c>
      <c r="E16" s="6" t="s">
        <v>63</v>
      </c>
      <c r="F16" t="s">
        <v>84</v>
      </c>
      <c r="H16" t="e">
        <f ca="1">[4]!libelle(C16,'BASE CORRESP'!$B$4,'BASE CORRESP'!$B$2)</f>
        <v>#NAME?</v>
      </c>
    </row>
    <row r="17" spans="3:8" x14ac:dyDescent="0.35">
      <c r="C17">
        <v>612221</v>
      </c>
      <c r="D17" t="s">
        <v>85</v>
      </c>
      <c r="E17" s="6" t="s">
        <v>63</v>
      </c>
      <c r="F17" t="s">
        <v>84</v>
      </c>
      <c r="H17" t="e">
        <f ca="1">[4]!libelle(C17,'BASE CORRESP'!$B$4,'BASE CORRESP'!$B$2)</f>
        <v>#NAME?</v>
      </c>
    </row>
    <row r="18" spans="3:8" x14ac:dyDescent="0.35">
      <c r="C18">
        <v>612222</v>
      </c>
      <c r="D18" t="s">
        <v>85</v>
      </c>
      <c r="E18" s="6" t="s">
        <v>63</v>
      </c>
      <c r="F18" t="s">
        <v>84</v>
      </c>
      <c r="H18" t="e">
        <f ca="1">[4]!libelle(C18,'BASE CORRESP'!$B$4,'BASE CORRESP'!$B$2)</f>
        <v>#NAME?</v>
      </c>
    </row>
    <row r="19" spans="3:8" x14ac:dyDescent="0.35">
      <c r="C19">
        <v>613200</v>
      </c>
      <c r="D19" t="s">
        <v>62</v>
      </c>
      <c r="E19" s="6" t="s">
        <v>63</v>
      </c>
      <c r="F19" t="s">
        <v>64</v>
      </c>
      <c r="H19" t="e">
        <f ca="1">[4]!libelle(C19,'BASE CORRESP'!$B$4,'BASE CORRESP'!$B$2)</f>
        <v>#NAME?</v>
      </c>
    </row>
    <row r="20" spans="3:8" x14ac:dyDescent="0.35">
      <c r="C20">
        <v>613210</v>
      </c>
      <c r="D20" t="s">
        <v>62</v>
      </c>
      <c r="E20" s="6" t="s">
        <v>63</v>
      </c>
      <c r="F20" t="s">
        <v>64</v>
      </c>
      <c r="H20" t="e">
        <f ca="1">[4]!libelle(C20,'BASE CORRESP'!$B$4,'BASE CORRESP'!$B$2)</f>
        <v>#NAME?</v>
      </c>
    </row>
    <row r="21" spans="3:8" x14ac:dyDescent="0.35">
      <c r="C21">
        <v>613240</v>
      </c>
      <c r="D21" t="s">
        <v>62</v>
      </c>
      <c r="E21" s="6" t="s">
        <v>63</v>
      </c>
      <c r="F21" t="s">
        <v>76</v>
      </c>
      <c r="H21" t="e">
        <f ca="1">[4]!libelle(C21,'BASE CORRESP'!$B$4,'BASE CORRESP'!$B$2)</f>
        <v>#NAME?</v>
      </c>
    </row>
    <row r="22" spans="3:8" x14ac:dyDescent="0.35">
      <c r="C22">
        <v>613250</v>
      </c>
      <c r="D22" t="s">
        <v>72</v>
      </c>
      <c r="E22" s="6" t="s">
        <v>63</v>
      </c>
      <c r="F22" t="s">
        <v>73</v>
      </c>
      <c r="H22" t="e">
        <f ca="1">[4]!libelle(C22,'BASE CORRESP'!$B$4,'BASE CORRESP'!$B$2)</f>
        <v>#NAME?</v>
      </c>
    </row>
    <row r="23" spans="3:8" x14ac:dyDescent="0.35">
      <c r="C23">
        <v>613520</v>
      </c>
      <c r="D23" t="s">
        <v>72</v>
      </c>
      <c r="E23" s="6" t="s">
        <v>63</v>
      </c>
      <c r="F23" t="s">
        <v>73</v>
      </c>
      <c r="H23" t="e">
        <f ca="1">[4]!libelle(C23,'BASE CORRESP'!$B$4,'BASE CORRESP'!$B$2)</f>
        <v>#NAME?</v>
      </c>
    </row>
    <row r="24" spans="3:8" x14ac:dyDescent="0.35">
      <c r="C24">
        <v>613521</v>
      </c>
      <c r="D24" t="s">
        <v>72</v>
      </c>
      <c r="E24" s="6" t="s">
        <v>63</v>
      </c>
      <c r="F24" t="s">
        <v>73</v>
      </c>
      <c r="H24" t="e">
        <f ca="1">[4]!libelle(C24,'BASE CORRESP'!$B$4,'BASE CORRESP'!$B$2)</f>
        <v>#NAME?</v>
      </c>
    </row>
    <row r="25" spans="3:8" x14ac:dyDescent="0.35">
      <c r="C25">
        <v>613522</v>
      </c>
      <c r="D25" t="s">
        <v>72</v>
      </c>
      <c r="E25" s="6" t="s">
        <v>63</v>
      </c>
      <c r="F25" t="s">
        <v>73</v>
      </c>
      <c r="H25" t="e">
        <f ca="1">[4]!libelle(C25,'BASE CORRESP'!$B$4,'BASE CORRESP'!$B$2)</f>
        <v>#NAME?</v>
      </c>
    </row>
    <row r="26" spans="3:8" x14ac:dyDescent="0.35">
      <c r="C26">
        <v>613523</v>
      </c>
      <c r="D26" t="s">
        <v>72</v>
      </c>
      <c r="E26" s="6" t="s">
        <v>63</v>
      </c>
      <c r="F26" t="s">
        <v>73</v>
      </c>
      <c r="H26" t="e">
        <f ca="1">[4]!libelle(C26,'BASE CORRESP'!$B$4,'BASE CORRESP'!$B$2)</f>
        <v>#NAME?</v>
      </c>
    </row>
    <row r="27" spans="3:8" x14ac:dyDescent="0.35">
      <c r="C27">
        <v>613530</v>
      </c>
      <c r="D27" t="s">
        <v>71</v>
      </c>
      <c r="E27" s="6" t="s">
        <v>63</v>
      </c>
      <c r="F27" t="s">
        <v>73</v>
      </c>
      <c r="H27" t="e">
        <f ca="1">[4]!libelle(C27,'BASE CORRESP'!$B$4,'BASE CORRESP'!$B$2)</f>
        <v>#NAME?</v>
      </c>
    </row>
    <row r="28" spans="3:8" x14ac:dyDescent="0.35">
      <c r="C28">
        <v>613531</v>
      </c>
      <c r="D28" t="s">
        <v>71</v>
      </c>
      <c r="E28" s="6" t="s">
        <v>63</v>
      </c>
      <c r="F28" t="s">
        <v>73</v>
      </c>
      <c r="H28" t="e">
        <f ca="1">[4]!libelle(C28,'BASE CORRESP'!$B$4,'BASE CORRESP'!$B$2)</f>
        <v>#NAME?</v>
      </c>
    </row>
    <row r="29" spans="3:8" x14ac:dyDescent="0.35">
      <c r="C29">
        <v>613540</v>
      </c>
      <c r="D29" t="s">
        <v>71</v>
      </c>
      <c r="E29" s="6" t="s">
        <v>63</v>
      </c>
      <c r="F29" t="s">
        <v>73</v>
      </c>
      <c r="H29" t="e">
        <f ca="1">[4]!libelle(C29,'BASE CORRESP'!$B$4,'BASE CORRESP'!$B$2)</f>
        <v>#NAME?</v>
      </c>
    </row>
    <row r="30" spans="3:8" x14ac:dyDescent="0.35">
      <c r="C30">
        <v>613550</v>
      </c>
      <c r="D30" t="s">
        <v>68</v>
      </c>
      <c r="E30" s="6" t="s">
        <v>63</v>
      </c>
      <c r="F30" t="s">
        <v>69</v>
      </c>
      <c r="H30" t="e">
        <f ca="1">[4]!libelle(C30,'BASE CORRESP'!$B$4,'BASE CORRESP'!$B$2)</f>
        <v>#NAME?</v>
      </c>
    </row>
    <row r="31" spans="3:8" x14ac:dyDescent="0.35">
      <c r="C31">
        <v>613551</v>
      </c>
      <c r="D31" t="s">
        <v>68</v>
      </c>
      <c r="E31" s="6" t="s">
        <v>63</v>
      </c>
      <c r="F31" t="s">
        <v>69</v>
      </c>
      <c r="H31" t="e">
        <f ca="1">[4]!libelle(C31,'BASE CORRESP'!$B$4,'BASE CORRESP'!$B$2)</f>
        <v>#NAME?</v>
      </c>
    </row>
    <row r="32" spans="3:8" x14ac:dyDescent="0.35">
      <c r="C32">
        <v>613552</v>
      </c>
      <c r="D32" t="s">
        <v>68</v>
      </c>
      <c r="E32" s="6" t="s">
        <v>63</v>
      </c>
      <c r="F32" t="s">
        <v>69</v>
      </c>
      <c r="H32" t="e">
        <f ca="1">[4]!libelle(C32,'BASE CORRESP'!$B$4,'BASE CORRESP'!$B$2)</f>
        <v>#NAME?</v>
      </c>
    </row>
    <row r="33" spans="3:8" x14ac:dyDescent="0.35">
      <c r="C33">
        <v>613553</v>
      </c>
      <c r="D33" t="s">
        <v>68</v>
      </c>
      <c r="E33" s="6" t="s">
        <v>63</v>
      </c>
      <c r="F33" t="s">
        <v>69</v>
      </c>
      <c r="H33" t="e">
        <f ca="1">[4]!libelle(C33,'BASE CORRESP'!$B$4,'BASE CORRESP'!$B$2)</f>
        <v>#NAME?</v>
      </c>
    </row>
    <row r="34" spans="3:8" x14ac:dyDescent="0.35">
      <c r="C34">
        <v>613554</v>
      </c>
      <c r="D34" t="s">
        <v>68</v>
      </c>
      <c r="E34" s="6" t="s">
        <v>63</v>
      </c>
      <c r="F34" t="s">
        <v>69</v>
      </c>
      <c r="H34" t="e">
        <f ca="1">[4]!libelle(C34,'BASE CORRESP'!$B$4,'BASE CORRESP'!$B$2)</f>
        <v>#NAME?</v>
      </c>
    </row>
    <row r="35" spans="3:8" x14ac:dyDescent="0.35">
      <c r="C35">
        <v>613555</v>
      </c>
      <c r="D35" t="s">
        <v>68</v>
      </c>
      <c r="E35" s="6" t="s">
        <v>63</v>
      </c>
      <c r="F35" t="s">
        <v>69</v>
      </c>
      <c r="H35" t="e">
        <f ca="1">[4]!libelle(C35,'BASE CORRESP'!$B$4,'BASE CORRESP'!$B$2)</f>
        <v>#NAME?</v>
      </c>
    </row>
    <row r="36" spans="3:8" x14ac:dyDescent="0.35">
      <c r="C36">
        <v>613570</v>
      </c>
      <c r="D36" t="s">
        <v>77</v>
      </c>
      <c r="E36" s="6" t="s">
        <v>63</v>
      </c>
      <c r="F36" t="s">
        <v>76</v>
      </c>
      <c r="H36" t="e">
        <f ca="1">[4]!libelle(C36,'BASE CORRESP'!$B$4,'BASE CORRESP'!$B$2)</f>
        <v>#NAME?</v>
      </c>
    </row>
    <row r="37" spans="3:8" x14ac:dyDescent="0.35">
      <c r="C37">
        <v>613580</v>
      </c>
      <c r="D37" t="s">
        <v>72</v>
      </c>
      <c r="E37" s="6" t="s">
        <v>63</v>
      </c>
      <c r="F37" t="s">
        <v>73</v>
      </c>
      <c r="H37" t="e">
        <f ca="1">[4]!libelle(C37,'BASE CORRESP'!$B$4,'BASE CORRESP'!$B$2)</f>
        <v>#NAME?</v>
      </c>
    </row>
    <row r="38" spans="3:8" x14ac:dyDescent="0.35">
      <c r="C38">
        <v>614000</v>
      </c>
      <c r="D38" t="s">
        <v>62</v>
      </c>
      <c r="E38" s="6" t="s">
        <v>63</v>
      </c>
      <c r="F38" t="s">
        <v>64</v>
      </c>
      <c r="H38" t="e">
        <f ca="1">[4]!libelle(C38,'BASE CORRESP'!$B$4,'BASE CORRESP'!$B$2)</f>
        <v>#NAME?</v>
      </c>
    </row>
    <row r="39" spans="3:8" x14ac:dyDescent="0.35">
      <c r="C39">
        <v>614100</v>
      </c>
      <c r="D39" t="s">
        <v>62</v>
      </c>
      <c r="E39" s="6" t="s">
        <v>63</v>
      </c>
      <c r="F39" t="s">
        <v>64</v>
      </c>
      <c r="H39" t="e">
        <f ca="1">[4]!libelle(C39,'BASE CORRESP'!$B$4,'BASE CORRESP'!$B$2)</f>
        <v>#NAME?</v>
      </c>
    </row>
    <row r="40" spans="3:8" x14ac:dyDescent="0.35">
      <c r="C40">
        <v>615240</v>
      </c>
      <c r="D40" t="s">
        <v>72</v>
      </c>
      <c r="E40" s="6" t="s">
        <v>63</v>
      </c>
      <c r="F40" t="s">
        <v>73</v>
      </c>
      <c r="H40" t="e">
        <f ca="1">[4]!libelle(C40,'BASE CORRESP'!$B$4,'BASE CORRESP'!$B$2)</f>
        <v>#NAME?</v>
      </c>
    </row>
    <row r="41" spans="3:8" x14ac:dyDescent="0.35">
      <c r="C41">
        <v>615520</v>
      </c>
      <c r="D41" t="s">
        <v>72</v>
      </c>
      <c r="E41" s="6" t="s">
        <v>63</v>
      </c>
      <c r="F41" t="s">
        <v>73</v>
      </c>
      <c r="H41" t="e">
        <f ca="1">[4]!libelle(C41,'BASE CORRESP'!$B$4,'BASE CORRESP'!$B$2)</f>
        <v>#NAME?</v>
      </c>
    </row>
    <row r="42" spans="3:8" x14ac:dyDescent="0.35">
      <c r="C42">
        <v>615530</v>
      </c>
      <c r="D42" t="s">
        <v>72</v>
      </c>
      <c r="E42" s="6" t="s">
        <v>63</v>
      </c>
      <c r="F42" t="s">
        <v>73</v>
      </c>
      <c r="H42" t="e">
        <f ca="1">[4]!libelle(C42,'BASE CORRESP'!$B$4,'BASE CORRESP'!$B$2)</f>
        <v>#NAME?</v>
      </c>
    </row>
    <row r="43" spans="3:8" x14ac:dyDescent="0.35">
      <c r="C43" s="9">
        <v>615554</v>
      </c>
      <c r="D43" t="s">
        <v>72</v>
      </c>
      <c r="E43" s="6" t="s">
        <v>63</v>
      </c>
      <c r="F43" t="s">
        <v>73</v>
      </c>
      <c r="H43" t="e">
        <f ca="1">[4]!libelle(C43,'BASE CORRESP'!$B$4,'BASE CORRESP'!$B$2)</f>
        <v>#NAME?</v>
      </c>
    </row>
    <row r="44" spans="3:8" x14ac:dyDescent="0.35">
      <c r="C44">
        <v>615600</v>
      </c>
      <c r="D44" t="s">
        <v>72</v>
      </c>
      <c r="E44" s="6" t="s">
        <v>63</v>
      </c>
      <c r="F44" t="s">
        <v>73</v>
      </c>
      <c r="H44" t="e">
        <f ca="1">[4]!libelle(C44,'BASE CORRESP'!$B$4,'BASE CORRESP'!$B$2)</f>
        <v>#NAME?</v>
      </c>
    </row>
    <row r="45" spans="3:8" x14ac:dyDescent="0.35">
      <c r="C45">
        <v>616000</v>
      </c>
      <c r="D45" t="s">
        <v>72</v>
      </c>
      <c r="E45" s="6" t="s">
        <v>63</v>
      </c>
      <c r="F45" t="s">
        <v>73</v>
      </c>
      <c r="H45" t="e">
        <f ca="1">[4]!libelle(C45,'BASE CORRESP'!$B$4,'BASE CORRESP'!$B$2)</f>
        <v>#NAME?</v>
      </c>
    </row>
    <row r="46" spans="3:8" x14ac:dyDescent="0.35">
      <c r="C46">
        <v>616300</v>
      </c>
      <c r="D46" t="s">
        <v>72</v>
      </c>
      <c r="E46" s="6" t="s">
        <v>63</v>
      </c>
      <c r="F46" t="s">
        <v>84</v>
      </c>
      <c r="H46" t="e">
        <f ca="1">[4]!libelle(C46,'BASE CORRESP'!$B$4,'BASE CORRESP'!$B$2)</f>
        <v>#NAME?</v>
      </c>
    </row>
    <row r="47" spans="3:8" x14ac:dyDescent="0.35">
      <c r="C47">
        <v>618100</v>
      </c>
      <c r="D47" t="s">
        <v>72</v>
      </c>
      <c r="E47" s="6" t="s">
        <v>63</v>
      </c>
      <c r="F47" t="s">
        <v>73</v>
      </c>
      <c r="H47" t="e">
        <f ca="1">[4]!libelle(C47,'BASE CORRESP'!$B$4,'BASE CORRESP'!$B$2)</f>
        <v>#NAME?</v>
      </c>
    </row>
    <row r="48" spans="3:8" x14ac:dyDescent="0.35">
      <c r="C48">
        <v>618300</v>
      </c>
      <c r="D48" t="s">
        <v>70</v>
      </c>
      <c r="E48" s="6" t="s">
        <v>63</v>
      </c>
      <c r="F48" t="s">
        <v>69</v>
      </c>
      <c r="H48" t="e">
        <f ca="1">[4]!libelle(C48,'BASE CORRESP'!$B$4,'BASE CORRESP'!$B$2)</f>
        <v>#NAME?</v>
      </c>
    </row>
    <row r="49" spans="2:8" x14ac:dyDescent="0.35">
      <c r="C49">
        <v>618301</v>
      </c>
      <c r="D49" t="s">
        <v>70</v>
      </c>
      <c r="E49" s="6" t="s">
        <v>63</v>
      </c>
      <c r="F49" t="s">
        <v>69</v>
      </c>
      <c r="H49" t="e">
        <f ca="1">[4]!libelle(C49,'BASE CORRESP'!$B$4,'BASE CORRESP'!$B$2)</f>
        <v>#NAME?</v>
      </c>
    </row>
    <row r="50" spans="2:8" x14ac:dyDescent="0.35">
      <c r="C50">
        <v>618310</v>
      </c>
      <c r="D50" t="s">
        <v>70</v>
      </c>
      <c r="E50" s="6" t="s">
        <v>63</v>
      </c>
      <c r="F50" t="s">
        <v>69</v>
      </c>
      <c r="H50" t="e">
        <f ca="1">[4]!libelle(C50,'BASE CORRESP'!$B$4,'BASE CORRESP'!$B$2)</f>
        <v>#NAME?</v>
      </c>
    </row>
    <row r="51" spans="2:8" x14ac:dyDescent="0.35">
      <c r="C51">
        <v>618500</v>
      </c>
      <c r="D51" t="s">
        <v>70</v>
      </c>
      <c r="E51" s="6" t="s">
        <v>63</v>
      </c>
      <c r="F51" t="s">
        <v>76</v>
      </c>
      <c r="H51" t="e">
        <f ca="1">[4]!libelle(C51,'BASE CORRESP'!$B$4,'BASE CORRESP'!$B$2)</f>
        <v>#NAME?</v>
      </c>
    </row>
    <row r="52" spans="2:8" x14ac:dyDescent="0.35">
      <c r="C52">
        <v>618510</v>
      </c>
      <c r="D52" t="s">
        <v>70</v>
      </c>
      <c r="E52" s="6" t="s">
        <v>63</v>
      </c>
      <c r="F52" t="s">
        <v>80</v>
      </c>
      <c r="H52" t="e">
        <f ca="1">[4]!libelle(C52,'BASE CORRESP'!$B$4,'BASE CORRESP'!$B$2)</f>
        <v>#NAME?</v>
      </c>
    </row>
    <row r="53" spans="2:8" x14ac:dyDescent="0.35">
      <c r="B53" t="s">
        <v>55</v>
      </c>
      <c r="C53">
        <v>621400</v>
      </c>
      <c r="D53" t="s">
        <v>70</v>
      </c>
      <c r="E53" s="6" t="s">
        <v>63</v>
      </c>
      <c r="F53" t="s">
        <v>76</v>
      </c>
      <c r="H53" t="e">
        <f ca="1">[4]!libelle(C53,'BASE CORRESP'!$B$4,'BASE CORRESP'!$B$2)</f>
        <v>#NAME?</v>
      </c>
    </row>
    <row r="54" spans="2:8" x14ac:dyDescent="0.35">
      <c r="C54">
        <v>622200</v>
      </c>
      <c r="D54" t="s">
        <v>74</v>
      </c>
      <c r="E54" s="6" t="s">
        <v>63</v>
      </c>
      <c r="F54" t="s">
        <v>75</v>
      </c>
      <c r="H54" t="e">
        <f ca="1">[4]!libelle(C54,'BASE CORRESP'!$B$4,'BASE CORRESP'!$B$2)</f>
        <v>#NAME?</v>
      </c>
    </row>
    <row r="55" spans="2:8" x14ac:dyDescent="0.35">
      <c r="C55">
        <v>622210</v>
      </c>
      <c r="D55" t="s">
        <v>74</v>
      </c>
      <c r="E55" s="6" t="s">
        <v>63</v>
      </c>
      <c r="F55" t="s">
        <v>91</v>
      </c>
      <c r="H55" t="e">
        <f ca="1">[4]!libelle(C55,'BASE CORRESP'!$B$4,'BASE CORRESP'!$B$2)</f>
        <v>#NAME?</v>
      </c>
    </row>
    <row r="56" spans="2:8" x14ac:dyDescent="0.35">
      <c r="C56">
        <v>622220</v>
      </c>
      <c r="D56" t="s">
        <v>74</v>
      </c>
      <c r="E56" s="6" t="s">
        <v>63</v>
      </c>
      <c r="F56" t="s">
        <v>91</v>
      </c>
      <c r="H56" t="e">
        <f ca="1">[4]!libelle(C56,'BASE CORRESP'!$B$4,'BASE CORRESP'!$B$2)</f>
        <v>#NAME?</v>
      </c>
    </row>
    <row r="57" spans="2:8" x14ac:dyDescent="0.35">
      <c r="C57">
        <v>622600</v>
      </c>
      <c r="D57" t="s">
        <v>74</v>
      </c>
      <c r="E57" s="6" t="s">
        <v>63</v>
      </c>
      <c r="F57" t="s">
        <v>75</v>
      </c>
      <c r="H57" t="e">
        <f ca="1">[4]!libelle(C57,'BASE CORRESP'!$B$4,'BASE CORRESP'!$B$2)</f>
        <v>#NAME?</v>
      </c>
    </row>
    <row r="58" spans="2:8" x14ac:dyDescent="0.35">
      <c r="C58">
        <v>622620</v>
      </c>
      <c r="D58" t="s">
        <v>74</v>
      </c>
      <c r="E58" s="6" t="s">
        <v>63</v>
      </c>
      <c r="F58" t="s">
        <v>75</v>
      </c>
      <c r="H58" t="e">
        <f ca="1">[4]!libelle(C58,'BASE CORRESP'!$B$4,'BASE CORRESP'!$B$2)</f>
        <v>#NAME?</v>
      </c>
    </row>
    <row r="59" spans="2:8" x14ac:dyDescent="0.35">
      <c r="C59">
        <v>622630</v>
      </c>
      <c r="D59" t="s">
        <v>74</v>
      </c>
      <c r="E59" s="6" t="s">
        <v>63</v>
      </c>
      <c r="F59" t="s">
        <v>75</v>
      </c>
      <c r="H59" t="e">
        <f ca="1">[4]!libelle(C59,'BASE CORRESP'!$B$4,'BASE CORRESP'!$B$2)</f>
        <v>#NAME?</v>
      </c>
    </row>
    <row r="60" spans="2:8" x14ac:dyDescent="0.35">
      <c r="C60">
        <v>622640</v>
      </c>
      <c r="D60" t="s">
        <v>74</v>
      </c>
      <c r="E60" s="6" t="s">
        <v>63</v>
      </c>
      <c r="F60" t="s">
        <v>75</v>
      </c>
      <c r="H60" t="e">
        <f ca="1">[4]!libelle(C60,'BASE CORRESP'!$B$4,'BASE CORRESP'!$B$2)</f>
        <v>#NAME?</v>
      </c>
    </row>
    <row r="61" spans="2:8" x14ac:dyDescent="0.35">
      <c r="C61">
        <v>622650</v>
      </c>
      <c r="D61" t="s">
        <v>74</v>
      </c>
      <c r="E61" s="6" t="s">
        <v>63</v>
      </c>
      <c r="F61" t="s">
        <v>75</v>
      </c>
      <c r="H61" t="e">
        <f ca="1">[4]!libelle(C61,'BASE CORRESP'!$B$4,'BASE CORRESP'!$B$2)</f>
        <v>#NAME?</v>
      </c>
    </row>
    <row r="62" spans="2:8" x14ac:dyDescent="0.35">
      <c r="C62">
        <v>622660</v>
      </c>
      <c r="D62" t="s">
        <v>74</v>
      </c>
      <c r="E62" s="6" t="s">
        <v>63</v>
      </c>
      <c r="F62" t="s">
        <v>75</v>
      </c>
      <c r="H62" t="e">
        <f ca="1">[4]!libelle(C62,'BASE CORRESP'!$B$4,'BASE CORRESP'!$B$2)</f>
        <v>#NAME?</v>
      </c>
    </row>
    <row r="63" spans="2:8" x14ac:dyDescent="0.35">
      <c r="C63">
        <v>622670</v>
      </c>
      <c r="D63" t="s">
        <v>74</v>
      </c>
      <c r="E63" s="6" t="s">
        <v>63</v>
      </c>
      <c r="F63" t="s">
        <v>80</v>
      </c>
      <c r="H63" t="e">
        <f ca="1">[4]!libelle(C63,'BASE CORRESP'!$B$4,'BASE CORRESP'!$B$2)</f>
        <v>#NAME?</v>
      </c>
    </row>
    <row r="64" spans="2:8" x14ac:dyDescent="0.35">
      <c r="C64">
        <v>622671</v>
      </c>
      <c r="D64" t="s">
        <v>74</v>
      </c>
      <c r="E64" s="6" t="s">
        <v>63</v>
      </c>
      <c r="F64" t="s">
        <v>80</v>
      </c>
      <c r="H64" t="e">
        <f ca="1">[4]!libelle(C64,'BASE CORRESP'!$B$4,'BASE CORRESP'!$B$2)</f>
        <v>#NAME?</v>
      </c>
    </row>
    <row r="65" spans="3:8" x14ac:dyDescent="0.35">
      <c r="C65">
        <v>622672</v>
      </c>
      <c r="D65" t="s">
        <v>74</v>
      </c>
      <c r="E65" s="7" t="s">
        <v>63</v>
      </c>
      <c r="F65" t="s">
        <v>80</v>
      </c>
      <c r="H65" t="e">
        <f ca="1">[4]!libelle(C65,'BASE CORRESP'!$B$4,'BASE CORRESP'!$B$2)</f>
        <v>#NAME?</v>
      </c>
    </row>
    <row r="66" spans="3:8" x14ac:dyDescent="0.35">
      <c r="C66">
        <v>622673</v>
      </c>
      <c r="D66" t="s">
        <v>74</v>
      </c>
      <c r="E66" s="6" t="s">
        <v>63</v>
      </c>
      <c r="F66" t="s">
        <v>80</v>
      </c>
      <c r="H66" t="e">
        <f ca="1">[4]!libelle(C66,'BASE CORRESP'!$B$4,'BASE CORRESP'!$B$2)</f>
        <v>#NAME?</v>
      </c>
    </row>
    <row r="67" spans="3:8" x14ac:dyDescent="0.35">
      <c r="C67">
        <v>622679</v>
      </c>
      <c r="D67" t="s">
        <v>74</v>
      </c>
      <c r="E67" s="6" t="s">
        <v>63</v>
      </c>
      <c r="F67" t="s">
        <v>80</v>
      </c>
      <c r="H67" t="e">
        <f ca="1">[4]!libelle(C67,'BASE CORRESP'!$B$4,'BASE CORRESP'!$B$2)</f>
        <v>#NAME?</v>
      </c>
    </row>
    <row r="68" spans="3:8" x14ac:dyDescent="0.35">
      <c r="C68">
        <v>622700</v>
      </c>
      <c r="D68" t="s">
        <v>72</v>
      </c>
      <c r="E68" s="6" t="s">
        <v>63</v>
      </c>
      <c r="F68" t="s">
        <v>73</v>
      </c>
      <c r="H68" t="e">
        <f ca="1">[4]!libelle(C68,'BASE CORRESP'!$B$4,'BASE CORRESP'!$B$2)</f>
        <v>#NAME?</v>
      </c>
    </row>
    <row r="69" spans="3:8" x14ac:dyDescent="0.35">
      <c r="C69">
        <v>622800</v>
      </c>
      <c r="D69" t="s">
        <v>74</v>
      </c>
      <c r="E69" s="7" t="s">
        <v>63</v>
      </c>
      <c r="F69" t="s">
        <v>75</v>
      </c>
      <c r="H69" t="e">
        <f ca="1">[4]!libelle(C69,'BASE CORRESP'!$B$4,'BASE CORRESP'!$B$2)</f>
        <v>#NAME?</v>
      </c>
    </row>
    <row r="70" spans="3:8" x14ac:dyDescent="0.35">
      <c r="C70">
        <v>623000</v>
      </c>
      <c r="D70" t="s">
        <v>68</v>
      </c>
      <c r="E70" s="6" t="s">
        <v>63</v>
      </c>
      <c r="F70" t="s">
        <v>80</v>
      </c>
      <c r="H70" t="e">
        <f ca="1">[4]!libelle(C70,'BASE CORRESP'!$B$4,'BASE CORRESP'!$B$2)</f>
        <v>#NAME?</v>
      </c>
    </row>
    <row r="71" spans="3:8" x14ac:dyDescent="0.35">
      <c r="C71">
        <v>623010</v>
      </c>
      <c r="D71" t="s">
        <v>68</v>
      </c>
      <c r="E71" s="6" t="s">
        <v>63</v>
      </c>
      <c r="F71" t="s">
        <v>69</v>
      </c>
      <c r="H71" t="e">
        <f ca="1">[4]!libelle(C71,'BASE CORRESP'!$B$4,'BASE CORRESP'!$B$2)</f>
        <v>#NAME?</v>
      </c>
    </row>
    <row r="72" spans="3:8" x14ac:dyDescent="0.35">
      <c r="C72">
        <v>623100</v>
      </c>
      <c r="D72" t="s">
        <v>68</v>
      </c>
      <c r="E72" s="6" t="s">
        <v>63</v>
      </c>
      <c r="F72" t="s">
        <v>69</v>
      </c>
      <c r="H72" t="e">
        <f ca="1">[4]!libelle(C72,'BASE CORRESP'!$B$4,'BASE CORRESP'!$B$2)</f>
        <v>#NAME?</v>
      </c>
    </row>
    <row r="73" spans="3:8" x14ac:dyDescent="0.35">
      <c r="C73">
        <v>623110</v>
      </c>
      <c r="D73" t="s">
        <v>68</v>
      </c>
      <c r="E73" s="6" t="s">
        <v>63</v>
      </c>
      <c r="F73" t="s">
        <v>69</v>
      </c>
      <c r="H73" t="e">
        <f ca="1">[4]!libelle(C73,'BASE CORRESP'!$B$4,'BASE CORRESP'!$B$2)</f>
        <v>#NAME?</v>
      </c>
    </row>
    <row r="74" spans="3:8" x14ac:dyDescent="0.35">
      <c r="C74">
        <v>623120</v>
      </c>
      <c r="D74" t="s">
        <v>71</v>
      </c>
      <c r="E74" s="6" t="s">
        <v>63</v>
      </c>
      <c r="F74" t="s">
        <v>80</v>
      </c>
      <c r="H74" t="e">
        <f ca="1">[4]!libelle(C74,'BASE CORRESP'!$B$4,'BASE CORRESP'!$B$2)</f>
        <v>#NAME?</v>
      </c>
    </row>
    <row r="75" spans="3:8" x14ac:dyDescent="0.35">
      <c r="C75">
        <v>623121</v>
      </c>
      <c r="D75" t="s">
        <v>71</v>
      </c>
      <c r="E75" s="6" t="s">
        <v>63</v>
      </c>
      <c r="F75" t="s">
        <v>69</v>
      </c>
      <c r="H75" t="e">
        <f ca="1">[4]!libelle(C75,'BASE CORRESP'!$B$4,'BASE CORRESP'!$B$2)</f>
        <v>#NAME?</v>
      </c>
    </row>
    <row r="76" spans="3:8" x14ac:dyDescent="0.35">
      <c r="C76">
        <v>623130</v>
      </c>
      <c r="D76" t="s">
        <v>71</v>
      </c>
      <c r="E76" s="6" t="s">
        <v>63</v>
      </c>
      <c r="F76" t="s">
        <v>69</v>
      </c>
      <c r="H76" t="e">
        <f ca="1">[4]!libelle(C76,'BASE CORRESP'!$B$4,'BASE CORRESP'!$B$2)</f>
        <v>#NAME?</v>
      </c>
    </row>
    <row r="77" spans="3:8" x14ac:dyDescent="0.35">
      <c r="C77">
        <v>623300</v>
      </c>
      <c r="D77" t="s">
        <v>71</v>
      </c>
      <c r="E77" s="7" t="s">
        <v>63</v>
      </c>
      <c r="F77" t="s">
        <v>80</v>
      </c>
      <c r="H77" t="e">
        <f ca="1">[4]!libelle(C77,'BASE CORRESP'!$B$4,'BASE CORRESP'!$B$2)</f>
        <v>#NAME?</v>
      </c>
    </row>
    <row r="78" spans="3:8" x14ac:dyDescent="0.35">
      <c r="C78">
        <v>623400</v>
      </c>
      <c r="D78" t="s">
        <v>68</v>
      </c>
      <c r="E78" s="6" t="s">
        <v>63</v>
      </c>
      <c r="F78" t="s">
        <v>73</v>
      </c>
      <c r="H78" t="e">
        <f ca="1">[4]!libelle(C78,'BASE CORRESP'!$B$4,'BASE CORRESP'!$B$2)</f>
        <v>#NAME?</v>
      </c>
    </row>
    <row r="79" spans="3:8" x14ac:dyDescent="0.35">
      <c r="C79">
        <v>623600</v>
      </c>
      <c r="D79" t="s">
        <v>71</v>
      </c>
      <c r="E79" s="6" t="s">
        <v>63</v>
      </c>
      <c r="F79" t="s">
        <v>80</v>
      </c>
      <c r="H79" t="e">
        <f ca="1">[4]!libelle(C79,'BASE CORRESP'!$B$4,'BASE CORRESP'!$B$2)</f>
        <v>#NAME?</v>
      </c>
    </row>
    <row r="80" spans="3:8" x14ac:dyDescent="0.35">
      <c r="C80">
        <v>623800</v>
      </c>
      <c r="D80" t="s">
        <v>71</v>
      </c>
      <c r="E80" s="6" t="s">
        <v>63</v>
      </c>
      <c r="F80" t="s">
        <v>81</v>
      </c>
      <c r="H80" t="e">
        <f ca="1">[4]!libelle(C80,'BASE CORRESP'!$B$4,'BASE CORRESP'!$B$2)</f>
        <v>#NAME?</v>
      </c>
    </row>
    <row r="81" spans="3:8" x14ac:dyDescent="0.35">
      <c r="C81">
        <v>623900</v>
      </c>
      <c r="D81" t="s">
        <v>71</v>
      </c>
      <c r="E81" s="6" t="s">
        <v>63</v>
      </c>
      <c r="F81" t="s">
        <v>80</v>
      </c>
      <c r="H81" t="e">
        <f ca="1">[4]!libelle(C81,'BASE CORRESP'!$B$4,'BASE CORRESP'!$B$2)</f>
        <v>#NAME?</v>
      </c>
    </row>
    <row r="82" spans="3:8" x14ac:dyDescent="0.35">
      <c r="C82">
        <v>624100</v>
      </c>
      <c r="D82" t="s">
        <v>71</v>
      </c>
      <c r="E82" s="6" t="s">
        <v>63</v>
      </c>
      <c r="F82" t="s">
        <v>80</v>
      </c>
      <c r="H82" t="e">
        <f ca="1">[4]!libelle(C82,'BASE CORRESP'!$B$4,'BASE CORRESP'!$B$2)</f>
        <v>#NAME?</v>
      </c>
    </row>
    <row r="83" spans="3:8" x14ac:dyDescent="0.35">
      <c r="C83">
        <v>624400</v>
      </c>
      <c r="D83" t="s">
        <v>71</v>
      </c>
      <c r="E83" s="6" t="s">
        <v>63</v>
      </c>
      <c r="F83" t="s">
        <v>80</v>
      </c>
      <c r="H83" t="e">
        <f ca="1">[4]!libelle(C83,'BASE CORRESP'!$B$4,'BASE CORRESP'!$B$2)</f>
        <v>#NAME?</v>
      </c>
    </row>
    <row r="84" spans="3:8" x14ac:dyDescent="0.35">
      <c r="C84">
        <v>624800</v>
      </c>
      <c r="D84" t="s">
        <v>78</v>
      </c>
      <c r="E84" s="6" t="s">
        <v>63</v>
      </c>
      <c r="F84" t="s">
        <v>76</v>
      </c>
      <c r="H84" t="e">
        <f ca="1">[4]!libelle(C84,'BASE CORRESP'!$B$4,'BASE CORRESP'!$B$2)</f>
        <v>#NAME?</v>
      </c>
    </row>
    <row r="85" spans="3:8" x14ac:dyDescent="0.35">
      <c r="C85">
        <v>625000</v>
      </c>
      <c r="D85" t="s">
        <v>78</v>
      </c>
      <c r="E85" s="6" t="s">
        <v>63</v>
      </c>
      <c r="F85" t="s">
        <v>80</v>
      </c>
      <c r="H85" t="e">
        <f ca="1">[4]!libelle(C85,'BASE CORRESP'!$B$4,'BASE CORRESP'!$B$2)</f>
        <v>#NAME?</v>
      </c>
    </row>
    <row r="86" spans="3:8" x14ac:dyDescent="0.35">
      <c r="C86">
        <v>625100</v>
      </c>
      <c r="D86" t="s">
        <v>71</v>
      </c>
      <c r="E86" s="6" t="s">
        <v>63</v>
      </c>
      <c r="F86" t="s">
        <v>84</v>
      </c>
      <c r="H86" t="e">
        <f ca="1">[4]!libelle(C86,'BASE CORRESP'!$B$4,'BASE CORRESP'!$B$2)</f>
        <v>#NAME?</v>
      </c>
    </row>
    <row r="87" spans="3:8" x14ac:dyDescent="0.35">
      <c r="C87">
        <v>625103</v>
      </c>
      <c r="D87" t="s">
        <v>71</v>
      </c>
      <c r="E87" s="6" t="s">
        <v>63</v>
      </c>
      <c r="F87" t="s">
        <v>84</v>
      </c>
      <c r="H87" t="e">
        <f ca="1">[4]!libelle(C87,'BASE CORRESP'!$B$4,'BASE CORRESP'!$B$2)</f>
        <v>#NAME?</v>
      </c>
    </row>
    <row r="88" spans="3:8" x14ac:dyDescent="0.35">
      <c r="C88">
        <v>625104</v>
      </c>
      <c r="D88" t="s">
        <v>71</v>
      </c>
      <c r="E88" s="6" t="s">
        <v>63</v>
      </c>
      <c r="F88" t="s">
        <v>84</v>
      </c>
      <c r="H88" t="e">
        <f ca="1">[4]!libelle(C88,'BASE CORRESP'!$B$4,'BASE CORRESP'!$B$2)</f>
        <v>#NAME?</v>
      </c>
    </row>
    <row r="89" spans="3:8" x14ac:dyDescent="0.35">
      <c r="C89">
        <v>625110</v>
      </c>
      <c r="D89" t="s">
        <v>71</v>
      </c>
      <c r="E89" s="6" t="s">
        <v>63</v>
      </c>
      <c r="F89" t="s">
        <v>84</v>
      </c>
      <c r="H89" t="e">
        <f ca="1">[4]!libelle(C89,'BASE CORRESP'!$B$4,'BASE CORRESP'!$B$2)</f>
        <v>#NAME?</v>
      </c>
    </row>
    <row r="90" spans="3:8" x14ac:dyDescent="0.35">
      <c r="C90">
        <v>625132</v>
      </c>
      <c r="D90" t="s">
        <v>71</v>
      </c>
      <c r="E90" s="6" t="s">
        <v>63</v>
      </c>
      <c r="F90" t="s">
        <v>84</v>
      </c>
      <c r="H90" t="e">
        <f ca="1">[4]!libelle(C90,'BASE CORRESP'!$B$4,'BASE CORRESP'!$B$2)</f>
        <v>#NAME?</v>
      </c>
    </row>
    <row r="91" spans="3:8" x14ac:dyDescent="0.35">
      <c r="C91">
        <v>625133</v>
      </c>
      <c r="D91" t="s">
        <v>71</v>
      </c>
      <c r="E91" s="6" t="s">
        <v>63</v>
      </c>
      <c r="F91" t="s">
        <v>84</v>
      </c>
      <c r="H91" t="e">
        <f ca="1">[4]!libelle(C91,'BASE CORRESP'!$B$4,'BASE CORRESP'!$B$2)</f>
        <v>#NAME?</v>
      </c>
    </row>
    <row r="92" spans="3:8" x14ac:dyDescent="0.35">
      <c r="C92">
        <v>625134</v>
      </c>
      <c r="D92" t="s">
        <v>71</v>
      </c>
      <c r="E92" s="6" t="s">
        <v>63</v>
      </c>
      <c r="F92" t="s">
        <v>84</v>
      </c>
      <c r="H92" t="e">
        <f ca="1">[4]!libelle(C92,'BASE CORRESP'!$B$4,'BASE CORRESP'!$B$2)</f>
        <v>#NAME?</v>
      </c>
    </row>
    <row r="93" spans="3:8" x14ac:dyDescent="0.35">
      <c r="C93">
        <v>625135</v>
      </c>
      <c r="D93" t="s">
        <v>71</v>
      </c>
      <c r="E93" s="6" t="s">
        <v>63</v>
      </c>
      <c r="F93" t="s">
        <v>84</v>
      </c>
      <c r="H93" t="e">
        <f ca="1">[4]!libelle(C93,'BASE CORRESP'!$B$4,'BASE CORRESP'!$B$2)</f>
        <v>#NAME?</v>
      </c>
    </row>
    <row r="94" spans="3:8" x14ac:dyDescent="0.35">
      <c r="C94">
        <v>625137</v>
      </c>
      <c r="D94" t="s">
        <v>71</v>
      </c>
      <c r="E94" s="6" t="s">
        <v>63</v>
      </c>
      <c r="F94" t="s">
        <v>84</v>
      </c>
      <c r="H94" t="e">
        <f ca="1">[4]!libelle(C94,'BASE CORRESP'!$B$4,'BASE CORRESP'!$B$2)</f>
        <v>#NAME?</v>
      </c>
    </row>
    <row r="95" spans="3:8" x14ac:dyDescent="0.35">
      <c r="C95">
        <v>625138</v>
      </c>
      <c r="D95" t="s">
        <v>71</v>
      </c>
      <c r="E95" s="6" t="s">
        <v>63</v>
      </c>
      <c r="F95" t="s">
        <v>84</v>
      </c>
      <c r="H95" t="e">
        <f ca="1">[4]!libelle(C95,'BASE CORRESP'!$B$4,'BASE CORRESP'!$B$2)</f>
        <v>#NAME?</v>
      </c>
    </row>
    <row r="96" spans="3:8" x14ac:dyDescent="0.35">
      <c r="C96">
        <v>625139</v>
      </c>
      <c r="D96" t="s">
        <v>71</v>
      </c>
      <c r="E96" s="6" t="s">
        <v>63</v>
      </c>
      <c r="F96" t="s">
        <v>84</v>
      </c>
      <c r="H96" t="e">
        <f ca="1">[4]!libelle(C96,'BASE CORRESP'!$B$4,'BASE CORRESP'!$B$2)</f>
        <v>#NAME?</v>
      </c>
    </row>
    <row r="97" spans="3:8" x14ac:dyDescent="0.35">
      <c r="C97">
        <v>625140</v>
      </c>
      <c r="D97" t="s">
        <v>71</v>
      </c>
      <c r="E97" s="6" t="s">
        <v>63</v>
      </c>
      <c r="F97" t="s">
        <v>84</v>
      </c>
      <c r="H97" t="e">
        <f ca="1">[4]!libelle(C97,'BASE CORRESP'!$B$4,'BASE CORRESP'!$B$2)</f>
        <v>#NAME?</v>
      </c>
    </row>
    <row r="98" spans="3:8" x14ac:dyDescent="0.35">
      <c r="C98">
        <v>625141</v>
      </c>
      <c r="D98" t="s">
        <v>71</v>
      </c>
      <c r="E98" s="6" t="s">
        <v>63</v>
      </c>
      <c r="F98" t="s">
        <v>84</v>
      </c>
      <c r="H98" t="e">
        <f ca="1">[4]!libelle(C98,'BASE CORRESP'!$B$4,'BASE CORRESP'!$B$2)</f>
        <v>#NAME?</v>
      </c>
    </row>
    <row r="99" spans="3:8" x14ac:dyDescent="0.35">
      <c r="C99">
        <v>625142</v>
      </c>
      <c r="D99" t="s">
        <v>71</v>
      </c>
      <c r="E99" s="6" t="s">
        <v>63</v>
      </c>
      <c r="F99" t="s">
        <v>84</v>
      </c>
      <c r="H99" t="e">
        <f ca="1">[4]!libelle(C99,'BASE CORRESP'!$B$4,'BASE CORRESP'!$B$2)</f>
        <v>#NAME?</v>
      </c>
    </row>
    <row r="100" spans="3:8" x14ac:dyDescent="0.35">
      <c r="C100">
        <v>625143</v>
      </c>
      <c r="D100" t="s">
        <v>71</v>
      </c>
      <c r="E100" s="6" t="s">
        <v>63</v>
      </c>
      <c r="F100" t="s">
        <v>84</v>
      </c>
      <c r="H100" t="e">
        <f ca="1">[4]!libelle(C100,'BASE CORRESP'!$B$4,'BASE CORRESP'!$B$2)</f>
        <v>#NAME?</v>
      </c>
    </row>
    <row r="101" spans="3:8" x14ac:dyDescent="0.35">
      <c r="C101">
        <v>625144</v>
      </c>
      <c r="D101" t="s">
        <v>71</v>
      </c>
      <c r="E101" s="6" t="s">
        <v>63</v>
      </c>
      <c r="F101" t="s">
        <v>84</v>
      </c>
      <c r="H101" t="e">
        <f ca="1">[4]!libelle(C101,'BASE CORRESP'!$B$4,'BASE CORRESP'!$B$2)</f>
        <v>#NAME?</v>
      </c>
    </row>
    <row r="102" spans="3:8" x14ac:dyDescent="0.35">
      <c r="C102">
        <v>625145</v>
      </c>
      <c r="D102" t="s">
        <v>71</v>
      </c>
      <c r="E102" s="6" t="s">
        <v>63</v>
      </c>
      <c r="F102" t="s">
        <v>84</v>
      </c>
      <c r="H102" t="e">
        <f ca="1">[4]!libelle(C102,'BASE CORRESP'!$B$4,'BASE CORRESP'!$B$2)</f>
        <v>#NAME?</v>
      </c>
    </row>
    <row r="103" spans="3:8" x14ac:dyDescent="0.35">
      <c r="C103">
        <v>625146</v>
      </c>
      <c r="D103" t="s">
        <v>71</v>
      </c>
      <c r="E103" s="6" t="s">
        <v>63</v>
      </c>
      <c r="F103" t="s">
        <v>84</v>
      </c>
      <c r="H103" t="e">
        <f ca="1">[4]!libelle(C103,'BASE CORRESP'!$B$4,'BASE CORRESP'!$B$2)</f>
        <v>#NAME?</v>
      </c>
    </row>
    <row r="104" spans="3:8" x14ac:dyDescent="0.35">
      <c r="C104">
        <v>625147</v>
      </c>
      <c r="D104" t="s">
        <v>71</v>
      </c>
      <c r="E104" s="6" t="s">
        <v>63</v>
      </c>
      <c r="F104" t="s">
        <v>91</v>
      </c>
      <c r="H104" t="e">
        <f ca="1">[4]!libelle(C104,'BASE CORRESP'!$B$4,'BASE CORRESP'!$B$2)</f>
        <v>#NAME?</v>
      </c>
    </row>
    <row r="105" spans="3:8" x14ac:dyDescent="0.35">
      <c r="C105">
        <v>625148</v>
      </c>
      <c r="D105" t="s">
        <v>71</v>
      </c>
      <c r="E105" s="6" t="s">
        <v>63</v>
      </c>
      <c r="F105" t="s">
        <v>84</v>
      </c>
      <c r="H105" t="e">
        <f ca="1">[4]!libelle(C105,'BASE CORRESP'!$B$4,'BASE CORRESP'!$B$2)</f>
        <v>#NAME?</v>
      </c>
    </row>
    <row r="106" spans="3:8" x14ac:dyDescent="0.35">
      <c r="C106">
        <v>625150</v>
      </c>
      <c r="D106" t="s">
        <v>71</v>
      </c>
      <c r="E106" s="6" t="s">
        <v>63</v>
      </c>
      <c r="F106" t="s">
        <v>84</v>
      </c>
      <c r="H106" t="e">
        <f ca="1">[4]!libelle(C106,'BASE CORRESP'!$B$4,'BASE CORRESP'!$B$2)</f>
        <v>#NAME?</v>
      </c>
    </row>
    <row r="107" spans="3:8" x14ac:dyDescent="0.35">
      <c r="C107">
        <v>625151</v>
      </c>
      <c r="D107" t="s">
        <v>71</v>
      </c>
      <c r="E107" s="6" t="s">
        <v>63</v>
      </c>
      <c r="F107" t="s">
        <v>84</v>
      </c>
      <c r="H107" t="e">
        <f ca="1">[4]!libelle(C107,'BASE CORRESP'!$B$4,'BASE CORRESP'!$B$2)</f>
        <v>#NAME?</v>
      </c>
    </row>
    <row r="108" spans="3:8" x14ac:dyDescent="0.35">
      <c r="C108">
        <v>625152</v>
      </c>
      <c r="D108" t="s">
        <v>71</v>
      </c>
      <c r="E108" s="6" t="s">
        <v>63</v>
      </c>
      <c r="F108" t="s">
        <v>84</v>
      </c>
      <c r="H108" t="e">
        <f ca="1">[4]!libelle(C108,'BASE CORRESP'!$B$4,'BASE CORRESP'!$B$2)</f>
        <v>#NAME?</v>
      </c>
    </row>
    <row r="109" spans="3:8" x14ac:dyDescent="0.35">
      <c r="C109">
        <v>625154</v>
      </c>
      <c r="D109" t="s">
        <v>71</v>
      </c>
      <c r="E109" s="6" t="s">
        <v>63</v>
      </c>
      <c r="F109" t="s">
        <v>84</v>
      </c>
      <c r="H109" t="e">
        <f ca="1">[4]!libelle(C109,'BASE CORRESP'!$B$4,'BASE CORRESP'!$B$2)</f>
        <v>#NAME?</v>
      </c>
    </row>
    <row r="110" spans="3:8" x14ac:dyDescent="0.35">
      <c r="C110">
        <v>625155</v>
      </c>
      <c r="D110" t="s">
        <v>71</v>
      </c>
      <c r="E110" s="6" t="s">
        <v>63</v>
      </c>
      <c r="F110" t="s">
        <v>84</v>
      </c>
      <c r="H110" t="e">
        <f ca="1">[4]!libelle(C110,'BASE CORRESP'!$B$4,'BASE CORRESP'!$B$2)</f>
        <v>#NAME?</v>
      </c>
    </row>
    <row r="111" spans="3:8" x14ac:dyDescent="0.35">
      <c r="C111">
        <v>625600</v>
      </c>
      <c r="D111" t="s">
        <v>71</v>
      </c>
      <c r="E111" s="6" t="s">
        <v>63</v>
      </c>
      <c r="F111" t="s">
        <v>80</v>
      </c>
      <c r="H111" t="e">
        <f ca="1">[4]!libelle(C111,'BASE CORRESP'!$B$4,'BASE CORRESP'!$B$2)</f>
        <v>#NAME?</v>
      </c>
    </row>
    <row r="112" spans="3:8" x14ac:dyDescent="0.35">
      <c r="C112">
        <v>625601</v>
      </c>
      <c r="D112" t="s">
        <v>78</v>
      </c>
      <c r="E112" s="6" t="s">
        <v>63</v>
      </c>
      <c r="F112" t="s">
        <v>84</v>
      </c>
      <c r="H112" t="e">
        <f ca="1">[4]!libelle(C112,'BASE CORRESP'!$B$4,'BASE CORRESP'!$B$2)</f>
        <v>#NAME?</v>
      </c>
    </row>
    <row r="113" spans="3:8" x14ac:dyDescent="0.35">
      <c r="C113">
        <v>625603</v>
      </c>
      <c r="D113" t="s">
        <v>71</v>
      </c>
      <c r="E113" s="6" t="s">
        <v>63</v>
      </c>
      <c r="F113" t="s">
        <v>84</v>
      </c>
      <c r="H113" t="e">
        <f ca="1">[4]!libelle(C113,'BASE CORRESP'!$B$4,'BASE CORRESP'!$B$2)</f>
        <v>#NAME?</v>
      </c>
    </row>
    <row r="114" spans="3:8" x14ac:dyDescent="0.35">
      <c r="C114">
        <v>625604</v>
      </c>
      <c r="D114" t="s">
        <v>71</v>
      </c>
      <c r="E114" s="6" t="s">
        <v>63</v>
      </c>
      <c r="F114" t="s">
        <v>84</v>
      </c>
      <c r="H114" t="e">
        <f ca="1">[4]!libelle(C114,'BASE CORRESP'!$B$4,'BASE CORRESP'!$B$2)</f>
        <v>#NAME?</v>
      </c>
    </row>
    <row r="115" spans="3:8" x14ac:dyDescent="0.35">
      <c r="C115">
        <v>625605</v>
      </c>
      <c r="D115" t="s">
        <v>71</v>
      </c>
      <c r="E115" s="6" t="s">
        <v>63</v>
      </c>
      <c r="F115" t="s">
        <v>84</v>
      </c>
      <c r="H115" t="e">
        <f ca="1">[4]!libelle(C115,'BASE CORRESP'!$B$4,'BASE CORRESP'!$B$2)</f>
        <v>#NAME?</v>
      </c>
    </row>
    <row r="116" spans="3:8" x14ac:dyDescent="0.35">
      <c r="C116">
        <v>625607</v>
      </c>
      <c r="D116" t="s">
        <v>71</v>
      </c>
      <c r="E116" s="6" t="s">
        <v>63</v>
      </c>
      <c r="F116" t="s">
        <v>84</v>
      </c>
      <c r="H116" t="e">
        <f ca="1">[4]!libelle(C116,'BASE CORRESP'!$B$4,'BASE CORRESP'!$B$2)</f>
        <v>#NAME?</v>
      </c>
    </row>
    <row r="117" spans="3:8" x14ac:dyDescent="0.35">
      <c r="C117">
        <v>625608</v>
      </c>
      <c r="D117" t="s">
        <v>71</v>
      </c>
      <c r="E117" s="6" t="s">
        <v>63</v>
      </c>
      <c r="F117" t="s">
        <v>84</v>
      </c>
      <c r="H117" t="e">
        <f ca="1">[4]!libelle(C117,'BASE CORRESP'!$B$4,'BASE CORRESP'!$B$2)</f>
        <v>#NAME?</v>
      </c>
    </row>
    <row r="118" spans="3:8" x14ac:dyDescent="0.35">
      <c r="C118">
        <v>625610</v>
      </c>
      <c r="D118" t="s">
        <v>71</v>
      </c>
      <c r="E118" s="6" t="s">
        <v>63</v>
      </c>
      <c r="F118" t="s">
        <v>84</v>
      </c>
      <c r="H118" t="e">
        <f ca="1">[4]!libelle(C118,'BASE CORRESP'!$B$4,'BASE CORRESP'!$B$2)</f>
        <v>#NAME?</v>
      </c>
    </row>
    <row r="119" spans="3:8" x14ac:dyDescent="0.35">
      <c r="C119">
        <v>625612</v>
      </c>
      <c r="D119" t="s">
        <v>71</v>
      </c>
      <c r="E119" s="6" t="s">
        <v>63</v>
      </c>
      <c r="F119" t="s">
        <v>84</v>
      </c>
      <c r="H119" t="e">
        <f ca="1">[4]!libelle(C119,'BASE CORRESP'!$B$4,'BASE CORRESP'!$B$2)</f>
        <v>#NAME?</v>
      </c>
    </row>
    <row r="120" spans="3:8" x14ac:dyDescent="0.35">
      <c r="C120">
        <v>625613</v>
      </c>
      <c r="D120" t="s">
        <v>71</v>
      </c>
      <c r="E120" s="6" t="s">
        <v>63</v>
      </c>
      <c r="F120" t="s">
        <v>84</v>
      </c>
      <c r="H120" t="e">
        <f ca="1">[4]!libelle(C120,'BASE CORRESP'!$B$4,'BASE CORRESP'!$B$2)</f>
        <v>#NAME?</v>
      </c>
    </row>
    <row r="121" spans="3:8" x14ac:dyDescent="0.35">
      <c r="C121">
        <v>625616</v>
      </c>
      <c r="D121" t="s">
        <v>71</v>
      </c>
      <c r="E121" s="6" t="s">
        <v>63</v>
      </c>
      <c r="F121" t="s">
        <v>84</v>
      </c>
      <c r="H121" t="e">
        <f ca="1">[4]!libelle(C121,'BASE CORRESP'!$B$4,'BASE CORRESP'!$B$2)</f>
        <v>#NAME?</v>
      </c>
    </row>
    <row r="122" spans="3:8" x14ac:dyDescent="0.35">
      <c r="C122">
        <v>625618</v>
      </c>
      <c r="D122" t="s">
        <v>71</v>
      </c>
      <c r="E122" s="6" t="s">
        <v>63</v>
      </c>
      <c r="F122" t="s">
        <v>84</v>
      </c>
      <c r="H122" t="e">
        <f ca="1">[4]!libelle(C122,'BASE CORRESP'!$B$4,'BASE CORRESP'!$B$2)</f>
        <v>#NAME?</v>
      </c>
    </row>
    <row r="123" spans="3:8" x14ac:dyDescent="0.35">
      <c r="C123">
        <v>625620</v>
      </c>
      <c r="D123" t="s">
        <v>71</v>
      </c>
      <c r="E123" s="6" t="s">
        <v>63</v>
      </c>
      <c r="F123" t="s">
        <v>84</v>
      </c>
      <c r="H123" t="e">
        <f ca="1">[4]!libelle(C123,'BASE CORRESP'!$B$4,'BASE CORRESP'!$B$2)</f>
        <v>#NAME?</v>
      </c>
    </row>
    <row r="124" spans="3:8" x14ac:dyDescent="0.35">
      <c r="C124">
        <v>625623</v>
      </c>
      <c r="D124" t="s">
        <v>71</v>
      </c>
      <c r="E124" s="6" t="s">
        <v>63</v>
      </c>
      <c r="F124" t="s">
        <v>84</v>
      </c>
      <c r="H124" t="e">
        <f ca="1">[4]!libelle(C124,'BASE CORRESP'!$B$4,'BASE CORRESP'!$B$2)</f>
        <v>#NAME?</v>
      </c>
    </row>
    <row r="125" spans="3:8" x14ac:dyDescent="0.35">
      <c r="C125">
        <v>625624</v>
      </c>
      <c r="D125" t="s">
        <v>71</v>
      </c>
      <c r="E125" s="6" t="s">
        <v>63</v>
      </c>
      <c r="F125" t="s">
        <v>84</v>
      </c>
      <c r="H125" t="e">
        <f ca="1">[4]!libelle(C125,'BASE CORRESP'!$B$4,'BASE CORRESP'!$B$2)</f>
        <v>#NAME?</v>
      </c>
    </row>
    <row r="126" spans="3:8" x14ac:dyDescent="0.35">
      <c r="C126">
        <v>625625</v>
      </c>
      <c r="D126" t="s">
        <v>71</v>
      </c>
      <c r="E126" s="6" t="s">
        <v>63</v>
      </c>
      <c r="F126" t="s">
        <v>84</v>
      </c>
      <c r="H126" t="e">
        <f ca="1">[4]!libelle(C126,'BASE CORRESP'!$B$4,'BASE CORRESP'!$B$2)</f>
        <v>#NAME?</v>
      </c>
    </row>
    <row r="127" spans="3:8" x14ac:dyDescent="0.35">
      <c r="C127">
        <v>625626</v>
      </c>
      <c r="D127" t="s">
        <v>71</v>
      </c>
      <c r="E127" s="6" t="s">
        <v>63</v>
      </c>
      <c r="F127" t="s">
        <v>84</v>
      </c>
      <c r="H127" t="e">
        <f ca="1">[4]!libelle(C127,'BASE CORRESP'!$B$4,'BASE CORRESP'!$B$2)</f>
        <v>#NAME?</v>
      </c>
    </row>
    <row r="128" spans="3:8" x14ac:dyDescent="0.35">
      <c r="C128">
        <v>625628</v>
      </c>
      <c r="D128" t="s">
        <v>71</v>
      </c>
      <c r="E128" s="6" t="s">
        <v>63</v>
      </c>
      <c r="F128" t="s">
        <v>84</v>
      </c>
      <c r="H128" t="e">
        <f ca="1">[4]!libelle(C128,'BASE CORRESP'!$B$4,'BASE CORRESP'!$B$2)</f>
        <v>#NAME?</v>
      </c>
    </row>
    <row r="129" spans="3:8" x14ac:dyDescent="0.35">
      <c r="C129">
        <v>625632</v>
      </c>
      <c r="D129" t="s">
        <v>71</v>
      </c>
      <c r="E129" s="6" t="s">
        <v>63</v>
      </c>
      <c r="F129" t="s">
        <v>84</v>
      </c>
      <c r="H129" t="e">
        <f ca="1">[4]!libelle(C129,'BASE CORRESP'!$B$4,'BASE CORRESP'!$B$2)</f>
        <v>#NAME?</v>
      </c>
    </row>
    <row r="130" spans="3:8" x14ac:dyDescent="0.35">
      <c r="C130">
        <v>625635</v>
      </c>
      <c r="D130" t="s">
        <v>71</v>
      </c>
      <c r="E130" s="6" t="s">
        <v>63</v>
      </c>
      <c r="F130" t="s">
        <v>84</v>
      </c>
      <c r="H130" t="e">
        <f ca="1">[4]!libelle(C130,'BASE CORRESP'!$B$4,'BASE CORRESP'!$B$2)</f>
        <v>#NAME?</v>
      </c>
    </row>
    <row r="131" spans="3:8" x14ac:dyDescent="0.35">
      <c r="C131">
        <v>625637</v>
      </c>
      <c r="D131" t="s">
        <v>71</v>
      </c>
      <c r="E131" s="6" t="s">
        <v>63</v>
      </c>
      <c r="F131" t="s">
        <v>84</v>
      </c>
      <c r="H131" t="e">
        <f ca="1">[4]!libelle(C131,'BASE CORRESP'!$B$4,'BASE CORRESP'!$B$2)</f>
        <v>#NAME?</v>
      </c>
    </row>
    <row r="132" spans="3:8" x14ac:dyDescent="0.35">
      <c r="C132">
        <v>625638</v>
      </c>
      <c r="D132" t="s">
        <v>71</v>
      </c>
      <c r="E132" s="6" t="s">
        <v>63</v>
      </c>
      <c r="F132" t="s">
        <v>84</v>
      </c>
      <c r="H132" t="e">
        <f ca="1">[4]!libelle(C132,'BASE CORRESP'!$B$4,'BASE CORRESP'!$B$2)</f>
        <v>#NAME?</v>
      </c>
    </row>
    <row r="133" spans="3:8" x14ac:dyDescent="0.35">
      <c r="C133">
        <v>625641</v>
      </c>
      <c r="D133" t="s">
        <v>71</v>
      </c>
      <c r="E133" s="6" t="s">
        <v>63</v>
      </c>
      <c r="F133" t="s">
        <v>84</v>
      </c>
      <c r="H133" t="e">
        <f ca="1">[4]!libelle(C133,'BASE CORRESP'!$B$4,'BASE CORRESP'!$B$2)</f>
        <v>#NAME?</v>
      </c>
    </row>
    <row r="134" spans="3:8" x14ac:dyDescent="0.35">
      <c r="C134">
        <v>625646</v>
      </c>
      <c r="D134" t="s">
        <v>71</v>
      </c>
      <c r="E134" s="6" t="s">
        <v>63</v>
      </c>
      <c r="F134" t="s">
        <v>84</v>
      </c>
      <c r="H134" t="e">
        <f ca="1">[4]!libelle(C134,'BASE CORRESP'!$B$4,'BASE CORRESP'!$B$2)</f>
        <v>#NAME?</v>
      </c>
    </row>
    <row r="135" spans="3:8" x14ac:dyDescent="0.35">
      <c r="C135">
        <v>625649</v>
      </c>
      <c r="D135" t="s">
        <v>71</v>
      </c>
      <c r="E135" s="6" t="s">
        <v>63</v>
      </c>
      <c r="F135" t="s">
        <v>84</v>
      </c>
      <c r="H135" t="e">
        <f ca="1">[4]!libelle(C135,'BASE CORRESP'!$B$4,'BASE CORRESP'!$B$2)</f>
        <v>#NAME?</v>
      </c>
    </row>
    <row r="136" spans="3:8" x14ac:dyDescent="0.35">
      <c r="C136">
        <v>625652</v>
      </c>
      <c r="D136" t="s">
        <v>71</v>
      </c>
      <c r="E136" s="6" t="s">
        <v>63</v>
      </c>
      <c r="F136" t="s">
        <v>84</v>
      </c>
      <c r="H136" t="e">
        <f ca="1">[4]!libelle(C136,'BASE CORRESP'!$B$4,'BASE CORRESP'!$B$2)</f>
        <v>#NAME?</v>
      </c>
    </row>
    <row r="137" spans="3:8" x14ac:dyDescent="0.35">
      <c r="C137">
        <v>625655</v>
      </c>
      <c r="D137" t="s">
        <v>71</v>
      </c>
      <c r="E137" s="6" t="s">
        <v>63</v>
      </c>
      <c r="F137" t="s">
        <v>84</v>
      </c>
      <c r="H137" t="e">
        <f ca="1">[4]!libelle(C137,'BASE CORRESP'!$B$4,'BASE CORRESP'!$B$2)</f>
        <v>#NAME?</v>
      </c>
    </row>
    <row r="138" spans="3:8" x14ac:dyDescent="0.35">
      <c r="C138">
        <v>625656</v>
      </c>
      <c r="D138" t="s">
        <v>71</v>
      </c>
      <c r="E138" s="6" t="s">
        <v>63</v>
      </c>
      <c r="F138" t="s">
        <v>84</v>
      </c>
      <c r="H138" t="e">
        <f ca="1">[4]!libelle(C138,'BASE CORRESP'!$B$4,'BASE CORRESP'!$B$2)</f>
        <v>#NAME?</v>
      </c>
    </row>
    <row r="139" spans="3:8" x14ac:dyDescent="0.35">
      <c r="C139">
        <v>625657</v>
      </c>
      <c r="D139" t="s">
        <v>71</v>
      </c>
      <c r="E139" s="6" t="s">
        <v>63</v>
      </c>
      <c r="F139" t="s">
        <v>84</v>
      </c>
      <c r="H139" t="e">
        <f ca="1">[4]!libelle(C139,'BASE CORRESP'!$B$4,'BASE CORRESP'!$B$2)</f>
        <v>#NAME?</v>
      </c>
    </row>
    <row r="140" spans="3:8" x14ac:dyDescent="0.35">
      <c r="C140">
        <v>625660</v>
      </c>
      <c r="D140" t="s">
        <v>71</v>
      </c>
      <c r="E140" s="6" t="s">
        <v>63</v>
      </c>
      <c r="F140" t="s">
        <v>84</v>
      </c>
      <c r="H140" t="e">
        <f ca="1">[4]!libelle(C140,'BASE CORRESP'!$B$4,'BASE CORRESP'!$B$2)</f>
        <v>#NAME?</v>
      </c>
    </row>
    <row r="141" spans="3:8" x14ac:dyDescent="0.35">
      <c r="C141">
        <v>625663</v>
      </c>
      <c r="D141" t="s">
        <v>71</v>
      </c>
      <c r="E141" s="6" t="s">
        <v>63</v>
      </c>
      <c r="F141" t="s">
        <v>84</v>
      </c>
      <c r="H141" t="e">
        <f ca="1">[4]!libelle(C141,'BASE CORRESP'!$B$4,'BASE CORRESP'!$B$2)</f>
        <v>#NAME?</v>
      </c>
    </row>
    <row r="142" spans="3:8" x14ac:dyDescent="0.35">
      <c r="C142">
        <v>625665</v>
      </c>
      <c r="D142" t="s">
        <v>71</v>
      </c>
      <c r="E142" s="6" t="s">
        <v>63</v>
      </c>
      <c r="F142" t="s">
        <v>84</v>
      </c>
      <c r="H142" t="e">
        <f ca="1">[4]!libelle(C142,'BASE CORRESP'!$B$4,'BASE CORRESP'!$B$2)</f>
        <v>#NAME?</v>
      </c>
    </row>
    <row r="143" spans="3:8" x14ac:dyDescent="0.35">
      <c r="C143">
        <v>625670</v>
      </c>
      <c r="D143" t="s">
        <v>71</v>
      </c>
      <c r="E143" s="6" t="s">
        <v>63</v>
      </c>
      <c r="F143" t="s">
        <v>84</v>
      </c>
      <c r="H143" t="e">
        <f ca="1">[4]!libelle(C143,'BASE CORRESP'!$B$4,'BASE CORRESP'!$B$2)</f>
        <v>#NAME?</v>
      </c>
    </row>
    <row r="144" spans="3:8" x14ac:dyDescent="0.35">
      <c r="C144">
        <v>625672</v>
      </c>
      <c r="D144" t="s">
        <v>71</v>
      </c>
      <c r="E144" s="6" t="s">
        <v>63</v>
      </c>
      <c r="F144" t="s">
        <v>84</v>
      </c>
      <c r="H144" t="e">
        <f ca="1">[4]!libelle(C144,'BASE CORRESP'!$B$4,'BASE CORRESP'!$B$2)</f>
        <v>#NAME?</v>
      </c>
    </row>
    <row r="145" spans="3:8" x14ac:dyDescent="0.35">
      <c r="C145">
        <v>625673</v>
      </c>
      <c r="D145" t="s">
        <v>71</v>
      </c>
      <c r="E145" s="6" t="s">
        <v>63</v>
      </c>
      <c r="F145" t="s">
        <v>84</v>
      </c>
      <c r="H145" t="e">
        <f ca="1">[4]!libelle(C145,'BASE CORRESP'!$B$4,'BASE CORRESP'!$B$2)</f>
        <v>#NAME?</v>
      </c>
    </row>
    <row r="146" spans="3:8" x14ac:dyDescent="0.35">
      <c r="C146">
        <v>625677</v>
      </c>
      <c r="D146" t="s">
        <v>71</v>
      </c>
      <c r="E146" s="6" t="s">
        <v>63</v>
      </c>
      <c r="F146" t="s">
        <v>84</v>
      </c>
      <c r="H146" t="e">
        <f ca="1">[4]!libelle(C146,'BASE CORRESP'!$B$4,'BASE CORRESP'!$B$2)</f>
        <v>#NAME?</v>
      </c>
    </row>
    <row r="147" spans="3:8" x14ac:dyDescent="0.35">
      <c r="C147">
        <v>625679</v>
      </c>
      <c r="D147" t="s">
        <v>71</v>
      </c>
      <c r="E147" s="6" t="s">
        <v>63</v>
      </c>
      <c r="F147" t="s">
        <v>84</v>
      </c>
      <c r="H147" t="e">
        <f ca="1">[4]!libelle(C147,'BASE CORRESP'!$B$4,'BASE CORRESP'!$B$2)</f>
        <v>#NAME?</v>
      </c>
    </row>
    <row r="148" spans="3:8" x14ac:dyDescent="0.35">
      <c r="C148">
        <v>625680</v>
      </c>
      <c r="D148" t="s">
        <v>71</v>
      </c>
      <c r="E148" s="6" t="s">
        <v>63</v>
      </c>
      <c r="F148" t="s">
        <v>84</v>
      </c>
      <c r="H148" t="e">
        <f ca="1">[4]!libelle(C148,'BASE CORRESP'!$B$4,'BASE CORRESP'!$B$2)</f>
        <v>#NAME?</v>
      </c>
    </row>
    <row r="149" spans="3:8" x14ac:dyDescent="0.35">
      <c r="C149">
        <v>625684</v>
      </c>
      <c r="D149" t="s">
        <v>71</v>
      </c>
      <c r="E149" s="6" t="s">
        <v>63</v>
      </c>
      <c r="F149" t="s">
        <v>84</v>
      </c>
      <c r="H149" t="e">
        <f ca="1">[4]!libelle(C149,'BASE CORRESP'!$B$4,'BASE CORRESP'!$B$2)</f>
        <v>#NAME?</v>
      </c>
    </row>
    <row r="150" spans="3:8" x14ac:dyDescent="0.35">
      <c r="C150">
        <v>625686</v>
      </c>
      <c r="D150" t="s">
        <v>71</v>
      </c>
      <c r="E150" s="6" t="s">
        <v>63</v>
      </c>
      <c r="F150" t="s">
        <v>84</v>
      </c>
      <c r="H150" t="e">
        <f ca="1">[4]!libelle(C150,'BASE CORRESP'!$B$4,'BASE CORRESP'!$B$2)</f>
        <v>#NAME?</v>
      </c>
    </row>
    <row r="151" spans="3:8" x14ac:dyDescent="0.35">
      <c r="C151">
        <v>625688</v>
      </c>
      <c r="D151" t="s">
        <v>71</v>
      </c>
      <c r="E151" s="6" t="s">
        <v>63</v>
      </c>
      <c r="F151" t="s">
        <v>84</v>
      </c>
      <c r="H151" t="e">
        <f ca="1">[4]!libelle(C151,'BASE CORRESP'!$B$4,'BASE CORRESP'!$B$2)</f>
        <v>#NAME?</v>
      </c>
    </row>
    <row r="152" spans="3:8" x14ac:dyDescent="0.35">
      <c r="C152">
        <v>625690</v>
      </c>
      <c r="D152" t="s">
        <v>71</v>
      </c>
      <c r="E152" s="6" t="s">
        <v>63</v>
      </c>
      <c r="F152" t="s">
        <v>84</v>
      </c>
      <c r="H152" t="e">
        <f ca="1">[4]!libelle(C152,'BASE CORRESP'!$B$4,'BASE CORRESP'!$B$2)</f>
        <v>#NAME?</v>
      </c>
    </row>
    <row r="153" spans="3:8" x14ac:dyDescent="0.35">
      <c r="C153">
        <v>625691</v>
      </c>
      <c r="D153" t="s">
        <v>71</v>
      </c>
      <c r="E153" s="6" t="s">
        <v>63</v>
      </c>
      <c r="F153" t="s">
        <v>84</v>
      </c>
      <c r="H153" t="e">
        <f ca="1">[4]!libelle(C153,'BASE CORRESP'!$B$4,'BASE CORRESP'!$B$2)</f>
        <v>#NAME?</v>
      </c>
    </row>
    <row r="154" spans="3:8" x14ac:dyDescent="0.35">
      <c r="C154">
        <v>625695</v>
      </c>
      <c r="D154" t="s">
        <v>71</v>
      </c>
      <c r="E154" s="6" t="s">
        <v>63</v>
      </c>
      <c r="F154" t="s">
        <v>84</v>
      </c>
      <c r="H154" t="e">
        <f ca="1">[4]!libelle(C154,'BASE CORRESP'!$B$4,'BASE CORRESP'!$B$2)</f>
        <v>#NAME?</v>
      </c>
    </row>
    <row r="155" spans="3:8" x14ac:dyDescent="0.35">
      <c r="C155">
        <v>625696</v>
      </c>
      <c r="D155" t="s">
        <v>71</v>
      </c>
      <c r="E155" s="6" t="s">
        <v>63</v>
      </c>
      <c r="F155" t="s">
        <v>84</v>
      </c>
      <c r="H155" t="e">
        <f ca="1">[4]!libelle(C155,'BASE CORRESP'!$B$4,'BASE CORRESP'!$B$2)</f>
        <v>#NAME?</v>
      </c>
    </row>
    <row r="156" spans="3:8" x14ac:dyDescent="0.35">
      <c r="C156">
        <v>625697</v>
      </c>
      <c r="D156" t="s">
        <v>71</v>
      </c>
      <c r="E156" s="6" t="s">
        <v>63</v>
      </c>
      <c r="F156" t="s">
        <v>84</v>
      </c>
      <c r="H156" t="e">
        <f ca="1">[4]!libelle(C156,'BASE CORRESP'!$B$4,'BASE CORRESP'!$B$2)</f>
        <v>#NAME?</v>
      </c>
    </row>
    <row r="157" spans="3:8" x14ac:dyDescent="0.35">
      <c r="C157">
        <v>625700</v>
      </c>
      <c r="D157" t="s">
        <v>71</v>
      </c>
      <c r="E157" s="6" t="s">
        <v>63</v>
      </c>
      <c r="F157" t="s">
        <v>80</v>
      </c>
      <c r="H157" t="e">
        <f ca="1">[4]!libelle(C157,'BASE CORRESP'!$B$4,'BASE CORRESP'!$B$2)</f>
        <v>#NAME?</v>
      </c>
    </row>
    <row r="158" spans="3:8" x14ac:dyDescent="0.35">
      <c r="C158">
        <v>625710</v>
      </c>
      <c r="D158" t="s">
        <v>71</v>
      </c>
      <c r="E158" s="6" t="s">
        <v>63</v>
      </c>
      <c r="F158" t="s">
        <v>84</v>
      </c>
      <c r="H158" t="e">
        <f ca="1">[4]!libelle(C158,'BASE CORRESP'!$B$4,'BASE CORRESP'!$B$2)</f>
        <v>#NAME?</v>
      </c>
    </row>
    <row r="159" spans="3:8" x14ac:dyDescent="0.35">
      <c r="C159">
        <v>625720</v>
      </c>
      <c r="D159" t="s">
        <v>71</v>
      </c>
      <c r="E159" s="6" t="s">
        <v>63</v>
      </c>
      <c r="F159" t="s">
        <v>84</v>
      </c>
      <c r="H159" t="e">
        <f ca="1">[4]!libelle(C159,'BASE CORRESP'!$B$4,'BASE CORRESP'!$B$2)</f>
        <v>#NAME?</v>
      </c>
    </row>
    <row r="160" spans="3:8" x14ac:dyDescent="0.35">
      <c r="C160">
        <v>626000</v>
      </c>
      <c r="D160" t="s">
        <v>71</v>
      </c>
      <c r="E160" s="6" t="s">
        <v>63</v>
      </c>
      <c r="F160" t="s">
        <v>80</v>
      </c>
      <c r="H160" t="e">
        <f ca="1">[4]!libelle(C160,'BASE CORRESP'!$B$4,'BASE CORRESP'!$B$2)</f>
        <v>#NAME?</v>
      </c>
    </row>
    <row r="161" spans="3:8" x14ac:dyDescent="0.35">
      <c r="C161">
        <v>626100</v>
      </c>
      <c r="D161" t="s">
        <v>71</v>
      </c>
      <c r="E161" s="6" t="s">
        <v>63</v>
      </c>
      <c r="F161" t="s">
        <v>80</v>
      </c>
      <c r="H161" t="e">
        <f ca="1">[4]!libelle(C161,'BASE CORRESP'!$B$4,'BASE CORRESP'!$B$2)</f>
        <v>#NAME?</v>
      </c>
    </row>
    <row r="162" spans="3:8" x14ac:dyDescent="0.35">
      <c r="C162">
        <v>626200</v>
      </c>
      <c r="D162" t="s">
        <v>72</v>
      </c>
      <c r="E162" s="6" t="s">
        <v>63</v>
      </c>
      <c r="F162" t="s">
        <v>73</v>
      </c>
      <c r="H162" t="e">
        <f ca="1">[4]!libelle(C162,'BASE CORRESP'!$B$4,'BASE CORRESP'!$B$2)</f>
        <v>#NAME?</v>
      </c>
    </row>
    <row r="163" spans="3:8" x14ac:dyDescent="0.35">
      <c r="C163">
        <v>626201</v>
      </c>
      <c r="D163" t="s">
        <v>72</v>
      </c>
      <c r="E163" s="6" t="s">
        <v>63</v>
      </c>
      <c r="F163" t="s">
        <v>73</v>
      </c>
      <c r="H163" t="e">
        <f ca="1">[4]!libelle(C163,'BASE CORRESP'!$B$4,'BASE CORRESP'!$B$2)</f>
        <v>#NAME?</v>
      </c>
    </row>
    <row r="164" spans="3:8" x14ac:dyDescent="0.35">
      <c r="C164">
        <v>626203</v>
      </c>
      <c r="D164" t="s">
        <v>72</v>
      </c>
      <c r="E164" s="6" t="s">
        <v>63</v>
      </c>
      <c r="F164" t="s">
        <v>73</v>
      </c>
      <c r="H164" t="e">
        <f ca="1">[4]!libelle(C164,'BASE CORRESP'!$B$4,'BASE CORRESP'!$B$2)</f>
        <v>#NAME?</v>
      </c>
    </row>
    <row r="165" spans="3:8" x14ac:dyDescent="0.35">
      <c r="C165">
        <v>626210</v>
      </c>
      <c r="D165" t="s">
        <v>72</v>
      </c>
      <c r="E165" s="6" t="s">
        <v>63</v>
      </c>
      <c r="F165" t="s">
        <v>69</v>
      </c>
      <c r="H165" t="e">
        <f ca="1">[4]!libelle(C165,'BASE CORRESP'!$B$4,'BASE CORRESP'!$B$2)</f>
        <v>#NAME?</v>
      </c>
    </row>
    <row r="166" spans="3:8" x14ac:dyDescent="0.35">
      <c r="C166">
        <v>626300</v>
      </c>
      <c r="D166" t="s">
        <v>72</v>
      </c>
      <c r="E166" s="6" t="s">
        <v>63</v>
      </c>
      <c r="F166" t="s">
        <v>73</v>
      </c>
      <c r="H166" t="e">
        <f ca="1">[4]!libelle(C166,'BASE CORRESP'!$B$4,'BASE CORRESP'!$B$2)</f>
        <v>#NAME?</v>
      </c>
    </row>
    <row r="167" spans="3:8" x14ac:dyDescent="0.35">
      <c r="C167">
        <v>627500</v>
      </c>
      <c r="D167" t="s">
        <v>88</v>
      </c>
      <c r="E167" s="6" t="s">
        <v>63</v>
      </c>
      <c r="F167" t="s">
        <v>89</v>
      </c>
      <c r="H167" t="e">
        <f ca="1">[4]!libelle(C167,'BASE CORRESP'!$B$4,'BASE CORRESP'!$B$2)</f>
        <v>#NAME?</v>
      </c>
    </row>
    <row r="168" spans="3:8" x14ac:dyDescent="0.35">
      <c r="C168">
        <v>627800</v>
      </c>
      <c r="D168" t="s">
        <v>88</v>
      </c>
      <c r="E168" s="6" t="s">
        <v>63</v>
      </c>
      <c r="F168" t="s">
        <v>89</v>
      </c>
      <c r="H168" t="e">
        <f ca="1">[4]!libelle(C168,'BASE CORRESP'!$B$4,'BASE CORRESP'!$B$2)</f>
        <v>#NAME?</v>
      </c>
    </row>
    <row r="169" spans="3:8" x14ac:dyDescent="0.35">
      <c r="C169">
        <v>628000</v>
      </c>
      <c r="D169" t="s">
        <v>71</v>
      </c>
      <c r="E169" s="6" t="s">
        <v>63</v>
      </c>
      <c r="F169" t="s">
        <v>80</v>
      </c>
      <c r="H169" t="e">
        <f ca="1">[4]!libelle(C169,'BASE CORRESP'!$B$4,'BASE CORRESP'!$B$2)</f>
        <v>#NAME?</v>
      </c>
    </row>
    <row r="170" spans="3:8" x14ac:dyDescent="0.35">
      <c r="C170">
        <v>628100</v>
      </c>
      <c r="D170" t="s">
        <v>68</v>
      </c>
      <c r="E170" s="6" t="s">
        <v>63</v>
      </c>
      <c r="F170" t="s">
        <v>73</v>
      </c>
      <c r="H170" t="e">
        <f ca="1">[4]!libelle(C170,'BASE CORRESP'!$B$4,'BASE CORRESP'!$B$2)</f>
        <v>#NAME?</v>
      </c>
    </row>
    <row r="171" spans="3:8" x14ac:dyDescent="0.35">
      <c r="C171">
        <v>628500</v>
      </c>
      <c r="D171" t="s">
        <v>68</v>
      </c>
      <c r="E171" s="6" t="s">
        <v>63</v>
      </c>
      <c r="F171" t="s">
        <v>73</v>
      </c>
      <c r="H171" t="e">
        <f ca="1">[4]!libelle(C171,'BASE CORRESP'!$B$4,'BASE CORRESP'!$B$2)</f>
        <v>#NAME?</v>
      </c>
    </row>
    <row r="172" spans="3:8" x14ac:dyDescent="0.35">
      <c r="C172">
        <v>633300</v>
      </c>
      <c r="D172" t="s">
        <v>86</v>
      </c>
      <c r="E172" s="6" t="s">
        <v>63</v>
      </c>
      <c r="F172" t="s">
        <v>87</v>
      </c>
      <c r="H172" t="e">
        <f ca="1">[4]!libelle(C172,'BASE CORRESP'!$B$4,'BASE CORRESP'!$B$2)</f>
        <v>#NAME?</v>
      </c>
    </row>
    <row r="173" spans="3:8" x14ac:dyDescent="0.35">
      <c r="C173">
        <v>633400</v>
      </c>
      <c r="D173" t="s">
        <v>86</v>
      </c>
      <c r="E173" s="6" t="s">
        <v>63</v>
      </c>
      <c r="F173" t="s">
        <v>87</v>
      </c>
      <c r="H173" t="e">
        <f ca="1">[4]!libelle(C173,'BASE CORRESP'!$B$4,'BASE CORRESP'!$B$2)</f>
        <v>#NAME?</v>
      </c>
    </row>
    <row r="174" spans="3:8" x14ac:dyDescent="0.35">
      <c r="C174">
        <v>633500</v>
      </c>
      <c r="D174" t="s">
        <v>86</v>
      </c>
      <c r="E174" s="6" t="s">
        <v>63</v>
      </c>
      <c r="F174" t="s">
        <v>87</v>
      </c>
      <c r="H174" t="e">
        <f ca="1">[4]!libelle(C174,'BASE CORRESP'!$B$4,'BASE CORRESP'!$B$2)</f>
        <v>#NAME?</v>
      </c>
    </row>
    <row r="175" spans="3:8" x14ac:dyDescent="0.35">
      <c r="C175">
        <v>635110</v>
      </c>
      <c r="D175" t="s">
        <v>86</v>
      </c>
      <c r="E175" s="6" t="s">
        <v>63</v>
      </c>
      <c r="F175" t="s">
        <v>87</v>
      </c>
      <c r="H175" t="e">
        <f ca="1">[4]!libelle(C175,'BASE CORRESP'!$B$4,'BASE CORRESP'!$B$2)</f>
        <v>#NAME?</v>
      </c>
    </row>
    <row r="176" spans="3:8" x14ac:dyDescent="0.35">
      <c r="C176">
        <v>635120</v>
      </c>
      <c r="D176" t="s">
        <v>86</v>
      </c>
      <c r="E176" s="6" t="s">
        <v>63</v>
      </c>
      <c r="F176" t="s">
        <v>87</v>
      </c>
      <c r="H176" t="e">
        <f ca="1">[4]!libelle(C176,'BASE CORRESP'!$B$4,'BASE CORRESP'!$B$2)</f>
        <v>#NAME?</v>
      </c>
    </row>
    <row r="177" spans="3:8" x14ac:dyDescent="0.35">
      <c r="C177">
        <v>635140</v>
      </c>
      <c r="D177" t="s">
        <v>86</v>
      </c>
      <c r="E177" s="6" t="s">
        <v>63</v>
      </c>
      <c r="F177" t="s">
        <v>87</v>
      </c>
      <c r="H177" t="e">
        <f ca="1">[4]!libelle(C177,'BASE CORRESP'!$B$4,'BASE CORRESP'!$B$2)</f>
        <v>#NAME?</v>
      </c>
    </row>
    <row r="178" spans="3:8" x14ac:dyDescent="0.35">
      <c r="C178">
        <v>635150</v>
      </c>
      <c r="D178" t="s">
        <v>86</v>
      </c>
      <c r="E178" s="6" t="s">
        <v>63</v>
      </c>
      <c r="F178" t="s">
        <v>87</v>
      </c>
      <c r="H178" t="e">
        <f ca="1">[4]!libelle(C178,'BASE CORRESP'!$B$4,'BASE CORRESP'!$B$2)</f>
        <v>#NAME?</v>
      </c>
    </row>
    <row r="179" spans="3:8" x14ac:dyDescent="0.35">
      <c r="C179">
        <v>635800</v>
      </c>
      <c r="D179" t="s">
        <v>86</v>
      </c>
      <c r="E179" s="6" t="s">
        <v>63</v>
      </c>
      <c r="F179" t="s">
        <v>87</v>
      </c>
      <c r="H179" t="e">
        <f ca="1">[4]!libelle(C179,'BASE CORRESP'!$B$4,'BASE CORRESP'!$B$2)</f>
        <v>#NAME?</v>
      </c>
    </row>
    <row r="180" spans="3:8" x14ac:dyDescent="0.35">
      <c r="C180">
        <v>635801</v>
      </c>
      <c r="D180" t="s">
        <v>86</v>
      </c>
      <c r="E180" s="6" t="s">
        <v>63</v>
      </c>
      <c r="F180" t="s">
        <v>87</v>
      </c>
      <c r="H180" t="e">
        <f ca="1">[4]!libelle(C180,'BASE CORRESP'!$B$4,'BASE CORRESP'!$B$2)</f>
        <v>#NAME?</v>
      </c>
    </row>
    <row r="181" spans="3:8" x14ac:dyDescent="0.35">
      <c r="C181">
        <v>637400</v>
      </c>
      <c r="D181" t="s">
        <v>86</v>
      </c>
      <c r="E181" s="6" t="s">
        <v>63</v>
      </c>
      <c r="F181" t="s">
        <v>87</v>
      </c>
      <c r="H181" t="e">
        <f ca="1">[4]!libelle(C181,'BASE CORRESP'!$B$4,'BASE CORRESP'!$B$2)</f>
        <v>#NAME?</v>
      </c>
    </row>
    <row r="182" spans="3:8" x14ac:dyDescent="0.35">
      <c r="C182">
        <v>637800</v>
      </c>
      <c r="D182" t="s">
        <v>86</v>
      </c>
      <c r="E182" s="6" t="s">
        <v>63</v>
      </c>
      <c r="F182" t="s">
        <v>87</v>
      </c>
      <c r="H182" t="e">
        <f ca="1">[4]!libelle(C182,'BASE CORRESP'!$B$4,'BASE CORRESP'!$B$2)</f>
        <v>#NAME?</v>
      </c>
    </row>
    <row r="183" spans="3:8" x14ac:dyDescent="0.35">
      <c r="C183">
        <v>641200</v>
      </c>
      <c r="D183" t="s">
        <v>58</v>
      </c>
      <c r="E183" s="6" t="s">
        <v>54</v>
      </c>
      <c r="F183" t="s">
        <v>59</v>
      </c>
      <c r="H183" t="e">
        <f ca="1">[4]!libelle(C183,'BASE CORRESP'!$B$4,'BASE CORRESP'!$B$2)</f>
        <v>#NAME?</v>
      </c>
    </row>
    <row r="184" spans="3:8" x14ac:dyDescent="0.35">
      <c r="C184">
        <v>641210</v>
      </c>
      <c r="D184" t="s">
        <v>58</v>
      </c>
      <c r="E184" s="6" t="s">
        <v>54</v>
      </c>
      <c r="F184" t="s">
        <v>59</v>
      </c>
      <c r="H184" t="e">
        <f ca="1">[4]!libelle(C184,'BASE CORRESP'!$B$4,'BASE CORRESP'!$B$2)</f>
        <v>#NAME?</v>
      </c>
    </row>
    <row r="185" spans="3:8" x14ac:dyDescent="0.35">
      <c r="C185">
        <v>641220</v>
      </c>
      <c r="D185" t="s">
        <v>58</v>
      </c>
      <c r="E185" s="6" t="s">
        <v>54</v>
      </c>
      <c r="F185" t="s">
        <v>59</v>
      </c>
      <c r="H185" t="e">
        <f ca="1">[4]!libelle(C185,'BASE CORRESP'!$B$4,'BASE CORRESP'!$B$2)</f>
        <v>#NAME?</v>
      </c>
    </row>
    <row r="186" spans="3:8" x14ac:dyDescent="0.35">
      <c r="C186">
        <v>641350</v>
      </c>
      <c r="D186" t="s">
        <v>58</v>
      </c>
      <c r="E186" s="6" t="s">
        <v>54</v>
      </c>
      <c r="F186" t="s">
        <v>59</v>
      </c>
      <c r="H186" t="e">
        <f ca="1">[4]!libelle(C186,'BASE CORRESP'!$B$4,'BASE CORRESP'!$B$2)</f>
        <v>#NAME?</v>
      </c>
    </row>
    <row r="187" spans="3:8" x14ac:dyDescent="0.35">
      <c r="C187">
        <v>641460</v>
      </c>
      <c r="D187" t="s">
        <v>58</v>
      </c>
      <c r="E187" s="6" t="s">
        <v>54</v>
      </c>
      <c r="F187" t="s">
        <v>59</v>
      </c>
      <c r="H187" t="e">
        <f ca="1">[4]!libelle(C187,'BASE CORRESP'!$B$4,'BASE CORRESP'!$B$2)</f>
        <v>#NAME?</v>
      </c>
    </row>
    <row r="188" spans="3:8" x14ac:dyDescent="0.35">
      <c r="C188">
        <v>641900</v>
      </c>
      <c r="D188" t="s">
        <v>58</v>
      </c>
      <c r="E188" s="6" t="s">
        <v>54</v>
      </c>
      <c r="F188" t="s">
        <v>59</v>
      </c>
      <c r="H188" t="e">
        <f ca="1">[4]!libelle(C188,'BASE CORRESP'!$B$4,'BASE CORRESP'!$B$2)</f>
        <v>#NAME?</v>
      </c>
    </row>
    <row r="189" spans="3:8" x14ac:dyDescent="0.35">
      <c r="C189">
        <v>645100</v>
      </c>
      <c r="D189" t="s">
        <v>58</v>
      </c>
      <c r="E189" s="6" t="s">
        <v>54</v>
      </c>
      <c r="F189" t="s">
        <v>60</v>
      </c>
      <c r="H189" t="e">
        <f ca="1">[4]!libelle(C189,'BASE CORRESP'!$B$4,'BASE CORRESP'!$B$2)</f>
        <v>#NAME?</v>
      </c>
    </row>
    <row r="190" spans="3:8" x14ac:dyDescent="0.35">
      <c r="C190">
        <v>645310</v>
      </c>
      <c r="D190" t="s">
        <v>58</v>
      </c>
      <c r="E190" s="6" t="s">
        <v>54</v>
      </c>
      <c r="F190" t="s">
        <v>60</v>
      </c>
      <c r="H190" t="e">
        <f ca="1">[4]!libelle(C190,'BASE CORRESP'!$B$4,'BASE CORRESP'!$B$2)</f>
        <v>#NAME?</v>
      </c>
    </row>
    <row r="191" spans="3:8" x14ac:dyDescent="0.35">
      <c r="C191">
        <v>645350</v>
      </c>
      <c r="D191" t="s">
        <v>58</v>
      </c>
      <c r="E191" s="6" t="s">
        <v>54</v>
      </c>
      <c r="F191" t="s">
        <v>60</v>
      </c>
      <c r="H191" t="e">
        <f ca="1">[4]!libelle(C191,'BASE CORRESP'!$B$4,'BASE CORRESP'!$B$2)</f>
        <v>#NAME?</v>
      </c>
    </row>
    <row r="192" spans="3:8" x14ac:dyDescent="0.35">
      <c r="C192">
        <v>645400</v>
      </c>
      <c r="D192" t="s">
        <v>58</v>
      </c>
      <c r="E192" s="6" t="s">
        <v>54</v>
      </c>
      <c r="F192" t="s">
        <v>60</v>
      </c>
      <c r="H192" t="e">
        <f ca="1">[4]!libelle(C192,'BASE CORRESP'!$B$4,'BASE CORRESP'!$B$2)</f>
        <v>#NAME?</v>
      </c>
    </row>
    <row r="193" spans="2:8" x14ac:dyDescent="0.35">
      <c r="C193">
        <v>645411</v>
      </c>
      <c r="D193" t="s">
        <v>58</v>
      </c>
      <c r="E193" s="6" t="s">
        <v>54</v>
      </c>
      <c r="F193" t="s">
        <v>60</v>
      </c>
      <c r="H193" t="e">
        <f ca="1">[4]!libelle(C193,'BASE CORRESP'!$B$4,'BASE CORRESP'!$B$2)</f>
        <v>#NAME?</v>
      </c>
    </row>
    <row r="194" spans="2:8" x14ac:dyDescent="0.35">
      <c r="C194">
        <v>645412</v>
      </c>
      <c r="D194" t="s">
        <v>58</v>
      </c>
      <c r="E194" s="6" t="s">
        <v>54</v>
      </c>
      <c r="F194" t="s">
        <v>60</v>
      </c>
      <c r="H194" t="e">
        <f ca="1">[4]!libelle(C194,'BASE CORRESP'!$B$4,'BASE CORRESP'!$B$2)</f>
        <v>#NAME?</v>
      </c>
    </row>
    <row r="195" spans="2:8" x14ac:dyDescent="0.35">
      <c r="C195">
        <v>645413</v>
      </c>
      <c r="D195" t="s">
        <v>58</v>
      </c>
      <c r="E195" s="6" t="s">
        <v>54</v>
      </c>
      <c r="F195" t="s">
        <v>61</v>
      </c>
      <c r="H195" t="e">
        <f ca="1">[4]!libelle(C195,'BASE CORRESP'!$B$4,'BASE CORRESP'!$B$2)</f>
        <v>#NAME?</v>
      </c>
    </row>
    <row r="196" spans="2:8" x14ac:dyDescent="0.35">
      <c r="C196">
        <v>645500</v>
      </c>
      <c r="D196" t="s">
        <v>58</v>
      </c>
      <c r="E196" s="6" t="s">
        <v>54</v>
      </c>
      <c r="F196" t="s">
        <v>61</v>
      </c>
      <c r="H196" t="e">
        <f ca="1">[4]!libelle(C196,'BASE CORRESP'!$B$4,'BASE CORRESP'!$B$2)</f>
        <v>#NAME?</v>
      </c>
    </row>
    <row r="197" spans="2:8" x14ac:dyDescent="0.35">
      <c r="C197">
        <v>645510</v>
      </c>
      <c r="D197" t="s">
        <v>58</v>
      </c>
      <c r="E197" s="6" t="s">
        <v>54</v>
      </c>
      <c r="F197" t="s">
        <v>61</v>
      </c>
      <c r="H197" t="e">
        <f ca="1">[4]!libelle(C197,'BASE CORRESP'!$B$4,'BASE CORRESP'!$B$2)</f>
        <v>#NAME?</v>
      </c>
    </row>
    <row r="198" spans="2:8" x14ac:dyDescent="0.35">
      <c r="C198">
        <v>645800</v>
      </c>
      <c r="D198" t="s">
        <v>58</v>
      </c>
      <c r="E198" s="6" t="s">
        <v>54</v>
      </c>
      <c r="F198" t="s">
        <v>61</v>
      </c>
      <c r="H198" t="e">
        <f ca="1">[4]!libelle(C198,'BASE CORRESP'!$B$4,'BASE CORRESP'!$B$2)</f>
        <v>#NAME?</v>
      </c>
    </row>
    <row r="199" spans="2:8" x14ac:dyDescent="0.35">
      <c r="C199">
        <v>645810</v>
      </c>
      <c r="D199" t="s">
        <v>58</v>
      </c>
      <c r="E199" s="7" t="s">
        <v>54</v>
      </c>
      <c r="F199" t="s">
        <v>61</v>
      </c>
      <c r="H199" t="e">
        <f ca="1">[4]!libelle(C199,'BASE CORRESP'!$B$4,'BASE CORRESP'!$B$2)</f>
        <v>#NAME?</v>
      </c>
    </row>
    <row r="200" spans="2:8" x14ac:dyDescent="0.35">
      <c r="C200">
        <v>647200</v>
      </c>
      <c r="D200" t="s">
        <v>58</v>
      </c>
      <c r="E200" s="6" t="s">
        <v>54</v>
      </c>
      <c r="F200" t="s">
        <v>61</v>
      </c>
      <c r="H200" t="e">
        <f ca="1">[4]!libelle(C200,'BASE CORRESP'!$B$4,'BASE CORRESP'!$B$2)</f>
        <v>#NAME?</v>
      </c>
    </row>
    <row r="201" spans="2:8" x14ac:dyDescent="0.35">
      <c r="C201">
        <v>647400</v>
      </c>
      <c r="D201" t="s">
        <v>58</v>
      </c>
      <c r="E201" s="6" t="s">
        <v>54</v>
      </c>
      <c r="F201" t="s">
        <v>61</v>
      </c>
      <c r="H201" t="e">
        <f ca="1">[4]!libelle(C201,'BASE CORRESP'!$B$4,'BASE CORRESP'!$B$2)</f>
        <v>#NAME?</v>
      </c>
    </row>
    <row r="202" spans="2:8" x14ac:dyDescent="0.35">
      <c r="B202" t="s">
        <v>55</v>
      </c>
      <c r="C202">
        <v>647500</v>
      </c>
      <c r="D202" t="s">
        <v>58</v>
      </c>
      <c r="E202" s="6" t="s">
        <v>54</v>
      </c>
      <c r="F202" t="s">
        <v>61</v>
      </c>
      <c r="H202" t="e">
        <f ca="1">[4]!libelle(C202,'BASE CORRESP'!$B$4,'BASE CORRESP'!$B$2)</f>
        <v>#NAME?</v>
      </c>
    </row>
    <row r="203" spans="2:8" x14ac:dyDescent="0.35">
      <c r="C203">
        <v>647800</v>
      </c>
      <c r="D203" t="s">
        <v>58</v>
      </c>
      <c r="E203" s="6" t="s">
        <v>54</v>
      </c>
      <c r="F203" t="s">
        <v>61</v>
      </c>
      <c r="H203" t="e">
        <f ca="1">[4]!libelle(C203,'BASE CORRESP'!$B$4,'BASE CORRESP'!$B$2)</f>
        <v>#NAME?</v>
      </c>
    </row>
    <row r="204" spans="2:8" x14ac:dyDescent="0.35">
      <c r="C204">
        <v>648000</v>
      </c>
      <c r="D204" t="s">
        <v>66</v>
      </c>
      <c r="E204" s="7" t="s">
        <v>63</v>
      </c>
      <c r="F204" t="s">
        <v>67</v>
      </c>
      <c r="H204" t="e">
        <f ca="1">[4]!libelle(C204,'BASE CORRESP'!$B$4,'BASE CORRESP'!$B$2)</f>
        <v>#NAME?</v>
      </c>
    </row>
    <row r="205" spans="2:8" x14ac:dyDescent="0.35">
      <c r="C205">
        <v>651000</v>
      </c>
      <c r="D205" t="s">
        <v>82</v>
      </c>
      <c r="E205" s="7" t="s">
        <v>83</v>
      </c>
      <c r="F205" t="s">
        <v>81</v>
      </c>
      <c r="H205" t="e">
        <f ca="1">[4]!libelle(C205,'BASE CORRESP'!$B$4,'BASE CORRESP'!$B$2)</f>
        <v>#NAME?</v>
      </c>
    </row>
    <row r="206" spans="2:8" x14ac:dyDescent="0.35">
      <c r="C206">
        <v>651100</v>
      </c>
      <c r="D206" t="s">
        <v>82</v>
      </c>
      <c r="E206" s="7" t="s">
        <v>83</v>
      </c>
      <c r="F206" t="s">
        <v>81</v>
      </c>
      <c r="H206" t="e">
        <f ca="1">[4]!libelle(C206,'BASE CORRESP'!$B$4,'BASE CORRESP'!$B$2)</f>
        <v>#NAME?</v>
      </c>
    </row>
    <row r="207" spans="2:8" x14ac:dyDescent="0.35">
      <c r="C207">
        <v>651600</v>
      </c>
      <c r="D207" t="s">
        <v>82</v>
      </c>
      <c r="E207" s="7" t="s">
        <v>83</v>
      </c>
      <c r="F207" t="s">
        <v>81</v>
      </c>
      <c r="H207" t="e">
        <f ca="1">[4]!libelle(C207,'BASE CORRESP'!$B$4,'BASE CORRESP'!$B$2)</f>
        <v>#NAME?</v>
      </c>
    </row>
    <row r="208" spans="2:8" x14ac:dyDescent="0.35">
      <c r="C208">
        <v>652000</v>
      </c>
      <c r="D208" t="s">
        <v>82</v>
      </c>
      <c r="E208" s="7" t="s">
        <v>83</v>
      </c>
      <c r="F208" t="s">
        <v>92</v>
      </c>
      <c r="H208" t="e">
        <f ca="1">[4]!libelle(C208,'BASE CORRESP'!$B$4,'BASE CORRESP'!$B$2)</f>
        <v>#NAME?</v>
      </c>
    </row>
    <row r="209" spans="3:8" x14ac:dyDescent="0.35">
      <c r="C209">
        <v>654000</v>
      </c>
      <c r="D209" t="s">
        <v>98</v>
      </c>
      <c r="E209" s="7" t="s">
        <v>83</v>
      </c>
      <c r="F209" t="s">
        <v>99</v>
      </c>
      <c r="H209" t="e">
        <f ca="1">[4]!libelle(C209,'BASE CORRESP'!$B$4,'BASE CORRESP'!$B$2)</f>
        <v>#NAME?</v>
      </c>
    </row>
    <row r="210" spans="3:8" x14ac:dyDescent="0.35">
      <c r="C210">
        <v>654900</v>
      </c>
      <c r="D210" t="s">
        <v>98</v>
      </c>
      <c r="E210" s="7" t="s">
        <v>83</v>
      </c>
      <c r="F210" t="s">
        <v>99</v>
      </c>
      <c r="H210" t="e">
        <f ca="1">[4]!libelle(C210,'BASE CORRESP'!$B$4,'BASE CORRESP'!$B$2)</f>
        <v>#NAME?</v>
      </c>
    </row>
    <row r="211" spans="3:8" x14ac:dyDescent="0.35">
      <c r="C211">
        <v>658000</v>
      </c>
      <c r="D211" t="s">
        <v>93</v>
      </c>
      <c r="E211" s="7" t="s">
        <v>94</v>
      </c>
      <c r="F211" t="s">
        <v>95</v>
      </c>
      <c r="H211" t="e">
        <f ca="1">[4]!libelle(C211,'BASE CORRESP'!$B$4,'BASE CORRESP'!$B$2)</f>
        <v>#NAME?</v>
      </c>
    </row>
    <row r="212" spans="3:8" x14ac:dyDescent="0.35">
      <c r="C212">
        <v>661500</v>
      </c>
      <c r="D212" t="s">
        <v>102</v>
      </c>
      <c r="E212" s="6" t="s">
        <v>83</v>
      </c>
      <c r="F212" t="s">
        <v>103</v>
      </c>
      <c r="H212" t="e">
        <f ca="1">[4]!libelle(C212,'BASE CORRESP'!$B$4,'BASE CORRESP'!$B$2)</f>
        <v>#NAME?</v>
      </c>
    </row>
    <row r="213" spans="3:8" x14ac:dyDescent="0.35">
      <c r="C213">
        <v>661600</v>
      </c>
      <c r="D213" t="s">
        <v>102</v>
      </c>
      <c r="E213" s="6" t="s">
        <v>83</v>
      </c>
      <c r="F213" t="s">
        <v>103</v>
      </c>
      <c r="H213" t="e">
        <f ca="1">[4]!libelle(C213,'BASE CORRESP'!$B$4,'BASE CORRESP'!$B$2)</f>
        <v>#NAME?</v>
      </c>
    </row>
    <row r="214" spans="3:8" x14ac:dyDescent="0.35">
      <c r="C214">
        <v>665000</v>
      </c>
      <c r="D214" t="s">
        <v>102</v>
      </c>
      <c r="E214" s="7" t="s">
        <v>83</v>
      </c>
      <c r="F214" s="7" t="s">
        <v>103</v>
      </c>
      <c r="H214" t="e">
        <f ca="1">[4]!libelle(C214,'BASE CORRESP'!$B$4,'BASE CORRESP'!$B$2)</f>
        <v>#NAME?</v>
      </c>
    </row>
    <row r="215" spans="3:8" x14ac:dyDescent="0.35">
      <c r="C215">
        <v>666000</v>
      </c>
      <c r="D215" t="s">
        <v>102</v>
      </c>
      <c r="E215" s="6" t="s">
        <v>83</v>
      </c>
      <c r="F215" s="7" t="s">
        <v>103</v>
      </c>
      <c r="H215" t="e">
        <f ca="1">[4]!libelle(C215,'BASE CORRESP'!$B$4,'BASE CORRESP'!$B$2)</f>
        <v>#NAME?</v>
      </c>
    </row>
    <row r="216" spans="3:8" x14ac:dyDescent="0.35">
      <c r="C216">
        <v>667000</v>
      </c>
      <c r="D216" t="s">
        <v>102</v>
      </c>
      <c r="E216" s="6" t="s">
        <v>83</v>
      </c>
      <c r="F216" t="s">
        <v>103</v>
      </c>
      <c r="H216" t="e">
        <f ca="1">[4]!libelle(C216,'BASE CORRESP'!$B$4,'BASE CORRESP'!$B$2)</f>
        <v>#NAME?</v>
      </c>
    </row>
    <row r="217" spans="3:8" x14ac:dyDescent="0.35">
      <c r="C217">
        <v>671200</v>
      </c>
      <c r="D217" t="s">
        <v>86</v>
      </c>
      <c r="E217" s="6" t="s">
        <v>63</v>
      </c>
      <c r="F217" t="s">
        <v>87</v>
      </c>
      <c r="H217" t="e">
        <f ca="1">[4]!libelle(C217,'BASE CORRESP'!$B$4,'BASE CORRESP'!$B$2)</f>
        <v>#NAME?</v>
      </c>
    </row>
    <row r="218" spans="3:8" x14ac:dyDescent="0.35">
      <c r="C218">
        <v>671210</v>
      </c>
      <c r="D218" t="s">
        <v>86</v>
      </c>
      <c r="E218" s="6" t="s">
        <v>63</v>
      </c>
      <c r="F218" t="s">
        <v>87</v>
      </c>
      <c r="H218" t="e">
        <f ca="1">[4]!libelle(C218,'BASE CORRESP'!$B$4,'BASE CORRESP'!$B$2)</f>
        <v>#NAME?</v>
      </c>
    </row>
    <row r="219" spans="3:8" x14ac:dyDescent="0.35">
      <c r="C219">
        <v>671800</v>
      </c>
      <c r="D219" t="s">
        <v>107</v>
      </c>
      <c r="E219" s="6" t="s">
        <v>94</v>
      </c>
      <c r="F219" t="s">
        <v>108</v>
      </c>
      <c r="H219" t="e">
        <f ca="1">[4]!libelle(C219,'BASE CORRESP'!$B$4,'BASE CORRESP'!$B$2)</f>
        <v>#NAME?</v>
      </c>
    </row>
    <row r="220" spans="3:8" x14ac:dyDescent="0.35">
      <c r="C220">
        <v>678800</v>
      </c>
      <c r="D220" t="s">
        <v>107</v>
      </c>
      <c r="E220" s="7" t="s">
        <v>94</v>
      </c>
      <c r="F220" t="s">
        <v>108</v>
      </c>
      <c r="H220" t="e">
        <f ca="1">[4]!libelle(C220,'BASE CORRESP'!$B$4,'BASE CORRESP'!$B$2)</f>
        <v>#NAME?</v>
      </c>
    </row>
    <row r="221" spans="3:8" x14ac:dyDescent="0.35">
      <c r="C221">
        <v>681110</v>
      </c>
      <c r="D221" t="s">
        <v>96</v>
      </c>
      <c r="E221" s="6" t="s">
        <v>83</v>
      </c>
      <c r="F221" t="s">
        <v>97</v>
      </c>
      <c r="H221" t="e">
        <f ca="1">[4]!libelle(C221,'BASE CORRESP'!$B$4,'BASE CORRESP'!$B$2)</f>
        <v>#NAME?</v>
      </c>
    </row>
    <row r="222" spans="3:8" x14ac:dyDescent="0.35">
      <c r="C222">
        <v>681120</v>
      </c>
      <c r="D222" t="s">
        <v>96</v>
      </c>
      <c r="E222" s="6" t="s">
        <v>83</v>
      </c>
      <c r="F222" t="s">
        <v>97</v>
      </c>
      <c r="H222" t="e">
        <f ca="1">[4]!libelle(C222,'BASE CORRESP'!$B$4,'BASE CORRESP'!$B$2)</f>
        <v>#NAME?</v>
      </c>
    </row>
    <row r="223" spans="3:8" x14ac:dyDescent="0.35">
      <c r="C223">
        <v>681740</v>
      </c>
      <c r="D223" t="s">
        <v>98</v>
      </c>
      <c r="E223" s="6" t="s">
        <v>83</v>
      </c>
      <c r="F223" t="s">
        <v>99</v>
      </c>
      <c r="H223" t="e">
        <f ca="1">[4]!libelle(C223,'BASE CORRESP'!$B$4,'BASE CORRESP'!$B$2)</f>
        <v>#NAME?</v>
      </c>
    </row>
    <row r="224" spans="3:8" x14ac:dyDescent="0.35">
      <c r="C224">
        <v>687500</v>
      </c>
      <c r="D224" t="s">
        <v>107</v>
      </c>
      <c r="E224" s="6" t="s">
        <v>94</v>
      </c>
      <c r="F224" t="s">
        <v>108</v>
      </c>
      <c r="H224" t="e">
        <f ca="1">[4]!libelle(C224,'BASE CORRESP'!$B$4,'BASE CORRESP'!$B$2)</f>
        <v>#NAME?</v>
      </c>
    </row>
    <row r="225" spans="2:8" x14ac:dyDescent="0.35">
      <c r="C225">
        <v>691000</v>
      </c>
      <c r="D225" t="s">
        <v>104</v>
      </c>
      <c r="E225" s="7" t="s">
        <v>105</v>
      </c>
      <c r="F225" t="s">
        <v>109</v>
      </c>
      <c r="H225" t="e">
        <f ca="1">[4]!libelle(C225,'BASE CORRESP'!$B$4,'BASE CORRESP'!$B$2)</f>
        <v>#NAME?</v>
      </c>
    </row>
    <row r="226" spans="2:8" x14ac:dyDescent="0.35">
      <c r="C226">
        <v>695000</v>
      </c>
      <c r="D226" t="s">
        <v>104</v>
      </c>
      <c r="E226" s="7" t="s">
        <v>105</v>
      </c>
      <c r="F226" t="s">
        <v>106</v>
      </c>
      <c r="H226" t="e">
        <f ca="1">[4]!libelle(C226,'BASE CORRESP'!$B$4,'BASE CORRESP'!$B$2)</f>
        <v>#NAME?</v>
      </c>
    </row>
    <row r="227" spans="2:8" x14ac:dyDescent="0.35">
      <c r="C227">
        <v>695300</v>
      </c>
      <c r="D227" t="s">
        <v>104</v>
      </c>
      <c r="E227" s="7" t="s">
        <v>105</v>
      </c>
      <c r="F227" t="s">
        <v>106</v>
      </c>
      <c r="H227" t="e">
        <f ca="1">[4]!libelle(C227,'BASE CORRESP'!$B$4,'BASE CORRESP'!$B$2)</f>
        <v>#NAME?</v>
      </c>
    </row>
    <row r="228" spans="2:8" x14ac:dyDescent="0.35">
      <c r="C228">
        <v>706100</v>
      </c>
      <c r="D228" t="s">
        <v>53</v>
      </c>
      <c r="E228" s="6" t="s">
        <v>54</v>
      </c>
      <c r="F228" s="8" t="s">
        <v>65</v>
      </c>
      <c r="H228" t="e">
        <f ca="1">[4]!libelle(C228,'BASE CORRESP'!$B$4,'BASE CORRESP'!$B$2)</f>
        <v>#NAME?</v>
      </c>
    </row>
    <row r="229" spans="2:8" x14ac:dyDescent="0.35">
      <c r="C229">
        <v>706200</v>
      </c>
      <c r="D229" t="s">
        <v>53</v>
      </c>
      <c r="E229" s="6" t="s">
        <v>54</v>
      </c>
      <c r="F229" s="8" t="s">
        <v>65</v>
      </c>
      <c r="H229" t="e">
        <f ca="1">[4]!libelle(C229,'BASE CORRESP'!$B$4,'BASE CORRESP'!$B$2)</f>
        <v>#NAME?</v>
      </c>
    </row>
    <row r="230" spans="2:8" x14ac:dyDescent="0.35">
      <c r="C230">
        <v>706910</v>
      </c>
      <c r="D230" t="s">
        <v>53</v>
      </c>
      <c r="E230" s="6" t="s">
        <v>54</v>
      </c>
      <c r="F230" s="8" t="s">
        <v>65</v>
      </c>
      <c r="H230" t="e">
        <f ca="1">[4]!libelle(C230,'BASE CORRESP'!$B$4,'BASE CORRESP'!$B$2)</f>
        <v>#NAME?</v>
      </c>
    </row>
    <row r="231" spans="2:8" x14ac:dyDescent="0.35">
      <c r="C231">
        <v>706920</v>
      </c>
      <c r="D231" t="s">
        <v>53</v>
      </c>
      <c r="E231" s="6" t="s">
        <v>54</v>
      </c>
      <c r="F231" s="8" t="s">
        <v>65</v>
      </c>
      <c r="H231" t="e">
        <f ca="1">[4]!libelle(C231,'BASE CORRESP'!$B$4,'BASE CORRESP'!$B$2)</f>
        <v>#NAME?</v>
      </c>
    </row>
    <row r="232" spans="2:8" x14ac:dyDescent="0.35">
      <c r="B232" t="s">
        <v>48</v>
      </c>
      <c r="C232">
        <v>708500</v>
      </c>
      <c r="D232" t="s">
        <v>53</v>
      </c>
      <c r="E232" s="7" t="s">
        <v>54</v>
      </c>
      <c r="F232" s="8" t="s">
        <v>65</v>
      </c>
      <c r="H232" t="e">
        <f ca="1">[4]!libelle(C232,'BASE CORRESP'!$B$4,'BASE CORRESP'!$B$2)</f>
        <v>#NAME?</v>
      </c>
    </row>
    <row r="233" spans="2:8" x14ac:dyDescent="0.35">
      <c r="B233" t="s">
        <v>48</v>
      </c>
      <c r="C233">
        <v>740000</v>
      </c>
      <c r="D233" t="s">
        <v>72</v>
      </c>
      <c r="E233" s="6" t="s">
        <v>63</v>
      </c>
      <c r="F233" t="s">
        <v>73</v>
      </c>
      <c r="H233" t="e">
        <f ca="1">[4]!libelle(C233,'BASE CORRESP'!$B$4,'BASE CORRESP'!$B$2)</f>
        <v>#NAME?</v>
      </c>
    </row>
    <row r="234" spans="2:8" x14ac:dyDescent="0.35">
      <c r="C234">
        <v>758000</v>
      </c>
      <c r="D234" t="s">
        <v>93</v>
      </c>
      <c r="E234" s="6" t="s">
        <v>94</v>
      </c>
      <c r="F234" t="s">
        <v>95</v>
      </c>
      <c r="H234" t="e">
        <f ca="1">[4]!libelle(C234,'BASE CORRESP'!$B$4,'BASE CORRESP'!$B$2)</f>
        <v>#NAME?</v>
      </c>
    </row>
    <row r="235" spans="2:8" x14ac:dyDescent="0.35">
      <c r="B235" t="s">
        <v>48</v>
      </c>
      <c r="C235">
        <v>761000</v>
      </c>
      <c r="D235" t="s">
        <v>102</v>
      </c>
      <c r="E235" s="6" t="s">
        <v>83</v>
      </c>
      <c r="F235" t="s">
        <v>103</v>
      </c>
      <c r="H235" t="e">
        <f ca="1">[4]!libelle(C235,'BASE CORRESP'!$B$4,'BASE CORRESP'!$B$2)</f>
        <v>#NAME?</v>
      </c>
    </row>
    <row r="236" spans="2:8" x14ac:dyDescent="0.35">
      <c r="B236" t="s">
        <v>48</v>
      </c>
      <c r="C236">
        <v>761600</v>
      </c>
      <c r="D236" t="s">
        <v>71</v>
      </c>
      <c r="E236" s="6" t="s">
        <v>63</v>
      </c>
      <c r="F236" t="s">
        <v>91</v>
      </c>
      <c r="H236" t="e">
        <f ca="1">[4]!libelle(C236,'BASE CORRESP'!$B$4,'BASE CORRESP'!$B$2)</f>
        <v>#NAME?</v>
      </c>
    </row>
    <row r="237" spans="2:8" x14ac:dyDescent="0.35">
      <c r="B237" t="s">
        <v>48</v>
      </c>
      <c r="C237">
        <v>763100</v>
      </c>
      <c r="D237" t="s">
        <v>102</v>
      </c>
      <c r="E237" s="6" t="s">
        <v>83</v>
      </c>
      <c r="F237" t="s">
        <v>103</v>
      </c>
      <c r="H237" t="e">
        <f ca="1">[4]!libelle(C237,'BASE CORRESP'!$B$4,'BASE CORRESP'!$B$2)</f>
        <v>#NAME?</v>
      </c>
    </row>
    <row r="238" spans="2:8" x14ac:dyDescent="0.35">
      <c r="C238">
        <v>764000</v>
      </c>
      <c r="D238" t="s">
        <v>53</v>
      </c>
      <c r="E238" s="6" t="s">
        <v>54</v>
      </c>
      <c r="F238" t="s">
        <v>103</v>
      </c>
      <c r="H238" t="e">
        <f ca="1">[4]!libelle(C238,'BASE CORRESP'!$B$4,'BASE CORRESP'!$B$2)</f>
        <v>#NAME?</v>
      </c>
    </row>
    <row r="239" spans="2:8" x14ac:dyDescent="0.35">
      <c r="B239" t="s">
        <v>48</v>
      </c>
      <c r="C239">
        <v>766000</v>
      </c>
      <c r="D239" t="s">
        <v>102</v>
      </c>
      <c r="E239" s="6" t="s">
        <v>83</v>
      </c>
      <c r="F239" t="s">
        <v>103</v>
      </c>
      <c r="H239" t="e">
        <f ca="1">[4]!libelle(C239,'BASE CORRESP'!$B$4,'BASE CORRESP'!$B$2)</f>
        <v>#NAME?</v>
      </c>
    </row>
    <row r="240" spans="2:8" x14ac:dyDescent="0.35">
      <c r="B240" t="s">
        <v>48</v>
      </c>
      <c r="C240">
        <v>767000</v>
      </c>
      <c r="D240" t="s">
        <v>102</v>
      </c>
      <c r="E240" s="6" t="s">
        <v>83</v>
      </c>
      <c r="F240" t="s">
        <v>103</v>
      </c>
      <c r="H240" t="e">
        <f ca="1">[4]!libelle(C240,'BASE CORRESP'!$B$4,'BASE CORRESP'!$B$2)</f>
        <v>#NAME?</v>
      </c>
    </row>
    <row r="241" spans="2:8" x14ac:dyDescent="0.35">
      <c r="C241">
        <v>771100</v>
      </c>
      <c r="D241" t="s">
        <v>102</v>
      </c>
      <c r="E241" s="6" t="s">
        <v>83</v>
      </c>
      <c r="F241" t="s">
        <v>103</v>
      </c>
      <c r="H241" t="e">
        <f ca="1">[4]!libelle(C241,'BASE CORRESP'!$B$4,'BASE CORRESP'!$B$2)</f>
        <v>#NAME?</v>
      </c>
    </row>
    <row r="242" spans="2:8" x14ac:dyDescent="0.35">
      <c r="B242" t="s">
        <v>48</v>
      </c>
      <c r="C242">
        <v>771800</v>
      </c>
      <c r="D242" t="s">
        <v>107</v>
      </c>
      <c r="E242" s="6" t="s">
        <v>94</v>
      </c>
      <c r="F242" t="s">
        <v>108</v>
      </c>
      <c r="H242" t="e">
        <f ca="1">[4]!libelle(C242,'BASE CORRESP'!$B$4,'BASE CORRESP'!$B$2)</f>
        <v>#NAME?</v>
      </c>
    </row>
    <row r="243" spans="2:8" x14ac:dyDescent="0.35">
      <c r="B243" t="s">
        <v>48</v>
      </c>
      <c r="C243">
        <v>775000</v>
      </c>
      <c r="D243" t="s">
        <v>107</v>
      </c>
      <c r="E243" s="6" t="s">
        <v>94</v>
      </c>
      <c r="F243" t="s">
        <v>108</v>
      </c>
      <c r="H243" t="e">
        <f ca="1">[4]!libelle(C243,'BASE CORRESP'!$B$4,'BASE CORRESP'!$B$2)</f>
        <v>#NAME?</v>
      </c>
    </row>
    <row r="244" spans="2:8" x14ac:dyDescent="0.35">
      <c r="B244" t="s">
        <v>48</v>
      </c>
      <c r="C244">
        <v>781740</v>
      </c>
      <c r="D244" t="s">
        <v>98</v>
      </c>
      <c r="E244" s="6" t="s">
        <v>83</v>
      </c>
      <c r="F244" t="s">
        <v>99</v>
      </c>
      <c r="H244" t="e">
        <f ca="1">[4]!libelle(C244,'BASE CORRESP'!$B$4,'BASE CORRESP'!$B$2)</f>
        <v>#NAME?</v>
      </c>
    </row>
    <row r="245" spans="2:8" x14ac:dyDescent="0.35">
      <c r="B245" t="s">
        <v>48</v>
      </c>
      <c r="C245">
        <v>787500</v>
      </c>
      <c r="D245" t="s">
        <v>107</v>
      </c>
      <c r="E245" s="6" t="s">
        <v>94</v>
      </c>
      <c r="F245" t="s">
        <v>108</v>
      </c>
      <c r="H245" t="e">
        <f ca="1">[4]!libelle(C245,'BASE CORRESP'!$B$4,'BASE CORRESP'!$B$2)</f>
        <v>#NAME?</v>
      </c>
    </row>
    <row r="246" spans="2:8" x14ac:dyDescent="0.35">
      <c r="B246" t="s">
        <v>48</v>
      </c>
      <c r="C246">
        <v>791000</v>
      </c>
      <c r="D246" t="s">
        <v>93</v>
      </c>
      <c r="E246" s="6" t="s">
        <v>94</v>
      </c>
      <c r="F246" t="s">
        <v>95</v>
      </c>
      <c r="H246" t="e">
        <f ca="1">[4]!libelle(C246,'BASE CORRESP'!$B$4,'BASE CORRESP'!$B$2)</f>
        <v>#NAME?</v>
      </c>
    </row>
    <row r="247" spans="2:8" x14ac:dyDescent="0.35">
      <c r="B247" t="s">
        <v>48</v>
      </c>
      <c r="C247">
        <v>791001</v>
      </c>
      <c r="D247" t="s">
        <v>58</v>
      </c>
      <c r="E247" s="7" t="s">
        <v>54</v>
      </c>
      <c r="F247" t="s">
        <v>61</v>
      </c>
      <c r="H247" t="e">
        <f ca="1">[4]!libelle(C247,'BASE CORRESP'!$B$4,'BASE CORRESP'!$B$2)</f>
        <v>#NAME?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A2" sqref="A2"/>
    </sheetView>
  </sheetViews>
  <sheetFormatPr baseColWidth="10" defaultRowHeight="14.5" x14ac:dyDescent="0.35"/>
  <sheetData>
    <row r="2" spans="1:1" x14ac:dyDescent="0.35">
      <c r="A2" t="s">
        <v>260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P&amp;L 2015</vt:lpstr>
      <vt:lpstr>TCD</vt:lpstr>
      <vt:lpstr>BASE</vt:lpstr>
      <vt:lpstr>BASE CORRESP</vt:lpstr>
      <vt:lpstr>BUDGET</vt:lpstr>
      <vt:lpstr>BG</vt:lpstr>
      <vt:lpstr>Feuil1</vt:lpstr>
      <vt:lpstr>Feuil2</vt:lpstr>
      <vt:lpstr>base</vt:lpstr>
      <vt:lpstr>base1</vt:lpstr>
      <vt:lpstr>base11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marc.c</dc:creator>
  <cp:lastModifiedBy>INVITE</cp:lastModifiedBy>
  <dcterms:created xsi:type="dcterms:W3CDTF">2014-12-17T08:40:58Z</dcterms:created>
  <dcterms:modified xsi:type="dcterms:W3CDTF">2017-07-02T08:11:16Z</dcterms:modified>
</cp:coreProperties>
</file>