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VAIL\Edeis Bourges Aéroport\Services Model\"/>
    </mc:Choice>
  </mc:AlternateContent>
  <xr:revisionPtr revIDLastSave="0" documentId="13_ncr:1_{39C8F628-65D7-4308-A275-A1F495A824D7}" xr6:coauthVersionLast="43" xr6:coauthVersionMax="43" xr10:uidLastSave="{00000000-0000-0000-0000-000000000000}"/>
  <bookViews>
    <workbookView xWindow="-120" yWindow="-120" windowWidth="29040" windowHeight="16440" activeTab="1" xr2:uid="{03BF08F1-1968-46D9-9844-62054BBB588A}"/>
  </bookViews>
  <sheets>
    <sheet name="Calendrier" sheetId="1" r:id="rId1"/>
    <sheet name="Jan" sheetId="2" r:id="rId2"/>
    <sheet name="Fev" sheetId="3" r:id="rId3"/>
    <sheet name="Mar" sheetId="5" r:id="rId4"/>
    <sheet name="Avr" sheetId="6" r:id="rId5"/>
    <sheet name="Mai" sheetId="7" r:id="rId6"/>
    <sheet name="Juin" sheetId="8" r:id="rId7"/>
    <sheet name="Juil" sheetId="9" r:id="rId8"/>
    <sheet name="Aout" sheetId="10" r:id="rId9"/>
    <sheet name="Sept" sheetId="11" r:id="rId10"/>
    <sheet name="Oct" sheetId="12" r:id="rId11"/>
    <sheet name="Nov" sheetId="13" r:id="rId12"/>
    <sheet name="Dec" sheetId="14" r:id="rId13"/>
    <sheet name="H.Se" sheetId="16" r:id="rId14"/>
    <sheet name="Récap" sheetId="15" r:id="rId1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" i="2" l="1"/>
  <c r="S8" i="2"/>
  <c r="S10" i="2"/>
  <c r="S12" i="2"/>
  <c r="S14" i="2"/>
  <c r="S16" i="2"/>
  <c r="S18" i="2"/>
  <c r="S20" i="2"/>
  <c r="S22" i="2"/>
  <c r="S24" i="2"/>
  <c r="S26" i="2"/>
  <c r="S28" i="2"/>
  <c r="S30" i="2"/>
  <c r="S32" i="2"/>
  <c r="S34" i="2"/>
  <c r="S36" i="2"/>
  <c r="S38" i="2"/>
  <c r="S40" i="2"/>
  <c r="S42" i="2"/>
  <c r="S44" i="2"/>
  <c r="S46" i="2"/>
  <c r="S48" i="2"/>
  <c r="S50" i="2"/>
  <c r="S52" i="2"/>
  <c r="S54" i="2"/>
  <c r="S56" i="2"/>
  <c r="S58" i="2"/>
  <c r="S60" i="2"/>
  <c r="S62" i="2"/>
  <c r="S64" i="2"/>
  <c r="S4" i="2"/>
  <c r="V4" i="14"/>
  <c r="V4" i="13"/>
  <c r="V4" i="12"/>
  <c r="V4" i="11"/>
  <c r="V4" i="10"/>
  <c r="V4" i="9"/>
  <c r="V4" i="8"/>
  <c r="V4" i="7"/>
  <c r="V4" i="6"/>
  <c r="V4" i="5"/>
  <c r="V4" i="3"/>
  <c r="J6" i="3"/>
  <c r="J8" i="3"/>
  <c r="J10" i="3"/>
  <c r="J12" i="3"/>
  <c r="J14" i="3"/>
  <c r="J16" i="3"/>
  <c r="J18" i="3"/>
  <c r="J20" i="3"/>
  <c r="J22" i="3"/>
  <c r="J24" i="3"/>
  <c r="J26" i="3"/>
  <c r="J28" i="3"/>
  <c r="J30" i="3"/>
  <c r="J32" i="3"/>
  <c r="J34" i="3"/>
  <c r="J36" i="3"/>
  <c r="J38" i="3"/>
  <c r="J40" i="3"/>
  <c r="J42" i="3"/>
  <c r="J44" i="3"/>
  <c r="J46" i="3"/>
  <c r="J48" i="3"/>
  <c r="J50" i="3"/>
  <c r="J52" i="3"/>
  <c r="J54" i="3"/>
  <c r="J56" i="3"/>
  <c r="J58" i="3"/>
  <c r="J60" i="3"/>
  <c r="V4" i="2"/>
  <c r="X28" i="15"/>
  <c r="X26" i="15"/>
  <c r="X23" i="15"/>
  <c r="X21" i="15"/>
  <c r="X19" i="15"/>
  <c r="AH28" i="15"/>
  <c r="AH26" i="15"/>
  <c r="AH23" i="15"/>
  <c r="AH21" i="15"/>
  <c r="AH19" i="15"/>
  <c r="AB28" i="15"/>
  <c r="AB26" i="15"/>
  <c r="AB23" i="15"/>
  <c r="AB21" i="15"/>
  <c r="AB19" i="15"/>
  <c r="Z28" i="15"/>
  <c r="Z26" i="15"/>
  <c r="Z23" i="15"/>
  <c r="Z21" i="15"/>
  <c r="Z19" i="15"/>
  <c r="AE28" i="15"/>
  <c r="AE26" i="15"/>
  <c r="AE23" i="15"/>
  <c r="AE21" i="15"/>
  <c r="AE19" i="15"/>
  <c r="R28" i="15"/>
  <c r="R26" i="15"/>
  <c r="R23" i="15"/>
  <c r="R21" i="15"/>
  <c r="R19" i="15"/>
  <c r="C28" i="15"/>
  <c r="C26" i="15"/>
  <c r="C23" i="15"/>
  <c r="C21" i="15"/>
  <c r="C19" i="15"/>
  <c r="F28" i="15"/>
  <c r="F26" i="15"/>
  <c r="F23" i="15"/>
  <c r="F21" i="15"/>
  <c r="F19" i="15"/>
  <c r="I28" i="15"/>
  <c r="I26" i="15"/>
  <c r="I23" i="15"/>
  <c r="I21" i="15"/>
  <c r="I19" i="15"/>
  <c r="L28" i="15"/>
  <c r="L26" i="15"/>
  <c r="L23" i="15"/>
  <c r="L21" i="15"/>
  <c r="L19" i="15"/>
  <c r="O28" i="15"/>
  <c r="O26" i="15"/>
  <c r="O23" i="15"/>
  <c r="O21" i="15"/>
  <c r="O19" i="15"/>
  <c r="U28" i="15"/>
  <c r="U26" i="15"/>
  <c r="U23" i="15"/>
  <c r="U21" i="15"/>
  <c r="U19" i="15"/>
  <c r="AF14" i="15"/>
  <c r="AE14" i="15"/>
  <c r="AD14" i="15"/>
  <c r="AC14" i="15"/>
  <c r="AB14" i="15"/>
  <c r="AA14" i="15"/>
  <c r="Z14" i="15"/>
  <c r="Y14" i="15"/>
  <c r="X14" i="15"/>
  <c r="W14" i="15"/>
  <c r="V14" i="15"/>
  <c r="U14" i="15"/>
  <c r="T14" i="15"/>
  <c r="S14" i="15"/>
  <c r="R14" i="15"/>
  <c r="Q14" i="15"/>
  <c r="P14" i="15"/>
  <c r="O14" i="15"/>
  <c r="N14" i="15"/>
  <c r="M14" i="15"/>
  <c r="L14" i="15"/>
  <c r="K14" i="15"/>
  <c r="J14" i="15"/>
  <c r="I14" i="15"/>
  <c r="H14" i="15"/>
  <c r="G14" i="15"/>
  <c r="F14" i="15"/>
  <c r="E14" i="15"/>
  <c r="D14" i="15"/>
  <c r="C14" i="15"/>
  <c r="B14" i="15"/>
  <c r="AE13" i="15"/>
  <c r="AD13" i="15"/>
  <c r="AC13" i="15"/>
  <c r="AB13" i="15"/>
  <c r="AA13" i="15"/>
  <c r="Z13" i="15"/>
  <c r="Y13" i="15"/>
  <c r="X13" i="15"/>
  <c r="W13" i="15"/>
  <c r="V13" i="15"/>
  <c r="U13" i="15"/>
  <c r="T13" i="15"/>
  <c r="S13" i="15"/>
  <c r="R13" i="15"/>
  <c r="Q13" i="15"/>
  <c r="P13" i="15"/>
  <c r="O13" i="15"/>
  <c r="N13" i="15"/>
  <c r="M13" i="15"/>
  <c r="L13" i="15"/>
  <c r="K13" i="15"/>
  <c r="J13" i="15"/>
  <c r="I13" i="15"/>
  <c r="H13" i="15"/>
  <c r="G13" i="15"/>
  <c r="F13" i="15"/>
  <c r="E13" i="15"/>
  <c r="D13" i="15"/>
  <c r="C13" i="15"/>
  <c r="B13" i="15"/>
  <c r="AF12" i="15"/>
  <c r="AE12" i="15"/>
  <c r="AD12" i="15"/>
  <c r="AC12" i="15"/>
  <c r="AB12" i="15"/>
  <c r="AA12" i="15"/>
  <c r="Z12" i="15"/>
  <c r="Y12" i="15"/>
  <c r="X12" i="15"/>
  <c r="W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I12" i="15"/>
  <c r="H12" i="15"/>
  <c r="G12" i="15"/>
  <c r="F12" i="15"/>
  <c r="E12" i="15"/>
  <c r="D12" i="15"/>
  <c r="C12" i="15"/>
  <c r="B12" i="15"/>
  <c r="AE11" i="15"/>
  <c r="AD11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B11" i="15"/>
  <c r="AF10" i="15"/>
  <c r="AE10" i="15"/>
  <c r="AD10" i="15"/>
  <c r="AC10" i="15"/>
  <c r="K10" i="15"/>
  <c r="AB10" i="15"/>
  <c r="AA10" i="15"/>
  <c r="Z10" i="15"/>
  <c r="Y10" i="15"/>
  <c r="X10" i="15"/>
  <c r="W10" i="15"/>
  <c r="V10" i="15"/>
  <c r="U10" i="15"/>
  <c r="T10" i="15"/>
  <c r="S10" i="15"/>
  <c r="R10" i="15"/>
  <c r="Q10" i="15"/>
  <c r="P10" i="15"/>
  <c r="O10" i="15"/>
  <c r="N10" i="15"/>
  <c r="M10" i="15"/>
  <c r="L10" i="15"/>
  <c r="J10" i="15"/>
  <c r="I10" i="15"/>
  <c r="H10" i="15"/>
  <c r="G10" i="15"/>
  <c r="F10" i="15"/>
  <c r="E10" i="15"/>
  <c r="D10" i="15"/>
  <c r="C10" i="15"/>
  <c r="B10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D9" i="15"/>
  <c r="C9" i="15"/>
  <c r="B9" i="15"/>
  <c r="AE8" i="15"/>
  <c r="AD8" i="15"/>
  <c r="AC8" i="15"/>
  <c r="AB8" i="15"/>
  <c r="AA8" i="15"/>
  <c r="Z8" i="15"/>
  <c r="Y8" i="15"/>
  <c r="X8" i="15"/>
  <c r="W8" i="15"/>
  <c r="V8" i="15"/>
  <c r="U8" i="15"/>
  <c r="T8" i="15"/>
  <c r="S8" i="15"/>
  <c r="R8" i="15"/>
  <c r="Q8" i="15"/>
  <c r="P8" i="15"/>
  <c r="O8" i="15"/>
  <c r="N8" i="15"/>
  <c r="M8" i="15"/>
  <c r="L8" i="15"/>
  <c r="K8" i="15"/>
  <c r="J8" i="15"/>
  <c r="I8" i="15"/>
  <c r="H8" i="15"/>
  <c r="G8" i="15"/>
  <c r="F8" i="15"/>
  <c r="E8" i="15"/>
  <c r="D8" i="15"/>
  <c r="C8" i="15"/>
  <c r="B8" i="15"/>
  <c r="AF7" i="15"/>
  <c r="AE7" i="15"/>
  <c r="AD7" i="15"/>
  <c r="AC7" i="15"/>
  <c r="AB7" i="15"/>
  <c r="AA7" i="15"/>
  <c r="Z7" i="15"/>
  <c r="Y7" i="15"/>
  <c r="X7" i="15"/>
  <c r="W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B7" i="15"/>
  <c r="AE6" i="15"/>
  <c r="AD6" i="15"/>
  <c r="AC6" i="15"/>
  <c r="AB6" i="15"/>
  <c r="AA6" i="15"/>
  <c r="Z6" i="15"/>
  <c r="Y6" i="15"/>
  <c r="X6" i="15"/>
  <c r="W6" i="15"/>
  <c r="V6" i="15"/>
  <c r="U6" i="15"/>
  <c r="T6" i="15"/>
  <c r="S6" i="15"/>
  <c r="R6" i="15"/>
  <c r="Q6" i="15"/>
  <c r="P6" i="15"/>
  <c r="O6" i="15"/>
  <c r="N6" i="15"/>
  <c r="M6" i="15"/>
  <c r="L6" i="15"/>
  <c r="K6" i="15"/>
  <c r="J6" i="15"/>
  <c r="I6" i="15"/>
  <c r="H6" i="15"/>
  <c r="G6" i="15"/>
  <c r="F6" i="15"/>
  <c r="E6" i="15"/>
  <c r="D6" i="15"/>
  <c r="C6" i="15"/>
  <c r="B6" i="15"/>
  <c r="AF5" i="15"/>
  <c r="AE5" i="15"/>
  <c r="AD5" i="15"/>
  <c r="AC5" i="15"/>
  <c r="AB5" i="15"/>
  <c r="AA5" i="15"/>
  <c r="Z5" i="15"/>
  <c r="Y5" i="15"/>
  <c r="X5" i="15"/>
  <c r="W5" i="15"/>
  <c r="V5" i="15"/>
  <c r="U5" i="15"/>
  <c r="T5" i="15"/>
  <c r="S5" i="15"/>
  <c r="R5" i="15"/>
  <c r="Q5" i="15"/>
  <c r="P5" i="15"/>
  <c r="O5" i="15"/>
  <c r="N5" i="15"/>
  <c r="M5" i="15"/>
  <c r="L5" i="15"/>
  <c r="K5" i="15"/>
  <c r="J5" i="15"/>
  <c r="I5" i="15"/>
  <c r="H5" i="15"/>
  <c r="G5" i="15"/>
  <c r="F5" i="15"/>
  <c r="E5" i="15"/>
  <c r="D5" i="15"/>
  <c r="C5" i="15"/>
  <c r="B5" i="15"/>
  <c r="AD4" i="15"/>
  <c r="AC4" i="15"/>
  <c r="AB4" i="15"/>
  <c r="AA4" i="15"/>
  <c r="Z4" i="15"/>
  <c r="Y4" i="15"/>
  <c r="X4" i="15"/>
  <c r="W4" i="15"/>
  <c r="V4" i="15"/>
  <c r="U4" i="15"/>
  <c r="T4" i="15"/>
  <c r="S4" i="15"/>
  <c r="R4" i="15"/>
  <c r="Q4" i="15"/>
  <c r="P4" i="15"/>
  <c r="O4" i="15"/>
  <c r="N4" i="15"/>
  <c r="M4" i="15"/>
  <c r="L4" i="15"/>
  <c r="K4" i="15"/>
  <c r="J4" i="15"/>
  <c r="I4" i="15"/>
  <c r="H4" i="15"/>
  <c r="G4" i="15"/>
  <c r="F4" i="15"/>
  <c r="E4" i="15"/>
  <c r="D4" i="15"/>
  <c r="C4" i="15"/>
  <c r="B4" i="15"/>
  <c r="AF3" i="15"/>
  <c r="AE3" i="15"/>
  <c r="AD3" i="15"/>
  <c r="AC3" i="15"/>
  <c r="AB3" i="15"/>
  <c r="AA3" i="15"/>
  <c r="Z3" i="15"/>
  <c r="Y3" i="15"/>
  <c r="X3" i="15"/>
  <c r="W3" i="15"/>
  <c r="V3" i="15"/>
  <c r="U3" i="15"/>
  <c r="T3" i="15"/>
  <c r="S3" i="15"/>
  <c r="R3" i="15"/>
  <c r="Q3" i="15"/>
  <c r="P3" i="15"/>
  <c r="O3" i="15"/>
  <c r="N3" i="15"/>
  <c r="M3" i="15"/>
  <c r="L3" i="15"/>
  <c r="K3" i="15"/>
  <c r="J3" i="15"/>
  <c r="I3" i="15"/>
  <c r="H3" i="15"/>
  <c r="G3" i="15"/>
  <c r="F3" i="15"/>
  <c r="E3" i="15"/>
  <c r="D3" i="15"/>
  <c r="C3" i="15"/>
  <c r="B3" i="15"/>
  <c r="B54" i="5"/>
  <c r="J6" i="12"/>
  <c r="J8" i="12"/>
  <c r="J10" i="12"/>
  <c r="J12" i="12"/>
  <c r="J14" i="12"/>
  <c r="J16" i="12"/>
  <c r="J18" i="12"/>
  <c r="J20" i="12"/>
  <c r="J22" i="12"/>
  <c r="J24" i="12"/>
  <c r="J26" i="12"/>
  <c r="J28" i="12"/>
  <c r="J30" i="12"/>
  <c r="J32" i="12"/>
  <c r="J34" i="12"/>
  <c r="J36" i="12"/>
  <c r="J38" i="12"/>
  <c r="J40" i="12"/>
  <c r="J42" i="12"/>
  <c r="J44" i="12"/>
  <c r="J46" i="12"/>
  <c r="J48" i="12"/>
  <c r="J50" i="12"/>
  <c r="J52" i="12"/>
  <c r="J54" i="12"/>
  <c r="J56" i="12"/>
  <c r="J58" i="12"/>
  <c r="J60" i="12"/>
  <c r="J62" i="12"/>
  <c r="J64" i="12"/>
  <c r="J6" i="11"/>
  <c r="J8" i="11"/>
  <c r="J10" i="11"/>
  <c r="J12" i="11"/>
  <c r="J14" i="11"/>
  <c r="J16" i="11"/>
  <c r="J18" i="11"/>
  <c r="J20" i="11"/>
  <c r="J22" i="11"/>
  <c r="J24" i="11"/>
  <c r="J26" i="11"/>
  <c r="J28" i="11"/>
  <c r="J30" i="11"/>
  <c r="J32" i="11"/>
  <c r="J34" i="11"/>
  <c r="J36" i="11"/>
  <c r="J38" i="11"/>
  <c r="J40" i="11"/>
  <c r="J42" i="11"/>
  <c r="J44" i="11"/>
  <c r="J46" i="11"/>
  <c r="J48" i="11"/>
  <c r="J50" i="11"/>
  <c r="J52" i="11"/>
  <c r="J54" i="11"/>
  <c r="J56" i="11"/>
  <c r="J58" i="11"/>
  <c r="J60" i="11"/>
  <c r="J62" i="11"/>
  <c r="J6" i="10"/>
  <c r="J8" i="10"/>
  <c r="J10" i="10"/>
  <c r="J12" i="10"/>
  <c r="J14" i="10"/>
  <c r="J16" i="10"/>
  <c r="J18" i="10"/>
  <c r="J20" i="10"/>
  <c r="J22" i="10"/>
  <c r="J24" i="10"/>
  <c r="J26" i="10"/>
  <c r="J28" i="10"/>
  <c r="J30" i="10"/>
  <c r="J32" i="10"/>
  <c r="J34" i="10"/>
  <c r="J36" i="10"/>
  <c r="J38" i="10"/>
  <c r="J40" i="10"/>
  <c r="J42" i="10"/>
  <c r="J44" i="10"/>
  <c r="J46" i="10"/>
  <c r="J48" i="10"/>
  <c r="J50" i="10"/>
  <c r="J52" i="10"/>
  <c r="J54" i="10"/>
  <c r="J56" i="10"/>
  <c r="J58" i="10"/>
  <c r="J60" i="10"/>
  <c r="J62" i="10"/>
  <c r="J64" i="10"/>
  <c r="J6" i="9"/>
  <c r="J8" i="9"/>
  <c r="J10" i="9"/>
  <c r="J12" i="9"/>
  <c r="J14" i="9"/>
  <c r="J16" i="9"/>
  <c r="J18" i="9"/>
  <c r="J20" i="9"/>
  <c r="J22" i="9"/>
  <c r="J24" i="9"/>
  <c r="J26" i="9"/>
  <c r="J28" i="9"/>
  <c r="J30" i="9"/>
  <c r="J32" i="9"/>
  <c r="J34" i="9"/>
  <c r="J36" i="9"/>
  <c r="J38" i="9"/>
  <c r="J40" i="9"/>
  <c r="J42" i="9"/>
  <c r="J44" i="9"/>
  <c r="J46" i="9"/>
  <c r="J48" i="9"/>
  <c r="J50" i="9"/>
  <c r="J52" i="9"/>
  <c r="J54" i="9"/>
  <c r="J56" i="9"/>
  <c r="J58" i="9"/>
  <c r="J60" i="9"/>
  <c r="J62" i="9"/>
  <c r="J64" i="9"/>
  <c r="J6" i="8"/>
  <c r="J8" i="8"/>
  <c r="J10" i="8"/>
  <c r="J12" i="8"/>
  <c r="J14" i="8"/>
  <c r="J16" i="8"/>
  <c r="J18" i="8"/>
  <c r="J20" i="8"/>
  <c r="J22" i="8"/>
  <c r="J24" i="8"/>
  <c r="J26" i="8"/>
  <c r="J28" i="8"/>
  <c r="J30" i="8"/>
  <c r="J32" i="8"/>
  <c r="J34" i="8"/>
  <c r="J36" i="8"/>
  <c r="J38" i="8"/>
  <c r="J40" i="8"/>
  <c r="J42" i="8"/>
  <c r="J44" i="8"/>
  <c r="J46" i="8"/>
  <c r="J48" i="8"/>
  <c r="J50" i="8"/>
  <c r="J52" i="8"/>
  <c r="J54" i="8"/>
  <c r="J56" i="8"/>
  <c r="J58" i="8"/>
  <c r="J60" i="8"/>
  <c r="J62" i="8"/>
  <c r="J6" i="7"/>
  <c r="J8" i="7"/>
  <c r="J10" i="7"/>
  <c r="J12" i="7"/>
  <c r="J14" i="7"/>
  <c r="J16" i="7"/>
  <c r="J18" i="7"/>
  <c r="J20" i="7"/>
  <c r="J22" i="7"/>
  <c r="J24" i="7"/>
  <c r="J26" i="7"/>
  <c r="J28" i="7"/>
  <c r="J30" i="7"/>
  <c r="J32" i="7"/>
  <c r="J34" i="7"/>
  <c r="J36" i="7"/>
  <c r="J38" i="7"/>
  <c r="J40" i="7"/>
  <c r="J42" i="7"/>
  <c r="J44" i="7"/>
  <c r="J46" i="7"/>
  <c r="J48" i="7"/>
  <c r="J50" i="7"/>
  <c r="J52" i="7"/>
  <c r="J54" i="7"/>
  <c r="J56" i="7"/>
  <c r="J58" i="7"/>
  <c r="J60" i="7"/>
  <c r="J62" i="7"/>
  <c r="J64" i="7"/>
  <c r="J6" i="6"/>
  <c r="J8" i="6"/>
  <c r="J10" i="6"/>
  <c r="J12" i="6"/>
  <c r="J14" i="6"/>
  <c r="J16" i="6"/>
  <c r="J18" i="6"/>
  <c r="J20" i="6"/>
  <c r="J22" i="6"/>
  <c r="J24" i="6"/>
  <c r="J26" i="6"/>
  <c r="J28" i="6"/>
  <c r="J30" i="6"/>
  <c r="J32" i="6"/>
  <c r="J34" i="6"/>
  <c r="J36" i="6"/>
  <c r="J38" i="6"/>
  <c r="J40" i="6"/>
  <c r="J42" i="6"/>
  <c r="J44" i="6"/>
  <c r="J46" i="6"/>
  <c r="J48" i="6"/>
  <c r="J50" i="6"/>
  <c r="J52" i="6"/>
  <c r="J54" i="6"/>
  <c r="J56" i="6"/>
  <c r="J58" i="6"/>
  <c r="J60" i="6"/>
  <c r="J62" i="6"/>
  <c r="J6" i="5"/>
  <c r="J8" i="5"/>
  <c r="J10" i="5"/>
  <c r="J12" i="5"/>
  <c r="J14" i="5"/>
  <c r="J16" i="5"/>
  <c r="J18" i="5"/>
  <c r="J20" i="5"/>
  <c r="J22" i="5"/>
  <c r="J24" i="5"/>
  <c r="J26" i="5"/>
  <c r="J28" i="5"/>
  <c r="J30" i="5"/>
  <c r="J32" i="5"/>
  <c r="J34" i="5"/>
  <c r="J36" i="5"/>
  <c r="J38" i="5"/>
  <c r="J40" i="5"/>
  <c r="J42" i="5"/>
  <c r="J44" i="5"/>
  <c r="J46" i="5"/>
  <c r="J48" i="5"/>
  <c r="J50" i="5"/>
  <c r="J52" i="5"/>
  <c r="J54" i="5"/>
  <c r="J56" i="5"/>
  <c r="J58" i="5"/>
  <c r="J60" i="5"/>
  <c r="J62" i="5"/>
  <c r="J64" i="5"/>
  <c r="J6" i="2"/>
  <c r="J8" i="2"/>
  <c r="J10" i="2"/>
  <c r="J12" i="2"/>
  <c r="J14" i="2"/>
  <c r="J16" i="2"/>
  <c r="J18" i="2"/>
  <c r="J20" i="2"/>
  <c r="J22" i="2"/>
  <c r="J24" i="2"/>
  <c r="J26" i="2"/>
  <c r="J28" i="2"/>
  <c r="J30" i="2"/>
  <c r="J32" i="2"/>
  <c r="J34" i="2"/>
  <c r="J36" i="2"/>
  <c r="J38" i="2"/>
  <c r="J40" i="2"/>
  <c r="J42" i="2"/>
  <c r="J44" i="2"/>
  <c r="J46" i="2"/>
  <c r="J48" i="2"/>
  <c r="J50" i="2"/>
  <c r="J52" i="2"/>
  <c r="J54" i="2"/>
  <c r="J56" i="2"/>
  <c r="J58" i="2"/>
  <c r="J60" i="2"/>
  <c r="J62" i="2"/>
  <c r="J64" i="2"/>
  <c r="J4" i="12"/>
  <c r="J4" i="11"/>
  <c r="J4" i="10"/>
  <c r="J4" i="9"/>
  <c r="J4" i="8"/>
  <c r="J4" i="7"/>
  <c r="J4" i="6"/>
  <c r="J4" i="5"/>
  <c r="J4" i="3"/>
  <c r="J4" i="2"/>
  <c r="V6" i="11"/>
  <c r="V8" i="11"/>
  <c r="V10" i="11"/>
  <c r="V12" i="11"/>
  <c r="V14" i="11"/>
  <c r="V16" i="11"/>
  <c r="V18" i="11"/>
  <c r="V20" i="11"/>
  <c r="V22" i="11"/>
  <c r="V24" i="11"/>
  <c r="V26" i="11"/>
  <c r="V28" i="11"/>
  <c r="V30" i="11"/>
  <c r="V32" i="11"/>
  <c r="V34" i="11"/>
  <c r="V36" i="11"/>
  <c r="V38" i="11"/>
  <c r="V40" i="11"/>
  <c r="V42" i="11"/>
  <c r="V44" i="11"/>
  <c r="V46" i="11"/>
  <c r="V48" i="11"/>
  <c r="V50" i="11"/>
  <c r="V52" i="11"/>
  <c r="V54" i="11"/>
  <c r="V56" i="11"/>
  <c r="V58" i="11"/>
  <c r="V60" i="11"/>
  <c r="V62" i="11"/>
  <c r="V6" i="10"/>
  <c r="V8" i="10"/>
  <c r="V10" i="10"/>
  <c r="V12" i="10"/>
  <c r="V14" i="10"/>
  <c r="V16" i="10"/>
  <c r="V18" i="10"/>
  <c r="V20" i="10"/>
  <c r="V22" i="10"/>
  <c r="V24" i="10"/>
  <c r="V26" i="10"/>
  <c r="V28" i="10"/>
  <c r="V30" i="10"/>
  <c r="V32" i="10"/>
  <c r="V34" i="10"/>
  <c r="V36" i="10"/>
  <c r="V38" i="10"/>
  <c r="V40" i="10"/>
  <c r="V42" i="10"/>
  <c r="V44" i="10"/>
  <c r="V46" i="10"/>
  <c r="V48" i="10"/>
  <c r="V50" i="10"/>
  <c r="V52" i="10"/>
  <c r="V54" i="10"/>
  <c r="V56" i="10"/>
  <c r="V58" i="10"/>
  <c r="V60" i="10"/>
  <c r="V6" i="9"/>
  <c r="V8" i="9"/>
  <c r="V10" i="9"/>
  <c r="V12" i="9"/>
  <c r="V14" i="9"/>
  <c r="V16" i="9"/>
  <c r="V18" i="9"/>
  <c r="V20" i="9"/>
  <c r="V22" i="9"/>
  <c r="V24" i="9"/>
  <c r="V26" i="9"/>
  <c r="V28" i="9"/>
  <c r="V30" i="9"/>
  <c r="V32" i="9"/>
  <c r="V34" i="9"/>
  <c r="V36" i="9"/>
  <c r="V38" i="9"/>
  <c r="V40" i="9"/>
  <c r="V42" i="9"/>
  <c r="V44" i="9"/>
  <c r="V46" i="9"/>
  <c r="V48" i="9"/>
  <c r="V50" i="9"/>
  <c r="V52" i="9"/>
  <c r="V54" i="9"/>
  <c r="V56" i="9"/>
  <c r="V58" i="9"/>
  <c r="V60" i="9"/>
  <c r="V62" i="9"/>
  <c r="V64" i="9"/>
  <c r="V6" i="8"/>
  <c r="V8" i="8"/>
  <c r="V10" i="8"/>
  <c r="V12" i="8"/>
  <c r="V14" i="8"/>
  <c r="V16" i="8"/>
  <c r="V18" i="8"/>
  <c r="V20" i="8"/>
  <c r="V22" i="8"/>
  <c r="V24" i="8"/>
  <c r="V26" i="8"/>
  <c r="V28" i="8"/>
  <c r="V30" i="8"/>
  <c r="V32" i="8"/>
  <c r="V34" i="8"/>
  <c r="V36" i="8"/>
  <c r="V38" i="8"/>
  <c r="V40" i="8"/>
  <c r="V42" i="8"/>
  <c r="V44" i="8"/>
  <c r="V46" i="8"/>
  <c r="V48" i="8"/>
  <c r="V50" i="8"/>
  <c r="V52" i="8"/>
  <c r="V54" i="8"/>
  <c r="V56" i="8"/>
  <c r="V58" i="8"/>
  <c r="V60" i="8"/>
  <c r="V62" i="8"/>
  <c r="V6" i="7"/>
  <c r="V8" i="7"/>
  <c r="V10" i="7"/>
  <c r="V12" i="7"/>
  <c r="V14" i="7"/>
  <c r="V16" i="7"/>
  <c r="V18" i="7"/>
  <c r="V20" i="7"/>
  <c r="V22" i="7"/>
  <c r="V24" i="7"/>
  <c r="V26" i="7"/>
  <c r="V28" i="7"/>
  <c r="V30" i="7"/>
  <c r="V32" i="7"/>
  <c r="V34" i="7"/>
  <c r="V36" i="7"/>
  <c r="V38" i="7"/>
  <c r="V40" i="7"/>
  <c r="V42" i="7"/>
  <c r="V44" i="7"/>
  <c r="V46" i="7"/>
  <c r="V48" i="7"/>
  <c r="V50" i="7"/>
  <c r="V52" i="7"/>
  <c r="V54" i="7"/>
  <c r="V56" i="7"/>
  <c r="V58" i="7"/>
  <c r="V60" i="7"/>
  <c r="V62" i="7"/>
  <c r="V64" i="7"/>
  <c r="V6" i="6"/>
  <c r="V8" i="6"/>
  <c r="V10" i="6"/>
  <c r="V12" i="6"/>
  <c r="V14" i="6"/>
  <c r="V16" i="6"/>
  <c r="V18" i="6"/>
  <c r="V20" i="6"/>
  <c r="V22" i="6"/>
  <c r="V24" i="6"/>
  <c r="V26" i="6"/>
  <c r="V28" i="6"/>
  <c r="V30" i="6"/>
  <c r="V32" i="6"/>
  <c r="V34" i="6"/>
  <c r="V36" i="6"/>
  <c r="V38" i="6"/>
  <c r="V40" i="6"/>
  <c r="V42" i="6"/>
  <c r="V44" i="6"/>
  <c r="V46" i="6"/>
  <c r="V48" i="6"/>
  <c r="V50" i="6"/>
  <c r="V52" i="6"/>
  <c r="V54" i="6"/>
  <c r="V56" i="6"/>
  <c r="V58" i="6"/>
  <c r="V60" i="6"/>
  <c r="V62" i="6"/>
  <c r="V6" i="5"/>
  <c r="V8" i="5"/>
  <c r="V10" i="5"/>
  <c r="V12" i="5"/>
  <c r="V14" i="5"/>
  <c r="V16" i="5"/>
  <c r="V18" i="5"/>
  <c r="V20" i="5"/>
  <c r="V22" i="5"/>
  <c r="V24" i="5"/>
  <c r="V26" i="5"/>
  <c r="V28" i="5"/>
  <c r="V30" i="5"/>
  <c r="V32" i="5"/>
  <c r="V34" i="5"/>
  <c r="V36" i="5"/>
  <c r="V38" i="5"/>
  <c r="V40" i="5"/>
  <c r="V42" i="5"/>
  <c r="V44" i="5"/>
  <c r="V46" i="5"/>
  <c r="V48" i="5"/>
  <c r="V50" i="5"/>
  <c r="V52" i="5"/>
  <c r="V54" i="5"/>
  <c r="V56" i="5"/>
  <c r="V58" i="5"/>
  <c r="V60" i="5"/>
  <c r="V62" i="5"/>
  <c r="V64" i="5"/>
  <c r="V6" i="3"/>
  <c r="V8" i="3"/>
  <c r="V10" i="3"/>
  <c r="V12" i="3"/>
  <c r="V14" i="3"/>
  <c r="V16" i="3"/>
  <c r="V18" i="3"/>
  <c r="V20" i="3"/>
  <c r="V22" i="3"/>
  <c r="V24" i="3"/>
  <c r="V26" i="3"/>
  <c r="V28" i="3"/>
  <c r="V30" i="3"/>
  <c r="V32" i="3"/>
  <c r="V34" i="3"/>
  <c r="V36" i="3"/>
  <c r="V38" i="3"/>
  <c r="V40" i="3"/>
  <c r="V42" i="3"/>
  <c r="V44" i="3"/>
  <c r="V46" i="3"/>
  <c r="V48" i="3"/>
  <c r="V50" i="3"/>
  <c r="V52" i="3"/>
  <c r="V54" i="3"/>
  <c r="V56" i="3"/>
  <c r="V58" i="3"/>
  <c r="V60" i="3"/>
  <c r="V6" i="2"/>
  <c r="V8" i="2"/>
  <c r="V10" i="2"/>
  <c r="V12" i="2"/>
  <c r="V14" i="2"/>
  <c r="V16" i="2"/>
  <c r="V18" i="2"/>
  <c r="V20" i="2"/>
  <c r="V22" i="2"/>
  <c r="V24" i="2"/>
  <c r="V26" i="2"/>
  <c r="V28" i="2"/>
  <c r="V30" i="2"/>
  <c r="V32" i="2"/>
  <c r="V34" i="2"/>
  <c r="V36" i="2"/>
  <c r="V38" i="2"/>
  <c r="V40" i="2"/>
  <c r="V42" i="2"/>
  <c r="V44" i="2"/>
  <c r="V46" i="2"/>
  <c r="V48" i="2"/>
  <c r="V50" i="2"/>
  <c r="V52" i="2"/>
  <c r="V54" i="2"/>
  <c r="V56" i="2"/>
  <c r="V58" i="2"/>
  <c r="V60" i="2"/>
  <c r="V62" i="2"/>
  <c r="V64" i="2"/>
  <c r="V6" i="12"/>
  <c r="V8" i="12"/>
  <c r="V10" i="12"/>
  <c r="V12" i="12"/>
  <c r="V14" i="12"/>
  <c r="V16" i="12"/>
  <c r="V18" i="12"/>
  <c r="V20" i="12"/>
  <c r="V22" i="12"/>
  <c r="V24" i="12"/>
  <c r="V26" i="12"/>
  <c r="V28" i="12"/>
  <c r="V30" i="12"/>
  <c r="V32" i="12"/>
  <c r="V34" i="12"/>
  <c r="V36" i="12"/>
  <c r="V38" i="12"/>
  <c r="V40" i="12"/>
  <c r="V42" i="12"/>
  <c r="V44" i="12"/>
  <c r="V46" i="12"/>
  <c r="V48" i="12"/>
  <c r="V50" i="12"/>
  <c r="V52" i="12"/>
  <c r="V54" i="12"/>
  <c r="V56" i="12"/>
  <c r="V58" i="12"/>
  <c r="V60" i="12"/>
  <c r="V62" i="12"/>
  <c r="V64" i="12"/>
  <c r="J6" i="13"/>
  <c r="J8" i="13"/>
  <c r="J10" i="13"/>
  <c r="J12" i="13"/>
  <c r="J14" i="13"/>
  <c r="J16" i="13"/>
  <c r="J18" i="13"/>
  <c r="J20" i="13"/>
  <c r="J22" i="13"/>
  <c r="J24" i="13"/>
  <c r="J26" i="13"/>
  <c r="J28" i="13"/>
  <c r="J30" i="13"/>
  <c r="J32" i="13"/>
  <c r="J34" i="13"/>
  <c r="J36" i="13"/>
  <c r="J38" i="13"/>
  <c r="J40" i="13"/>
  <c r="J42" i="13"/>
  <c r="J44" i="13"/>
  <c r="J46" i="13"/>
  <c r="J48" i="13"/>
  <c r="J50" i="13"/>
  <c r="J52" i="13"/>
  <c r="J54" i="13"/>
  <c r="J56" i="13"/>
  <c r="J58" i="13"/>
  <c r="J60" i="13"/>
  <c r="J62" i="13"/>
  <c r="J4" i="13"/>
  <c r="V6" i="14"/>
  <c r="V8" i="14"/>
  <c r="V10" i="14"/>
  <c r="V12" i="14"/>
  <c r="V14" i="14"/>
  <c r="V16" i="14"/>
  <c r="V18" i="14"/>
  <c r="V20" i="14"/>
  <c r="V22" i="14"/>
  <c r="V24" i="14"/>
  <c r="V26" i="14"/>
  <c r="V28" i="14"/>
  <c r="V30" i="14"/>
  <c r="V32" i="14"/>
  <c r="V34" i="14"/>
  <c r="V36" i="14"/>
  <c r="V38" i="14"/>
  <c r="V40" i="14"/>
  <c r="V42" i="14"/>
  <c r="V44" i="14"/>
  <c r="V46" i="14"/>
  <c r="V48" i="14"/>
  <c r="V50" i="14"/>
  <c r="V52" i="14"/>
  <c r="V54" i="14"/>
  <c r="V56" i="14"/>
  <c r="V58" i="14"/>
  <c r="V60" i="14"/>
  <c r="V62" i="14"/>
  <c r="V64" i="14"/>
  <c r="J6" i="14"/>
  <c r="J8" i="14"/>
  <c r="J10" i="14"/>
  <c r="J12" i="14"/>
  <c r="J14" i="14"/>
  <c r="J16" i="14"/>
  <c r="J18" i="14"/>
  <c r="J20" i="14"/>
  <c r="J22" i="14"/>
  <c r="J24" i="14"/>
  <c r="J26" i="14"/>
  <c r="J28" i="14"/>
  <c r="J30" i="14"/>
  <c r="J32" i="14"/>
  <c r="J34" i="14"/>
  <c r="J36" i="14"/>
  <c r="J38" i="14"/>
  <c r="J40" i="14"/>
  <c r="J42" i="14"/>
  <c r="J44" i="14"/>
  <c r="J46" i="14"/>
  <c r="J48" i="14"/>
  <c r="J50" i="14"/>
  <c r="J52" i="14"/>
  <c r="J54" i="14"/>
  <c r="J56" i="14"/>
  <c r="J58" i="14"/>
  <c r="J60" i="14"/>
  <c r="J62" i="14"/>
  <c r="J64" i="14"/>
  <c r="J4" i="14"/>
  <c r="E6" i="13"/>
  <c r="E8" i="13"/>
  <c r="E10" i="13"/>
  <c r="E12" i="13"/>
  <c r="E14" i="13"/>
  <c r="E16" i="13"/>
  <c r="E18" i="13"/>
  <c r="E20" i="13"/>
  <c r="E22" i="13"/>
  <c r="E24" i="13"/>
  <c r="E26" i="13"/>
  <c r="E28" i="13"/>
  <c r="E30" i="13"/>
  <c r="E32" i="13"/>
  <c r="E34" i="13"/>
  <c r="E36" i="13"/>
  <c r="E38" i="13"/>
  <c r="E40" i="13"/>
  <c r="E42" i="13"/>
  <c r="E44" i="13"/>
  <c r="E46" i="13"/>
  <c r="E48" i="13"/>
  <c r="E50" i="13"/>
  <c r="E52" i="13"/>
  <c r="E54" i="13"/>
  <c r="E56" i="13"/>
  <c r="E58" i="13"/>
  <c r="E60" i="13"/>
  <c r="E62" i="13"/>
  <c r="E4" i="13"/>
  <c r="V6" i="13"/>
  <c r="V8" i="13"/>
  <c r="V10" i="13"/>
  <c r="V12" i="13"/>
  <c r="V14" i="13"/>
  <c r="V16" i="13"/>
  <c r="V18" i="13"/>
  <c r="V20" i="13"/>
  <c r="V22" i="13"/>
  <c r="V24" i="13"/>
  <c r="V26" i="13"/>
  <c r="V28" i="13"/>
  <c r="V30" i="13"/>
  <c r="V32" i="13"/>
  <c r="V34" i="13"/>
  <c r="V36" i="13"/>
  <c r="V38" i="13"/>
  <c r="V40" i="13"/>
  <c r="V42" i="13"/>
  <c r="V44" i="13"/>
  <c r="V46" i="13"/>
  <c r="V48" i="13"/>
  <c r="V50" i="13"/>
  <c r="V52" i="13"/>
  <c r="V54" i="13"/>
  <c r="V56" i="13"/>
  <c r="V58" i="13"/>
  <c r="V60" i="13"/>
  <c r="V62" i="13"/>
  <c r="O62" i="8"/>
  <c r="O60" i="8"/>
  <c r="O58" i="8"/>
  <c r="O56" i="8"/>
  <c r="O54" i="8"/>
  <c r="O52" i="8"/>
  <c r="O50" i="8"/>
  <c r="O48" i="8"/>
  <c r="O46" i="8"/>
  <c r="O44" i="8"/>
  <c r="O42" i="8"/>
  <c r="O40" i="8"/>
  <c r="O38" i="8"/>
  <c r="O36" i="8"/>
  <c r="O34" i="8"/>
  <c r="O32" i="8"/>
  <c r="O30" i="8"/>
  <c r="O28" i="8"/>
  <c r="O26" i="8"/>
  <c r="O24" i="8"/>
  <c r="O22" i="8"/>
  <c r="O20" i="8"/>
  <c r="O18" i="8"/>
  <c r="O16" i="8"/>
  <c r="O14" i="8"/>
  <c r="O12" i="8"/>
  <c r="O10" i="8"/>
  <c r="O8" i="8"/>
  <c r="O6" i="8"/>
  <c r="O4" i="8"/>
  <c r="O64" i="2"/>
  <c r="O62" i="2"/>
  <c r="O60" i="2"/>
  <c r="O58" i="2"/>
  <c r="O56" i="2"/>
  <c r="O54" i="2"/>
  <c r="O52" i="2"/>
  <c r="O50" i="2"/>
  <c r="O48" i="2"/>
  <c r="O46" i="2"/>
  <c r="O44" i="2"/>
  <c r="O42" i="2"/>
  <c r="O40" i="2"/>
  <c r="O38" i="2"/>
  <c r="O36" i="2"/>
  <c r="O34" i="2"/>
  <c r="O32" i="2"/>
  <c r="O30" i="2"/>
  <c r="O28" i="2"/>
  <c r="O26" i="2"/>
  <c r="O24" i="2"/>
  <c r="O22" i="2"/>
  <c r="O20" i="2"/>
  <c r="O18" i="2"/>
  <c r="O16" i="2"/>
  <c r="O14" i="2"/>
  <c r="O12" i="2"/>
  <c r="O10" i="2"/>
  <c r="O8" i="2"/>
  <c r="O6" i="2"/>
  <c r="O4" i="2"/>
  <c r="O60" i="3"/>
  <c r="O58" i="3"/>
  <c r="O56" i="3"/>
  <c r="O54" i="3"/>
  <c r="O52" i="3"/>
  <c r="O50" i="3"/>
  <c r="O48" i="3"/>
  <c r="O46" i="3"/>
  <c r="O44" i="3"/>
  <c r="O42" i="3"/>
  <c r="O40" i="3"/>
  <c r="O38" i="3"/>
  <c r="O36" i="3"/>
  <c r="O34" i="3"/>
  <c r="O32" i="3"/>
  <c r="O30" i="3"/>
  <c r="O28" i="3"/>
  <c r="O26" i="3"/>
  <c r="O24" i="3"/>
  <c r="O22" i="3"/>
  <c r="O20" i="3"/>
  <c r="O18" i="3"/>
  <c r="O16" i="3"/>
  <c r="O14" i="3"/>
  <c r="O12" i="3"/>
  <c r="O10" i="3"/>
  <c r="O8" i="3"/>
  <c r="O6" i="3"/>
  <c r="O4" i="3"/>
  <c r="O64" i="5"/>
  <c r="O62" i="5"/>
  <c r="O60" i="5"/>
  <c r="O58" i="5"/>
  <c r="O56" i="5"/>
  <c r="O54" i="5"/>
  <c r="O52" i="5"/>
  <c r="O50" i="5"/>
  <c r="O48" i="5"/>
  <c r="O46" i="5"/>
  <c r="O44" i="5"/>
  <c r="O42" i="5"/>
  <c r="O40" i="5"/>
  <c r="O38" i="5"/>
  <c r="O36" i="5"/>
  <c r="O34" i="5"/>
  <c r="O32" i="5"/>
  <c r="O30" i="5"/>
  <c r="O28" i="5"/>
  <c r="O26" i="5"/>
  <c r="O24" i="5"/>
  <c r="O22" i="5"/>
  <c r="O20" i="5"/>
  <c r="O18" i="5"/>
  <c r="O16" i="5"/>
  <c r="O14" i="5"/>
  <c r="O12" i="5"/>
  <c r="O10" i="5"/>
  <c r="O8" i="5"/>
  <c r="O6" i="5"/>
  <c r="O4" i="5"/>
  <c r="O62" i="6"/>
  <c r="O60" i="6"/>
  <c r="O58" i="6"/>
  <c r="O56" i="6"/>
  <c r="O54" i="6"/>
  <c r="O52" i="6"/>
  <c r="O50" i="6"/>
  <c r="O48" i="6"/>
  <c r="O46" i="6"/>
  <c r="O44" i="6"/>
  <c r="O42" i="6"/>
  <c r="O40" i="6"/>
  <c r="O38" i="6"/>
  <c r="O36" i="6"/>
  <c r="O34" i="6"/>
  <c r="O32" i="6"/>
  <c r="O30" i="6"/>
  <c r="O28" i="6"/>
  <c r="O26" i="6"/>
  <c r="O24" i="6"/>
  <c r="O22" i="6"/>
  <c r="O20" i="6"/>
  <c r="O18" i="6"/>
  <c r="O16" i="6"/>
  <c r="O14" i="6"/>
  <c r="O12" i="6"/>
  <c r="O10" i="6"/>
  <c r="O8" i="6"/>
  <c r="O6" i="6"/>
  <c r="O4" i="6"/>
  <c r="O64" i="7"/>
  <c r="O62" i="7"/>
  <c r="O60" i="7"/>
  <c r="O58" i="7"/>
  <c r="O56" i="7"/>
  <c r="O54" i="7"/>
  <c r="O52" i="7"/>
  <c r="O50" i="7"/>
  <c r="O48" i="7"/>
  <c r="O46" i="7"/>
  <c r="O44" i="7"/>
  <c r="O42" i="7"/>
  <c r="O40" i="7"/>
  <c r="O38" i="7"/>
  <c r="O36" i="7"/>
  <c r="O34" i="7"/>
  <c r="O32" i="7"/>
  <c r="O30" i="7"/>
  <c r="O28" i="7"/>
  <c r="O26" i="7"/>
  <c r="O24" i="7"/>
  <c r="O22" i="7"/>
  <c r="O20" i="7"/>
  <c r="O18" i="7"/>
  <c r="O16" i="7"/>
  <c r="O14" i="7"/>
  <c r="O12" i="7"/>
  <c r="O10" i="7"/>
  <c r="O8" i="7"/>
  <c r="O6" i="7"/>
  <c r="O4" i="7"/>
  <c r="O64" i="9"/>
  <c r="O62" i="9"/>
  <c r="O60" i="9"/>
  <c r="O58" i="9"/>
  <c r="O56" i="9"/>
  <c r="O54" i="9"/>
  <c r="O52" i="9"/>
  <c r="O50" i="9"/>
  <c r="O48" i="9"/>
  <c r="O46" i="9"/>
  <c r="O44" i="9"/>
  <c r="O42" i="9"/>
  <c r="O40" i="9"/>
  <c r="O38" i="9"/>
  <c r="O36" i="9"/>
  <c r="O34" i="9"/>
  <c r="O32" i="9"/>
  <c r="O30" i="9"/>
  <c r="O28" i="9"/>
  <c r="O26" i="9"/>
  <c r="O24" i="9"/>
  <c r="O22" i="9"/>
  <c r="O20" i="9"/>
  <c r="O18" i="9"/>
  <c r="O16" i="9"/>
  <c r="O14" i="9"/>
  <c r="O12" i="9"/>
  <c r="O10" i="9"/>
  <c r="O8" i="9"/>
  <c r="O6" i="9"/>
  <c r="O4" i="9"/>
  <c r="O64" i="10"/>
  <c r="O62" i="10"/>
  <c r="O60" i="10"/>
  <c r="O58" i="10"/>
  <c r="O56" i="10"/>
  <c r="O54" i="10"/>
  <c r="O52" i="10"/>
  <c r="O50" i="10"/>
  <c r="O48" i="10"/>
  <c r="O46" i="10"/>
  <c r="O44" i="10"/>
  <c r="O42" i="10"/>
  <c r="O40" i="10"/>
  <c r="O38" i="10"/>
  <c r="O36" i="10"/>
  <c r="O34" i="10"/>
  <c r="O32" i="10"/>
  <c r="O30" i="10"/>
  <c r="O28" i="10"/>
  <c r="O26" i="10"/>
  <c r="O24" i="10"/>
  <c r="O22" i="10"/>
  <c r="O20" i="10"/>
  <c r="O18" i="10"/>
  <c r="O16" i="10"/>
  <c r="O14" i="10"/>
  <c r="O12" i="10"/>
  <c r="O10" i="10"/>
  <c r="O8" i="10"/>
  <c r="O6" i="10"/>
  <c r="O4" i="10"/>
  <c r="O62" i="11"/>
  <c r="O60" i="11"/>
  <c r="O58" i="11"/>
  <c r="O56" i="11"/>
  <c r="O54" i="11"/>
  <c r="O52" i="11"/>
  <c r="O50" i="11"/>
  <c r="O48" i="11"/>
  <c r="O46" i="11"/>
  <c r="O44" i="11"/>
  <c r="O42" i="11"/>
  <c r="O40" i="11"/>
  <c r="O38" i="11"/>
  <c r="O36" i="11"/>
  <c r="O34" i="11"/>
  <c r="O32" i="11"/>
  <c r="O30" i="11"/>
  <c r="O28" i="11"/>
  <c r="O26" i="11"/>
  <c r="O24" i="11"/>
  <c r="O22" i="11"/>
  <c r="O20" i="11"/>
  <c r="O18" i="11"/>
  <c r="O16" i="11"/>
  <c r="O14" i="11"/>
  <c r="O12" i="11"/>
  <c r="O10" i="11"/>
  <c r="O8" i="11"/>
  <c r="O6" i="11"/>
  <c r="O4" i="11"/>
  <c r="O64" i="12"/>
  <c r="O62" i="12"/>
  <c r="O60" i="12"/>
  <c r="O58" i="12"/>
  <c r="O56" i="12"/>
  <c r="O54" i="12"/>
  <c r="O52" i="12"/>
  <c r="O50" i="12"/>
  <c r="O48" i="12"/>
  <c r="O46" i="12"/>
  <c r="O44" i="12"/>
  <c r="O42" i="12"/>
  <c r="O40" i="12"/>
  <c r="O38" i="12"/>
  <c r="O36" i="12"/>
  <c r="O34" i="12"/>
  <c r="O32" i="12"/>
  <c r="O30" i="12"/>
  <c r="O28" i="12"/>
  <c r="O26" i="12"/>
  <c r="O24" i="12"/>
  <c r="O22" i="12"/>
  <c r="O20" i="12"/>
  <c r="O18" i="12"/>
  <c r="O16" i="12"/>
  <c r="O14" i="12"/>
  <c r="O12" i="12"/>
  <c r="O10" i="12"/>
  <c r="O8" i="12"/>
  <c r="O6" i="12"/>
  <c r="O4" i="12"/>
  <c r="O62" i="13"/>
  <c r="O60" i="13"/>
  <c r="O58" i="13"/>
  <c r="O56" i="13"/>
  <c r="O54" i="13"/>
  <c r="O52" i="13"/>
  <c r="O50" i="13"/>
  <c r="O48" i="13"/>
  <c r="O46" i="13"/>
  <c r="O44" i="13"/>
  <c r="O42" i="13"/>
  <c r="O40" i="13"/>
  <c r="O38" i="13"/>
  <c r="O36" i="13"/>
  <c r="O34" i="13"/>
  <c r="O32" i="13"/>
  <c r="O30" i="13"/>
  <c r="O28" i="13"/>
  <c r="O26" i="13"/>
  <c r="O24" i="13"/>
  <c r="O22" i="13"/>
  <c r="O20" i="13"/>
  <c r="O18" i="13"/>
  <c r="O16" i="13"/>
  <c r="O14" i="13"/>
  <c r="O12" i="13"/>
  <c r="O10" i="13"/>
  <c r="O8" i="13"/>
  <c r="O6" i="13"/>
  <c r="O4" i="13"/>
  <c r="O6" i="14"/>
  <c r="O8" i="14"/>
  <c r="O10" i="14"/>
  <c r="O12" i="14"/>
  <c r="O14" i="14"/>
  <c r="O16" i="14"/>
  <c r="O18" i="14"/>
  <c r="O20" i="14"/>
  <c r="O22" i="14"/>
  <c r="O24" i="14"/>
  <c r="O26" i="14"/>
  <c r="O28" i="14"/>
  <c r="O30" i="14"/>
  <c r="O32" i="14"/>
  <c r="O34" i="14"/>
  <c r="O36" i="14"/>
  <c r="O38" i="14"/>
  <c r="O40" i="14"/>
  <c r="O42" i="14"/>
  <c r="O44" i="14"/>
  <c r="O46" i="14"/>
  <c r="O48" i="14"/>
  <c r="O50" i="14"/>
  <c r="O52" i="14"/>
  <c r="O54" i="14"/>
  <c r="O56" i="14"/>
  <c r="O58" i="14"/>
  <c r="O60" i="14"/>
  <c r="O62" i="14"/>
  <c r="O64" i="14"/>
  <c r="O4" i="14"/>
  <c r="S66" i="2" l="1"/>
  <c r="H4" i="6"/>
  <c r="A4" i="15" l="1"/>
  <c r="A5" i="15"/>
  <c r="A6" i="15"/>
  <c r="A7" i="15"/>
  <c r="A8" i="15"/>
  <c r="A9" i="15"/>
  <c r="A10" i="15"/>
  <c r="A11" i="15"/>
  <c r="A12" i="15"/>
  <c r="A13" i="15"/>
  <c r="A14" i="15"/>
  <c r="A3" i="15"/>
  <c r="H4" i="3"/>
  <c r="H6" i="3"/>
  <c r="H8" i="3"/>
  <c r="H4" i="5" l="1"/>
  <c r="H6" i="5"/>
  <c r="H8" i="5"/>
  <c r="H10" i="5"/>
  <c r="H12" i="5"/>
  <c r="H14" i="5"/>
  <c r="H16" i="5"/>
  <c r="H18" i="5"/>
  <c r="H20" i="5"/>
  <c r="H22" i="5"/>
  <c r="H24" i="5"/>
  <c r="H26" i="5"/>
  <c r="H28" i="5"/>
  <c r="H30" i="5"/>
  <c r="H32" i="5"/>
  <c r="H34" i="5"/>
  <c r="H36" i="5"/>
  <c r="H38" i="5"/>
  <c r="H40" i="5"/>
  <c r="H42" i="5"/>
  <c r="H44" i="5"/>
  <c r="H46" i="5"/>
  <c r="H48" i="5"/>
  <c r="H50" i="5"/>
  <c r="H52" i="5"/>
  <c r="H54" i="5"/>
  <c r="H56" i="5"/>
  <c r="H58" i="5"/>
  <c r="H60" i="5"/>
  <c r="H62" i="5"/>
  <c r="H64" i="5"/>
  <c r="H6" i="6"/>
  <c r="H8" i="6"/>
  <c r="H10" i="6"/>
  <c r="H12" i="6"/>
  <c r="H14" i="6"/>
  <c r="H16" i="6"/>
  <c r="H18" i="6"/>
  <c r="H20" i="6"/>
  <c r="H22" i="6"/>
  <c r="H24" i="6"/>
  <c r="H26" i="6"/>
  <c r="H28" i="6"/>
  <c r="H30" i="6"/>
  <c r="H32" i="6"/>
  <c r="H34" i="6"/>
  <c r="H36" i="6"/>
  <c r="H38" i="6"/>
  <c r="H40" i="6"/>
  <c r="H42" i="6"/>
  <c r="H44" i="6"/>
  <c r="H46" i="6"/>
  <c r="H48" i="6"/>
  <c r="H50" i="6"/>
  <c r="H52" i="6"/>
  <c r="H54" i="6"/>
  <c r="H56" i="6"/>
  <c r="H58" i="6"/>
  <c r="H60" i="6"/>
  <c r="H62" i="6"/>
  <c r="H4" i="7"/>
  <c r="H6" i="7"/>
  <c r="H8" i="7"/>
  <c r="H10" i="7"/>
  <c r="H12" i="7"/>
  <c r="H14" i="7"/>
  <c r="H16" i="7"/>
  <c r="H18" i="7"/>
  <c r="H20" i="7"/>
  <c r="H22" i="7"/>
  <c r="H24" i="7"/>
  <c r="H26" i="7"/>
  <c r="H28" i="7"/>
  <c r="H30" i="7"/>
  <c r="H32" i="7"/>
  <c r="H34" i="7"/>
  <c r="H36" i="7"/>
  <c r="H38" i="7"/>
  <c r="H40" i="7"/>
  <c r="H42" i="7"/>
  <c r="H44" i="7"/>
  <c r="H46" i="7"/>
  <c r="H48" i="7"/>
  <c r="H50" i="7"/>
  <c r="H52" i="7"/>
  <c r="H54" i="7"/>
  <c r="H56" i="7"/>
  <c r="H58" i="7"/>
  <c r="H60" i="7"/>
  <c r="H62" i="7"/>
  <c r="H64" i="7"/>
  <c r="B4" i="2"/>
  <c r="K6" i="14"/>
  <c r="K6" i="13"/>
  <c r="K6" i="12"/>
  <c r="K6" i="11"/>
  <c r="K6" i="10"/>
  <c r="K6" i="9"/>
  <c r="K6" i="8"/>
  <c r="K6" i="7"/>
  <c r="K6" i="6"/>
  <c r="K6" i="5"/>
  <c r="V64" i="10"/>
  <c r="V62" i="10"/>
  <c r="K6" i="3"/>
  <c r="K6" i="2"/>
  <c r="K4" i="2"/>
  <c r="B62" i="13" l="1"/>
  <c r="B60" i="13"/>
  <c r="B58" i="13"/>
  <c r="B56" i="13"/>
  <c r="B54" i="13"/>
  <c r="B52" i="13"/>
  <c r="B50" i="13"/>
  <c r="B48" i="13"/>
  <c r="B46" i="13"/>
  <c r="B44" i="13"/>
  <c r="B42" i="13"/>
  <c r="B40" i="13"/>
  <c r="B38" i="13"/>
  <c r="B36" i="13"/>
  <c r="B34" i="13"/>
  <c r="B32" i="13"/>
  <c r="B30" i="13"/>
  <c r="B28" i="13"/>
  <c r="B26" i="13"/>
  <c r="B24" i="13"/>
  <c r="B22" i="13"/>
  <c r="B20" i="13"/>
  <c r="B18" i="13"/>
  <c r="B16" i="13"/>
  <c r="B14" i="13"/>
  <c r="B12" i="13"/>
  <c r="B10" i="13"/>
  <c r="B8" i="13"/>
  <c r="B6" i="13"/>
  <c r="B4" i="13"/>
  <c r="B62" i="11"/>
  <c r="B60" i="11"/>
  <c r="B58" i="11"/>
  <c r="B56" i="11"/>
  <c r="B54" i="11"/>
  <c r="B52" i="11"/>
  <c r="B50" i="11"/>
  <c r="B48" i="11"/>
  <c r="B46" i="11"/>
  <c r="B44" i="11"/>
  <c r="B42" i="11"/>
  <c r="B40" i="11"/>
  <c r="B38" i="11"/>
  <c r="B36" i="11"/>
  <c r="B34" i="11"/>
  <c r="B32" i="11"/>
  <c r="B30" i="11"/>
  <c r="B28" i="11"/>
  <c r="B26" i="11"/>
  <c r="B24" i="11"/>
  <c r="B22" i="11"/>
  <c r="B20" i="11"/>
  <c r="B18" i="11"/>
  <c r="B16" i="11"/>
  <c r="B14" i="11"/>
  <c r="B12" i="11"/>
  <c r="B10" i="11"/>
  <c r="B8" i="11"/>
  <c r="B6" i="11"/>
  <c r="B4" i="11"/>
  <c r="B62" i="8"/>
  <c r="B60" i="8"/>
  <c r="B58" i="8"/>
  <c r="B56" i="8"/>
  <c r="B54" i="8"/>
  <c r="B52" i="8"/>
  <c r="B50" i="8"/>
  <c r="B48" i="8"/>
  <c r="B46" i="8"/>
  <c r="B44" i="8"/>
  <c r="B42" i="8"/>
  <c r="B40" i="8"/>
  <c r="B38" i="8"/>
  <c r="B36" i="8"/>
  <c r="B34" i="8"/>
  <c r="B32" i="8"/>
  <c r="B30" i="8"/>
  <c r="B28" i="8"/>
  <c r="B26" i="8"/>
  <c r="B24" i="8"/>
  <c r="B22" i="8"/>
  <c r="B20" i="8"/>
  <c r="B18" i="8"/>
  <c r="B16" i="8"/>
  <c r="B14" i="8"/>
  <c r="B12" i="8"/>
  <c r="B10" i="8"/>
  <c r="B8" i="8"/>
  <c r="B6" i="8"/>
  <c r="B4" i="8"/>
  <c r="B62" i="6"/>
  <c r="B60" i="6"/>
  <c r="B58" i="6"/>
  <c r="B56" i="6"/>
  <c r="B54" i="6"/>
  <c r="B52" i="6"/>
  <c r="B50" i="6"/>
  <c r="B48" i="6"/>
  <c r="B46" i="6"/>
  <c r="B44" i="6"/>
  <c r="B42" i="6"/>
  <c r="B40" i="6"/>
  <c r="B38" i="6"/>
  <c r="B36" i="6"/>
  <c r="B34" i="6"/>
  <c r="B32" i="6"/>
  <c r="B30" i="6"/>
  <c r="B28" i="6"/>
  <c r="B26" i="6"/>
  <c r="B24" i="6"/>
  <c r="B22" i="6"/>
  <c r="B20" i="6"/>
  <c r="B18" i="6"/>
  <c r="B16" i="6"/>
  <c r="B14" i="6"/>
  <c r="B12" i="6"/>
  <c r="B10" i="6"/>
  <c r="B8" i="6"/>
  <c r="B6" i="6"/>
  <c r="B4" i="6"/>
  <c r="B64" i="14"/>
  <c r="B62" i="14"/>
  <c r="B60" i="14"/>
  <c r="B58" i="14"/>
  <c r="B56" i="14"/>
  <c r="B54" i="14"/>
  <c r="B52" i="14"/>
  <c r="B50" i="14"/>
  <c r="B48" i="14"/>
  <c r="B46" i="14"/>
  <c r="B44" i="14"/>
  <c r="B42" i="14"/>
  <c r="B40" i="14"/>
  <c r="B38" i="14"/>
  <c r="B36" i="14"/>
  <c r="B34" i="14"/>
  <c r="B32" i="14"/>
  <c r="B30" i="14"/>
  <c r="B28" i="14"/>
  <c r="B26" i="14"/>
  <c r="B24" i="14"/>
  <c r="B22" i="14"/>
  <c r="B20" i="14"/>
  <c r="B18" i="14"/>
  <c r="B16" i="14"/>
  <c r="B14" i="14"/>
  <c r="B12" i="14"/>
  <c r="B10" i="14"/>
  <c r="B8" i="14"/>
  <c r="B6" i="14"/>
  <c r="B4" i="14"/>
  <c r="B64" i="12"/>
  <c r="B62" i="12"/>
  <c r="B60" i="12"/>
  <c r="B58" i="12"/>
  <c r="B56" i="12"/>
  <c r="B54" i="12"/>
  <c r="B52" i="12"/>
  <c r="B50" i="12"/>
  <c r="B48" i="12"/>
  <c r="B46" i="12"/>
  <c r="B44" i="12"/>
  <c r="B42" i="12"/>
  <c r="B40" i="12"/>
  <c r="B38" i="12"/>
  <c r="B36" i="12"/>
  <c r="B34" i="12"/>
  <c r="B32" i="12"/>
  <c r="B30" i="12"/>
  <c r="B28" i="12"/>
  <c r="B26" i="12"/>
  <c r="B24" i="12"/>
  <c r="B22" i="12"/>
  <c r="B20" i="12"/>
  <c r="B18" i="12"/>
  <c r="B16" i="12"/>
  <c r="B14" i="12"/>
  <c r="B12" i="12"/>
  <c r="B10" i="12"/>
  <c r="B8" i="12"/>
  <c r="B6" i="12"/>
  <c r="B4" i="12"/>
  <c r="B64" i="10"/>
  <c r="B62" i="10"/>
  <c r="B60" i="10"/>
  <c r="B58" i="10"/>
  <c r="B56" i="10"/>
  <c r="B54" i="10"/>
  <c r="B52" i="10"/>
  <c r="B50" i="10"/>
  <c r="B48" i="10"/>
  <c r="B46" i="10"/>
  <c r="B44" i="10"/>
  <c r="B42" i="10"/>
  <c r="B40" i="10"/>
  <c r="B38" i="10"/>
  <c r="B36" i="10"/>
  <c r="B34" i="10"/>
  <c r="B32" i="10"/>
  <c r="B30" i="10"/>
  <c r="B28" i="10"/>
  <c r="B26" i="10"/>
  <c r="B24" i="10"/>
  <c r="B22" i="10"/>
  <c r="B20" i="10"/>
  <c r="B18" i="10"/>
  <c r="B16" i="10"/>
  <c r="B14" i="10"/>
  <c r="B12" i="10"/>
  <c r="B10" i="10"/>
  <c r="B8" i="10"/>
  <c r="B6" i="10"/>
  <c r="B4" i="10"/>
  <c r="B64" i="9"/>
  <c r="B62" i="9"/>
  <c r="B60" i="9"/>
  <c r="B58" i="9"/>
  <c r="B56" i="9"/>
  <c r="B54" i="9"/>
  <c r="B52" i="9"/>
  <c r="B50" i="9"/>
  <c r="B48" i="9"/>
  <c r="B46" i="9"/>
  <c r="B44" i="9"/>
  <c r="B42" i="9"/>
  <c r="B40" i="9"/>
  <c r="B38" i="9"/>
  <c r="B36" i="9"/>
  <c r="B34" i="9"/>
  <c r="B32" i="9"/>
  <c r="B30" i="9"/>
  <c r="B28" i="9"/>
  <c r="B26" i="9"/>
  <c r="B24" i="9"/>
  <c r="B22" i="9"/>
  <c r="B20" i="9"/>
  <c r="B18" i="9"/>
  <c r="B16" i="9"/>
  <c r="B14" i="9"/>
  <c r="B12" i="9"/>
  <c r="B10" i="9"/>
  <c r="B8" i="9"/>
  <c r="B6" i="9"/>
  <c r="B4" i="9"/>
  <c r="B64" i="7"/>
  <c r="B62" i="7"/>
  <c r="B60" i="7"/>
  <c r="B58" i="7"/>
  <c r="B56" i="7"/>
  <c r="B54" i="7"/>
  <c r="B52" i="7"/>
  <c r="B50" i="7"/>
  <c r="B48" i="7"/>
  <c r="B46" i="7"/>
  <c r="B44" i="7"/>
  <c r="B42" i="7"/>
  <c r="B40" i="7"/>
  <c r="B38" i="7"/>
  <c r="B36" i="7"/>
  <c r="B34" i="7"/>
  <c r="B32" i="7"/>
  <c r="B30" i="7"/>
  <c r="B28" i="7"/>
  <c r="B26" i="7"/>
  <c r="B24" i="7"/>
  <c r="B22" i="7"/>
  <c r="B20" i="7"/>
  <c r="B18" i="7"/>
  <c r="B16" i="7"/>
  <c r="B14" i="7"/>
  <c r="B12" i="7"/>
  <c r="B10" i="7"/>
  <c r="B8" i="7"/>
  <c r="B6" i="7"/>
  <c r="B4" i="7"/>
  <c r="B64" i="5"/>
  <c r="B62" i="5"/>
  <c r="B60" i="5"/>
  <c r="B58" i="5"/>
  <c r="B56" i="5"/>
  <c r="B52" i="5"/>
  <c r="B50" i="5"/>
  <c r="B48" i="5"/>
  <c r="B46" i="5"/>
  <c r="B44" i="5"/>
  <c r="B42" i="5"/>
  <c r="B40" i="5"/>
  <c r="B38" i="5"/>
  <c r="B36" i="5"/>
  <c r="B34" i="5"/>
  <c r="B32" i="5"/>
  <c r="B30" i="5"/>
  <c r="B28" i="5"/>
  <c r="B26" i="5"/>
  <c r="B24" i="5"/>
  <c r="B22" i="5"/>
  <c r="B20" i="5"/>
  <c r="B18" i="5"/>
  <c r="B16" i="5"/>
  <c r="B14" i="5"/>
  <c r="B12" i="5"/>
  <c r="B10" i="5"/>
  <c r="B8" i="5"/>
  <c r="B6" i="5"/>
  <c r="B4" i="5"/>
  <c r="B60" i="3"/>
  <c r="B58" i="3"/>
  <c r="B56" i="3"/>
  <c r="B54" i="3"/>
  <c r="B52" i="3"/>
  <c r="B50" i="3"/>
  <c r="B48" i="3"/>
  <c r="B46" i="3"/>
  <c r="B44" i="3"/>
  <c r="B42" i="3"/>
  <c r="B40" i="3"/>
  <c r="B38" i="3"/>
  <c r="B36" i="3"/>
  <c r="B34" i="3"/>
  <c r="B32" i="3"/>
  <c r="B30" i="3"/>
  <c r="B28" i="3"/>
  <c r="B26" i="3"/>
  <c r="B24" i="3"/>
  <c r="B22" i="3"/>
  <c r="B20" i="3"/>
  <c r="B18" i="3"/>
  <c r="B16" i="3"/>
  <c r="B14" i="3"/>
  <c r="B12" i="3"/>
  <c r="B10" i="3"/>
  <c r="B8" i="3"/>
  <c r="B6" i="3"/>
  <c r="B4" i="3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3" i="1" l="1"/>
  <c r="Q6" i="1" l="1"/>
  <c r="Q7" i="1" s="1"/>
  <c r="Q17" i="1"/>
  <c r="Q16" i="1"/>
  <c r="Q15" i="1"/>
  <c r="Q14" i="1"/>
  <c r="Q13" i="1"/>
  <c r="Q9" i="1"/>
  <c r="Q8" i="1"/>
  <c r="Q5" i="1"/>
  <c r="Q11" i="1" l="1"/>
  <c r="Q10" i="1"/>
  <c r="Q12" i="1"/>
  <c r="Q2" i="1"/>
  <c r="W66" i="14" l="1"/>
  <c r="U29" i="15" s="1"/>
  <c r="V66" i="14"/>
  <c r="O29" i="15" s="1"/>
  <c r="U66" i="14"/>
  <c r="L29" i="15" s="1"/>
  <c r="T66" i="14"/>
  <c r="I29" i="15" s="1"/>
  <c r="S66" i="14"/>
  <c r="F29" i="15" s="1"/>
  <c r="O66" i="14"/>
  <c r="R29" i="15" s="1"/>
  <c r="J66" i="14"/>
  <c r="Z29" i="15" s="1"/>
  <c r="I66" i="14"/>
  <c r="AB29" i="15" s="1"/>
  <c r="R64" i="14"/>
  <c r="K64" i="14"/>
  <c r="H64" i="14"/>
  <c r="E64" i="14"/>
  <c r="R62" i="14"/>
  <c r="K62" i="14"/>
  <c r="H62" i="14"/>
  <c r="E62" i="14"/>
  <c r="R60" i="14"/>
  <c r="K60" i="14"/>
  <c r="H60" i="14"/>
  <c r="E60" i="14"/>
  <c r="R58" i="14"/>
  <c r="K58" i="14"/>
  <c r="H58" i="14"/>
  <c r="E58" i="14"/>
  <c r="R56" i="14"/>
  <c r="K56" i="14"/>
  <c r="H56" i="14"/>
  <c r="E56" i="14"/>
  <c r="R54" i="14"/>
  <c r="K54" i="14"/>
  <c r="H54" i="14"/>
  <c r="E54" i="14"/>
  <c r="R52" i="14"/>
  <c r="K52" i="14"/>
  <c r="H52" i="14"/>
  <c r="E52" i="14"/>
  <c r="R50" i="14"/>
  <c r="K50" i="14"/>
  <c r="H50" i="14"/>
  <c r="E50" i="14"/>
  <c r="R48" i="14"/>
  <c r="K48" i="14"/>
  <c r="H48" i="14"/>
  <c r="E48" i="14"/>
  <c r="R46" i="14"/>
  <c r="K46" i="14"/>
  <c r="H46" i="14"/>
  <c r="E46" i="14"/>
  <c r="R44" i="14"/>
  <c r="K44" i="14"/>
  <c r="H44" i="14"/>
  <c r="E44" i="14"/>
  <c r="R42" i="14"/>
  <c r="K42" i="14"/>
  <c r="H42" i="14"/>
  <c r="E42" i="14"/>
  <c r="R40" i="14"/>
  <c r="K40" i="14"/>
  <c r="H40" i="14"/>
  <c r="E40" i="14"/>
  <c r="R38" i="14"/>
  <c r="H38" i="14"/>
  <c r="E38" i="14"/>
  <c r="R36" i="14"/>
  <c r="K36" i="14"/>
  <c r="H36" i="14"/>
  <c r="E36" i="14"/>
  <c r="R34" i="14"/>
  <c r="K34" i="14"/>
  <c r="H34" i="14"/>
  <c r="E34" i="14"/>
  <c r="R32" i="14"/>
  <c r="K32" i="14"/>
  <c r="H32" i="14"/>
  <c r="E32" i="14"/>
  <c r="R30" i="14"/>
  <c r="K30" i="14"/>
  <c r="H30" i="14"/>
  <c r="E30" i="14"/>
  <c r="R28" i="14"/>
  <c r="K28" i="14"/>
  <c r="H28" i="14"/>
  <c r="E28" i="14"/>
  <c r="R26" i="14"/>
  <c r="K26" i="14"/>
  <c r="H26" i="14"/>
  <c r="E26" i="14"/>
  <c r="R24" i="14"/>
  <c r="K24" i="14"/>
  <c r="H24" i="14"/>
  <c r="E24" i="14"/>
  <c r="R22" i="14"/>
  <c r="K22" i="14"/>
  <c r="H22" i="14"/>
  <c r="E22" i="14"/>
  <c r="R20" i="14"/>
  <c r="K20" i="14"/>
  <c r="H20" i="14"/>
  <c r="E20" i="14"/>
  <c r="R18" i="14"/>
  <c r="K18" i="14"/>
  <c r="H18" i="14"/>
  <c r="E18" i="14"/>
  <c r="R16" i="14"/>
  <c r="K16" i="14"/>
  <c r="H16" i="14"/>
  <c r="E16" i="14"/>
  <c r="R14" i="14"/>
  <c r="K14" i="14"/>
  <c r="H14" i="14"/>
  <c r="E14" i="14"/>
  <c r="R12" i="14"/>
  <c r="K12" i="14"/>
  <c r="H12" i="14"/>
  <c r="E12" i="14"/>
  <c r="R10" i="14"/>
  <c r="K10" i="14"/>
  <c r="H10" i="14"/>
  <c r="E10" i="14"/>
  <c r="R8" i="14"/>
  <c r="K8" i="14"/>
  <c r="H8" i="14"/>
  <c r="E8" i="14"/>
  <c r="R6" i="14"/>
  <c r="H6" i="14"/>
  <c r="E6" i="14"/>
  <c r="R4" i="14"/>
  <c r="K4" i="14"/>
  <c r="H4" i="14"/>
  <c r="E4" i="14"/>
  <c r="W64" i="13"/>
  <c r="V64" i="13"/>
  <c r="U64" i="13"/>
  <c r="T64" i="13"/>
  <c r="S64" i="13"/>
  <c r="O64" i="13"/>
  <c r="J64" i="13"/>
  <c r="I64" i="13"/>
  <c r="R62" i="13"/>
  <c r="K62" i="13"/>
  <c r="H62" i="13"/>
  <c r="R60" i="13"/>
  <c r="K60" i="13"/>
  <c r="H60" i="13"/>
  <c r="R58" i="13"/>
  <c r="K58" i="13"/>
  <c r="H58" i="13"/>
  <c r="R56" i="13"/>
  <c r="K56" i="13"/>
  <c r="H56" i="13"/>
  <c r="R54" i="13"/>
  <c r="K54" i="13"/>
  <c r="H54" i="13"/>
  <c r="R52" i="13"/>
  <c r="K52" i="13"/>
  <c r="H52" i="13"/>
  <c r="R50" i="13"/>
  <c r="K50" i="13"/>
  <c r="H50" i="13"/>
  <c r="R48" i="13"/>
  <c r="K48" i="13"/>
  <c r="H48" i="13"/>
  <c r="R46" i="13"/>
  <c r="K46" i="13"/>
  <c r="H46" i="13"/>
  <c r="R44" i="13"/>
  <c r="K44" i="13"/>
  <c r="H44" i="13"/>
  <c r="R42" i="13"/>
  <c r="K42" i="13"/>
  <c r="H42" i="13"/>
  <c r="R40" i="13"/>
  <c r="K40" i="13"/>
  <c r="H40" i="13"/>
  <c r="R38" i="13"/>
  <c r="H38" i="13"/>
  <c r="R36" i="13"/>
  <c r="K36" i="13"/>
  <c r="H36" i="13"/>
  <c r="R34" i="13"/>
  <c r="K34" i="13"/>
  <c r="H34" i="13"/>
  <c r="R32" i="13"/>
  <c r="K32" i="13"/>
  <c r="H32" i="13"/>
  <c r="R30" i="13"/>
  <c r="K30" i="13"/>
  <c r="H30" i="13"/>
  <c r="R28" i="13"/>
  <c r="K28" i="13"/>
  <c r="H28" i="13"/>
  <c r="R26" i="13"/>
  <c r="K26" i="13"/>
  <c r="H26" i="13"/>
  <c r="R24" i="13"/>
  <c r="K24" i="13"/>
  <c r="H24" i="13"/>
  <c r="R22" i="13"/>
  <c r="K22" i="13"/>
  <c r="H22" i="13"/>
  <c r="R20" i="13"/>
  <c r="K20" i="13"/>
  <c r="H20" i="13"/>
  <c r="R18" i="13"/>
  <c r="K18" i="13"/>
  <c r="H18" i="13"/>
  <c r="R16" i="13"/>
  <c r="K16" i="13"/>
  <c r="H16" i="13"/>
  <c r="R14" i="13"/>
  <c r="K14" i="13"/>
  <c r="H14" i="13"/>
  <c r="R12" i="13"/>
  <c r="K12" i="13"/>
  <c r="H12" i="13"/>
  <c r="R10" i="13"/>
  <c r="K10" i="13"/>
  <c r="H10" i="13"/>
  <c r="R8" i="13"/>
  <c r="K8" i="13"/>
  <c r="H8" i="13"/>
  <c r="R6" i="13"/>
  <c r="H6" i="13"/>
  <c r="R4" i="13"/>
  <c r="K4" i="13"/>
  <c r="H4" i="13"/>
  <c r="W66" i="12"/>
  <c r="U27" i="15" s="1"/>
  <c r="V66" i="12"/>
  <c r="O27" i="15" s="1"/>
  <c r="U66" i="12"/>
  <c r="L27" i="15" s="1"/>
  <c r="T66" i="12"/>
  <c r="I27" i="15" s="1"/>
  <c r="S66" i="12"/>
  <c r="F27" i="15" s="1"/>
  <c r="O66" i="12"/>
  <c r="R27" i="15" s="1"/>
  <c r="J66" i="12"/>
  <c r="Z27" i="15" s="1"/>
  <c r="I66" i="12"/>
  <c r="AB27" i="15" s="1"/>
  <c r="R64" i="12"/>
  <c r="K64" i="12"/>
  <c r="H64" i="12"/>
  <c r="E64" i="12"/>
  <c r="R62" i="12"/>
  <c r="K62" i="12"/>
  <c r="H62" i="12"/>
  <c r="E62" i="12"/>
  <c r="R60" i="12"/>
  <c r="K60" i="12"/>
  <c r="H60" i="12"/>
  <c r="E60" i="12"/>
  <c r="R58" i="12"/>
  <c r="K58" i="12"/>
  <c r="H58" i="12"/>
  <c r="E58" i="12"/>
  <c r="R56" i="12"/>
  <c r="K56" i="12"/>
  <c r="H56" i="12"/>
  <c r="E56" i="12"/>
  <c r="R54" i="12"/>
  <c r="K54" i="12"/>
  <c r="H54" i="12"/>
  <c r="E54" i="12"/>
  <c r="R52" i="12"/>
  <c r="K52" i="12"/>
  <c r="H52" i="12"/>
  <c r="E52" i="12"/>
  <c r="R50" i="12"/>
  <c r="K50" i="12"/>
  <c r="H50" i="12"/>
  <c r="E50" i="12"/>
  <c r="R48" i="12"/>
  <c r="K48" i="12"/>
  <c r="H48" i="12"/>
  <c r="E48" i="12"/>
  <c r="R46" i="12"/>
  <c r="K46" i="12"/>
  <c r="H46" i="12"/>
  <c r="E46" i="12"/>
  <c r="R44" i="12"/>
  <c r="K44" i="12"/>
  <c r="H44" i="12"/>
  <c r="E44" i="12"/>
  <c r="R42" i="12"/>
  <c r="K42" i="12"/>
  <c r="H42" i="12"/>
  <c r="E42" i="12"/>
  <c r="R40" i="12"/>
  <c r="K40" i="12"/>
  <c r="H40" i="12"/>
  <c r="E40" i="12"/>
  <c r="R38" i="12"/>
  <c r="H38" i="12"/>
  <c r="E38" i="12"/>
  <c r="R36" i="12"/>
  <c r="K36" i="12"/>
  <c r="H36" i="12"/>
  <c r="E36" i="12"/>
  <c r="R34" i="12"/>
  <c r="K34" i="12"/>
  <c r="H34" i="12"/>
  <c r="E34" i="12"/>
  <c r="R32" i="12"/>
  <c r="K32" i="12"/>
  <c r="H32" i="12"/>
  <c r="E32" i="12"/>
  <c r="R30" i="12"/>
  <c r="K30" i="12"/>
  <c r="H30" i="12"/>
  <c r="E30" i="12"/>
  <c r="R28" i="12"/>
  <c r="K28" i="12"/>
  <c r="H28" i="12"/>
  <c r="E28" i="12"/>
  <c r="R26" i="12"/>
  <c r="K26" i="12"/>
  <c r="H26" i="12"/>
  <c r="E26" i="12"/>
  <c r="R24" i="12"/>
  <c r="K24" i="12"/>
  <c r="H24" i="12"/>
  <c r="E24" i="12"/>
  <c r="R22" i="12"/>
  <c r="K22" i="12"/>
  <c r="H22" i="12"/>
  <c r="E22" i="12"/>
  <c r="R20" i="12"/>
  <c r="K20" i="12"/>
  <c r="H20" i="12"/>
  <c r="E20" i="12"/>
  <c r="R18" i="12"/>
  <c r="K18" i="12"/>
  <c r="H18" i="12"/>
  <c r="E18" i="12"/>
  <c r="R16" i="12"/>
  <c r="K16" i="12"/>
  <c r="H16" i="12"/>
  <c r="E16" i="12"/>
  <c r="R14" i="12"/>
  <c r="K14" i="12"/>
  <c r="H14" i="12"/>
  <c r="E14" i="12"/>
  <c r="R12" i="12"/>
  <c r="K12" i="12"/>
  <c r="H12" i="12"/>
  <c r="E12" i="12"/>
  <c r="R10" i="12"/>
  <c r="K10" i="12"/>
  <c r="H10" i="12"/>
  <c r="E10" i="12"/>
  <c r="R8" i="12"/>
  <c r="K8" i="12"/>
  <c r="H8" i="12"/>
  <c r="E8" i="12"/>
  <c r="R6" i="12"/>
  <c r="H6" i="12"/>
  <c r="E6" i="12"/>
  <c r="R4" i="12"/>
  <c r="K4" i="12"/>
  <c r="H4" i="12"/>
  <c r="E4" i="12"/>
  <c r="W64" i="11"/>
  <c r="V64" i="11"/>
  <c r="U64" i="11"/>
  <c r="T64" i="11"/>
  <c r="S64" i="11"/>
  <c r="O64" i="11"/>
  <c r="J64" i="11"/>
  <c r="I64" i="11"/>
  <c r="R62" i="11"/>
  <c r="K62" i="11"/>
  <c r="H62" i="11"/>
  <c r="E62" i="11"/>
  <c r="R60" i="11"/>
  <c r="K60" i="11"/>
  <c r="H60" i="11"/>
  <c r="E60" i="11"/>
  <c r="R58" i="11"/>
  <c r="K58" i="11"/>
  <c r="H58" i="11"/>
  <c r="E58" i="11"/>
  <c r="R56" i="11"/>
  <c r="K56" i="11"/>
  <c r="H56" i="11"/>
  <c r="E56" i="11"/>
  <c r="R54" i="11"/>
  <c r="K54" i="11"/>
  <c r="H54" i="11"/>
  <c r="E54" i="11"/>
  <c r="R52" i="11"/>
  <c r="K52" i="11"/>
  <c r="H52" i="11"/>
  <c r="E52" i="11"/>
  <c r="R50" i="11"/>
  <c r="K50" i="11"/>
  <c r="H50" i="11"/>
  <c r="E50" i="11"/>
  <c r="R48" i="11"/>
  <c r="K48" i="11"/>
  <c r="H48" i="11"/>
  <c r="A50" i="11" s="1"/>
  <c r="H9" i="16" s="1"/>
  <c r="E48" i="11"/>
  <c r="R46" i="11"/>
  <c r="K46" i="11"/>
  <c r="H46" i="11"/>
  <c r="E46" i="11"/>
  <c r="R44" i="11"/>
  <c r="K44" i="11"/>
  <c r="H44" i="11"/>
  <c r="E44" i="11"/>
  <c r="R42" i="11"/>
  <c r="K42" i="11"/>
  <c r="H42" i="11"/>
  <c r="E42" i="11"/>
  <c r="R40" i="11"/>
  <c r="K40" i="11"/>
  <c r="H40" i="11"/>
  <c r="E40" i="11"/>
  <c r="R38" i="11"/>
  <c r="H38" i="11"/>
  <c r="E38" i="11"/>
  <c r="R36" i="11"/>
  <c r="K36" i="11"/>
  <c r="H36" i="11"/>
  <c r="E36" i="11"/>
  <c r="R34" i="11"/>
  <c r="K34" i="11"/>
  <c r="H34" i="11"/>
  <c r="E34" i="11"/>
  <c r="R32" i="11"/>
  <c r="K32" i="11"/>
  <c r="H32" i="11"/>
  <c r="E32" i="11"/>
  <c r="R30" i="11"/>
  <c r="K30" i="11"/>
  <c r="H30" i="11"/>
  <c r="E30" i="11"/>
  <c r="R28" i="11"/>
  <c r="K28" i="11"/>
  <c r="H28" i="11"/>
  <c r="E28" i="11"/>
  <c r="R26" i="11"/>
  <c r="K26" i="11"/>
  <c r="H26" i="11"/>
  <c r="E26" i="11"/>
  <c r="R24" i="11"/>
  <c r="K24" i="11"/>
  <c r="H24" i="11"/>
  <c r="E24" i="11"/>
  <c r="R22" i="11"/>
  <c r="K22" i="11"/>
  <c r="H22" i="11"/>
  <c r="E22" i="11"/>
  <c r="R20" i="11"/>
  <c r="K20" i="11"/>
  <c r="H20" i="11"/>
  <c r="A22" i="11" s="1"/>
  <c r="H7" i="16" s="1"/>
  <c r="E20" i="11"/>
  <c r="R18" i="11"/>
  <c r="K18" i="11"/>
  <c r="H18" i="11"/>
  <c r="E18" i="11"/>
  <c r="R16" i="11"/>
  <c r="K16" i="11"/>
  <c r="H16" i="11"/>
  <c r="E16" i="11"/>
  <c r="R14" i="11"/>
  <c r="K14" i="11"/>
  <c r="H14" i="11"/>
  <c r="E14" i="11"/>
  <c r="R12" i="11"/>
  <c r="K12" i="11"/>
  <c r="H12" i="11"/>
  <c r="E12" i="11"/>
  <c r="R10" i="11"/>
  <c r="K10" i="11"/>
  <c r="H10" i="11"/>
  <c r="E10" i="11"/>
  <c r="R8" i="11"/>
  <c r="K8" i="11"/>
  <c r="H8" i="11"/>
  <c r="E8" i="11"/>
  <c r="R6" i="11"/>
  <c r="H6" i="11"/>
  <c r="E6" i="11"/>
  <c r="R4" i="11"/>
  <c r="K4" i="11"/>
  <c r="H4" i="11"/>
  <c r="E4" i="11"/>
  <c r="W66" i="10"/>
  <c r="U25" i="15" s="1"/>
  <c r="V66" i="10"/>
  <c r="O25" i="15" s="1"/>
  <c r="U66" i="10"/>
  <c r="L25" i="15" s="1"/>
  <c r="T66" i="10"/>
  <c r="I25" i="15" s="1"/>
  <c r="S66" i="10"/>
  <c r="F25" i="15" s="1"/>
  <c r="O66" i="10"/>
  <c r="R25" i="15" s="1"/>
  <c r="J66" i="10"/>
  <c r="Z25" i="15" s="1"/>
  <c r="I66" i="10"/>
  <c r="AB25" i="15" s="1"/>
  <c r="R64" i="10"/>
  <c r="K64" i="10"/>
  <c r="H64" i="10"/>
  <c r="E64" i="10"/>
  <c r="R62" i="10"/>
  <c r="K62" i="10"/>
  <c r="H62" i="10"/>
  <c r="E62" i="10"/>
  <c r="R60" i="10"/>
  <c r="K60" i="10"/>
  <c r="H60" i="10"/>
  <c r="E60" i="10"/>
  <c r="R58" i="10"/>
  <c r="K58" i="10"/>
  <c r="H58" i="10"/>
  <c r="E58" i="10"/>
  <c r="R56" i="10"/>
  <c r="K56" i="10"/>
  <c r="H56" i="10"/>
  <c r="E56" i="10"/>
  <c r="R54" i="10"/>
  <c r="K54" i="10"/>
  <c r="H54" i="10"/>
  <c r="E54" i="10"/>
  <c r="R52" i="10"/>
  <c r="K52" i="10"/>
  <c r="H52" i="10"/>
  <c r="E52" i="10"/>
  <c r="R50" i="10"/>
  <c r="K50" i="10"/>
  <c r="H50" i="10"/>
  <c r="E50" i="10"/>
  <c r="R48" i="10"/>
  <c r="K48" i="10"/>
  <c r="H48" i="10"/>
  <c r="E48" i="10"/>
  <c r="R46" i="10"/>
  <c r="K46" i="10"/>
  <c r="H46" i="10"/>
  <c r="E46" i="10"/>
  <c r="R44" i="10"/>
  <c r="K44" i="10"/>
  <c r="H44" i="10"/>
  <c r="E44" i="10"/>
  <c r="R42" i="10"/>
  <c r="K42" i="10"/>
  <c r="H42" i="10"/>
  <c r="E42" i="10"/>
  <c r="R40" i="10"/>
  <c r="K40" i="10"/>
  <c r="H40" i="10"/>
  <c r="E40" i="10"/>
  <c r="R38" i="10"/>
  <c r="H38" i="10"/>
  <c r="E38" i="10"/>
  <c r="R36" i="10"/>
  <c r="K36" i="10"/>
  <c r="H36" i="10"/>
  <c r="E36" i="10"/>
  <c r="R34" i="10"/>
  <c r="K34" i="10"/>
  <c r="H34" i="10"/>
  <c r="E34" i="10"/>
  <c r="R32" i="10"/>
  <c r="K32" i="10"/>
  <c r="H32" i="10"/>
  <c r="E32" i="10"/>
  <c r="R30" i="10"/>
  <c r="K30" i="10"/>
  <c r="H30" i="10"/>
  <c r="E30" i="10"/>
  <c r="R28" i="10"/>
  <c r="K28" i="10"/>
  <c r="H28" i="10"/>
  <c r="E28" i="10"/>
  <c r="R26" i="10"/>
  <c r="K26" i="10"/>
  <c r="H26" i="10"/>
  <c r="E26" i="10"/>
  <c r="R24" i="10"/>
  <c r="K24" i="10"/>
  <c r="H24" i="10"/>
  <c r="E24" i="10"/>
  <c r="R22" i="10"/>
  <c r="K22" i="10"/>
  <c r="H22" i="10"/>
  <c r="E22" i="10"/>
  <c r="R20" i="10"/>
  <c r="K20" i="10"/>
  <c r="H20" i="10"/>
  <c r="E20" i="10"/>
  <c r="R18" i="10"/>
  <c r="K18" i="10"/>
  <c r="H18" i="10"/>
  <c r="E18" i="10"/>
  <c r="R16" i="10"/>
  <c r="K16" i="10"/>
  <c r="H16" i="10"/>
  <c r="E16" i="10"/>
  <c r="R14" i="10"/>
  <c r="K14" i="10"/>
  <c r="H14" i="10"/>
  <c r="E14" i="10"/>
  <c r="R12" i="10"/>
  <c r="K12" i="10"/>
  <c r="H12" i="10"/>
  <c r="E12" i="10"/>
  <c r="R10" i="10"/>
  <c r="K10" i="10"/>
  <c r="H10" i="10"/>
  <c r="E10" i="10"/>
  <c r="R8" i="10"/>
  <c r="K8" i="10"/>
  <c r="H8" i="10"/>
  <c r="E8" i="10"/>
  <c r="R6" i="10"/>
  <c r="H6" i="10"/>
  <c r="E6" i="10"/>
  <c r="R4" i="10"/>
  <c r="K4" i="10"/>
  <c r="H4" i="10"/>
  <c r="E4" i="10"/>
  <c r="W66" i="9"/>
  <c r="U24" i="15" s="1"/>
  <c r="V66" i="9"/>
  <c r="O24" i="15" s="1"/>
  <c r="U66" i="9"/>
  <c r="L24" i="15" s="1"/>
  <c r="T66" i="9"/>
  <c r="I24" i="15" s="1"/>
  <c r="S66" i="9"/>
  <c r="F24" i="15" s="1"/>
  <c r="O66" i="9"/>
  <c r="R24" i="15" s="1"/>
  <c r="J66" i="9"/>
  <c r="Z24" i="15" s="1"/>
  <c r="I66" i="9"/>
  <c r="AB24" i="15" s="1"/>
  <c r="R64" i="9"/>
  <c r="K64" i="9"/>
  <c r="H64" i="9"/>
  <c r="E64" i="9"/>
  <c r="R62" i="9"/>
  <c r="K62" i="9"/>
  <c r="H62" i="9"/>
  <c r="E62" i="9"/>
  <c r="R60" i="9"/>
  <c r="K60" i="9"/>
  <c r="H60" i="9"/>
  <c r="E60" i="9"/>
  <c r="R58" i="9"/>
  <c r="K58" i="9"/>
  <c r="H58" i="9"/>
  <c r="E58" i="9"/>
  <c r="R56" i="9"/>
  <c r="K56" i="9"/>
  <c r="H56" i="9"/>
  <c r="E56" i="9"/>
  <c r="R54" i="9"/>
  <c r="K54" i="9"/>
  <c r="H54" i="9"/>
  <c r="E54" i="9"/>
  <c r="R52" i="9"/>
  <c r="K52" i="9"/>
  <c r="H52" i="9"/>
  <c r="E52" i="9"/>
  <c r="R50" i="9"/>
  <c r="K50" i="9"/>
  <c r="H50" i="9"/>
  <c r="E50" i="9"/>
  <c r="R48" i="9"/>
  <c r="K48" i="9"/>
  <c r="H48" i="9"/>
  <c r="E48" i="9"/>
  <c r="R46" i="9"/>
  <c r="K46" i="9"/>
  <c r="H46" i="9"/>
  <c r="A48" i="9" s="1"/>
  <c r="F10" i="16" s="1"/>
  <c r="E46" i="9"/>
  <c r="R44" i="9"/>
  <c r="K44" i="9"/>
  <c r="H44" i="9"/>
  <c r="E44" i="9"/>
  <c r="R42" i="9"/>
  <c r="K42" i="9"/>
  <c r="H42" i="9"/>
  <c r="E42" i="9"/>
  <c r="R40" i="9"/>
  <c r="K40" i="9"/>
  <c r="H40" i="9"/>
  <c r="E40" i="9"/>
  <c r="R38" i="9"/>
  <c r="H38" i="9"/>
  <c r="E38" i="9"/>
  <c r="R36" i="9"/>
  <c r="K36" i="9"/>
  <c r="H36" i="9"/>
  <c r="E36" i="9"/>
  <c r="R34" i="9"/>
  <c r="K34" i="9"/>
  <c r="H34" i="9"/>
  <c r="E34" i="9"/>
  <c r="R32" i="9"/>
  <c r="K32" i="9"/>
  <c r="H32" i="9"/>
  <c r="E32" i="9"/>
  <c r="R30" i="9"/>
  <c r="K30" i="9"/>
  <c r="H30" i="9"/>
  <c r="E30" i="9"/>
  <c r="R28" i="9"/>
  <c r="K28" i="9"/>
  <c r="H28" i="9"/>
  <c r="E28" i="9"/>
  <c r="R26" i="9"/>
  <c r="K26" i="9"/>
  <c r="H26" i="9"/>
  <c r="E26" i="9"/>
  <c r="R24" i="9"/>
  <c r="K24" i="9"/>
  <c r="H24" i="9"/>
  <c r="E24" i="9"/>
  <c r="R22" i="9"/>
  <c r="K22" i="9"/>
  <c r="H22" i="9"/>
  <c r="E22" i="9"/>
  <c r="R20" i="9"/>
  <c r="K20" i="9"/>
  <c r="H20" i="9"/>
  <c r="E20" i="9"/>
  <c r="R18" i="9"/>
  <c r="K18" i="9"/>
  <c r="H18" i="9"/>
  <c r="E18" i="9"/>
  <c r="R16" i="9"/>
  <c r="K16" i="9"/>
  <c r="H16" i="9"/>
  <c r="E16" i="9"/>
  <c r="R14" i="9"/>
  <c r="K14" i="9"/>
  <c r="H14" i="9"/>
  <c r="E14" i="9"/>
  <c r="R12" i="9"/>
  <c r="K12" i="9"/>
  <c r="H12" i="9"/>
  <c r="E12" i="9"/>
  <c r="R10" i="9"/>
  <c r="K10" i="9"/>
  <c r="H10" i="9"/>
  <c r="E10" i="9"/>
  <c r="R8" i="9"/>
  <c r="K8" i="9"/>
  <c r="H8" i="9"/>
  <c r="E8" i="9"/>
  <c r="R6" i="9"/>
  <c r="H6" i="9"/>
  <c r="E6" i="9"/>
  <c r="R4" i="9"/>
  <c r="K4" i="9"/>
  <c r="H4" i="9"/>
  <c r="E4" i="9"/>
  <c r="W64" i="8"/>
  <c r="V64" i="8"/>
  <c r="U64" i="8"/>
  <c r="T64" i="8"/>
  <c r="S64" i="8"/>
  <c r="O64" i="8"/>
  <c r="J64" i="8"/>
  <c r="I64" i="8"/>
  <c r="R62" i="8"/>
  <c r="K62" i="8"/>
  <c r="H62" i="8"/>
  <c r="E62" i="8"/>
  <c r="R60" i="8"/>
  <c r="K60" i="8"/>
  <c r="H60" i="8"/>
  <c r="E60" i="8"/>
  <c r="R58" i="8"/>
  <c r="K58" i="8"/>
  <c r="H58" i="8"/>
  <c r="E58" i="8"/>
  <c r="R56" i="8"/>
  <c r="K56" i="8"/>
  <c r="H56" i="8"/>
  <c r="E56" i="8"/>
  <c r="R54" i="8"/>
  <c r="K54" i="8"/>
  <c r="H54" i="8"/>
  <c r="E54" i="8"/>
  <c r="R52" i="8"/>
  <c r="K52" i="8"/>
  <c r="H52" i="8"/>
  <c r="E52" i="8"/>
  <c r="R50" i="8"/>
  <c r="K50" i="8"/>
  <c r="H50" i="8"/>
  <c r="E50" i="8"/>
  <c r="R48" i="8"/>
  <c r="K48" i="8"/>
  <c r="H48" i="8"/>
  <c r="E48" i="8"/>
  <c r="R46" i="8"/>
  <c r="K46" i="8"/>
  <c r="H46" i="8"/>
  <c r="E46" i="8"/>
  <c r="R44" i="8"/>
  <c r="K44" i="8"/>
  <c r="H44" i="8"/>
  <c r="E44" i="8"/>
  <c r="R42" i="8"/>
  <c r="K42" i="8"/>
  <c r="H42" i="8"/>
  <c r="E42" i="8"/>
  <c r="R40" i="8"/>
  <c r="K40" i="8"/>
  <c r="H40" i="8"/>
  <c r="E40" i="8"/>
  <c r="R38" i="8"/>
  <c r="H38" i="8"/>
  <c r="E38" i="8"/>
  <c r="R36" i="8"/>
  <c r="K36" i="8"/>
  <c r="H36" i="8"/>
  <c r="E36" i="8"/>
  <c r="R34" i="8"/>
  <c r="K34" i="8"/>
  <c r="H34" i="8"/>
  <c r="E34" i="8"/>
  <c r="R32" i="8"/>
  <c r="K32" i="8"/>
  <c r="H32" i="8"/>
  <c r="E32" i="8"/>
  <c r="R30" i="8"/>
  <c r="K30" i="8"/>
  <c r="H30" i="8"/>
  <c r="E30" i="8"/>
  <c r="R28" i="8"/>
  <c r="K28" i="8"/>
  <c r="H28" i="8"/>
  <c r="E28" i="8"/>
  <c r="R26" i="8"/>
  <c r="K26" i="8"/>
  <c r="H26" i="8"/>
  <c r="E26" i="8"/>
  <c r="R24" i="8"/>
  <c r="K24" i="8"/>
  <c r="H24" i="8"/>
  <c r="E24" i="8"/>
  <c r="R22" i="8"/>
  <c r="K22" i="8"/>
  <c r="H22" i="8"/>
  <c r="E22" i="8"/>
  <c r="R20" i="8"/>
  <c r="K20" i="8"/>
  <c r="H20" i="8"/>
  <c r="E20" i="8"/>
  <c r="R18" i="8"/>
  <c r="K18" i="8"/>
  <c r="H18" i="8"/>
  <c r="E18" i="8"/>
  <c r="R16" i="8"/>
  <c r="K16" i="8"/>
  <c r="H16" i="8"/>
  <c r="E16" i="8"/>
  <c r="R14" i="8"/>
  <c r="K14" i="8"/>
  <c r="H14" i="8"/>
  <c r="E14" i="8"/>
  <c r="R12" i="8"/>
  <c r="K12" i="8"/>
  <c r="H12" i="8"/>
  <c r="E12" i="8"/>
  <c r="R10" i="8"/>
  <c r="K10" i="8"/>
  <c r="H10" i="8"/>
  <c r="E10" i="8"/>
  <c r="R8" i="8"/>
  <c r="K8" i="8"/>
  <c r="H8" i="8"/>
  <c r="E8" i="8"/>
  <c r="R6" i="8"/>
  <c r="H6" i="8"/>
  <c r="E6" i="8"/>
  <c r="R4" i="8"/>
  <c r="K4" i="8"/>
  <c r="H4" i="8"/>
  <c r="E4" i="8"/>
  <c r="W66" i="7"/>
  <c r="U22" i="15" s="1"/>
  <c r="V66" i="7"/>
  <c r="O22" i="15" s="1"/>
  <c r="U66" i="7"/>
  <c r="L22" i="15" s="1"/>
  <c r="T66" i="7"/>
  <c r="I22" i="15" s="1"/>
  <c r="S66" i="7"/>
  <c r="F22" i="15" s="1"/>
  <c r="O66" i="7"/>
  <c r="R22" i="15" s="1"/>
  <c r="J66" i="7"/>
  <c r="Z22" i="15" s="1"/>
  <c r="I66" i="7"/>
  <c r="AB22" i="15" s="1"/>
  <c r="R64" i="7"/>
  <c r="K64" i="7"/>
  <c r="E64" i="7"/>
  <c r="R62" i="7"/>
  <c r="K62" i="7"/>
  <c r="E62" i="7"/>
  <c r="R60" i="7"/>
  <c r="K60" i="7"/>
  <c r="E60" i="7"/>
  <c r="R58" i="7"/>
  <c r="K58" i="7"/>
  <c r="E58" i="7"/>
  <c r="R56" i="7"/>
  <c r="K56" i="7"/>
  <c r="E56" i="7"/>
  <c r="R54" i="7"/>
  <c r="K54" i="7"/>
  <c r="E54" i="7"/>
  <c r="R52" i="7"/>
  <c r="K52" i="7"/>
  <c r="E52" i="7"/>
  <c r="R50" i="7"/>
  <c r="K50" i="7"/>
  <c r="E50" i="7"/>
  <c r="R48" i="7"/>
  <c r="K48" i="7"/>
  <c r="E48" i="7"/>
  <c r="R46" i="7"/>
  <c r="K46" i="7"/>
  <c r="E46" i="7"/>
  <c r="R44" i="7"/>
  <c r="K44" i="7"/>
  <c r="E44" i="7"/>
  <c r="R42" i="7"/>
  <c r="K42" i="7"/>
  <c r="E42" i="7"/>
  <c r="R40" i="7"/>
  <c r="K40" i="7"/>
  <c r="E40" i="7"/>
  <c r="R38" i="7"/>
  <c r="E38" i="7"/>
  <c r="R36" i="7"/>
  <c r="K36" i="7"/>
  <c r="E36" i="7"/>
  <c r="R34" i="7"/>
  <c r="K34" i="7"/>
  <c r="E34" i="7"/>
  <c r="R32" i="7"/>
  <c r="K32" i="7"/>
  <c r="E32" i="7"/>
  <c r="R30" i="7"/>
  <c r="K30" i="7"/>
  <c r="E30" i="7"/>
  <c r="R28" i="7"/>
  <c r="A30" i="7" s="1"/>
  <c r="D10" i="16" s="1"/>
  <c r="K28" i="7"/>
  <c r="E28" i="7"/>
  <c r="R26" i="7"/>
  <c r="K26" i="7"/>
  <c r="E26" i="7"/>
  <c r="R24" i="7"/>
  <c r="K24" i="7"/>
  <c r="E24" i="7"/>
  <c r="R22" i="7"/>
  <c r="K22" i="7"/>
  <c r="E22" i="7"/>
  <c r="R20" i="7"/>
  <c r="K20" i="7"/>
  <c r="E20" i="7"/>
  <c r="R18" i="7"/>
  <c r="K18" i="7"/>
  <c r="E18" i="7"/>
  <c r="R16" i="7"/>
  <c r="K16" i="7"/>
  <c r="E16" i="7"/>
  <c r="R14" i="7"/>
  <c r="K14" i="7"/>
  <c r="E14" i="7"/>
  <c r="R12" i="7"/>
  <c r="K12" i="7"/>
  <c r="E12" i="7"/>
  <c r="R10" i="7"/>
  <c r="K10" i="7"/>
  <c r="E10" i="7"/>
  <c r="R8" i="7"/>
  <c r="K8" i="7"/>
  <c r="E8" i="7"/>
  <c r="R6" i="7"/>
  <c r="E6" i="7"/>
  <c r="R4" i="7"/>
  <c r="K4" i="7"/>
  <c r="E4" i="7"/>
  <c r="W64" i="6"/>
  <c r="V64" i="6"/>
  <c r="U64" i="6"/>
  <c r="T64" i="6"/>
  <c r="S64" i="6"/>
  <c r="O64" i="6"/>
  <c r="J64" i="6"/>
  <c r="I64" i="6"/>
  <c r="R62" i="6"/>
  <c r="K62" i="6"/>
  <c r="E62" i="6"/>
  <c r="R60" i="6"/>
  <c r="K60" i="6"/>
  <c r="E60" i="6"/>
  <c r="R58" i="6"/>
  <c r="K58" i="6"/>
  <c r="E58" i="6"/>
  <c r="R56" i="6"/>
  <c r="K56" i="6"/>
  <c r="E56" i="6"/>
  <c r="R54" i="6"/>
  <c r="K54" i="6"/>
  <c r="E54" i="6"/>
  <c r="R52" i="6"/>
  <c r="K52" i="6"/>
  <c r="E52" i="6"/>
  <c r="R50" i="6"/>
  <c r="K50" i="6"/>
  <c r="E50" i="6"/>
  <c r="R48" i="6"/>
  <c r="K48" i="6"/>
  <c r="E48" i="6"/>
  <c r="R46" i="6"/>
  <c r="K46" i="6"/>
  <c r="E46" i="6"/>
  <c r="R44" i="6"/>
  <c r="K44" i="6"/>
  <c r="E44" i="6"/>
  <c r="R42" i="6"/>
  <c r="K42" i="6"/>
  <c r="E42" i="6"/>
  <c r="R40" i="6"/>
  <c r="K40" i="6"/>
  <c r="E40" i="6"/>
  <c r="R38" i="6"/>
  <c r="E38" i="6"/>
  <c r="R36" i="6"/>
  <c r="K36" i="6"/>
  <c r="E36" i="6"/>
  <c r="R34" i="6"/>
  <c r="K34" i="6"/>
  <c r="E34" i="6"/>
  <c r="R32" i="6"/>
  <c r="A34" i="6" s="1"/>
  <c r="D6" i="16" s="1"/>
  <c r="K32" i="6"/>
  <c r="E32" i="6"/>
  <c r="R30" i="6"/>
  <c r="K30" i="6"/>
  <c r="E30" i="6"/>
  <c r="R28" i="6"/>
  <c r="K28" i="6"/>
  <c r="E28" i="6"/>
  <c r="R26" i="6"/>
  <c r="K26" i="6"/>
  <c r="E26" i="6"/>
  <c r="R24" i="6"/>
  <c r="K24" i="6"/>
  <c r="E24" i="6"/>
  <c r="R22" i="6"/>
  <c r="K22" i="6"/>
  <c r="E22" i="6"/>
  <c r="R20" i="6"/>
  <c r="K20" i="6"/>
  <c r="E20" i="6"/>
  <c r="R18" i="6"/>
  <c r="K18" i="6"/>
  <c r="E18" i="6"/>
  <c r="R16" i="6"/>
  <c r="K16" i="6"/>
  <c r="E16" i="6"/>
  <c r="R14" i="6"/>
  <c r="K14" i="6"/>
  <c r="E14" i="6"/>
  <c r="R12" i="6"/>
  <c r="K12" i="6"/>
  <c r="E12" i="6"/>
  <c r="R10" i="6"/>
  <c r="K10" i="6"/>
  <c r="E10" i="6"/>
  <c r="R8" i="6"/>
  <c r="K8" i="6"/>
  <c r="E8" i="6"/>
  <c r="R6" i="6"/>
  <c r="E6" i="6"/>
  <c r="R4" i="6"/>
  <c r="K4" i="6"/>
  <c r="E4" i="6"/>
  <c r="W66" i="5"/>
  <c r="U20" i="15" s="1"/>
  <c r="V66" i="5"/>
  <c r="O20" i="15" s="1"/>
  <c r="U66" i="5"/>
  <c r="L20" i="15" s="1"/>
  <c r="T66" i="5"/>
  <c r="I20" i="15" s="1"/>
  <c r="S66" i="5"/>
  <c r="F20" i="15" s="1"/>
  <c r="O66" i="5"/>
  <c r="R20" i="15" s="1"/>
  <c r="J66" i="5"/>
  <c r="Z20" i="15" s="1"/>
  <c r="I66" i="5"/>
  <c r="AB20" i="15" s="1"/>
  <c r="R64" i="5"/>
  <c r="K64" i="5"/>
  <c r="E64" i="5"/>
  <c r="R62" i="5"/>
  <c r="K62" i="5"/>
  <c r="E62" i="5"/>
  <c r="R60" i="5"/>
  <c r="K60" i="5"/>
  <c r="E60" i="5"/>
  <c r="R58" i="5"/>
  <c r="K58" i="5"/>
  <c r="E58" i="5"/>
  <c r="R56" i="5"/>
  <c r="K56" i="5"/>
  <c r="E56" i="5"/>
  <c r="R54" i="5"/>
  <c r="K54" i="5"/>
  <c r="E54" i="5"/>
  <c r="R52" i="5"/>
  <c r="K52" i="5"/>
  <c r="E52" i="5"/>
  <c r="R50" i="5"/>
  <c r="K50" i="5"/>
  <c r="E50" i="5"/>
  <c r="R48" i="5"/>
  <c r="K48" i="5"/>
  <c r="E48" i="5"/>
  <c r="R46" i="5"/>
  <c r="K46" i="5"/>
  <c r="E46" i="5"/>
  <c r="R44" i="5"/>
  <c r="K44" i="5"/>
  <c r="E44" i="5"/>
  <c r="R42" i="5"/>
  <c r="K42" i="5"/>
  <c r="E42" i="5"/>
  <c r="R40" i="5"/>
  <c r="K40" i="5"/>
  <c r="E40" i="5"/>
  <c r="R38" i="5"/>
  <c r="A40" i="5" s="1"/>
  <c r="D2" i="16" s="1"/>
  <c r="E38" i="5"/>
  <c r="R36" i="5"/>
  <c r="K36" i="5"/>
  <c r="E36" i="5"/>
  <c r="R34" i="5"/>
  <c r="K34" i="5"/>
  <c r="E34" i="5"/>
  <c r="R32" i="5"/>
  <c r="K32" i="5"/>
  <c r="E32" i="5"/>
  <c r="R30" i="5"/>
  <c r="K30" i="5"/>
  <c r="E30" i="5"/>
  <c r="R28" i="5"/>
  <c r="K28" i="5"/>
  <c r="E28" i="5"/>
  <c r="R26" i="5"/>
  <c r="K26" i="5"/>
  <c r="E26" i="5"/>
  <c r="R24" i="5"/>
  <c r="K24" i="5"/>
  <c r="E24" i="5"/>
  <c r="R22" i="5"/>
  <c r="K22" i="5"/>
  <c r="E22" i="5"/>
  <c r="R20" i="5"/>
  <c r="K20" i="5"/>
  <c r="E20" i="5"/>
  <c r="R18" i="5"/>
  <c r="K18" i="5"/>
  <c r="E18" i="5"/>
  <c r="R16" i="5"/>
  <c r="K16" i="5"/>
  <c r="E16" i="5"/>
  <c r="R14" i="5"/>
  <c r="K14" i="5"/>
  <c r="E14" i="5"/>
  <c r="R12" i="5"/>
  <c r="K12" i="5"/>
  <c r="E12" i="5"/>
  <c r="R10" i="5"/>
  <c r="K10" i="5"/>
  <c r="E10" i="5"/>
  <c r="R8" i="5"/>
  <c r="K8" i="5"/>
  <c r="E8" i="5"/>
  <c r="R6" i="5"/>
  <c r="E6" i="5"/>
  <c r="R4" i="5"/>
  <c r="K4" i="5"/>
  <c r="E4" i="5"/>
  <c r="W62" i="3"/>
  <c r="V62" i="3"/>
  <c r="U62" i="3"/>
  <c r="T62" i="3"/>
  <c r="S62" i="3"/>
  <c r="O62" i="3"/>
  <c r="J62" i="3"/>
  <c r="I62" i="3"/>
  <c r="R60" i="3"/>
  <c r="K60" i="3"/>
  <c r="H60" i="3"/>
  <c r="E60" i="3"/>
  <c r="R58" i="3"/>
  <c r="K58" i="3"/>
  <c r="H58" i="3"/>
  <c r="E58" i="3"/>
  <c r="R56" i="3"/>
  <c r="K56" i="3"/>
  <c r="H56" i="3"/>
  <c r="E56" i="3"/>
  <c r="R54" i="3"/>
  <c r="K54" i="3"/>
  <c r="H54" i="3"/>
  <c r="E54" i="3"/>
  <c r="R52" i="3"/>
  <c r="K52" i="3"/>
  <c r="H52" i="3"/>
  <c r="E52" i="3"/>
  <c r="R50" i="3"/>
  <c r="K50" i="3"/>
  <c r="H50" i="3"/>
  <c r="E50" i="3"/>
  <c r="R48" i="3"/>
  <c r="K48" i="3"/>
  <c r="H48" i="3"/>
  <c r="E48" i="3"/>
  <c r="R46" i="3"/>
  <c r="K46" i="3"/>
  <c r="H46" i="3"/>
  <c r="E46" i="3"/>
  <c r="R44" i="3"/>
  <c r="K44" i="3"/>
  <c r="H44" i="3"/>
  <c r="E44" i="3"/>
  <c r="R42" i="3"/>
  <c r="K42" i="3"/>
  <c r="H42" i="3"/>
  <c r="E42" i="3"/>
  <c r="R40" i="3"/>
  <c r="K40" i="3"/>
  <c r="H40" i="3"/>
  <c r="E40" i="3"/>
  <c r="R38" i="3"/>
  <c r="H38" i="3"/>
  <c r="E38" i="3"/>
  <c r="R36" i="3"/>
  <c r="K36" i="3"/>
  <c r="H36" i="3"/>
  <c r="E36" i="3"/>
  <c r="R34" i="3"/>
  <c r="K34" i="3"/>
  <c r="H34" i="3"/>
  <c r="E34" i="3"/>
  <c r="R32" i="3"/>
  <c r="K32" i="3"/>
  <c r="H32" i="3"/>
  <c r="E32" i="3"/>
  <c r="R30" i="3"/>
  <c r="K30" i="3"/>
  <c r="H30" i="3"/>
  <c r="E30" i="3"/>
  <c r="R28" i="3"/>
  <c r="K28" i="3"/>
  <c r="H28" i="3"/>
  <c r="E28" i="3"/>
  <c r="R26" i="3"/>
  <c r="K26" i="3"/>
  <c r="H26" i="3"/>
  <c r="E26" i="3"/>
  <c r="R24" i="3"/>
  <c r="K24" i="3"/>
  <c r="H24" i="3"/>
  <c r="E24" i="3"/>
  <c r="R22" i="3"/>
  <c r="K22" i="3"/>
  <c r="H22" i="3"/>
  <c r="E22" i="3"/>
  <c r="R20" i="3"/>
  <c r="K20" i="3"/>
  <c r="H20" i="3"/>
  <c r="E20" i="3"/>
  <c r="R18" i="3"/>
  <c r="K18" i="3"/>
  <c r="H18" i="3"/>
  <c r="E18" i="3"/>
  <c r="R16" i="3"/>
  <c r="K16" i="3"/>
  <c r="H16" i="3"/>
  <c r="E16" i="3"/>
  <c r="R14" i="3"/>
  <c r="K14" i="3"/>
  <c r="H14" i="3"/>
  <c r="E14" i="3"/>
  <c r="R12" i="3"/>
  <c r="K12" i="3"/>
  <c r="H12" i="3"/>
  <c r="E12" i="3"/>
  <c r="R10" i="3"/>
  <c r="K10" i="3"/>
  <c r="H10" i="3"/>
  <c r="E10" i="3"/>
  <c r="R8" i="3"/>
  <c r="K8" i="3"/>
  <c r="E8" i="3"/>
  <c r="R6" i="3"/>
  <c r="E6" i="3"/>
  <c r="R4" i="3"/>
  <c r="K4" i="3"/>
  <c r="E4" i="3"/>
  <c r="W66" i="2"/>
  <c r="U18" i="15" s="1"/>
  <c r="V66" i="2"/>
  <c r="O18" i="15" s="1"/>
  <c r="U66" i="2"/>
  <c r="L18" i="15" s="1"/>
  <c r="L30" i="15" s="1"/>
  <c r="T66" i="2"/>
  <c r="I18" i="15" s="1"/>
  <c r="F18" i="15"/>
  <c r="O66" i="2"/>
  <c r="R18" i="15" s="1"/>
  <c r="J66" i="2"/>
  <c r="Z18" i="15" s="1"/>
  <c r="I66" i="2"/>
  <c r="AB18" i="15" s="1"/>
  <c r="R64" i="2"/>
  <c r="K64" i="2"/>
  <c r="H64" i="2"/>
  <c r="E64" i="2"/>
  <c r="R62" i="2"/>
  <c r="K62" i="2"/>
  <c r="H62" i="2"/>
  <c r="E62" i="2"/>
  <c r="R60" i="2"/>
  <c r="K60" i="2"/>
  <c r="H60" i="2"/>
  <c r="E60" i="2"/>
  <c r="R58" i="2"/>
  <c r="K58" i="2"/>
  <c r="H58" i="2"/>
  <c r="E58" i="2"/>
  <c r="R56" i="2"/>
  <c r="K56" i="2"/>
  <c r="H56" i="2"/>
  <c r="E56" i="2"/>
  <c r="R54" i="2"/>
  <c r="K54" i="2"/>
  <c r="H54" i="2"/>
  <c r="E54" i="2"/>
  <c r="R52" i="2"/>
  <c r="K52" i="2"/>
  <c r="H52" i="2"/>
  <c r="E52" i="2"/>
  <c r="R50" i="2"/>
  <c r="K50" i="2"/>
  <c r="H50" i="2"/>
  <c r="E50" i="2"/>
  <c r="R48" i="2"/>
  <c r="K48" i="2"/>
  <c r="H48" i="2"/>
  <c r="E48" i="2"/>
  <c r="R46" i="2"/>
  <c r="K46" i="2"/>
  <c r="H46" i="2"/>
  <c r="E46" i="2"/>
  <c r="R44" i="2"/>
  <c r="K44" i="2"/>
  <c r="H44" i="2"/>
  <c r="E44" i="2"/>
  <c r="R42" i="2"/>
  <c r="K42" i="2"/>
  <c r="H42" i="2"/>
  <c r="E42" i="2"/>
  <c r="R40" i="2"/>
  <c r="K40" i="2"/>
  <c r="H40" i="2"/>
  <c r="E40" i="2"/>
  <c r="R38" i="2"/>
  <c r="H38" i="2"/>
  <c r="E38" i="2"/>
  <c r="R36" i="2"/>
  <c r="K36" i="2"/>
  <c r="H36" i="2"/>
  <c r="E36" i="2"/>
  <c r="R34" i="2"/>
  <c r="K34" i="2"/>
  <c r="H34" i="2"/>
  <c r="E34" i="2"/>
  <c r="R32" i="2"/>
  <c r="K32" i="2"/>
  <c r="H32" i="2"/>
  <c r="E32" i="2"/>
  <c r="R30" i="2"/>
  <c r="K30" i="2"/>
  <c r="H30" i="2"/>
  <c r="E30" i="2"/>
  <c r="R28" i="2"/>
  <c r="K28" i="2"/>
  <c r="H28" i="2"/>
  <c r="E28" i="2"/>
  <c r="R26" i="2"/>
  <c r="K26" i="2"/>
  <c r="H26" i="2"/>
  <c r="E26" i="2"/>
  <c r="R24" i="2"/>
  <c r="K24" i="2"/>
  <c r="H24" i="2"/>
  <c r="E24" i="2"/>
  <c r="R22" i="2"/>
  <c r="K22" i="2"/>
  <c r="H22" i="2"/>
  <c r="E22" i="2"/>
  <c r="R20" i="2"/>
  <c r="K20" i="2"/>
  <c r="H20" i="2"/>
  <c r="E20" i="2"/>
  <c r="R18" i="2"/>
  <c r="K18" i="2"/>
  <c r="H18" i="2"/>
  <c r="E18" i="2"/>
  <c r="R16" i="2"/>
  <c r="K16" i="2"/>
  <c r="H16" i="2"/>
  <c r="E16" i="2"/>
  <c r="R14" i="2"/>
  <c r="K14" i="2"/>
  <c r="H14" i="2"/>
  <c r="E14" i="2"/>
  <c r="R12" i="2"/>
  <c r="K12" i="2"/>
  <c r="H12" i="2"/>
  <c r="E12" i="2"/>
  <c r="R10" i="2"/>
  <c r="K10" i="2"/>
  <c r="H10" i="2"/>
  <c r="E10" i="2"/>
  <c r="R8" i="2"/>
  <c r="K8" i="2"/>
  <c r="H8" i="2"/>
  <c r="E8" i="2"/>
  <c r="R6" i="2"/>
  <c r="H6" i="2"/>
  <c r="E6" i="2"/>
  <c r="R4" i="2"/>
  <c r="H4" i="2"/>
  <c r="E4" i="2"/>
  <c r="A54" i="5" l="1"/>
  <c r="D3" i="16" s="1"/>
  <c r="A44" i="7"/>
  <c r="F1" i="16" s="1"/>
  <c r="A28" i="10"/>
  <c r="H3" i="16" s="1"/>
  <c r="A26" i="5"/>
  <c r="D1" i="16" s="1"/>
  <c r="A16" i="7"/>
  <c r="D9" i="16" s="1"/>
  <c r="A62" i="9"/>
  <c r="A56" i="10"/>
  <c r="H5" i="16" s="1"/>
  <c r="A60" i="12"/>
  <c r="L3" i="16"/>
  <c r="A60" i="2"/>
  <c r="F30" i="15"/>
  <c r="A34" i="9"/>
  <c r="F9" i="16" s="1"/>
  <c r="AB30" i="15"/>
  <c r="I30" i="15"/>
  <c r="A54" i="3"/>
  <c r="A42" i="10"/>
  <c r="H4" i="16" s="1"/>
  <c r="A50" i="14"/>
  <c r="L2" i="16" s="1"/>
  <c r="U30" i="15"/>
  <c r="R30" i="15"/>
  <c r="R32" i="15" s="1"/>
  <c r="O30" i="15"/>
  <c r="O32" i="15" s="1"/>
  <c r="Z30" i="15"/>
  <c r="Z32" i="15" s="1"/>
  <c r="A22" i="14"/>
  <c r="J10" i="16" s="1"/>
  <c r="A36" i="14"/>
  <c r="L1" i="16" s="1"/>
  <c r="L4" i="16" s="1"/>
  <c r="A8" i="14"/>
  <c r="J9" i="16" s="1"/>
  <c r="A54" i="13"/>
  <c r="J8" i="16" s="1"/>
  <c r="A26" i="13"/>
  <c r="J6" i="16" s="1"/>
  <c r="A12" i="13"/>
  <c r="J5" i="16" s="1"/>
  <c r="A40" i="13"/>
  <c r="J7" i="16" s="1"/>
  <c r="A5" i="13"/>
  <c r="J4" i="16" s="1"/>
  <c r="R66" i="12"/>
  <c r="C27" i="15" s="1"/>
  <c r="A32" i="12"/>
  <c r="J2" i="16" s="1"/>
  <c r="A46" i="12"/>
  <c r="J3" i="16" s="1"/>
  <c r="A18" i="12"/>
  <c r="J1" i="16" s="1"/>
  <c r="A5" i="12"/>
  <c r="H10" i="16" s="1"/>
  <c r="A36" i="11"/>
  <c r="H8" i="16" s="1"/>
  <c r="A8" i="11"/>
  <c r="H6" i="16" s="1"/>
  <c r="A5" i="10"/>
  <c r="H1" i="16" s="1"/>
  <c r="R66" i="10"/>
  <c r="C25" i="15" s="1"/>
  <c r="A14" i="10"/>
  <c r="H2" i="16" s="1"/>
  <c r="R66" i="9"/>
  <c r="C24" i="15" s="1"/>
  <c r="A20" i="9"/>
  <c r="F8" i="16" s="1"/>
  <c r="A5" i="9"/>
  <c r="F7" i="16" s="1"/>
  <c r="A10" i="8"/>
  <c r="F3" i="16" s="1"/>
  <c r="A58" i="7"/>
  <c r="F2" i="16" s="1"/>
  <c r="R66" i="7"/>
  <c r="C22" i="15" s="1"/>
  <c r="R66" i="5"/>
  <c r="C20" i="15" s="1"/>
  <c r="A12" i="5"/>
  <c r="B10" i="16" s="1"/>
  <c r="A4" i="5"/>
  <c r="B9" i="16" s="1"/>
  <c r="A5" i="3"/>
  <c r="B5" i="16" s="1"/>
  <c r="R62" i="3"/>
  <c r="A46" i="2"/>
  <c r="B4" i="16" s="1"/>
  <c r="A31" i="2"/>
  <c r="B3" i="16" s="1"/>
  <c r="R64" i="6"/>
  <c r="A5" i="6"/>
  <c r="D4" i="16" s="1"/>
  <c r="A62" i="6"/>
  <c r="A5" i="7" s="1"/>
  <c r="D8" i="16" s="1"/>
  <c r="A20" i="6"/>
  <c r="D5" i="16" s="1"/>
  <c r="A48" i="6"/>
  <c r="D7" i="16" s="1"/>
  <c r="A38" i="8"/>
  <c r="F5" i="16" s="1"/>
  <c r="R64" i="8"/>
  <c r="A52" i="8"/>
  <c r="F6" i="16" s="1"/>
  <c r="A24" i="8"/>
  <c r="F4" i="16" s="1"/>
  <c r="A12" i="3"/>
  <c r="B6" i="16" s="1"/>
  <c r="A40" i="3"/>
  <c r="B8" i="16" s="1"/>
  <c r="A5" i="2"/>
  <c r="B1" i="16" s="1"/>
  <c r="A26" i="3"/>
  <c r="B7" i="16" s="1"/>
  <c r="R66" i="14"/>
  <c r="C29" i="15" s="1"/>
  <c r="E66" i="7"/>
  <c r="X22" i="15" s="1"/>
  <c r="E64" i="8"/>
  <c r="E66" i="12"/>
  <c r="X27" i="15" s="1"/>
  <c r="R64" i="13"/>
  <c r="F64" i="11"/>
  <c r="A17" i="2"/>
  <c r="B2" i="16" s="1"/>
  <c r="K66" i="7"/>
  <c r="AE22" i="15" s="1"/>
  <c r="E66" i="10"/>
  <c r="X25" i="15" s="1"/>
  <c r="E66" i="9"/>
  <c r="X24" i="15" s="1"/>
  <c r="K66" i="10"/>
  <c r="AE25" i="15" s="1"/>
  <c r="K66" i="14"/>
  <c r="AE29" i="15" s="1"/>
  <c r="R64" i="11"/>
  <c r="F66" i="14"/>
  <c r="AH29" i="15" s="1"/>
  <c r="F64" i="13"/>
  <c r="E66" i="2"/>
  <c r="X18" i="15" s="1"/>
  <c r="K66" i="2"/>
  <c r="AE18" i="15" s="1"/>
  <c r="K64" i="11"/>
  <c r="K64" i="8"/>
  <c r="E64" i="6"/>
  <c r="K64" i="6"/>
  <c r="K66" i="12"/>
  <c r="AE27" i="15" s="1"/>
  <c r="E66" i="5"/>
  <c r="X20" i="15" s="1"/>
  <c r="K66" i="5"/>
  <c r="AE20" i="15" s="1"/>
  <c r="F66" i="2"/>
  <c r="AH18" i="15" s="1"/>
  <c r="R66" i="2"/>
  <c r="C18" i="15" s="1"/>
  <c r="C30" i="15" s="1"/>
  <c r="F66" i="5"/>
  <c r="AH20" i="15" s="1"/>
  <c r="F64" i="6"/>
  <c r="F66" i="7"/>
  <c r="AH22" i="15" s="1"/>
  <c r="F64" i="8"/>
  <c r="F66" i="9"/>
  <c r="AH24" i="15" s="1"/>
  <c r="K66" i="9"/>
  <c r="AE24" i="15" s="1"/>
  <c r="F66" i="10"/>
  <c r="AH25" i="15" s="1"/>
  <c r="E64" i="11"/>
  <c r="F66" i="12"/>
  <c r="AH27" i="15" s="1"/>
  <c r="E64" i="13"/>
  <c r="K64" i="13"/>
  <c r="E66" i="14"/>
  <c r="X29" i="15" s="1"/>
  <c r="E62" i="3"/>
  <c r="K62" i="3"/>
  <c r="C32" i="1"/>
  <c r="AH30" i="15" l="1"/>
  <c r="AH33" i="15" s="1"/>
  <c r="AE30" i="15"/>
  <c r="AE33" i="15" s="1"/>
  <c r="X30" i="15"/>
  <c r="J11" i="16"/>
  <c r="H11" i="16"/>
  <c r="F11" i="16"/>
  <c r="D11" i="16"/>
  <c r="B11" i="16"/>
  <c r="B4" i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B6" i="1"/>
  <c r="C6" i="1"/>
  <c r="D6" i="1"/>
  <c r="E6" i="1"/>
  <c r="F6" i="1"/>
  <c r="G6" i="1"/>
  <c r="H6" i="1"/>
  <c r="I6" i="1"/>
  <c r="J6" i="1"/>
  <c r="K6" i="1"/>
  <c r="L6" i="1"/>
  <c r="M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B17" i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B25" i="1"/>
  <c r="C25" i="1"/>
  <c r="D25" i="1"/>
  <c r="E25" i="1"/>
  <c r="F25" i="1"/>
  <c r="G25" i="1"/>
  <c r="H25" i="1"/>
  <c r="I25" i="1"/>
  <c r="J25" i="1"/>
  <c r="K25" i="1"/>
  <c r="L25" i="1"/>
  <c r="M25" i="1"/>
  <c r="B26" i="1"/>
  <c r="C26" i="1"/>
  <c r="D26" i="1"/>
  <c r="E26" i="1"/>
  <c r="F26" i="1"/>
  <c r="G26" i="1"/>
  <c r="H26" i="1"/>
  <c r="I26" i="1"/>
  <c r="J26" i="1"/>
  <c r="K26" i="1"/>
  <c r="L26" i="1"/>
  <c r="M26" i="1"/>
  <c r="B27" i="1"/>
  <c r="C27" i="1"/>
  <c r="D27" i="1"/>
  <c r="E27" i="1"/>
  <c r="F27" i="1"/>
  <c r="G27" i="1"/>
  <c r="H27" i="1"/>
  <c r="I27" i="1"/>
  <c r="J27" i="1"/>
  <c r="K27" i="1"/>
  <c r="L27" i="1"/>
  <c r="M27" i="1"/>
  <c r="B28" i="1"/>
  <c r="C28" i="1"/>
  <c r="D28" i="1"/>
  <c r="E28" i="1"/>
  <c r="F28" i="1"/>
  <c r="G28" i="1"/>
  <c r="H28" i="1"/>
  <c r="I28" i="1"/>
  <c r="J28" i="1"/>
  <c r="K28" i="1"/>
  <c r="L28" i="1"/>
  <c r="M28" i="1"/>
  <c r="B29" i="1"/>
  <c r="C29" i="1"/>
  <c r="D29" i="1"/>
  <c r="E29" i="1"/>
  <c r="F29" i="1"/>
  <c r="G29" i="1"/>
  <c r="H29" i="1"/>
  <c r="I29" i="1"/>
  <c r="J29" i="1"/>
  <c r="K29" i="1"/>
  <c r="L29" i="1"/>
  <c r="M29" i="1"/>
  <c r="B30" i="1"/>
  <c r="C30" i="1"/>
  <c r="D30" i="1"/>
  <c r="E30" i="1"/>
  <c r="F30" i="1"/>
  <c r="G30" i="1"/>
  <c r="H30" i="1"/>
  <c r="I30" i="1"/>
  <c r="J30" i="1"/>
  <c r="K30" i="1"/>
  <c r="L30" i="1"/>
  <c r="M30" i="1"/>
  <c r="B31" i="1"/>
  <c r="C31" i="1"/>
  <c r="D31" i="1"/>
  <c r="E31" i="1"/>
  <c r="F31" i="1"/>
  <c r="G31" i="1"/>
  <c r="H31" i="1"/>
  <c r="I31" i="1"/>
  <c r="J31" i="1"/>
  <c r="K31" i="1"/>
  <c r="L31" i="1"/>
  <c r="M31" i="1"/>
  <c r="B32" i="1"/>
  <c r="D32" i="1"/>
  <c r="E32" i="1"/>
  <c r="F32" i="1"/>
  <c r="G32" i="1"/>
  <c r="H32" i="1"/>
  <c r="I32" i="1"/>
  <c r="J32" i="1"/>
  <c r="K32" i="1"/>
  <c r="L32" i="1"/>
  <c r="M32" i="1"/>
  <c r="B33" i="1"/>
  <c r="D33" i="1"/>
  <c r="E33" i="1"/>
  <c r="F33" i="1"/>
  <c r="G33" i="1"/>
  <c r="H33" i="1"/>
  <c r="I33" i="1"/>
  <c r="J33" i="1"/>
  <c r="K33" i="1"/>
  <c r="L33" i="1"/>
  <c r="M33" i="1"/>
  <c r="B34" i="1"/>
  <c r="D34" i="1"/>
  <c r="F34" i="1"/>
  <c r="H34" i="1"/>
  <c r="I34" i="1"/>
  <c r="K34" i="1"/>
  <c r="M34" i="1"/>
  <c r="C3" i="1"/>
  <c r="D3" i="1"/>
  <c r="E3" i="1"/>
  <c r="F3" i="1"/>
  <c r="G3" i="1"/>
  <c r="H3" i="1"/>
  <c r="I3" i="1"/>
  <c r="J3" i="1"/>
  <c r="K3" i="1"/>
  <c r="L3" i="1"/>
  <c r="M3" i="1"/>
  <c r="F62" i="3"/>
  <c r="L7" i="16" l="1"/>
  <c r="L8" i="16" s="1"/>
</calcChain>
</file>

<file path=xl/sharedStrings.xml><?xml version="1.0" encoding="utf-8"?>
<sst xmlns="http://schemas.openxmlformats.org/spreadsheetml/2006/main" count="1131" uniqueCount="169">
  <si>
    <t>Jour de l'An</t>
  </si>
  <si>
    <t>Paques</t>
  </si>
  <si>
    <t>Lundi pâques</t>
  </si>
  <si>
    <t>fête travail</t>
  </si>
  <si>
    <t>ascension</t>
  </si>
  <si>
    <t>Pentecôte</t>
  </si>
  <si>
    <t>lundi pente</t>
  </si>
  <si>
    <t>Assomption</t>
  </si>
  <si>
    <t>Toussaint</t>
  </si>
  <si>
    <t>Armistice</t>
  </si>
  <si>
    <t>Noël</t>
  </si>
  <si>
    <t>Victoire 39/45</t>
  </si>
  <si>
    <t>S 01</t>
  </si>
  <si>
    <t>DATE</t>
  </si>
  <si>
    <t>SERV</t>
  </si>
  <si>
    <t>J</t>
  </si>
  <si>
    <t>HA</t>
  </si>
  <si>
    <t>HD</t>
  </si>
  <si>
    <t>K</t>
  </si>
  <si>
    <t>Ser</t>
  </si>
  <si>
    <t>CP</t>
  </si>
  <si>
    <t>MOTIF DU DEPLACEMENT</t>
  </si>
  <si>
    <t>Panniers</t>
  </si>
  <si>
    <t>HSD</t>
  </si>
  <si>
    <t>HSF</t>
  </si>
  <si>
    <t>H.Sup</t>
  </si>
  <si>
    <t>Maj Nuit</t>
  </si>
  <si>
    <t>Maj Dim.</t>
  </si>
  <si>
    <t>Maj J.Fé.</t>
  </si>
  <si>
    <t>Astreinte</t>
  </si>
  <si>
    <t>SSLIA</t>
  </si>
  <si>
    <t>M</t>
  </si>
  <si>
    <t>S</t>
  </si>
  <si>
    <t>S 02</t>
  </si>
  <si>
    <t>S 03</t>
  </si>
  <si>
    <t>TOTAUX</t>
  </si>
  <si>
    <t>Fête Nat</t>
  </si>
  <si>
    <t>An Bisextille</t>
  </si>
  <si>
    <t>Colonne1</t>
  </si>
  <si>
    <t>Colonne2</t>
  </si>
  <si>
    <t>Se 01</t>
  </si>
  <si>
    <t>Se 11</t>
  </si>
  <si>
    <t>Se 21</t>
  </si>
  <si>
    <t>Se 31</t>
  </si>
  <si>
    <t>Se 41</t>
  </si>
  <si>
    <t>Se 51</t>
  </si>
  <si>
    <t>Se 02</t>
  </si>
  <si>
    <t>Se 12</t>
  </si>
  <si>
    <t>Se 22</t>
  </si>
  <si>
    <t>Se 32</t>
  </si>
  <si>
    <t>Se 42</t>
  </si>
  <si>
    <t xml:space="preserve">Se 52 </t>
  </si>
  <si>
    <t>Se 03</t>
  </si>
  <si>
    <t>Se 13</t>
  </si>
  <si>
    <t>Se 23</t>
  </si>
  <si>
    <t>Se 33</t>
  </si>
  <si>
    <t>Se 43</t>
  </si>
  <si>
    <t>Se 04</t>
  </si>
  <si>
    <t xml:space="preserve">Se 14 </t>
  </si>
  <si>
    <t>Se 24</t>
  </si>
  <si>
    <t>Se 34</t>
  </si>
  <si>
    <t>Se 44</t>
  </si>
  <si>
    <t>Se 05</t>
  </si>
  <si>
    <t>Se 15</t>
  </si>
  <si>
    <t>Se 25</t>
  </si>
  <si>
    <t>Se 35</t>
  </si>
  <si>
    <t>Se 45</t>
  </si>
  <si>
    <t>Se 06</t>
  </si>
  <si>
    <t>Se 16</t>
  </si>
  <si>
    <t>Se 26</t>
  </si>
  <si>
    <t>Se 36</t>
  </si>
  <si>
    <t>Se 46</t>
  </si>
  <si>
    <t>Se 07</t>
  </si>
  <si>
    <t>Se 17</t>
  </si>
  <si>
    <t>Se 27</t>
  </si>
  <si>
    <t>Se 37</t>
  </si>
  <si>
    <t>Se 47</t>
  </si>
  <si>
    <t>TOTAL</t>
  </si>
  <si>
    <t>Se 08</t>
  </si>
  <si>
    <t>Se 18</t>
  </si>
  <si>
    <t>Se 28</t>
  </si>
  <si>
    <t>Se 38</t>
  </si>
  <si>
    <t>Se 48</t>
  </si>
  <si>
    <t>RESTE</t>
  </si>
  <si>
    <t>Se 09</t>
  </si>
  <si>
    <t>Se 19</t>
  </si>
  <si>
    <t>Se 29</t>
  </si>
  <si>
    <t>Se 39</t>
  </si>
  <si>
    <t>Se 49</t>
  </si>
  <si>
    <t>Se 10</t>
  </si>
  <si>
    <t>Se 20</t>
  </si>
  <si>
    <t>Se 30</t>
  </si>
  <si>
    <t>Se 40</t>
  </si>
  <si>
    <t>Se 50</t>
  </si>
  <si>
    <t>JAN</t>
  </si>
  <si>
    <t>FEV</t>
  </si>
  <si>
    <t>MAR</t>
  </si>
  <si>
    <t>AVR</t>
  </si>
  <si>
    <t>MAI</t>
  </si>
  <si>
    <t>JUIN</t>
  </si>
  <si>
    <t>JUIL</t>
  </si>
  <si>
    <t>AOÛT</t>
  </si>
  <si>
    <t>SEPT</t>
  </si>
  <si>
    <t>OCT</t>
  </si>
  <si>
    <t>NOV</t>
  </si>
  <si>
    <t>DEC</t>
  </si>
  <si>
    <t>Maj N</t>
  </si>
  <si>
    <t>Maj D</t>
  </si>
  <si>
    <t>Maj J.F</t>
  </si>
  <si>
    <t>Astr.</t>
  </si>
  <si>
    <t>J.T</t>
  </si>
  <si>
    <t>Kms</t>
  </si>
  <si>
    <t>C.P</t>
  </si>
  <si>
    <t>HORAIRES</t>
  </si>
  <si>
    <t>TOT</t>
  </si>
  <si>
    <t>Reste</t>
  </si>
  <si>
    <t>2018/2019</t>
  </si>
  <si>
    <t>S 04</t>
  </si>
  <si>
    <t>S 05</t>
  </si>
  <si>
    <t>S 06</t>
  </si>
  <si>
    <t>S 07</t>
  </si>
  <si>
    <t>S 08</t>
  </si>
  <si>
    <t>S 09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</si>
  <si>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</si>
  <si>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</si>
  <si>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</si>
  <si>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</si>
  <si>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</si>
  <si>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</si>
  <si>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</si>
  <si>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</si>
  <si>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</si>
  <si>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</si>
  <si>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</si>
  <si>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</si>
  <si>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</si>
  <si>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</si>
  <si>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</si>
  <si>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</si>
  <si>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</si>
  <si>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</si>
  <si>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</si>
  <si>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</si>
  <si>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</si>
  <si>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</si>
  <si>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</si>
  <si>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</si>
  <si>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</si>
  <si>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</si>
  <si>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</si>
  <si>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</si>
  <si>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</si>
  <si>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</si>
  <si>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</si>
  <si>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</si>
  <si>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</si>
  <si>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</si>
  <si>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</si>
  <si>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</si>
  <si>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</si>
  <si>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</si>
  <si>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</si>
  <si>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</si>
  <si>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</si>
  <si>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</si>
  <si>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</si>
  <si>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A comptabilise en 2020</t>
  </si>
  <si>
    <t>Cp</t>
  </si>
  <si>
    <t>Cp1/2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</si>
</sst>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#,##0.00_ ;[Red]\-#,##0.00\ "/>
    <numFmt numFmtId="165" formatCode="#,##0_ ;[Red]\-#,##0\ "/>
    <numFmt numFmtId="166" formatCode="#,##0.00\ _€"/>
    <numFmt numFmtId="167" formatCode="[hh]:mm"/>
    <numFmt numFmtId="168" formatCode="[h]:mm"/>
    <numFmt numFmtId="169" formatCode="0.0"/>
    <numFmt numFmtId="170" formatCode="#,##0.00\ [$€-40C];[Red]\-#,##0.00\ [$€-40C]"/>
    <numFmt numFmtId="171" formatCode="#,##0\ [$€-40C];[Red]\-#,##0\ [$€-40C]"/>
    <numFmt numFmtId="172" formatCode="#,##0.00\ [$€-1]"/>
    <numFmt numFmtId="173" formatCode="dd"/>
    <numFmt numFmtId="174" formatCode="mmm"/>
    <numFmt numFmtId="175" formatCode="#,##0.00\ &quot;€&quot;;[Red]#,##0.00\ &quot;€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color indexed="9"/>
      <name val="Times New Roman"/>
      <family val="1"/>
    </font>
    <font>
      <b/>
      <sz val="10"/>
      <color indexed="10"/>
      <name val="Times New Roman"/>
      <family val="1"/>
    </font>
    <font>
      <b/>
      <sz val="10"/>
      <color rgb="FFFF0000"/>
      <name val="Times New Roman"/>
      <family val="1"/>
    </font>
    <font>
      <b/>
      <sz val="10.5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6"/>
      <name val="Times New Roman"/>
      <family val="1"/>
    </font>
    <font>
      <sz val="16"/>
      <color indexed="40"/>
      <name val="Times New Roman"/>
      <family val="1"/>
    </font>
    <font>
      <b/>
      <sz val="16"/>
      <color indexed="10"/>
      <name val="Times New Roman"/>
      <family val="1"/>
    </font>
    <font>
      <b/>
      <sz val="8"/>
      <name val="Times New Roman"/>
      <family val="1"/>
    </font>
    <font>
      <b/>
      <sz val="10"/>
      <color indexed="12"/>
      <name val="Times New Roman"/>
      <family val="1"/>
    </font>
    <font>
      <b/>
      <sz val="10"/>
      <name val="Times New Roman"/>
      <family val="1"/>
      <charset val="1"/>
    </font>
    <font>
      <b/>
      <sz val="10"/>
      <color indexed="12"/>
      <name val="Times New Roman"/>
      <family val="1"/>
      <charset val="1"/>
    </font>
    <font>
      <b/>
      <sz val="10"/>
      <color indexed="10"/>
      <name val="Times New Roman"/>
      <family val="1"/>
      <charset val="1"/>
    </font>
    <font>
      <b/>
      <sz val="9"/>
      <color indexed="10"/>
      <name val="Times New Roman"/>
      <family val="1"/>
      <charset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sz val="16"/>
      <color rgb="FFFF0000"/>
      <name val="Times New Roman"/>
      <family val="1"/>
    </font>
    <font>
      <b/>
      <sz val="9"/>
      <color rgb="FFFF0000"/>
      <name val="Times New Roman"/>
      <family val="1"/>
      <charset val="1"/>
    </font>
    <font>
      <b/>
      <sz val="10"/>
      <color rgb="FFFF0000"/>
      <name val="Times New Roman"/>
      <family val="1"/>
      <charset val="1"/>
    </font>
    <font>
      <b/>
      <sz val="11"/>
      <color rgb="FFFF000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29"/>
        <bgColor indexed="45"/>
      </patternFill>
    </fill>
    <fill>
      <patternFill patternType="solid">
        <fgColor indexed="31"/>
        <bgColor indexed="22"/>
      </patternFill>
    </fill>
    <fill>
      <patternFill patternType="solid">
        <fgColor rgb="FFCCCCFF"/>
        <bgColor indexed="22"/>
      </patternFill>
    </fill>
    <fill>
      <patternFill patternType="solid">
        <fgColor rgb="FFC0C0C0"/>
        <bgColor indexed="31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FF00"/>
        <bgColor indexed="49"/>
      </patternFill>
    </fill>
    <fill>
      <patternFill patternType="solid">
        <fgColor rgb="FFFFFF00"/>
        <bgColor indexed="34"/>
      </patternFill>
    </fill>
    <fill>
      <patternFill patternType="solid">
        <fgColor rgb="FF99CCFF"/>
        <bgColor indexed="22"/>
      </patternFill>
    </fill>
    <fill>
      <patternFill patternType="solid">
        <fgColor rgb="FFFFCC99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indexed="47"/>
        <bgColor indexed="31"/>
      </patternFill>
    </fill>
    <fill>
      <patternFill patternType="solid">
        <fgColor indexed="44"/>
        <b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lightUp">
        <fgColor rgb="FFFF0000"/>
        <bgColor indexed="43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indexed="51"/>
        <bgColor indexed="34"/>
      </patternFill>
    </fill>
    <fill>
      <patternFill patternType="solid">
        <fgColor theme="0" tint="-0.249977111117893"/>
        <bgColor indexed="45"/>
      </patternFill>
    </fill>
    <fill>
      <patternFill patternType="solid">
        <fgColor rgb="FFFF99CC"/>
        <bgColor indexed="29"/>
      </patternFill>
    </fill>
    <fill>
      <patternFill patternType="solid">
        <fgColor rgb="FFFFFF99"/>
        <bgColor indexed="26"/>
      </patternFill>
    </fill>
    <fill>
      <patternFill patternType="solid">
        <fgColor rgb="FFCCFFCC"/>
        <bgColor indexed="27"/>
      </patternFill>
    </fill>
  </fills>
  <borders count="20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auto="1"/>
      </left>
      <right/>
      <top style="medium">
        <color indexed="8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576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vertical="center"/>
      <protection hidden="1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3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2" fontId="3" fillId="3" borderId="2" xfId="0" applyNumberFormat="1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" fontId="3" fillId="6" borderId="17" xfId="0" applyNumberFormat="1" applyFont="1" applyFill="1" applyBorder="1" applyAlignment="1" applyProtection="1">
      <alignment horizontal="center" vertical="center"/>
      <protection locked="0"/>
    </xf>
    <xf numFmtId="2" fontId="3" fillId="0" borderId="22" xfId="0" applyNumberFormat="1" applyFont="1" applyBorder="1" applyAlignment="1" applyProtection="1">
      <alignment horizontal="center" vertical="center"/>
      <protection locked="0"/>
    </xf>
    <xf numFmtId="2" fontId="3" fillId="0" borderId="23" xfId="0" applyNumberFormat="1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" fontId="3" fillId="6" borderId="30" xfId="0" applyNumberFormat="1" applyFont="1" applyFill="1" applyBorder="1" applyAlignment="1" applyProtection="1">
      <alignment horizontal="center" vertical="center"/>
      <protection locked="0"/>
    </xf>
    <xf numFmtId="2" fontId="3" fillId="0" borderId="34" xfId="0" applyNumberFormat="1" applyFont="1" applyBorder="1" applyAlignment="1" applyProtection="1">
      <alignment horizontal="center" vertical="center"/>
      <protection locked="0"/>
    </xf>
    <xf numFmtId="2" fontId="3" fillId="0" borderId="35" xfId="0" applyNumberFormat="1" applyFont="1" applyBorder="1" applyAlignment="1" applyProtection="1">
      <alignment horizontal="center" vertical="center"/>
      <protection locked="0"/>
    </xf>
    <xf numFmtId="4" fontId="3" fillId="6" borderId="36" xfId="0" applyNumberFormat="1" applyFont="1" applyFill="1" applyBorder="1" applyAlignment="1" applyProtection="1">
      <alignment horizontal="center" vertical="center"/>
      <protection locked="0"/>
    </xf>
    <xf numFmtId="2" fontId="3" fillId="0" borderId="25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4" fontId="3" fillId="6" borderId="48" xfId="0" applyNumberFormat="1" applyFont="1" applyFill="1" applyBorder="1" applyAlignment="1" applyProtection="1">
      <alignment horizontal="center" vertical="center"/>
      <protection locked="0"/>
    </xf>
    <xf numFmtId="2" fontId="3" fillId="0" borderId="45" xfId="0" applyNumberFormat="1" applyFont="1" applyBorder="1" applyAlignment="1" applyProtection="1">
      <alignment horizontal="center" vertical="center"/>
      <protection locked="0"/>
    </xf>
    <xf numFmtId="2" fontId="3" fillId="0" borderId="46" xfId="0" applyNumberFormat="1" applyFont="1" applyBorder="1" applyAlignment="1" applyProtection="1">
      <alignment horizontal="center" vertical="center"/>
      <protection locked="0"/>
    </xf>
    <xf numFmtId="4" fontId="3" fillId="6" borderId="50" xfId="0" applyNumberFormat="1" applyFont="1" applyFill="1" applyBorder="1" applyAlignment="1" applyProtection="1">
      <alignment horizontal="center" vertical="center"/>
      <protection locked="0"/>
    </xf>
    <xf numFmtId="2" fontId="3" fillId="0" borderId="43" xfId="0" applyNumberFormat="1" applyFont="1" applyBorder="1" applyAlignment="1" applyProtection="1">
      <alignment horizontal="center" vertical="center"/>
      <protection locked="0"/>
    </xf>
    <xf numFmtId="2" fontId="3" fillId="0" borderId="28" xfId="0" applyNumberFormat="1" applyFont="1" applyBorder="1" applyAlignment="1" applyProtection="1">
      <alignment horizontal="center" vertical="center"/>
      <protection locked="0"/>
    </xf>
    <xf numFmtId="4" fontId="3" fillId="11" borderId="57" xfId="0" applyNumberFormat="1" applyFont="1" applyFill="1" applyBorder="1" applyAlignment="1" applyProtection="1">
      <alignment horizontal="center" vertical="center"/>
      <protection locked="0"/>
    </xf>
    <xf numFmtId="4" fontId="3" fillId="11" borderId="50" xfId="0" applyNumberFormat="1" applyFont="1" applyFill="1" applyBorder="1" applyAlignment="1" applyProtection="1">
      <alignment horizontal="center" vertical="center"/>
      <protection locked="0"/>
    </xf>
    <xf numFmtId="4" fontId="3" fillId="0" borderId="25" xfId="0" applyNumberFormat="1" applyFont="1" applyBorder="1" applyAlignment="1">
      <alignment vertical="center"/>
    </xf>
    <xf numFmtId="4" fontId="3" fillId="11" borderId="28" xfId="0" applyNumberFormat="1" applyFont="1" applyFill="1" applyBorder="1" applyAlignment="1" applyProtection="1">
      <alignment horizontal="center" vertical="center"/>
      <protection locked="0"/>
    </xf>
    <xf numFmtId="4" fontId="3" fillId="11" borderId="54" xfId="0" applyNumberFormat="1" applyFont="1" applyFill="1" applyBorder="1" applyAlignment="1" applyProtection="1">
      <alignment horizontal="center" vertical="center"/>
      <protection locked="0"/>
    </xf>
    <xf numFmtId="4" fontId="3" fillId="11" borderId="58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4" fontId="3" fillId="11" borderId="49" xfId="0" applyNumberFormat="1" applyFont="1" applyFill="1" applyBorder="1" applyAlignment="1" applyProtection="1">
      <alignment horizontal="center" vertical="center"/>
      <protection locked="0"/>
    </xf>
    <xf numFmtId="4" fontId="3" fillId="11" borderId="59" xfId="0" applyNumberFormat="1" applyFont="1" applyFill="1" applyBorder="1" applyAlignment="1" applyProtection="1">
      <alignment horizontal="center" vertical="center"/>
      <protection locked="0"/>
    </xf>
    <xf numFmtId="0" fontId="3" fillId="0" borderId="60" xfId="0" applyFont="1" applyBorder="1" applyAlignment="1">
      <alignment horizontal="center" vertical="center"/>
    </xf>
    <xf numFmtId="4" fontId="3" fillId="11" borderId="61" xfId="0" applyNumberFormat="1" applyFont="1" applyFill="1" applyBorder="1" applyAlignment="1" applyProtection="1">
      <alignment horizontal="center" vertical="center"/>
      <protection locked="0"/>
    </xf>
    <xf numFmtId="4" fontId="3" fillId="11" borderId="62" xfId="0" applyNumberFormat="1" applyFont="1" applyFill="1" applyBorder="1" applyAlignment="1" applyProtection="1">
      <alignment horizontal="center" vertical="center"/>
      <protection locked="0"/>
    </xf>
    <xf numFmtId="2" fontId="3" fillId="0" borderId="66" xfId="0" applyNumberFormat="1" applyFont="1" applyBorder="1" applyAlignment="1" applyProtection="1">
      <alignment horizontal="center" vertical="center"/>
      <protection locked="0"/>
    </xf>
    <xf numFmtId="2" fontId="3" fillId="0" borderId="60" xfId="0" applyNumberFormat="1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>
      <alignment horizontal="center" vertical="center"/>
    </xf>
    <xf numFmtId="4" fontId="3" fillId="11" borderId="68" xfId="0" applyNumberFormat="1" applyFont="1" applyFill="1" applyBorder="1" applyAlignment="1" applyProtection="1">
      <alignment horizontal="center" vertical="center"/>
      <protection locked="0"/>
    </xf>
    <xf numFmtId="4" fontId="3" fillId="11" borderId="69" xfId="0" applyNumberFormat="1" applyFont="1" applyFill="1" applyBorder="1" applyAlignment="1" applyProtection="1">
      <alignment horizontal="center" vertical="center"/>
      <protection locked="0"/>
    </xf>
    <xf numFmtId="4" fontId="3" fillId="11" borderId="36" xfId="0" applyNumberFormat="1" applyFont="1" applyFill="1" applyBorder="1" applyAlignment="1" applyProtection="1">
      <alignment horizontal="center" vertical="center"/>
      <protection locked="0"/>
    </xf>
    <xf numFmtId="4" fontId="3" fillId="11" borderId="48" xfId="0" applyNumberFormat="1" applyFont="1" applyFill="1" applyBorder="1" applyAlignment="1" applyProtection="1">
      <alignment horizontal="center" vertical="center"/>
      <protection locked="0"/>
    </xf>
    <xf numFmtId="2" fontId="3" fillId="0" borderId="44" xfId="0" applyNumberFormat="1" applyFont="1" applyBorder="1" applyAlignment="1" applyProtection="1">
      <alignment horizontal="center" vertical="center"/>
      <protection locked="0"/>
    </xf>
    <xf numFmtId="0" fontId="3" fillId="0" borderId="74" xfId="0" applyFont="1" applyBorder="1" applyAlignment="1">
      <alignment horizontal="center" vertical="center"/>
    </xf>
    <xf numFmtId="2" fontId="3" fillId="0" borderId="74" xfId="0" applyNumberFormat="1" applyFont="1" applyBorder="1" applyAlignment="1" applyProtection="1">
      <alignment horizontal="center" vertical="center"/>
      <protection locked="0"/>
    </xf>
    <xf numFmtId="0" fontId="3" fillId="0" borderId="75" xfId="0" applyFont="1" applyBorder="1" applyAlignment="1" applyProtection="1">
      <alignment horizontal="center" vertical="center"/>
      <protection hidden="1"/>
    </xf>
    <xf numFmtId="4" fontId="3" fillId="0" borderId="79" xfId="0" applyNumberFormat="1" applyFont="1" applyBorder="1" applyAlignment="1" applyProtection="1">
      <alignment vertical="center"/>
      <protection locked="0"/>
    </xf>
    <xf numFmtId="0" fontId="3" fillId="17" borderId="80" xfId="0" applyFont="1" applyFill="1" applyBorder="1" applyAlignment="1" applyProtection="1">
      <alignment horizontal="center" vertical="center"/>
      <protection hidden="1"/>
    </xf>
    <xf numFmtId="0" fontId="3" fillId="18" borderId="80" xfId="0" applyFont="1" applyFill="1" applyBorder="1" applyAlignment="1" applyProtection="1">
      <alignment horizontal="center" vertical="center"/>
      <protection hidden="1"/>
    </xf>
    <xf numFmtId="0" fontId="9" fillId="19" borderId="13" xfId="0" applyFont="1" applyFill="1" applyBorder="1" applyAlignment="1" applyProtection="1">
      <alignment horizontal="center" vertical="center"/>
      <protection hidden="1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  <protection hidden="1"/>
    </xf>
    <xf numFmtId="3" fontId="3" fillId="0" borderId="13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83" xfId="0" applyNumberFormat="1" applyFont="1" applyBorder="1" applyAlignment="1">
      <alignment horizontal="center" vertical="center"/>
    </xf>
    <xf numFmtId="4" fontId="3" fillId="0" borderId="84" xfId="0" applyNumberFormat="1" applyFont="1" applyBorder="1" applyAlignment="1">
      <alignment horizontal="center" vertical="center"/>
    </xf>
    <xf numFmtId="2" fontId="3" fillId="0" borderId="84" xfId="0" applyNumberFormat="1" applyFont="1" applyBorder="1" applyAlignment="1">
      <alignment horizontal="center" vertical="center"/>
    </xf>
    <xf numFmtId="3" fontId="3" fillId="0" borderId="8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7" fontId="3" fillId="0" borderId="8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/>
    <xf numFmtId="0" fontId="0" fillId="0" borderId="14" xfId="0" applyBorder="1"/>
    <xf numFmtId="3" fontId="3" fillId="0" borderId="85" xfId="0" applyNumberFormat="1" applyFont="1" applyBorder="1" applyAlignment="1">
      <alignment horizontal="center" vertical="center"/>
    </xf>
    <xf numFmtId="166" fontId="3" fillId="0" borderId="85" xfId="0" applyNumberFormat="1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3" fillId="0" borderId="90" xfId="0" applyFont="1" applyBorder="1" applyAlignment="1">
      <alignment horizontal="center" vertical="center"/>
    </xf>
    <xf numFmtId="0" fontId="4" fillId="3" borderId="85" xfId="0" applyFont="1" applyFill="1" applyBorder="1" applyAlignment="1" applyProtection="1">
      <alignment horizontal="center" vertical="center"/>
      <protection hidden="1"/>
    </xf>
    <xf numFmtId="0" fontId="9" fillId="19" borderId="85" xfId="0" applyFont="1" applyFill="1" applyBorder="1" applyAlignment="1" applyProtection="1">
      <alignment horizontal="center" vertical="center"/>
      <protection hidden="1"/>
    </xf>
    <xf numFmtId="3" fontId="3" fillId="0" borderId="91" xfId="0" applyNumberFormat="1" applyFont="1" applyBorder="1" applyAlignment="1">
      <alignment horizontal="center" vertical="center"/>
    </xf>
    <xf numFmtId="16" fontId="1" fillId="0" borderId="0" xfId="0" applyNumberFormat="1" applyFont="1"/>
    <xf numFmtId="14" fontId="2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92" xfId="0" applyFont="1" applyBorder="1" applyAlignment="1">
      <alignment horizontal="center"/>
    </xf>
    <xf numFmtId="14" fontId="1" fillId="0" borderId="93" xfId="0" applyNumberFormat="1" applyFont="1" applyBorder="1" applyAlignment="1">
      <alignment horizontal="center"/>
    </xf>
    <xf numFmtId="14" fontId="1" fillId="0" borderId="94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49" fontId="3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vertical="center"/>
      <protection locked="0" hidden="1"/>
    </xf>
    <xf numFmtId="0" fontId="7" fillId="0" borderId="0" xfId="0" applyFont="1" applyAlignment="1">
      <alignment vertical="center"/>
    </xf>
    <xf numFmtId="0" fontId="16" fillId="0" borderId="111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  <protection hidden="1"/>
    </xf>
    <xf numFmtId="4" fontId="3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7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vertical="center"/>
      <protection hidden="1"/>
    </xf>
    <xf numFmtId="4" fontId="16" fillId="0" borderId="0" xfId="0" applyNumberFormat="1" applyFont="1" applyAlignment="1" applyProtection="1">
      <alignment vertical="center"/>
      <protection hidden="1"/>
    </xf>
    <xf numFmtId="4" fontId="17" fillId="0" borderId="0" xfId="0" applyNumberFormat="1" applyFont="1" applyAlignment="1" applyProtection="1">
      <alignment vertical="center"/>
      <protection hidden="1"/>
    </xf>
    <xf numFmtId="4" fontId="18" fillId="0" borderId="0" xfId="0" applyNumberFormat="1" applyFont="1" applyAlignment="1" applyProtection="1">
      <alignment vertical="center"/>
      <protection hidden="1"/>
    </xf>
    <xf numFmtId="4" fontId="6" fillId="0" borderId="0" xfId="0" applyNumberFormat="1" applyFont="1" applyAlignment="1">
      <alignment vertical="center"/>
    </xf>
    <xf numFmtId="0" fontId="3" fillId="0" borderId="0" xfId="0" applyFont="1" applyProtection="1">
      <protection hidden="1"/>
    </xf>
    <xf numFmtId="169" fontId="0" fillId="0" borderId="0" xfId="0" applyNumberFormat="1" applyAlignment="1">
      <alignment horizontal="center" vertical="center"/>
    </xf>
    <xf numFmtId="172" fontId="6" fillId="0" borderId="0" xfId="0" applyNumberFormat="1" applyFont="1" applyAlignment="1">
      <alignment horizontal="center" vertical="center"/>
    </xf>
    <xf numFmtId="0" fontId="3" fillId="0" borderId="0" xfId="0" applyFont="1" applyAlignment="1" applyProtection="1">
      <alignment vertical="center"/>
      <protection hidden="1"/>
    </xf>
    <xf numFmtId="49" fontId="16" fillId="0" borderId="0" xfId="0" applyNumberFormat="1" applyFont="1" applyAlignment="1" applyProtection="1">
      <alignment horizontal="center" vertical="center"/>
      <protection hidden="1"/>
    </xf>
    <xf numFmtId="49" fontId="3" fillId="0" borderId="0" xfId="0" applyNumberFormat="1" applyFont="1" applyAlignment="1">
      <alignment vertical="center"/>
    </xf>
    <xf numFmtId="0" fontId="6" fillId="0" borderId="0" xfId="0" applyFont="1" applyAlignment="1" applyProtection="1">
      <alignment vertical="center"/>
      <protection hidden="1"/>
    </xf>
    <xf numFmtId="0" fontId="21" fillId="0" borderId="0" xfId="0" applyFont="1" applyAlignment="1" applyProtection="1">
      <alignment vertical="center"/>
      <protection hidden="1"/>
    </xf>
    <xf numFmtId="14" fontId="10" fillId="0" borderId="0" xfId="0" applyNumberFormat="1" applyFont="1" applyAlignment="1">
      <alignment horizontal="center" vertical="center"/>
    </xf>
    <xf numFmtId="173" fontId="3" fillId="3" borderId="99" xfId="0" applyNumberFormat="1" applyFont="1" applyFill="1" applyBorder="1" applyAlignment="1" applyProtection="1">
      <alignment horizontal="center" vertical="center"/>
      <protection hidden="1"/>
    </xf>
    <xf numFmtId="173" fontId="3" fillId="3" borderId="100" xfId="0" applyNumberFormat="1" applyFont="1" applyFill="1" applyBorder="1" applyAlignment="1" applyProtection="1">
      <alignment horizontal="center" vertical="center"/>
      <protection hidden="1"/>
    </xf>
    <xf numFmtId="173" fontId="3" fillId="3" borderId="101" xfId="0" applyNumberFormat="1" applyFont="1" applyFill="1" applyBorder="1" applyAlignment="1" applyProtection="1">
      <alignment horizontal="center" vertical="center"/>
      <protection hidden="1"/>
    </xf>
    <xf numFmtId="174" fontId="3" fillId="3" borderId="36" xfId="0" applyNumberFormat="1" applyFont="1" applyFill="1" applyBorder="1" applyAlignment="1" applyProtection="1">
      <alignment horizontal="center" vertical="center"/>
      <protection hidden="1"/>
    </xf>
    <xf numFmtId="174" fontId="3" fillId="3" borderId="105" xfId="0" applyNumberFormat="1" applyFont="1" applyFill="1" applyBorder="1" applyAlignment="1" applyProtection="1">
      <alignment horizontal="center" vertical="center"/>
      <protection hidden="1"/>
    </xf>
    <xf numFmtId="174" fontId="3" fillId="3" borderId="120" xfId="0" applyNumberFormat="1" applyFont="1" applyFill="1" applyBorder="1" applyAlignment="1" applyProtection="1">
      <alignment horizontal="center" vertical="center"/>
      <protection hidden="1"/>
    </xf>
    <xf numFmtId="0" fontId="0" fillId="0" borderId="81" xfId="0" applyBorder="1" applyAlignment="1">
      <alignment horizontal="center" vertical="center"/>
    </xf>
    <xf numFmtId="0" fontId="3" fillId="0" borderId="133" xfId="0" applyFont="1" applyBorder="1" applyAlignment="1">
      <alignment horizontal="center" vertical="center"/>
    </xf>
    <xf numFmtId="2" fontId="3" fillId="0" borderId="134" xfId="0" applyNumberFormat="1" applyFont="1" applyBorder="1" applyAlignment="1">
      <alignment vertical="center"/>
    </xf>
    <xf numFmtId="2" fontId="3" fillId="0" borderId="135" xfId="0" applyNumberFormat="1" applyFont="1" applyBorder="1" applyAlignment="1">
      <alignment vertical="center"/>
    </xf>
    <xf numFmtId="49" fontId="4" fillId="3" borderId="136" xfId="0" applyNumberFormat="1" applyFont="1" applyFill="1" applyBorder="1" applyAlignment="1" applyProtection="1">
      <alignment horizontal="center" vertical="center"/>
      <protection hidden="1"/>
    </xf>
    <xf numFmtId="0" fontId="0" fillId="0" borderId="130" xfId="0" applyBorder="1"/>
    <xf numFmtId="0" fontId="9" fillId="19" borderId="137" xfId="0" applyFont="1" applyFill="1" applyBorder="1" applyAlignment="1" applyProtection="1">
      <alignment horizontal="center" vertical="center"/>
      <protection hidden="1"/>
    </xf>
    <xf numFmtId="0" fontId="3" fillId="0" borderId="138" xfId="0" applyFont="1" applyBorder="1" applyAlignment="1">
      <alignment horizontal="center" vertical="center"/>
    </xf>
    <xf numFmtId="0" fontId="3" fillId="0" borderId="129" xfId="0" applyFont="1" applyBorder="1" applyAlignment="1">
      <alignment horizontal="center" vertical="center"/>
    </xf>
    <xf numFmtId="4" fontId="3" fillId="0" borderId="139" xfId="0" applyNumberFormat="1" applyFont="1" applyBorder="1" applyAlignment="1">
      <alignment horizontal="center" vertical="center"/>
    </xf>
    <xf numFmtId="3" fontId="3" fillId="0" borderId="140" xfId="0" applyNumberFormat="1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4" fillId="3" borderId="128" xfId="0" applyFont="1" applyFill="1" applyBorder="1" applyAlignment="1" applyProtection="1">
      <alignment horizontal="center" vertical="center"/>
      <protection hidden="1"/>
    </xf>
    <xf numFmtId="3" fontId="3" fillId="0" borderId="128" xfId="0" applyNumberFormat="1" applyFont="1" applyBorder="1" applyAlignment="1">
      <alignment horizontal="center" vertical="center"/>
    </xf>
    <xf numFmtId="166" fontId="3" fillId="0" borderId="128" xfId="0" applyNumberFormat="1" applyFont="1" applyBorder="1" applyAlignment="1">
      <alignment horizontal="center" vertical="center"/>
    </xf>
    <xf numFmtId="3" fontId="3" fillId="0" borderId="141" xfId="0" applyNumberFormat="1" applyFont="1" applyBorder="1" applyAlignment="1">
      <alignment horizontal="center" vertical="center"/>
    </xf>
    <xf numFmtId="3" fontId="3" fillId="0" borderId="142" xfId="0" applyNumberFormat="1" applyFont="1" applyBorder="1" applyAlignment="1">
      <alignment horizontal="center" vertical="center"/>
    </xf>
    <xf numFmtId="0" fontId="3" fillId="0" borderId="28" xfId="0" applyFont="1" applyBorder="1" applyAlignment="1" applyProtection="1">
      <alignment horizontal="center" vertical="center"/>
      <protection hidden="1"/>
    </xf>
    <xf numFmtId="4" fontId="3" fillId="11" borderId="44" xfId="0" applyNumberFormat="1" applyFont="1" applyFill="1" applyBorder="1" applyAlignment="1" applyProtection="1">
      <alignment horizontal="center" vertical="center"/>
      <protection locked="0"/>
    </xf>
    <xf numFmtId="0" fontId="3" fillId="0" borderId="60" xfId="0" applyFont="1" applyBorder="1" applyAlignment="1" applyProtection="1">
      <alignment horizontal="center" vertical="center"/>
      <protection hidden="1"/>
    </xf>
    <xf numFmtId="0" fontId="3" fillId="0" borderId="83" xfId="0" applyFont="1" applyBorder="1" applyAlignment="1">
      <alignment horizontal="center" vertical="center"/>
    </xf>
    <xf numFmtId="2" fontId="3" fillId="0" borderId="127" xfId="0" applyNumberFormat="1" applyFont="1" applyBorder="1" applyAlignment="1">
      <alignment vertical="center"/>
    </xf>
    <xf numFmtId="49" fontId="4" fillId="3" borderId="146" xfId="0" applyNumberFormat="1" applyFont="1" applyFill="1" applyBorder="1" applyAlignment="1" applyProtection="1">
      <alignment horizontal="center" vertical="center"/>
      <protection hidden="1"/>
    </xf>
    <xf numFmtId="0" fontId="3" fillId="0" borderId="134" xfId="0" applyFont="1" applyBorder="1" applyAlignment="1">
      <alignment vertical="center"/>
    </xf>
    <xf numFmtId="166" fontId="3" fillId="0" borderId="152" xfId="0" applyNumberFormat="1" applyFont="1" applyBorder="1" applyAlignment="1">
      <alignment horizontal="center" vertical="center"/>
    </xf>
    <xf numFmtId="0" fontId="3" fillId="0" borderId="123" xfId="0" applyFont="1" applyBorder="1" applyAlignment="1">
      <alignment horizontal="center" vertical="center"/>
    </xf>
    <xf numFmtId="0" fontId="3" fillId="0" borderId="124" xfId="0" applyFont="1" applyBorder="1" applyAlignment="1">
      <alignment horizontal="center" vertical="center"/>
    </xf>
    <xf numFmtId="0" fontId="4" fillId="3" borderId="125" xfId="0" applyFont="1" applyFill="1" applyBorder="1" applyAlignment="1" applyProtection="1">
      <alignment horizontal="center" vertical="center"/>
      <protection hidden="1"/>
    </xf>
    <xf numFmtId="3" fontId="3" fillId="0" borderId="152" xfId="0" applyNumberFormat="1" applyFont="1" applyBorder="1" applyAlignment="1">
      <alignment horizontal="center" vertical="center"/>
    </xf>
    <xf numFmtId="0" fontId="0" fillId="0" borderId="156" xfId="0" applyBorder="1"/>
    <xf numFmtId="3" fontId="3" fillId="0" borderId="157" xfId="0" applyNumberFormat="1" applyFont="1" applyBorder="1" applyAlignment="1">
      <alignment horizontal="center" vertical="center"/>
    </xf>
    <xf numFmtId="4" fontId="3" fillId="6" borderId="163" xfId="0" applyNumberFormat="1" applyFont="1" applyFill="1" applyBorder="1" applyAlignment="1" applyProtection="1">
      <alignment horizontal="center" vertical="center"/>
      <protection locked="0"/>
    </xf>
    <xf numFmtId="4" fontId="3" fillId="6" borderId="68" xfId="0" applyNumberFormat="1" applyFont="1" applyFill="1" applyBorder="1" applyAlignment="1" applyProtection="1">
      <alignment horizontal="center" vertical="center"/>
      <protection locked="0"/>
    </xf>
    <xf numFmtId="4" fontId="3" fillId="6" borderId="109" xfId="0" applyNumberFormat="1" applyFont="1" applyFill="1" applyBorder="1" applyAlignment="1" applyProtection="1">
      <alignment horizontal="center" vertical="center"/>
      <protection locked="0"/>
    </xf>
    <xf numFmtId="4" fontId="3" fillId="6" borderId="164" xfId="0" applyNumberFormat="1" applyFont="1" applyFill="1" applyBorder="1" applyAlignment="1" applyProtection="1">
      <alignment horizontal="center" vertical="center"/>
      <protection locked="0"/>
    </xf>
    <xf numFmtId="4" fontId="3" fillId="6" borderId="57" xfId="0" applyNumberFormat="1" applyFont="1" applyFill="1" applyBorder="1" applyAlignment="1" applyProtection="1">
      <alignment horizontal="center" vertical="center"/>
      <protection locked="0"/>
    </xf>
    <xf numFmtId="4" fontId="3" fillId="11" borderId="165" xfId="0" applyNumberFormat="1" applyFont="1" applyFill="1" applyBorder="1" applyAlignment="1" applyProtection="1">
      <alignment horizontal="center" vertical="center"/>
      <protection locked="0"/>
    </xf>
    <xf numFmtId="4" fontId="3" fillId="11" borderId="109" xfId="0" applyNumberFormat="1" applyFont="1" applyFill="1" applyBorder="1" applyAlignment="1" applyProtection="1">
      <alignment horizontal="center" vertical="center"/>
      <protection locked="0"/>
    </xf>
    <xf numFmtId="4" fontId="3" fillId="11" borderId="164" xfId="0" applyNumberFormat="1" applyFont="1" applyFill="1" applyBorder="1" applyAlignment="1" applyProtection="1">
      <alignment horizontal="center" vertical="center"/>
      <protection locked="0"/>
    </xf>
    <xf numFmtId="0" fontId="3" fillId="0" borderId="74" xfId="0" applyFont="1" applyBorder="1" applyAlignment="1" applyProtection="1">
      <alignment horizontal="center" vertical="center"/>
      <protection hidden="1"/>
    </xf>
    <xf numFmtId="0" fontId="4" fillId="3" borderId="166" xfId="0" applyFont="1" applyFill="1" applyBorder="1" applyAlignment="1" applyProtection="1">
      <alignment horizontal="center" vertical="center"/>
      <protection hidden="1"/>
    </xf>
    <xf numFmtId="2" fontId="3" fillId="0" borderId="41" xfId="0" applyNumberFormat="1" applyFont="1" applyBorder="1" applyAlignment="1" applyProtection="1">
      <alignment horizontal="center" vertical="center"/>
      <protection locked="0"/>
    </xf>
    <xf numFmtId="3" fontId="3" fillId="0" borderId="167" xfId="0" applyNumberFormat="1" applyFont="1" applyBorder="1" applyAlignment="1">
      <alignment horizontal="center" vertical="center"/>
    </xf>
    <xf numFmtId="3" fontId="3" fillId="0" borderId="168" xfId="0" applyNumberFormat="1" applyFont="1" applyBorder="1" applyAlignment="1">
      <alignment horizontal="center" vertical="center"/>
    </xf>
    <xf numFmtId="3" fontId="3" fillId="0" borderId="169" xfId="0" applyNumberFormat="1" applyFont="1" applyBorder="1" applyAlignment="1">
      <alignment horizontal="center" vertical="center"/>
    </xf>
    <xf numFmtId="0" fontId="3" fillId="0" borderId="170" xfId="0" applyFont="1" applyBorder="1" applyAlignment="1">
      <alignment horizontal="center" vertical="center"/>
    </xf>
    <xf numFmtId="0" fontId="3" fillId="0" borderId="171" xfId="0" applyFont="1" applyBorder="1" applyAlignment="1">
      <alignment horizontal="center" vertical="center"/>
    </xf>
    <xf numFmtId="0" fontId="4" fillId="3" borderId="167" xfId="0" applyFont="1" applyFill="1" applyBorder="1" applyAlignment="1" applyProtection="1">
      <alignment horizontal="center" vertical="center"/>
      <protection hidden="1"/>
    </xf>
    <xf numFmtId="0" fontId="0" fillId="0" borderId="172" xfId="0" applyBorder="1"/>
    <xf numFmtId="0" fontId="0" fillId="0" borderId="176" xfId="0" applyBorder="1"/>
    <xf numFmtId="0" fontId="3" fillId="0" borderId="178" xfId="0" applyFont="1" applyBorder="1" applyAlignment="1">
      <alignment horizontal="center" vertical="center"/>
    </xf>
    <xf numFmtId="0" fontId="3" fillId="0" borderId="179" xfId="0" applyFont="1" applyBorder="1" applyAlignment="1">
      <alignment horizontal="center" vertical="center"/>
    </xf>
    <xf numFmtId="173" fontId="14" fillId="0" borderId="181" xfId="0" quotePrefix="1" applyNumberFormat="1" applyFont="1" applyBorder="1" applyAlignment="1" applyProtection="1">
      <alignment horizontal="center" vertical="center"/>
      <protection hidden="1"/>
    </xf>
    <xf numFmtId="173" fontId="14" fillId="0" borderId="197" xfId="0" quotePrefix="1" applyNumberFormat="1" applyFont="1" applyBorder="1" applyAlignment="1" applyProtection="1">
      <alignment horizontal="center" vertical="center"/>
      <protection hidden="1"/>
    </xf>
    <xf numFmtId="173" fontId="14" fillId="0" borderId="198" xfId="0" quotePrefix="1" applyNumberFormat="1" applyFont="1" applyBorder="1" applyAlignment="1" applyProtection="1">
      <alignment horizontal="center" vertical="center"/>
      <protection hidden="1"/>
    </xf>
    <xf numFmtId="173" fontId="14" fillId="0" borderId="103" xfId="0" applyNumberFormat="1" applyFont="1" applyBorder="1" applyAlignment="1" applyProtection="1">
      <alignment horizontal="center" vertical="center"/>
      <protection hidden="1"/>
    </xf>
    <xf numFmtId="173" fontId="14" fillId="0" borderId="96" xfId="0" applyNumberFormat="1" applyFont="1" applyBorder="1" applyAlignment="1" applyProtection="1">
      <alignment horizontal="center" vertical="center"/>
      <protection hidden="1"/>
    </xf>
    <xf numFmtId="173" fontId="14" fillId="0" borderId="104" xfId="0" applyNumberFormat="1" applyFont="1" applyBorder="1" applyAlignment="1" applyProtection="1">
      <alignment horizontal="center" vertical="center"/>
      <protection hidden="1"/>
    </xf>
    <xf numFmtId="173" fontId="14" fillId="0" borderId="115" xfId="0" applyNumberFormat="1" applyFont="1" applyBorder="1" applyAlignment="1" applyProtection="1">
      <alignment horizontal="center" vertical="center"/>
      <protection hidden="1"/>
    </xf>
    <xf numFmtId="173" fontId="14" fillId="0" borderId="116" xfId="0" applyNumberFormat="1" applyFont="1" applyBorder="1" applyAlignment="1" applyProtection="1">
      <alignment horizontal="center" vertical="center"/>
      <protection hidden="1"/>
    </xf>
    <xf numFmtId="173" fontId="14" fillId="0" borderId="117" xfId="0" applyNumberFormat="1" applyFont="1" applyBorder="1" applyAlignment="1" applyProtection="1">
      <alignment horizontal="center" vertical="center"/>
      <protection hidden="1"/>
    </xf>
    <xf numFmtId="4" fontId="3" fillId="0" borderId="84" xfId="0" applyNumberFormat="1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locked="0"/>
    </xf>
    <xf numFmtId="0" fontId="11" fillId="2" borderId="96" xfId="0" applyFont="1" applyFill="1" applyBorder="1" applyAlignment="1" applyProtection="1">
      <alignment horizontal="center" vertical="center"/>
      <protection hidden="1"/>
    </xf>
    <xf numFmtId="4" fontId="12" fillId="20" borderId="96" xfId="0" applyNumberFormat="1" applyFont="1" applyFill="1" applyBorder="1" applyAlignment="1" applyProtection="1">
      <alignment horizontal="center" vertical="center"/>
      <protection hidden="1"/>
    </xf>
    <xf numFmtId="4" fontId="13" fillId="19" borderId="96" xfId="0" applyNumberFormat="1" applyFont="1" applyFill="1" applyBorder="1" applyAlignment="1" applyProtection="1">
      <alignment horizontal="center" vertical="center"/>
      <protection hidden="1"/>
    </xf>
    <xf numFmtId="0" fontId="11" fillId="2" borderId="97" xfId="0" applyFont="1" applyFill="1" applyBorder="1" applyAlignment="1" applyProtection="1">
      <alignment horizontal="center" vertical="center"/>
      <protection hidden="1"/>
    </xf>
    <xf numFmtId="4" fontId="11" fillId="21" borderId="96" xfId="0" applyNumberFormat="1" applyFont="1" applyFill="1" applyBorder="1" applyAlignment="1" applyProtection="1">
      <alignment horizontal="center" vertical="center"/>
      <protection hidden="1"/>
    </xf>
    <xf numFmtId="0" fontId="11" fillId="2" borderId="98" xfId="0" applyFont="1" applyFill="1" applyBorder="1" applyAlignment="1" applyProtection="1">
      <alignment horizontal="center" vertical="center"/>
      <protection locked="0"/>
    </xf>
    <xf numFmtId="2" fontId="3" fillId="0" borderId="84" xfId="0" applyNumberFormat="1" applyFont="1" applyBorder="1" applyAlignment="1" applyProtection="1">
      <alignment horizontal="center" vertical="center"/>
      <protection hidden="1"/>
    </xf>
    <xf numFmtId="3" fontId="3" fillId="0" borderId="84" xfId="0" applyNumberFormat="1" applyFont="1" applyBorder="1" applyAlignment="1" applyProtection="1">
      <alignment horizontal="center" vertical="center"/>
      <protection hidden="1"/>
    </xf>
    <xf numFmtId="166" fontId="3" fillId="0" borderId="13" xfId="0" applyNumberFormat="1" applyFont="1" applyBorder="1" applyAlignment="1" applyProtection="1">
      <alignment horizontal="center" vertical="center"/>
      <protection hidden="1"/>
    </xf>
    <xf numFmtId="3" fontId="3" fillId="0" borderId="13" xfId="0" applyNumberFormat="1" applyFont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 applyProtection="1">
      <alignment horizontal="center" vertical="center"/>
      <protection hidden="1"/>
    </xf>
    <xf numFmtId="0" fontId="3" fillId="0" borderId="16" xfId="0" applyFont="1" applyBorder="1" applyAlignment="1" applyProtection="1">
      <alignment horizontal="center" vertical="center"/>
      <protection hidden="1"/>
    </xf>
    <xf numFmtId="3" fontId="3" fillId="0" borderId="201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 vertical="center"/>
      <protection locked="0"/>
    </xf>
    <xf numFmtId="0" fontId="3" fillId="0" borderId="118" xfId="0" applyFont="1" applyBorder="1" applyAlignment="1" applyProtection="1">
      <alignment horizontal="center" vertical="center"/>
      <protection hidden="1"/>
    </xf>
    <xf numFmtId="0" fontId="3" fillId="0" borderId="119" xfId="0" applyFont="1" applyBorder="1" applyAlignment="1" applyProtection="1">
      <alignment horizontal="center" vertical="center"/>
      <protection hidden="1"/>
    </xf>
    <xf numFmtId="2" fontId="3" fillId="0" borderId="74" xfId="0" applyNumberFormat="1" applyFont="1" applyBorder="1" applyAlignment="1" applyProtection="1">
      <alignment horizontal="center" vertical="center"/>
      <protection locked="0"/>
    </xf>
    <xf numFmtId="2" fontId="3" fillId="0" borderId="75" xfId="0" applyNumberFormat="1" applyFont="1" applyBorder="1" applyAlignment="1" applyProtection="1">
      <alignment horizontal="center" vertical="center"/>
      <protection locked="0"/>
    </xf>
    <xf numFmtId="0" fontId="3" fillId="0" borderId="74" xfId="0" applyFont="1" applyBorder="1" applyAlignment="1" applyProtection="1">
      <alignment horizontal="left" vertical="center"/>
      <protection locked="0"/>
    </xf>
    <xf numFmtId="0" fontId="8" fillId="3" borderId="76" xfId="0" applyFont="1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/>
      <protection hidden="1"/>
    </xf>
    <xf numFmtId="4" fontId="3" fillId="16" borderId="77" xfId="0" applyNumberFormat="1" applyFont="1" applyFill="1" applyBorder="1" applyAlignment="1" applyProtection="1">
      <alignment horizontal="center" vertical="center"/>
      <protection hidden="1"/>
    </xf>
    <xf numFmtId="4" fontId="3" fillId="16" borderId="78" xfId="0" applyNumberFormat="1" applyFont="1" applyFill="1" applyBorder="1" applyAlignment="1" applyProtection="1">
      <alignment horizontal="center" vertical="center"/>
      <protection hidden="1"/>
    </xf>
    <xf numFmtId="0" fontId="7" fillId="12" borderId="74" xfId="0" applyFont="1" applyFill="1" applyBorder="1" applyAlignment="1" applyProtection="1">
      <alignment horizontal="center" vertical="center"/>
      <protection hidden="1"/>
    </xf>
    <xf numFmtId="0" fontId="7" fillId="12" borderId="75" xfId="0" applyFont="1" applyFill="1" applyBorder="1" applyAlignment="1" applyProtection="1">
      <alignment horizontal="center" vertical="center"/>
      <protection hidden="1"/>
    </xf>
    <xf numFmtId="0" fontId="3" fillId="0" borderId="28" xfId="0" applyFont="1" applyBorder="1" applyAlignment="1" applyProtection="1">
      <alignment horizontal="left" vertical="center"/>
      <protection locked="0"/>
    </xf>
    <xf numFmtId="0" fontId="3" fillId="0" borderId="74" xfId="0" applyFont="1" applyBorder="1" applyAlignment="1" applyProtection="1">
      <alignment horizontal="center" vertical="center"/>
      <protection locked="0" hidden="1"/>
    </xf>
    <xf numFmtId="0" fontId="3" fillId="0" borderId="75" xfId="0" applyFont="1" applyBorder="1" applyAlignment="1" applyProtection="1">
      <alignment horizontal="center" vertical="center"/>
      <protection locked="0" hidden="1"/>
    </xf>
    <xf numFmtId="2" fontId="3" fillId="0" borderId="204" xfId="0" applyNumberFormat="1" applyFont="1" applyBorder="1" applyAlignment="1">
      <alignment horizontal="center" vertical="center"/>
    </xf>
    <xf numFmtId="2" fontId="3" fillId="0" borderId="26" xfId="0" applyNumberFormat="1" applyFont="1" applyBorder="1" applyAlignment="1">
      <alignment horizontal="center" vertical="center"/>
    </xf>
    <xf numFmtId="2" fontId="3" fillId="0" borderId="36" xfId="0" applyNumberFormat="1" applyFont="1" applyBorder="1" applyAlignment="1" applyProtection="1">
      <alignment horizontal="center" vertical="center"/>
      <protection hidden="1"/>
    </xf>
    <xf numFmtId="0" fontId="3" fillId="0" borderId="105" xfId="0" applyFont="1" applyBorder="1" applyAlignment="1" applyProtection="1">
      <alignment horizontal="center" vertical="center"/>
      <protection hidden="1"/>
    </xf>
    <xf numFmtId="173" fontId="4" fillId="5" borderId="44" xfId="0" applyNumberFormat="1" applyFont="1" applyFill="1" applyBorder="1" applyAlignment="1" applyProtection="1">
      <alignment horizontal="center" vertical="center"/>
      <protection hidden="1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74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hidden="1"/>
    </xf>
    <xf numFmtId="0" fontId="3" fillId="0" borderId="44" xfId="0" applyFont="1" applyBorder="1" applyAlignment="1" applyProtection="1">
      <alignment horizontal="center" vertical="center"/>
      <protection hidden="1"/>
    </xf>
    <xf numFmtId="4" fontId="3" fillId="11" borderId="44" xfId="0" applyNumberFormat="1" applyFont="1" applyFill="1" applyBorder="1" applyAlignment="1" applyProtection="1">
      <alignment horizontal="center" vertical="center"/>
      <protection hidden="1"/>
    </xf>
    <xf numFmtId="0" fontId="3" fillId="7" borderId="28" xfId="0" applyFont="1" applyFill="1" applyBorder="1" applyAlignment="1" applyProtection="1">
      <alignment horizontal="center" vertical="center"/>
      <protection locked="0"/>
    </xf>
    <xf numFmtId="0" fontId="3" fillId="8" borderId="52" xfId="0" applyFont="1" applyFill="1" applyBorder="1" applyAlignment="1" applyProtection="1">
      <alignment horizontal="center" vertical="center"/>
      <protection hidden="1"/>
    </xf>
    <xf numFmtId="0" fontId="3" fillId="8" borderId="159" xfId="0" applyFont="1" applyFill="1" applyBorder="1" applyAlignment="1" applyProtection="1">
      <alignment horizontal="center" vertical="center"/>
      <protection hidden="1"/>
    </xf>
    <xf numFmtId="2" fontId="3" fillId="0" borderId="41" xfId="0" applyNumberFormat="1" applyFont="1" applyBorder="1" applyAlignment="1" applyProtection="1">
      <alignment horizontal="center" vertical="center"/>
      <protection locked="0"/>
    </xf>
    <xf numFmtId="2" fontId="3" fillId="0" borderId="16" xfId="0" applyNumberFormat="1" applyFont="1" applyBorder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left" vertical="center"/>
      <protection locked="0"/>
    </xf>
    <xf numFmtId="0" fontId="3" fillId="0" borderId="43" xfId="0" applyFont="1" applyBorder="1" applyAlignment="1" applyProtection="1">
      <alignment horizontal="left" vertical="center"/>
      <protection locked="0"/>
    </xf>
    <xf numFmtId="0" fontId="3" fillId="0" borderId="44" xfId="0" applyFont="1" applyBorder="1" applyAlignment="1" applyProtection="1">
      <alignment horizontal="left" vertical="center"/>
      <protection locked="0"/>
    </xf>
    <xf numFmtId="0" fontId="3" fillId="0" borderId="49" xfId="0" applyFont="1" applyBorder="1" applyAlignment="1" applyProtection="1">
      <alignment horizontal="center" vertical="center"/>
      <protection hidden="1"/>
    </xf>
    <xf numFmtId="4" fontId="3" fillId="11" borderId="53" xfId="0" applyNumberFormat="1" applyFont="1" applyFill="1" applyBorder="1" applyAlignment="1" applyProtection="1">
      <alignment horizontal="center" vertical="center"/>
      <protection hidden="1"/>
    </xf>
    <xf numFmtId="4" fontId="3" fillId="11" borderId="51" xfId="0" applyNumberFormat="1" applyFont="1" applyFill="1" applyBorder="1" applyAlignment="1" applyProtection="1">
      <alignment horizontal="center" vertical="center"/>
      <protection hidden="1"/>
    </xf>
    <xf numFmtId="0" fontId="3" fillId="7" borderId="50" xfId="0" applyFont="1" applyFill="1" applyBorder="1" applyAlignment="1" applyProtection="1">
      <alignment horizontal="center" vertical="center"/>
      <protection locked="0"/>
    </xf>
    <xf numFmtId="0" fontId="7" fillId="12" borderId="28" xfId="0" applyFont="1" applyFill="1" applyBorder="1" applyAlignment="1" applyProtection="1">
      <alignment horizontal="center" vertical="center"/>
      <protection hidden="1"/>
    </xf>
    <xf numFmtId="0" fontId="3" fillId="0" borderId="31" xfId="0" applyFont="1" applyBorder="1" applyAlignment="1" applyProtection="1">
      <alignment horizontal="left" vertical="center"/>
      <protection locked="0"/>
    </xf>
    <xf numFmtId="0" fontId="3" fillId="0" borderId="32" xfId="0" applyFont="1" applyBorder="1" applyAlignment="1" applyProtection="1">
      <alignment horizontal="left" vertical="center"/>
      <protection locked="0"/>
    </xf>
    <xf numFmtId="0" fontId="3" fillId="0" borderId="33" xfId="0" applyFont="1" applyBorder="1" applyAlignment="1" applyProtection="1">
      <alignment horizontal="left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 hidden="1"/>
    </xf>
    <xf numFmtId="0" fontId="3" fillId="0" borderId="16" xfId="0" applyFont="1" applyBorder="1" applyAlignment="1" applyProtection="1">
      <alignment horizontal="center" vertical="center"/>
      <protection locked="0" hidden="1"/>
    </xf>
    <xf numFmtId="2" fontId="3" fillId="0" borderId="203" xfId="0" applyNumberFormat="1" applyFont="1" applyBorder="1" applyAlignment="1">
      <alignment horizontal="center" vertical="center"/>
    </xf>
    <xf numFmtId="0" fontId="3" fillId="0" borderId="36" xfId="0" applyFont="1" applyBorder="1" applyAlignment="1" applyProtection="1">
      <alignment horizontal="center" vertical="center"/>
      <protection hidden="1"/>
    </xf>
    <xf numFmtId="173" fontId="4" fillId="13" borderId="43" xfId="0" applyNumberFormat="1" applyFont="1" applyFill="1" applyBorder="1" applyAlignment="1" applyProtection="1">
      <alignment horizontal="center" vertical="center"/>
      <protection hidden="1"/>
    </xf>
    <xf numFmtId="173" fontId="4" fillId="5" borderId="43" xfId="0" applyNumberFormat="1" applyFont="1" applyFill="1" applyBorder="1" applyAlignment="1" applyProtection="1">
      <alignment horizontal="center" vertical="center"/>
      <protection hidden="1"/>
    </xf>
    <xf numFmtId="0" fontId="7" fillId="12" borderId="46" xfId="0" applyFont="1" applyFill="1" applyBorder="1" applyAlignment="1" applyProtection="1">
      <alignment horizontal="center" vertical="center"/>
      <protection hidden="1"/>
    </xf>
    <xf numFmtId="0" fontId="3" fillId="0" borderId="38" xfId="0" applyFont="1" applyBorder="1" applyAlignment="1" applyProtection="1">
      <alignment horizontal="center" vertical="center"/>
      <protection locked="0" hidden="1"/>
    </xf>
    <xf numFmtId="173" fontId="4" fillId="15" borderId="45" xfId="0" applyNumberFormat="1" applyFont="1" applyFill="1" applyBorder="1" applyAlignment="1" applyProtection="1">
      <alignment horizontal="center" vertical="center"/>
      <protection hidden="1"/>
    </xf>
    <xf numFmtId="173" fontId="4" fillId="15" borderId="43" xfId="0" applyNumberFormat="1" applyFont="1" applyFill="1" applyBorder="1" applyAlignment="1" applyProtection="1">
      <alignment horizontal="center" vertical="center"/>
      <protection hidden="1"/>
    </xf>
    <xf numFmtId="0" fontId="3" fillId="0" borderId="47" xfId="0" applyFont="1" applyBorder="1" applyAlignment="1" applyProtection="1">
      <alignment horizontal="center" vertical="center"/>
      <protection hidden="1"/>
    </xf>
    <xf numFmtId="4" fontId="3" fillId="11" borderId="40" xfId="0" applyNumberFormat="1" applyFont="1" applyFill="1" applyBorder="1" applyAlignment="1" applyProtection="1">
      <alignment horizontal="center" vertical="center"/>
      <protection hidden="1"/>
    </xf>
    <xf numFmtId="0" fontId="3" fillId="7" borderId="48" xfId="0" applyFont="1" applyFill="1" applyBorder="1" applyAlignment="1" applyProtection="1">
      <alignment horizontal="center" vertical="center"/>
      <protection locked="0"/>
    </xf>
    <xf numFmtId="0" fontId="7" fillId="12" borderId="38" xfId="0" applyFont="1" applyFill="1" applyBorder="1" applyAlignment="1" applyProtection="1">
      <alignment horizontal="center" vertical="center"/>
      <protection hidden="1"/>
    </xf>
    <xf numFmtId="0" fontId="7" fillId="12" borderId="27" xfId="0" applyFont="1" applyFill="1" applyBorder="1" applyAlignment="1" applyProtection="1">
      <alignment horizontal="center" vertical="center"/>
      <protection hidden="1"/>
    </xf>
    <xf numFmtId="0" fontId="3" fillId="0" borderId="27" xfId="0" applyFont="1" applyBorder="1" applyAlignment="1" applyProtection="1">
      <alignment horizontal="center" vertical="center"/>
      <protection locked="0" hidden="1"/>
    </xf>
    <xf numFmtId="173" fontId="4" fillId="13" borderId="37" xfId="0" applyNumberFormat="1" applyFont="1" applyFill="1" applyBorder="1" applyAlignment="1" applyProtection="1">
      <alignment horizontal="center" vertical="center"/>
      <protection hidden="1"/>
    </xf>
    <xf numFmtId="173" fontId="4" fillId="13" borderId="26" xfId="0" applyNumberFormat="1" applyFont="1" applyFill="1" applyBorder="1" applyAlignment="1" applyProtection="1">
      <alignment horizontal="center" vertical="center"/>
      <protection hidden="1"/>
    </xf>
    <xf numFmtId="0" fontId="3" fillId="0" borderId="39" xfId="0" applyFont="1" applyBorder="1" applyAlignment="1" applyProtection="1">
      <alignment horizontal="center" vertical="center"/>
      <protection hidden="1"/>
    </xf>
    <xf numFmtId="0" fontId="3" fillId="0" borderId="29" xfId="0" applyFont="1" applyBorder="1" applyAlignment="1" applyProtection="1">
      <alignment horizontal="center" vertical="center"/>
      <protection hidden="1"/>
    </xf>
    <xf numFmtId="4" fontId="3" fillId="11" borderId="30" xfId="0" applyNumberFormat="1" applyFont="1" applyFill="1" applyBorder="1" applyAlignment="1" applyProtection="1">
      <alignment horizontal="center" vertical="center"/>
      <protection hidden="1"/>
    </xf>
    <xf numFmtId="0" fontId="3" fillId="7" borderId="40" xfId="0" applyFont="1" applyFill="1" applyBorder="1" applyAlignment="1" applyProtection="1">
      <alignment horizontal="center" vertical="center"/>
      <protection locked="0"/>
    </xf>
    <xf numFmtId="0" fontId="3" fillId="7" borderId="30" xfId="0" applyFont="1" applyFill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173" fontId="4" fillId="14" borderId="37" xfId="0" applyNumberFormat="1" applyFont="1" applyFill="1" applyBorder="1" applyAlignment="1" applyProtection="1">
      <alignment horizontal="center" vertical="center"/>
      <protection hidden="1"/>
    </xf>
    <xf numFmtId="173" fontId="4" fillId="14" borderId="26" xfId="0" applyNumberFormat="1" applyFont="1" applyFill="1" applyBorder="1" applyAlignment="1" applyProtection="1">
      <alignment horizontal="center" vertical="center"/>
      <protection hidden="1"/>
    </xf>
    <xf numFmtId="0" fontId="3" fillId="0" borderId="50" xfId="0" applyFont="1" applyBorder="1" applyAlignment="1" applyProtection="1">
      <alignment horizontal="center" vertical="center"/>
      <protection locked="0"/>
    </xf>
    <xf numFmtId="0" fontId="3" fillId="0" borderId="73" xfId="0" applyFont="1" applyBorder="1" applyAlignment="1" applyProtection="1">
      <alignment horizontal="center" vertical="center"/>
      <protection locked="0"/>
    </xf>
    <xf numFmtId="2" fontId="3" fillId="0" borderId="28" xfId="0" applyNumberFormat="1" applyFont="1" applyBorder="1" applyAlignment="1" applyProtection="1">
      <alignment horizontal="center" vertical="center"/>
      <protection locked="0"/>
    </xf>
    <xf numFmtId="2" fontId="3" fillId="0" borderId="60" xfId="0" applyNumberFormat="1" applyFont="1" applyBorder="1" applyAlignment="1" applyProtection="1">
      <alignment horizontal="center" vertical="center"/>
      <protection locked="0"/>
    </xf>
    <xf numFmtId="0" fontId="3" fillId="0" borderId="70" xfId="0" applyFont="1" applyBorder="1" applyAlignment="1" applyProtection="1">
      <alignment horizontal="left" vertical="center"/>
      <protection locked="0"/>
    </xf>
    <xf numFmtId="0" fontId="3" fillId="0" borderId="71" xfId="0" applyFont="1" applyBorder="1" applyAlignment="1" applyProtection="1">
      <alignment horizontal="left" vertical="center"/>
      <protection locked="0"/>
    </xf>
    <xf numFmtId="0" fontId="3" fillId="0" borderId="72" xfId="0" applyFont="1" applyBorder="1" applyAlignment="1" applyProtection="1">
      <alignment horizontal="left" vertical="center"/>
      <protection locked="0"/>
    </xf>
    <xf numFmtId="0" fontId="7" fillId="12" borderId="60" xfId="0" applyFont="1" applyFill="1" applyBorder="1" applyAlignment="1" applyProtection="1">
      <alignment horizontal="center" vertical="center"/>
      <protection hidden="1"/>
    </xf>
    <xf numFmtId="0" fontId="3" fillId="0" borderId="63" xfId="0" applyFont="1" applyBorder="1" applyAlignment="1" applyProtection="1">
      <alignment horizontal="left" vertical="center"/>
      <protection locked="0"/>
    </xf>
    <xf numFmtId="0" fontId="3" fillId="0" borderId="64" xfId="0" applyFont="1" applyBorder="1" applyAlignment="1" applyProtection="1">
      <alignment horizontal="left" vertical="center"/>
      <protection locked="0"/>
    </xf>
    <xf numFmtId="0" fontId="3" fillId="0" borderId="65" xfId="0" applyFont="1" applyBorder="1" applyAlignment="1" applyProtection="1">
      <alignment horizontal="left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 hidden="1"/>
    </xf>
    <xf numFmtId="0" fontId="3" fillId="0" borderId="60" xfId="0" applyFont="1" applyBorder="1" applyAlignment="1" applyProtection="1">
      <alignment horizontal="center" vertical="center"/>
      <protection locked="0" hidden="1"/>
    </xf>
    <xf numFmtId="2" fontId="3" fillId="0" borderId="42" xfId="0" applyNumberFormat="1" applyFont="1" applyBorder="1" applyAlignment="1">
      <alignment horizontal="center" vertical="center"/>
    </xf>
    <xf numFmtId="2" fontId="3" fillId="0" borderId="66" xfId="0" applyNumberFormat="1" applyFont="1" applyBorder="1" applyAlignment="1">
      <alignment horizontal="center" vertical="center"/>
    </xf>
    <xf numFmtId="2" fontId="3" fillId="0" borderId="15" xfId="0" applyNumberFormat="1" applyFont="1" applyBorder="1" applyAlignment="1" applyProtection="1">
      <alignment horizontal="center" vertical="center"/>
      <protection locked="0"/>
    </xf>
    <xf numFmtId="173" fontId="4" fillId="13" borderId="67" xfId="0" applyNumberFormat="1" applyFont="1" applyFill="1" applyBorder="1" applyAlignment="1" applyProtection="1">
      <alignment horizontal="center" vertical="center"/>
      <protection hidden="1"/>
    </xf>
    <xf numFmtId="0" fontId="3" fillId="0" borderId="60" xfId="0" applyFont="1" applyBorder="1" applyAlignment="1" applyProtection="1">
      <alignment horizontal="center" vertical="center"/>
      <protection hidden="1"/>
    </xf>
    <xf numFmtId="4" fontId="3" fillId="11" borderId="28" xfId="0" applyNumberFormat="1" applyFont="1" applyFill="1" applyBorder="1" applyAlignment="1" applyProtection="1">
      <alignment horizontal="center" vertical="center"/>
      <protection hidden="1"/>
    </xf>
    <xf numFmtId="4" fontId="3" fillId="11" borderId="60" xfId="0" applyNumberFormat="1" applyFont="1" applyFill="1" applyBorder="1" applyAlignment="1" applyProtection="1">
      <alignment horizontal="center" vertical="center"/>
      <protection hidden="1"/>
    </xf>
    <xf numFmtId="0" fontId="3" fillId="7" borderId="49" xfId="0" applyFont="1" applyFill="1" applyBorder="1" applyAlignment="1" applyProtection="1">
      <alignment horizontal="center" vertical="center"/>
      <protection locked="0"/>
    </xf>
    <xf numFmtId="0" fontId="3" fillId="7" borderId="61" xfId="0" applyFont="1" applyFill="1" applyBorder="1" applyAlignment="1" applyProtection="1">
      <alignment horizontal="center" vertical="center"/>
      <protection locked="0"/>
    </xf>
    <xf numFmtId="2" fontId="3" fillId="0" borderId="205" xfId="0" applyNumberFormat="1" applyFont="1" applyBorder="1" applyAlignment="1">
      <alignment horizontal="center" vertical="center"/>
    </xf>
    <xf numFmtId="4" fontId="3" fillId="11" borderId="46" xfId="0" applyNumberFormat="1" applyFont="1" applyFill="1" applyBorder="1" applyAlignment="1" applyProtection="1">
      <alignment horizontal="center" vertical="center"/>
      <protection hidden="1"/>
    </xf>
    <xf numFmtId="4" fontId="3" fillId="11" borderId="54" xfId="0" applyNumberFormat="1" applyFont="1" applyFill="1" applyBorder="1" applyAlignment="1" applyProtection="1">
      <alignment horizontal="center" vertical="center"/>
      <protection hidden="1"/>
    </xf>
    <xf numFmtId="0" fontId="7" fillId="9" borderId="28" xfId="0" applyFont="1" applyFill="1" applyBorder="1" applyAlignment="1" applyProtection="1">
      <alignment horizontal="center" vertical="center"/>
      <protection hidden="1"/>
    </xf>
    <xf numFmtId="0" fontId="3" fillId="0" borderId="40" xfId="0" applyFont="1" applyBorder="1" applyAlignment="1" applyProtection="1">
      <alignment horizontal="center" vertical="center"/>
      <protection locked="0"/>
    </xf>
    <xf numFmtId="0" fontId="3" fillId="2" borderId="56" xfId="0" applyFont="1" applyFill="1" applyBorder="1" applyAlignment="1">
      <alignment horizontal="center" vertical="center"/>
    </xf>
    <xf numFmtId="4" fontId="3" fillId="6" borderId="53" xfId="0" applyNumberFormat="1" applyFont="1" applyFill="1" applyBorder="1" applyAlignment="1" applyProtection="1">
      <alignment horizontal="center" vertical="center"/>
      <protection hidden="1"/>
    </xf>
    <xf numFmtId="4" fontId="3" fillId="6" borderId="51" xfId="0" applyNumberFormat="1" applyFont="1" applyFill="1" applyBorder="1" applyAlignment="1" applyProtection="1">
      <alignment horizontal="center" vertical="center"/>
      <protection hidden="1"/>
    </xf>
    <xf numFmtId="4" fontId="3" fillId="0" borderId="126" xfId="0" applyNumberFormat="1" applyFont="1" applyBorder="1" applyAlignment="1" applyProtection="1">
      <alignment horizontal="center" vertical="center"/>
      <protection hidden="1"/>
    </xf>
    <xf numFmtId="4" fontId="3" fillId="0" borderId="8" xfId="0" applyNumberFormat="1" applyFont="1" applyBorder="1" applyAlignment="1" applyProtection="1">
      <alignment horizontal="center" vertical="center"/>
      <protection hidden="1"/>
    </xf>
    <xf numFmtId="0" fontId="7" fillId="9" borderId="46" xfId="0" applyFont="1" applyFill="1" applyBorder="1" applyAlignment="1" applyProtection="1">
      <alignment horizontal="center" vertical="center"/>
      <protection hidden="1"/>
    </xf>
    <xf numFmtId="173" fontId="4" fillId="5" borderId="37" xfId="0" applyNumberFormat="1" applyFont="1" applyFill="1" applyBorder="1" applyAlignment="1" applyProtection="1">
      <alignment horizontal="center" vertical="center"/>
      <protection hidden="1"/>
    </xf>
    <xf numFmtId="173" fontId="4" fillId="5" borderId="26" xfId="0" applyNumberFormat="1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73" fontId="4" fillId="5" borderId="45" xfId="0" applyNumberFormat="1" applyFont="1" applyFill="1" applyBorder="1" applyAlignment="1" applyProtection="1">
      <alignment horizontal="center" vertical="center"/>
      <protection hidden="1"/>
    </xf>
    <xf numFmtId="4" fontId="3" fillId="6" borderId="40" xfId="0" applyNumberFormat="1" applyFont="1" applyFill="1" applyBorder="1" applyAlignment="1" applyProtection="1">
      <alignment horizontal="center" vertical="center"/>
      <protection hidden="1"/>
    </xf>
    <xf numFmtId="0" fontId="7" fillId="9" borderId="38" xfId="0" applyFont="1" applyFill="1" applyBorder="1" applyAlignment="1" applyProtection="1">
      <alignment horizontal="center" vertical="center"/>
      <protection hidden="1"/>
    </xf>
    <xf numFmtId="0" fontId="7" fillId="9" borderId="27" xfId="0" applyFont="1" applyFill="1" applyBorder="1" applyAlignment="1" applyProtection="1">
      <alignment horizontal="center" vertical="center"/>
      <protection hidden="1"/>
    </xf>
    <xf numFmtId="2" fontId="3" fillId="0" borderId="11" xfId="0" applyNumberFormat="1" applyFont="1" applyBorder="1" applyAlignment="1" applyProtection="1">
      <alignment horizontal="center" vertical="center"/>
      <protection hidden="1"/>
    </xf>
    <xf numFmtId="2" fontId="3" fillId="0" borderId="8" xfId="0" applyNumberFormat="1" applyFont="1" applyBorder="1" applyAlignment="1" applyProtection="1">
      <alignment horizontal="center" vertical="center"/>
      <protection hidden="1"/>
    </xf>
    <xf numFmtId="2" fontId="3" fillId="0" borderId="55" xfId="0" applyNumberFormat="1" applyFont="1" applyBorder="1" applyAlignment="1" applyProtection="1">
      <alignment horizontal="center" vertical="center"/>
      <protection hidden="1"/>
    </xf>
    <xf numFmtId="4" fontId="3" fillId="6" borderId="30" xfId="0" applyNumberFormat="1" applyFont="1" applyFill="1" applyBorder="1" applyAlignment="1" applyProtection="1">
      <alignment horizontal="center" vertical="center"/>
      <protection hidden="1"/>
    </xf>
    <xf numFmtId="0" fontId="3" fillId="10" borderId="40" xfId="0" applyFont="1" applyFill="1" applyBorder="1" applyAlignment="1" applyProtection="1">
      <alignment horizontal="center" vertical="center"/>
      <protection locked="0"/>
    </xf>
    <xf numFmtId="0" fontId="3" fillId="10" borderId="30" xfId="0" applyFont="1" applyFill="1" applyBorder="1" applyAlignment="1" applyProtection="1">
      <alignment horizontal="center" vertical="center"/>
      <protection locked="0"/>
    </xf>
    <xf numFmtId="0" fontId="4" fillId="3" borderId="10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 applyProtection="1">
      <alignment horizontal="center" vertical="center"/>
      <protection hidden="1"/>
    </xf>
    <xf numFmtId="173" fontId="4" fillId="5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174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hidden="1"/>
    </xf>
    <xf numFmtId="4" fontId="3" fillId="6" borderId="11" xfId="0" applyNumberFormat="1" applyFont="1" applyFill="1" applyBorder="1" applyAlignment="1" applyProtection="1">
      <alignment horizontal="center" vertical="center"/>
      <protection hidden="1"/>
    </xf>
    <xf numFmtId="0" fontId="3" fillId="7" borderId="11" xfId="0" applyFont="1" applyFill="1" applyBorder="1" applyAlignment="1" applyProtection="1">
      <alignment horizontal="center" vertical="center"/>
      <protection locked="0"/>
    </xf>
    <xf numFmtId="0" fontId="3" fillId="8" borderId="173" xfId="0" applyFont="1" applyFill="1" applyBorder="1" applyAlignment="1" applyProtection="1">
      <alignment horizontal="center" vertical="center"/>
      <protection hidden="1"/>
    </xf>
    <xf numFmtId="0" fontId="7" fillId="9" borderId="18" xfId="0" applyFont="1" applyFill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127" xfId="0" applyFont="1" applyBorder="1" applyAlignment="1" applyProtection="1">
      <alignment horizontal="center" vertical="center"/>
      <protection hidden="1"/>
    </xf>
    <xf numFmtId="0" fontId="3" fillId="0" borderId="149" xfId="0" applyFont="1" applyBorder="1" applyAlignment="1" applyProtection="1">
      <alignment horizontal="center" vertical="center"/>
      <protection hidden="1"/>
    </xf>
    <xf numFmtId="2" fontId="3" fillId="0" borderId="18" xfId="0" applyNumberFormat="1" applyFont="1" applyBorder="1" applyAlignment="1" applyProtection="1">
      <alignment horizontal="center" vertical="center"/>
      <protection locked="0"/>
    </xf>
    <xf numFmtId="2" fontId="3" fillId="0" borderId="2" xfId="0" applyNumberFormat="1" applyFont="1" applyBorder="1" applyAlignment="1" applyProtection="1">
      <alignment horizontal="center" vertical="center"/>
      <protection hidden="1"/>
    </xf>
    <xf numFmtId="2" fontId="3" fillId="0" borderId="13" xfId="0" applyNumberFormat="1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 hidden="1"/>
    </xf>
    <xf numFmtId="2" fontId="3" fillId="0" borderId="202" xfId="0" applyNumberFormat="1" applyFont="1" applyBorder="1" applyAlignment="1" applyProtection="1">
      <alignment horizontal="center" vertical="center"/>
      <protection hidden="1"/>
    </xf>
    <xf numFmtId="2" fontId="3" fillId="0" borderId="203" xfId="0" applyNumberFormat="1" applyFont="1" applyBorder="1" applyAlignment="1" applyProtection="1">
      <alignment horizontal="center" vertical="center"/>
      <protection hidden="1"/>
    </xf>
    <xf numFmtId="2" fontId="3" fillId="0" borderId="177" xfId="0" applyNumberFormat="1" applyFont="1" applyBorder="1" applyAlignment="1" applyProtection="1">
      <alignment horizontal="center" vertical="center"/>
      <protection hidden="1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2" borderId="13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3" fillId="2" borderId="126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4" fontId="3" fillId="16" borderId="77" xfId="0" applyNumberFormat="1" applyFont="1" applyFill="1" applyBorder="1" applyAlignment="1" applyProtection="1">
      <alignment horizontal="center" vertical="center"/>
      <protection locked="0"/>
    </xf>
    <xf numFmtId="4" fontId="3" fillId="16" borderId="78" xfId="0" applyNumberFormat="1" applyFont="1" applyFill="1" applyBorder="1" applyAlignment="1" applyProtection="1">
      <alignment horizontal="center" vertical="center"/>
      <protection locked="0"/>
    </xf>
    <xf numFmtId="2" fontId="3" fillId="0" borderId="74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0" fontId="3" fillId="0" borderId="86" xfId="0" applyFont="1" applyBorder="1" applyAlignment="1" applyProtection="1">
      <alignment horizontal="left" vertical="center"/>
      <protection locked="0"/>
    </xf>
    <xf numFmtId="0" fontId="3" fillId="0" borderId="87" xfId="0" applyFont="1" applyBorder="1" applyAlignment="1" applyProtection="1">
      <alignment horizontal="left" vertical="center"/>
      <protection locked="0"/>
    </xf>
    <xf numFmtId="0" fontId="3" fillId="0" borderId="88" xfId="0" applyFont="1" applyBorder="1" applyAlignment="1" applyProtection="1">
      <alignment horizontal="left" vertical="center"/>
      <protection locked="0"/>
    </xf>
    <xf numFmtId="0" fontId="7" fillId="12" borderId="6" xfId="0" applyFont="1" applyFill="1" applyBorder="1" applyAlignment="1" applyProtection="1">
      <alignment horizontal="center" vertical="center"/>
      <protection hidden="1"/>
    </xf>
    <xf numFmtId="0" fontId="3" fillId="0" borderId="74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2" fontId="3" fillId="0" borderId="39" xfId="0" applyNumberFormat="1" applyFont="1" applyBorder="1" applyAlignment="1" applyProtection="1">
      <alignment horizontal="center" vertical="center"/>
      <protection hidden="1"/>
    </xf>
    <xf numFmtId="2" fontId="3" fillId="0" borderId="29" xfId="0" applyNumberFormat="1" applyFont="1" applyBorder="1" applyAlignment="1" applyProtection="1">
      <alignment horizontal="center" vertical="center"/>
      <protection hidden="1"/>
    </xf>
    <xf numFmtId="0" fontId="3" fillId="8" borderId="199" xfId="0" applyFont="1" applyFill="1" applyBorder="1" applyAlignment="1" applyProtection="1">
      <alignment horizontal="center" vertical="center"/>
      <protection hidden="1"/>
    </xf>
    <xf numFmtId="0" fontId="3" fillId="8" borderId="135" xfId="0" applyFont="1" applyFill="1" applyBorder="1" applyAlignment="1" applyProtection="1">
      <alignment horizontal="center" vertical="center"/>
      <protection hidden="1"/>
    </xf>
    <xf numFmtId="2" fontId="3" fillId="0" borderId="41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0" fontId="3" fillId="8" borderId="200" xfId="0" applyFont="1" applyFill="1" applyBorder="1" applyAlignment="1" applyProtection="1">
      <alignment horizontal="center" vertical="center"/>
      <protection hidden="1"/>
    </xf>
    <xf numFmtId="0" fontId="3" fillId="0" borderId="41" xfId="0" applyFont="1" applyBorder="1" applyAlignment="1" applyProtection="1">
      <alignment horizontal="center" vertical="center"/>
      <protection hidden="1"/>
    </xf>
    <xf numFmtId="0" fontId="3" fillId="0" borderId="16" xfId="0" applyFont="1" applyBorder="1" applyAlignment="1" applyProtection="1">
      <alignment horizontal="center" vertical="center"/>
      <protection hidden="1"/>
    </xf>
    <xf numFmtId="0" fontId="3" fillId="0" borderId="38" xfId="0" applyFont="1" applyBorder="1" applyAlignment="1" applyProtection="1">
      <alignment horizontal="center" vertical="center"/>
      <protection hidden="1"/>
    </xf>
    <xf numFmtId="0" fontId="3" fillId="0" borderId="27" xfId="0" applyFont="1" applyBorder="1" applyAlignment="1" applyProtection="1">
      <alignment horizontal="center" vertical="center"/>
      <protection hidden="1"/>
    </xf>
    <xf numFmtId="0" fontId="3" fillId="8" borderId="41" xfId="0" applyFont="1" applyFill="1" applyBorder="1" applyAlignment="1" applyProtection="1">
      <alignment horizontal="center" vertical="center"/>
      <protection hidden="1"/>
    </xf>
    <xf numFmtId="0" fontId="3" fillId="8" borderId="16" xfId="0" applyFont="1" applyFill="1" applyBorder="1" applyAlignment="1" applyProtection="1">
      <alignment horizontal="center" vertical="center"/>
      <protection hidden="1"/>
    </xf>
    <xf numFmtId="2" fontId="3" fillId="0" borderId="28" xfId="0" applyNumberFormat="1" applyFont="1" applyBorder="1" applyAlignment="1">
      <alignment horizontal="center" vertical="center"/>
    </xf>
    <xf numFmtId="2" fontId="3" fillId="0" borderId="60" xfId="0" applyNumberFormat="1" applyFont="1" applyBorder="1" applyAlignment="1">
      <alignment horizontal="center" vertical="center"/>
    </xf>
    <xf numFmtId="2" fontId="3" fillId="0" borderId="28" xfId="0" applyNumberFormat="1" applyFont="1" applyBorder="1" applyAlignment="1" applyProtection="1">
      <alignment horizontal="center" vertical="center"/>
      <protection hidden="1"/>
    </xf>
    <xf numFmtId="2" fontId="3" fillId="0" borderId="60" xfId="0" applyNumberFormat="1" applyFont="1" applyBorder="1" applyAlignment="1" applyProtection="1">
      <alignment horizontal="center" vertical="center"/>
      <protection hidden="1"/>
    </xf>
    <xf numFmtId="0" fontId="3" fillId="0" borderId="49" xfId="0" applyFont="1" applyBorder="1" applyAlignment="1" applyProtection="1">
      <alignment horizontal="center" vertical="center"/>
      <protection locked="0"/>
    </xf>
    <xf numFmtId="0" fontId="3" fillId="0" borderId="61" xfId="0" applyFont="1" applyBorder="1" applyAlignment="1" applyProtection="1">
      <alignment horizontal="center" vertical="center"/>
      <protection locked="0"/>
    </xf>
    <xf numFmtId="0" fontId="3" fillId="0" borderId="50" xfId="0" applyFont="1" applyBorder="1" applyAlignment="1" applyProtection="1">
      <alignment horizontal="center" vertical="center"/>
      <protection hidden="1"/>
    </xf>
    <xf numFmtId="0" fontId="3" fillId="0" borderId="73" xfId="0" applyFont="1" applyBorder="1" applyAlignment="1" applyProtection="1">
      <alignment horizontal="center" vertical="center"/>
      <protection hidden="1"/>
    </xf>
    <xf numFmtId="2" fontId="3" fillId="0" borderId="15" xfId="0" applyNumberFormat="1" applyFont="1" applyBorder="1" applyAlignment="1">
      <alignment horizontal="center" vertical="center"/>
    </xf>
    <xf numFmtId="0" fontId="3" fillId="0" borderId="30" xfId="0" applyFont="1" applyBorder="1" applyAlignment="1" applyProtection="1">
      <alignment horizontal="center" vertical="center"/>
      <protection hidden="1"/>
    </xf>
    <xf numFmtId="2" fontId="3" fillId="0" borderId="46" xfId="0" applyNumberFormat="1" applyFont="1" applyBorder="1" applyAlignment="1" applyProtection="1">
      <alignment horizontal="center" vertical="center"/>
      <protection hidden="1"/>
    </xf>
    <xf numFmtId="0" fontId="3" fillId="0" borderId="40" xfId="0" applyFont="1" applyBorder="1" applyAlignment="1" applyProtection="1">
      <alignment horizontal="center" vertical="center"/>
      <protection hidden="1"/>
    </xf>
    <xf numFmtId="2" fontId="3" fillId="0" borderId="18" xfId="0" applyNumberFormat="1" applyFont="1" applyBorder="1" applyAlignment="1">
      <alignment horizontal="center" vertical="center"/>
    </xf>
    <xf numFmtId="2" fontId="3" fillId="0" borderId="79" xfId="0" applyNumberFormat="1" applyFont="1" applyBorder="1" applyAlignment="1" applyProtection="1">
      <alignment horizontal="center" vertical="center"/>
      <protection hidden="1"/>
    </xf>
    <xf numFmtId="0" fontId="3" fillId="2" borderId="79" xfId="0" applyFont="1" applyFill="1" applyBorder="1" applyAlignment="1">
      <alignment horizontal="center" vertical="center"/>
    </xf>
    <xf numFmtId="0" fontId="3" fillId="0" borderId="95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hidden="1"/>
    </xf>
    <xf numFmtId="2" fontId="3" fillId="0" borderId="10" xfId="0" applyNumberFormat="1" applyFont="1" applyBorder="1" applyAlignment="1" applyProtection="1">
      <alignment horizontal="center" vertical="center"/>
      <protection hidden="1"/>
    </xf>
    <xf numFmtId="0" fontId="3" fillId="0" borderId="24" xfId="0" applyFont="1" applyBorder="1" applyAlignment="1" applyProtection="1">
      <alignment horizontal="center" vertical="center"/>
      <protection hidden="1"/>
    </xf>
    <xf numFmtId="2" fontId="3" fillId="0" borderId="126" xfId="0" applyNumberFormat="1" applyFont="1" applyBorder="1" applyAlignment="1" applyProtection="1">
      <alignment horizontal="center" vertical="center"/>
      <protection hidden="1"/>
    </xf>
    <xf numFmtId="0" fontId="3" fillId="2" borderId="127" xfId="0" applyFont="1" applyFill="1" applyBorder="1" applyAlignment="1">
      <alignment horizontal="center" vertical="center"/>
    </xf>
    <xf numFmtId="2" fontId="3" fillId="0" borderId="79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4" fontId="3" fillId="0" borderId="12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7" xfId="0" applyFont="1" applyBorder="1" applyAlignment="1">
      <alignment horizontal="center" vertical="center"/>
    </xf>
    <xf numFmtId="2" fontId="3" fillId="0" borderId="126" xfId="0" applyNumberFormat="1" applyFont="1" applyBorder="1" applyAlignment="1">
      <alignment horizontal="center" vertical="center"/>
    </xf>
    <xf numFmtId="2" fontId="3" fillId="0" borderId="127" xfId="0" applyNumberFormat="1" applyFont="1" applyBorder="1" applyAlignment="1">
      <alignment horizontal="center" vertical="center"/>
    </xf>
    <xf numFmtId="2" fontId="3" fillId="0" borderId="75" xfId="0" applyNumberFormat="1" applyFont="1" applyBorder="1" applyAlignment="1">
      <alignment horizontal="center" vertical="center"/>
    </xf>
    <xf numFmtId="0" fontId="3" fillId="0" borderId="75" xfId="0" applyFont="1" applyBorder="1" applyAlignment="1" applyProtection="1">
      <alignment horizontal="center" vertical="center"/>
      <protection locked="0"/>
    </xf>
    <xf numFmtId="2" fontId="3" fillId="0" borderId="39" xfId="0" applyNumberFormat="1" applyFont="1" applyBorder="1" applyAlignment="1">
      <alignment horizontal="center" vertical="center"/>
    </xf>
    <xf numFmtId="2" fontId="3" fillId="0" borderId="68" xfId="0" applyNumberFormat="1" applyFont="1" applyBorder="1" applyAlignment="1">
      <alignment horizontal="center" vertical="center"/>
    </xf>
    <xf numFmtId="4" fontId="3" fillId="11" borderId="44" xfId="0" applyNumberFormat="1" applyFont="1" applyFill="1" applyBorder="1" applyAlignment="1" applyProtection="1">
      <alignment horizontal="center" vertical="center"/>
      <protection locked="0"/>
    </xf>
    <xf numFmtId="4" fontId="3" fillId="11" borderId="53" xfId="0" applyNumberFormat="1" applyFont="1" applyFill="1" applyBorder="1" applyAlignment="1" applyProtection="1">
      <alignment horizontal="center" vertical="center"/>
      <protection locked="0"/>
    </xf>
    <xf numFmtId="4" fontId="3" fillId="11" borderId="51" xfId="0" applyNumberFormat="1" applyFont="1" applyFill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2" fontId="3" fillId="0" borderId="29" xfId="0" applyNumberFormat="1" applyFont="1" applyBorder="1" applyAlignment="1">
      <alignment horizontal="center" vertical="center"/>
    </xf>
    <xf numFmtId="0" fontId="3" fillId="0" borderId="38" xfId="0" applyFont="1" applyBorder="1" applyAlignment="1" applyProtection="1">
      <alignment horizontal="center" vertical="center"/>
      <protection locked="0"/>
    </xf>
    <xf numFmtId="4" fontId="3" fillId="11" borderId="40" xfId="0" applyNumberFormat="1" applyFont="1" applyFill="1" applyBorder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4" fontId="3" fillId="11" borderId="30" xfId="0" applyNumberFormat="1" applyFont="1" applyFill="1" applyBorder="1" applyAlignment="1" applyProtection="1">
      <alignment horizontal="center" vertical="center"/>
      <protection locked="0"/>
    </xf>
    <xf numFmtId="0" fontId="3" fillId="0" borderId="60" xfId="0" applyFont="1" applyBorder="1" applyAlignment="1" applyProtection="1">
      <alignment horizontal="center" vertical="center"/>
      <protection locked="0"/>
    </xf>
    <xf numFmtId="4" fontId="3" fillId="11" borderId="28" xfId="0" applyNumberFormat="1" applyFont="1" applyFill="1" applyBorder="1" applyAlignment="1" applyProtection="1">
      <alignment horizontal="center" vertical="center"/>
      <protection locked="0"/>
    </xf>
    <xf numFmtId="4" fontId="3" fillId="11" borderId="60" xfId="0" applyNumberFormat="1" applyFont="1" applyFill="1" applyBorder="1" applyAlignment="1" applyProtection="1">
      <alignment horizontal="center" vertical="center"/>
      <protection locked="0"/>
    </xf>
    <xf numFmtId="2" fontId="3" fillId="0" borderId="46" xfId="0" applyNumberFormat="1" applyFont="1" applyBorder="1" applyAlignment="1">
      <alignment horizontal="center" vertical="center"/>
    </xf>
    <xf numFmtId="4" fontId="3" fillId="11" borderId="46" xfId="0" applyNumberFormat="1" applyFont="1" applyFill="1" applyBorder="1" applyAlignment="1" applyProtection="1">
      <alignment horizontal="center" vertical="center"/>
      <protection locked="0"/>
    </xf>
    <xf numFmtId="4" fontId="3" fillId="11" borderId="54" xfId="0" applyNumberFormat="1" applyFont="1" applyFill="1" applyBorder="1" applyAlignment="1" applyProtection="1">
      <alignment horizontal="center" vertical="center"/>
      <protection locked="0"/>
    </xf>
    <xf numFmtId="4" fontId="3" fillId="6" borderId="53" xfId="0" applyNumberFormat="1" applyFont="1" applyFill="1" applyBorder="1" applyAlignment="1" applyProtection="1">
      <alignment horizontal="center" vertical="center"/>
      <protection locked="0"/>
    </xf>
    <xf numFmtId="4" fontId="3" fillId="6" borderId="51" xfId="0" applyNumberFormat="1" applyFont="1" applyFill="1" applyBorder="1" applyAlignment="1" applyProtection="1">
      <alignment horizontal="center" vertical="center"/>
      <protection locked="0"/>
    </xf>
    <xf numFmtId="4" fontId="3" fillId="6" borderId="40" xfId="0" applyNumberFormat="1" applyFont="1" applyFill="1" applyBorder="1" applyAlignment="1" applyProtection="1">
      <alignment horizontal="center" vertical="center"/>
      <protection locked="0"/>
    </xf>
    <xf numFmtId="4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>
      <alignment horizontal="center" vertical="center"/>
    </xf>
    <xf numFmtId="4" fontId="3" fillId="6" borderId="11" xfId="0" applyNumberFormat="1" applyFont="1" applyFill="1" applyBorder="1" applyAlignment="1" applyProtection="1">
      <alignment horizontal="center" vertical="center"/>
      <protection locked="0"/>
    </xf>
    <xf numFmtId="0" fontId="3" fillId="2" borderId="132" xfId="0" applyFont="1" applyFill="1" applyBorder="1" applyAlignment="1">
      <alignment horizontal="center" vertical="center"/>
    </xf>
    <xf numFmtId="4" fontId="3" fillId="0" borderId="132" xfId="0" applyNumberFormat="1" applyFont="1" applyBorder="1" applyAlignment="1">
      <alignment horizontal="center" vertical="center"/>
    </xf>
    <xf numFmtId="0" fontId="3" fillId="0" borderId="132" xfId="0" applyFont="1" applyBorder="1" applyAlignment="1">
      <alignment horizontal="center" vertical="center"/>
    </xf>
    <xf numFmtId="2" fontId="3" fillId="0" borderId="132" xfId="0" applyNumberFormat="1" applyFont="1" applyBorder="1" applyAlignment="1">
      <alignment horizontal="center" vertical="center"/>
    </xf>
    <xf numFmtId="2" fontId="3" fillId="0" borderId="128" xfId="0" applyNumberFormat="1" applyFont="1" applyBorder="1" applyAlignment="1">
      <alignment horizontal="center" vertical="center"/>
    </xf>
    <xf numFmtId="0" fontId="7" fillId="12" borderId="42" xfId="0" applyFont="1" applyFill="1" applyBorder="1" applyAlignment="1" applyProtection="1">
      <alignment horizontal="center" vertical="center"/>
      <protection hidden="1"/>
    </xf>
    <xf numFmtId="0" fontId="3" fillId="0" borderId="128" xfId="0" applyFont="1" applyBorder="1" applyAlignment="1" applyProtection="1">
      <alignment horizontal="center" vertical="center"/>
      <protection locked="0"/>
    </xf>
    <xf numFmtId="4" fontId="3" fillId="0" borderId="131" xfId="0" applyNumberFormat="1" applyFont="1" applyBorder="1" applyAlignment="1">
      <alignment horizontal="center" vertical="center"/>
    </xf>
    <xf numFmtId="2" fontId="3" fillId="0" borderId="131" xfId="0" applyNumberFormat="1" applyFont="1" applyBorder="1" applyAlignment="1">
      <alignment horizontal="center" vertical="center"/>
    </xf>
    <xf numFmtId="0" fontId="3" fillId="2" borderId="131" xfId="0" applyFont="1" applyFill="1" applyBorder="1" applyAlignment="1">
      <alignment horizontal="center" vertical="center"/>
    </xf>
    <xf numFmtId="0" fontId="3" fillId="0" borderId="6" xfId="0" applyFont="1" applyBorder="1" applyAlignment="1" applyProtection="1">
      <alignment horizontal="center" vertical="center"/>
      <protection locked="0"/>
    </xf>
    <xf numFmtId="173" fontId="4" fillId="5" borderId="38" xfId="0" applyNumberFormat="1" applyFont="1" applyFill="1" applyBorder="1" applyAlignment="1" applyProtection="1">
      <alignment horizontal="center" vertical="center"/>
      <protection hidden="1"/>
    </xf>
    <xf numFmtId="173" fontId="4" fillId="5" borderId="27" xfId="0" applyNumberFormat="1" applyFont="1" applyFill="1" applyBorder="1" applyAlignment="1" applyProtection="1">
      <alignment horizontal="center" vertical="center"/>
      <protection hidden="1"/>
    </xf>
    <xf numFmtId="173" fontId="4" fillId="5" borderId="130" xfId="0" applyNumberFormat="1" applyFont="1" applyFill="1" applyBorder="1" applyAlignment="1" applyProtection="1">
      <alignment horizontal="center" vertical="center"/>
      <protection hidden="1"/>
    </xf>
    <xf numFmtId="2" fontId="3" fillId="0" borderId="144" xfId="0" applyNumberFormat="1" applyFont="1" applyBorder="1" applyAlignment="1">
      <alignment horizontal="center" vertical="center"/>
    </xf>
    <xf numFmtId="0" fontId="3" fillId="2" borderId="144" xfId="0" applyFont="1" applyFill="1" applyBorder="1" applyAlignment="1">
      <alignment horizontal="center" vertical="center"/>
    </xf>
    <xf numFmtId="4" fontId="3" fillId="0" borderId="144" xfId="0" applyNumberFormat="1" applyFont="1" applyBorder="1" applyAlignment="1">
      <alignment horizontal="center" vertical="center"/>
    </xf>
    <xf numFmtId="0" fontId="3" fillId="0" borderId="160" xfId="0" applyFont="1" applyBorder="1" applyAlignment="1" applyProtection="1">
      <alignment horizontal="left" vertical="center"/>
      <protection locked="0"/>
    </xf>
    <xf numFmtId="0" fontId="3" fillId="0" borderId="161" xfId="0" applyFont="1" applyBorder="1" applyAlignment="1" applyProtection="1">
      <alignment horizontal="left" vertical="center"/>
      <protection locked="0"/>
    </xf>
    <xf numFmtId="0" fontId="3" fillId="0" borderId="162" xfId="0" applyFont="1" applyBorder="1" applyAlignment="1" applyProtection="1">
      <alignment horizontal="left" vertical="center"/>
      <protection locked="0"/>
    </xf>
    <xf numFmtId="0" fontId="3" fillId="0" borderId="150" xfId="0" applyFont="1" applyBorder="1" applyAlignment="1" applyProtection="1">
      <alignment horizontal="center" vertical="center"/>
      <protection locked="0"/>
    </xf>
    <xf numFmtId="0" fontId="3" fillId="0" borderId="153" xfId="0" applyFont="1" applyBorder="1" applyAlignment="1" applyProtection="1">
      <alignment horizontal="left" vertical="center"/>
      <protection locked="0"/>
    </xf>
    <xf numFmtId="0" fontId="3" fillId="0" borderId="154" xfId="0" applyFont="1" applyBorder="1" applyAlignment="1" applyProtection="1">
      <alignment horizontal="left" vertical="center"/>
      <protection locked="0"/>
    </xf>
    <xf numFmtId="0" fontId="3" fillId="0" borderId="155" xfId="0" applyFont="1" applyBorder="1" applyAlignment="1" applyProtection="1">
      <alignment horizontal="left" vertical="center"/>
      <protection locked="0"/>
    </xf>
    <xf numFmtId="0" fontId="3" fillId="8" borderId="158" xfId="0" applyFont="1" applyFill="1" applyBorder="1" applyAlignment="1" applyProtection="1">
      <alignment horizontal="center" vertical="center"/>
      <protection hidden="1"/>
    </xf>
    <xf numFmtId="0" fontId="3" fillId="0" borderId="151" xfId="0" applyFont="1" applyBorder="1" applyAlignment="1" applyProtection="1">
      <alignment horizontal="center" vertical="center"/>
      <protection hidden="1"/>
    </xf>
    <xf numFmtId="0" fontId="3" fillId="0" borderId="148" xfId="0" applyFont="1" applyBorder="1" applyAlignment="1" applyProtection="1">
      <alignment horizontal="center" vertical="center"/>
      <protection locked="0"/>
    </xf>
    <xf numFmtId="0" fontId="3" fillId="0" borderId="95" xfId="0" applyFont="1" applyBorder="1" applyAlignment="1" applyProtection="1">
      <alignment horizontal="center" vertical="center"/>
      <protection hidden="1"/>
    </xf>
    <xf numFmtId="0" fontId="3" fillId="2" borderId="145" xfId="0" applyFont="1" applyFill="1" applyBorder="1" applyAlignment="1">
      <alignment horizontal="center" vertical="center"/>
    </xf>
    <xf numFmtId="4" fontId="3" fillId="0" borderId="145" xfId="0" applyNumberFormat="1" applyFont="1" applyBorder="1" applyAlignment="1">
      <alignment horizontal="center" vertical="center"/>
    </xf>
    <xf numFmtId="0" fontId="3" fillId="0" borderId="145" xfId="0" applyFont="1" applyBorder="1" applyAlignment="1">
      <alignment horizontal="center" vertical="center"/>
    </xf>
    <xf numFmtId="2" fontId="3" fillId="0" borderId="145" xfId="0" applyNumberFormat="1" applyFont="1" applyBorder="1" applyAlignment="1">
      <alignment horizontal="center" vertical="center"/>
    </xf>
    <xf numFmtId="0" fontId="3" fillId="0" borderId="180" xfId="0" applyFont="1" applyBorder="1" applyAlignment="1" applyProtection="1">
      <alignment horizontal="center" vertical="center"/>
      <protection hidden="1"/>
    </xf>
    <xf numFmtId="0" fontId="3" fillId="0" borderId="147" xfId="0" applyFont="1" applyBorder="1" applyAlignment="1" applyProtection="1">
      <alignment horizontal="center" vertical="center"/>
      <protection hidden="1"/>
    </xf>
    <xf numFmtId="173" fontId="4" fillId="5" borderId="143" xfId="0" applyNumberFormat="1" applyFont="1" applyFill="1" applyBorder="1" applyAlignment="1" applyProtection="1">
      <alignment horizontal="center" vertical="center"/>
      <protection hidden="1"/>
    </xf>
    <xf numFmtId="4" fontId="12" fillId="20" borderId="96" xfId="0" applyNumberFormat="1" applyFont="1" applyFill="1" applyBorder="1" applyAlignment="1" applyProtection="1">
      <alignment horizontal="center"/>
      <protection hidden="1"/>
    </xf>
    <xf numFmtId="2" fontId="13" fillId="19" borderId="96" xfId="0" applyNumberFormat="1" applyFont="1" applyFill="1" applyBorder="1" applyAlignment="1" applyProtection="1">
      <alignment horizontal="center" vertical="center"/>
      <protection hidden="1"/>
    </xf>
    <xf numFmtId="168" fontId="22" fillId="0" borderId="175" xfId="0" applyNumberFormat="1" applyFont="1" applyBorder="1" applyAlignment="1" applyProtection="1">
      <alignment horizontal="center" vertical="center"/>
      <protection locked="0"/>
    </xf>
    <xf numFmtId="168" fontId="22" fillId="0" borderId="0" xfId="0" applyNumberFormat="1" applyFont="1" applyAlignment="1" applyProtection="1">
      <alignment horizontal="center" vertical="center"/>
      <protection locked="0"/>
    </xf>
    <xf numFmtId="175" fontId="24" fillId="11" borderId="206" xfId="0" applyNumberFormat="1" applyFont="1" applyFill="1" applyBorder="1" applyAlignment="1" applyProtection="1">
      <alignment horizontal="center" vertical="center"/>
      <protection hidden="1"/>
    </xf>
    <xf numFmtId="175" fontId="24" fillId="11" borderId="127" xfId="0" applyNumberFormat="1" applyFont="1" applyFill="1" applyBorder="1" applyAlignment="1" applyProtection="1">
      <alignment horizontal="center" vertical="center"/>
      <protection hidden="1"/>
    </xf>
    <xf numFmtId="175" fontId="24" fillId="10" borderId="206" xfId="0" applyNumberFormat="1" applyFont="1" applyFill="1" applyBorder="1" applyAlignment="1" applyProtection="1">
      <alignment horizontal="center" vertical="center"/>
      <protection hidden="1"/>
    </xf>
    <xf numFmtId="175" fontId="24" fillId="10" borderId="127" xfId="0" applyNumberFormat="1" applyFont="1" applyFill="1" applyBorder="1" applyAlignment="1" applyProtection="1">
      <alignment horizontal="center" vertical="center"/>
      <protection hidden="1"/>
    </xf>
    <xf numFmtId="175" fontId="24" fillId="28" borderId="206" xfId="0" applyNumberFormat="1" applyFont="1" applyFill="1" applyBorder="1" applyAlignment="1" applyProtection="1">
      <alignment horizontal="center" vertical="center"/>
      <protection hidden="1"/>
    </xf>
    <xf numFmtId="175" fontId="24" fillId="28" borderId="127" xfId="0" applyNumberFormat="1" applyFont="1" applyFill="1" applyBorder="1" applyAlignment="1" applyProtection="1">
      <alignment horizontal="center" vertical="center"/>
      <protection hidden="1"/>
    </xf>
    <xf numFmtId="175" fontId="25" fillId="4" borderId="206" xfId="0" applyNumberFormat="1" applyFont="1" applyFill="1" applyBorder="1" applyAlignment="1" applyProtection="1">
      <alignment horizontal="center" vertical="center"/>
      <protection hidden="1"/>
    </xf>
    <xf numFmtId="175" fontId="25" fillId="4" borderId="127" xfId="0" applyNumberFormat="1" applyFont="1" applyFill="1" applyBorder="1" applyAlignment="1" applyProtection="1">
      <alignment horizontal="center" vertical="center"/>
      <protection hidden="1"/>
    </xf>
    <xf numFmtId="4" fontId="3" fillId="2" borderId="108" xfId="0" applyNumberFormat="1" applyFont="1" applyFill="1" applyBorder="1" applyAlignment="1" applyProtection="1">
      <alignment horizontal="center" vertical="center"/>
      <protection hidden="1"/>
    </xf>
    <xf numFmtId="4" fontId="3" fillId="2" borderId="34" xfId="0" applyNumberFormat="1" applyFont="1" applyFill="1" applyBorder="1" applyAlignment="1" applyProtection="1">
      <alignment horizontal="center" vertical="center"/>
      <protection hidden="1"/>
    </xf>
    <xf numFmtId="4" fontId="3" fillId="2" borderId="109" xfId="0" applyNumberFormat="1" applyFont="1" applyFill="1" applyBorder="1" applyAlignment="1" applyProtection="1">
      <alignment horizontal="center" vertical="center"/>
      <protection hidden="1"/>
    </xf>
    <xf numFmtId="4" fontId="3" fillId="2" borderId="184" xfId="0" applyNumberFormat="1" applyFont="1" applyFill="1" applyBorder="1" applyAlignment="1" applyProtection="1">
      <alignment horizontal="center" vertical="center"/>
      <protection hidden="1"/>
    </xf>
    <xf numFmtId="4" fontId="3" fillId="2" borderId="185" xfId="0" applyNumberFormat="1" applyFont="1" applyFill="1" applyBorder="1" applyAlignment="1" applyProtection="1">
      <alignment horizontal="center" vertical="center"/>
      <protection hidden="1"/>
    </xf>
    <xf numFmtId="4" fontId="3" fillId="2" borderId="190" xfId="0" applyNumberFormat="1" applyFont="1" applyFill="1" applyBorder="1" applyAlignment="1" applyProtection="1">
      <alignment horizontal="center" vertical="center"/>
      <protection hidden="1"/>
    </xf>
    <xf numFmtId="0" fontId="16" fillId="25" borderId="186" xfId="0" applyFont="1" applyFill="1" applyBorder="1" applyAlignment="1" applyProtection="1">
      <alignment horizontal="center" vertical="center"/>
      <protection hidden="1"/>
    </xf>
    <xf numFmtId="0" fontId="16" fillId="25" borderId="187" xfId="0" applyFont="1" applyFill="1" applyBorder="1" applyAlignment="1" applyProtection="1">
      <alignment horizontal="center" vertical="center"/>
      <protection hidden="1"/>
    </xf>
    <xf numFmtId="0" fontId="16" fillId="25" borderId="188" xfId="0" applyFont="1" applyFill="1" applyBorder="1" applyAlignment="1" applyProtection="1">
      <alignment horizontal="center" vertical="center"/>
      <protection hidden="1"/>
    </xf>
    <xf numFmtId="4" fontId="19" fillId="2" borderId="186" xfId="0" applyNumberFormat="1" applyFont="1" applyFill="1" applyBorder="1" applyAlignment="1" applyProtection="1">
      <alignment horizontal="center" vertical="center"/>
      <protection hidden="1"/>
    </xf>
    <xf numFmtId="4" fontId="19" fillId="2" borderId="187" xfId="0" applyNumberFormat="1" applyFont="1" applyFill="1" applyBorder="1" applyAlignment="1" applyProtection="1">
      <alignment horizontal="center" vertical="center"/>
      <protection hidden="1"/>
    </xf>
    <xf numFmtId="4" fontId="19" fillId="2" borderId="188" xfId="0" applyNumberFormat="1" applyFont="1" applyFill="1" applyBorder="1" applyAlignment="1" applyProtection="1">
      <alignment horizontal="center" vertical="center"/>
      <protection hidden="1"/>
    </xf>
    <xf numFmtId="4" fontId="3" fillId="2" borderId="191" xfId="0" applyNumberFormat="1" applyFont="1" applyFill="1" applyBorder="1" applyAlignment="1" applyProtection="1">
      <alignment horizontal="center" vertical="center"/>
      <protection hidden="1"/>
    </xf>
    <xf numFmtId="4" fontId="3" fillId="2" borderId="192" xfId="0" applyNumberFormat="1" applyFont="1" applyFill="1" applyBorder="1" applyAlignment="1" applyProtection="1">
      <alignment horizontal="center" vertical="center"/>
      <protection hidden="1"/>
    </xf>
    <xf numFmtId="4" fontId="3" fillId="2" borderId="193" xfId="0" applyNumberFormat="1" applyFont="1" applyFill="1" applyBorder="1" applyAlignment="1" applyProtection="1">
      <alignment horizontal="center" vertical="center"/>
      <protection hidden="1"/>
    </xf>
    <xf numFmtId="4" fontId="3" fillId="2" borderId="194" xfId="0" applyNumberFormat="1" applyFont="1" applyFill="1" applyBorder="1" applyAlignment="1" applyProtection="1">
      <alignment horizontal="center" vertical="center"/>
      <protection hidden="1"/>
    </xf>
    <xf numFmtId="4" fontId="3" fillId="2" borderId="195" xfId="0" applyNumberFormat="1" applyFont="1" applyFill="1" applyBorder="1" applyAlignment="1" applyProtection="1">
      <alignment horizontal="center" vertical="center"/>
      <protection hidden="1"/>
    </xf>
    <xf numFmtId="4" fontId="3" fillId="2" borderId="196" xfId="0" applyNumberFormat="1" applyFont="1" applyFill="1" applyBorder="1" applyAlignment="1" applyProtection="1">
      <alignment horizontal="center" vertical="center"/>
      <protection hidden="1"/>
    </xf>
    <xf numFmtId="169" fontId="7" fillId="12" borderId="191" xfId="0" applyNumberFormat="1" applyFont="1" applyFill="1" applyBorder="1" applyAlignment="1" applyProtection="1">
      <alignment horizontal="center" vertical="center"/>
      <protection hidden="1"/>
    </xf>
    <xf numFmtId="169" fontId="7" fillId="12" borderId="192" xfId="0" applyNumberFormat="1" applyFont="1" applyFill="1" applyBorder="1" applyAlignment="1" applyProtection="1">
      <alignment horizontal="center" vertical="center"/>
      <protection hidden="1"/>
    </xf>
    <xf numFmtId="169" fontId="7" fillId="12" borderId="193" xfId="0" applyNumberFormat="1" applyFont="1" applyFill="1" applyBorder="1" applyAlignment="1" applyProtection="1">
      <alignment horizontal="center" vertical="center"/>
      <protection hidden="1"/>
    </xf>
    <xf numFmtId="169" fontId="7" fillId="12" borderId="194" xfId="0" applyNumberFormat="1" applyFont="1" applyFill="1" applyBorder="1" applyAlignment="1" applyProtection="1">
      <alignment horizontal="center" vertical="center"/>
      <protection hidden="1"/>
    </xf>
    <xf numFmtId="169" fontId="7" fillId="12" borderId="195" xfId="0" applyNumberFormat="1" applyFont="1" applyFill="1" applyBorder="1" applyAlignment="1" applyProtection="1">
      <alignment horizontal="center" vertical="center"/>
      <protection hidden="1"/>
    </xf>
    <xf numFmtId="169" fontId="7" fillId="12" borderId="196" xfId="0" applyNumberFormat="1" applyFont="1" applyFill="1" applyBorder="1" applyAlignment="1" applyProtection="1">
      <alignment horizontal="center" vertical="center"/>
      <protection hidden="1"/>
    </xf>
    <xf numFmtId="1" fontId="15" fillId="19" borderId="108" xfId="0" applyNumberFormat="1" applyFont="1" applyFill="1" applyBorder="1" applyAlignment="1" applyProtection="1">
      <alignment horizontal="center" vertical="center"/>
      <protection hidden="1"/>
    </xf>
    <xf numFmtId="1" fontId="15" fillId="19" borderId="34" xfId="0" applyNumberFormat="1" applyFont="1" applyFill="1" applyBorder="1" applyAlignment="1" applyProtection="1">
      <alignment horizontal="center" vertical="center"/>
      <protection hidden="1"/>
    </xf>
    <xf numFmtId="1" fontId="15" fillId="19" borderId="184" xfId="0" applyNumberFormat="1" applyFont="1" applyFill="1" applyBorder="1" applyAlignment="1" applyProtection="1">
      <alignment horizontal="center" vertical="center"/>
      <protection hidden="1"/>
    </xf>
    <xf numFmtId="1" fontId="15" fillId="19" borderId="185" xfId="0" applyNumberFormat="1" applyFont="1" applyFill="1" applyBorder="1" applyAlignment="1" applyProtection="1">
      <alignment horizontal="center" vertical="center"/>
      <protection hidden="1"/>
    </xf>
    <xf numFmtId="0" fontId="3" fillId="13" borderId="186" xfId="0" applyFont="1" applyFill="1" applyBorder="1" applyAlignment="1" applyProtection="1">
      <alignment horizontal="center" vertical="center"/>
      <protection hidden="1"/>
    </xf>
    <xf numFmtId="0" fontId="3" fillId="13" borderId="187" xfId="0" applyFont="1" applyFill="1" applyBorder="1" applyAlignment="1" applyProtection="1">
      <alignment horizontal="center" vertical="center"/>
      <protection hidden="1"/>
    </xf>
    <xf numFmtId="1" fontId="7" fillId="12" borderId="186" xfId="0" applyNumberFormat="1" applyFont="1" applyFill="1" applyBorder="1" applyAlignment="1" applyProtection="1">
      <alignment horizontal="center" vertical="center"/>
      <protection hidden="1"/>
    </xf>
    <xf numFmtId="1" fontId="7" fillId="12" borderId="187" xfId="0" applyNumberFormat="1" applyFont="1" applyFill="1" applyBorder="1" applyAlignment="1" applyProtection="1">
      <alignment horizontal="center" vertical="center"/>
      <protection hidden="1"/>
    </xf>
    <xf numFmtId="0" fontId="3" fillId="4" borderId="123" xfId="0" applyFont="1" applyFill="1" applyBorder="1" applyAlignment="1">
      <alignment horizontal="center" vertical="center"/>
    </xf>
    <xf numFmtId="0" fontId="3" fillId="4" borderId="124" xfId="0" applyFont="1" applyFill="1" applyBorder="1" applyAlignment="1">
      <alignment horizontal="center" vertical="center"/>
    </xf>
    <xf numFmtId="1" fontId="15" fillId="19" borderId="182" xfId="0" applyNumberFormat="1" applyFont="1" applyFill="1" applyBorder="1" applyAlignment="1" applyProtection="1">
      <alignment horizontal="center" vertical="center"/>
      <protection hidden="1"/>
    </xf>
    <xf numFmtId="1" fontId="15" fillId="19" borderId="183" xfId="0" applyNumberFormat="1" applyFont="1" applyFill="1" applyBorder="1" applyAlignment="1" applyProtection="1">
      <alignment horizontal="center" vertical="center"/>
      <protection hidden="1"/>
    </xf>
    <xf numFmtId="0" fontId="4" fillId="13" borderId="112" xfId="0" applyFont="1" applyFill="1" applyBorder="1" applyAlignment="1">
      <alignment horizontal="center" vertical="center"/>
    </xf>
    <xf numFmtId="0" fontId="4" fillId="13" borderId="113" xfId="0" applyFont="1" applyFill="1" applyBorder="1" applyAlignment="1">
      <alignment horizontal="center" vertical="center"/>
    </xf>
    <xf numFmtId="0" fontId="4" fillId="13" borderId="114" xfId="0" applyFont="1" applyFill="1" applyBorder="1" applyAlignment="1">
      <alignment horizontal="center" vertical="center"/>
    </xf>
    <xf numFmtId="0" fontId="20" fillId="12" borderId="92" xfId="0" applyFont="1" applyFill="1" applyBorder="1" applyAlignment="1" applyProtection="1">
      <alignment horizontal="center" vertical="center"/>
      <protection hidden="1"/>
    </xf>
    <xf numFmtId="0" fontId="3" fillId="8" borderId="84" xfId="0" applyFont="1" applyFill="1" applyBorder="1" applyAlignment="1" applyProtection="1">
      <alignment horizontal="center" vertical="center"/>
      <protection hidden="1"/>
    </xf>
    <xf numFmtId="3" fontId="3" fillId="17" borderId="84" xfId="0" applyNumberFormat="1" applyFont="1" applyFill="1" applyBorder="1" applyAlignment="1" applyProtection="1">
      <alignment horizontal="center" vertical="center"/>
      <protection hidden="1"/>
    </xf>
    <xf numFmtId="170" fontId="23" fillId="26" borderId="84" xfId="0" applyNumberFormat="1" applyFont="1" applyFill="1" applyBorder="1" applyAlignment="1" applyProtection="1">
      <alignment horizontal="center" vertical="center"/>
      <protection hidden="1"/>
    </xf>
    <xf numFmtId="170" fontId="23" fillId="27" borderId="84" xfId="0" applyNumberFormat="1" applyFont="1" applyFill="1" applyBorder="1" applyAlignment="1" applyProtection="1">
      <alignment horizontal="center" vertical="center"/>
      <protection hidden="1"/>
    </xf>
    <xf numFmtId="171" fontId="23" fillId="8" borderId="84" xfId="0" applyNumberFormat="1" applyFont="1" applyFill="1" applyBorder="1" applyAlignment="1" applyProtection="1">
      <alignment horizontal="center" vertical="center"/>
      <protection hidden="1"/>
    </xf>
    <xf numFmtId="0" fontId="4" fillId="3" borderId="110" xfId="0" applyFont="1" applyFill="1" applyBorder="1" applyAlignment="1" applyProtection="1">
      <alignment horizontal="center" vertical="center"/>
      <protection hidden="1"/>
    </xf>
    <xf numFmtId="4" fontId="3" fillId="16" borderId="107" xfId="0" applyNumberFormat="1" applyFont="1" applyFill="1" applyBorder="1" applyAlignment="1" applyProtection="1">
      <alignment horizontal="center" vertical="center"/>
      <protection hidden="1"/>
    </xf>
    <xf numFmtId="2" fontId="3" fillId="17" borderId="107" xfId="0" applyNumberFormat="1" applyFont="1" applyFill="1" applyBorder="1" applyAlignment="1" applyProtection="1">
      <alignment horizontal="center" vertical="center"/>
      <protection hidden="1"/>
    </xf>
    <xf numFmtId="2" fontId="3" fillId="28" borderId="107" xfId="0" applyNumberFormat="1" applyFont="1" applyFill="1" applyBorder="1" applyAlignment="1" applyProtection="1">
      <alignment horizontal="center" vertical="center"/>
      <protection hidden="1"/>
    </xf>
    <xf numFmtId="2" fontId="3" fillId="4" borderId="107" xfId="0" applyNumberFormat="1" applyFont="1" applyFill="1" applyBorder="1" applyAlignment="1" applyProtection="1">
      <alignment horizontal="center" vertical="center"/>
      <protection hidden="1"/>
    </xf>
    <xf numFmtId="3" fontId="3" fillId="26" borderId="84" xfId="0" applyNumberFormat="1" applyFont="1" applyFill="1" applyBorder="1" applyAlignment="1" applyProtection="1">
      <alignment horizontal="center" vertical="center"/>
      <protection hidden="1"/>
    </xf>
    <xf numFmtId="3" fontId="3" fillId="27" borderId="84" xfId="0" applyNumberFormat="1" applyFont="1" applyFill="1" applyBorder="1" applyAlignment="1" applyProtection="1">
      <alignment horizontal="center" vertical="center"/>
      <protection hidden="1"/>
    </xf>
    <xf numFmtId="4" fontId="3" fillId="0" borderId="84" xfId="0" applyNumberFormat="1" applyFont="1" applyBorder="1" applyAlignment="1" applyProtection="1">
      <alignment horizontal="center" vertical="center"/>
      <protection hidden="1"/>
    </xf>
    <xf numFmtId="0" fontId="3" fillId="24" borderId="84" xfId="0" applyFont="1" applyFill="1" applyBorder="1" applyAlignment="1" applyProtection="1">
      <alignment horizontal="center" vertical="center"/>
      <protection hidden="1"/>
    </xf>
    <xf numFmtId="0" fontId="3" fillId="18" borderId="108" xfId="0" applyFont="1" applyFill="1" applyBorder="1" applyAlignment="1" applyProtection="1">
      <alignment horizontal="center" vertical="center"/>
      <protection hidden="1"/>
    </xf>
    <xf numFmtId="0" fontId="3" fillId="18" borderId="109" xfId="0" applyFont="1" applyFill="1" applyBorder="1" applyAlignment="1" applyProtection="1">
      <alignment horizontal="center" vertical="center"/>
      <protection hidden="1"/>
    </xf>
    <xf numFmtId="3" fontId="3" fillId="17" borderId="108" xfId="0" applyNumberFormat="1" applyFont="1" applyFill="1" applyBorder="1" applyAlignment="1" applyProtection="1">
      <alignment horizontal="center" vertical="center"/>
      <protection hidden="1"/>
    </xf>
    <xf numFmtId="3" fontId="3" fillId="17" borderId="34" xfId="0" applyNumberFormat="1" applyFont="1" applyFill="1" applyBorder="1" applyAlignment="1" applyProtection="1">
      <alignment horizontal="center" vertical="center"/>
      <protection hidden="1"/>
    </xf>
    <xf numFmtId="3" fontId="3" fillId="17" borderId="109" xfId="0" applyNumberFormat="1" applyFont="1" applyFill="1" applyBorder="1" applyAlignment="1" applyProtection="1">
      <alignment horizontal="center" vertical="center"/>
      <protection hidden="1"/>
    </xf>
    <xf numFmtId="49" fontId="3" fillId="3" borderId="105" xfId="0" applyNumberFormat="1" applyFont="1" applyFill="1" applyBorder="1" applyAlignment="1" applyProtection="1">
      <alignment horizontal="center" vertical="center"/>
      <protection hidden="1"/>
    </xf>
    <xf numFmtId="4" fontId="3" fillId="11" borderId="108" xfId="0" applyNumberFormat="1" applyFont="1" applyFill="1" applyBorder="1" applyAlignment="1" applyProtection="1">
      <alignment horizontal="center" vertical="center"/>
      <protection hidden="1"/>
    </xf>
    <xf numFmtId="4" fontId="3" fillId="11" borderId="34" xfId="0" applyNumberFormat="1" applyFont="1" applyFill="1" applyBorder="1" applyAlignment="1" applyProtection="1">
      <alignment horizontal="center" vertical="center"/>
      <protection hidden="1"/>
    </xf>
    <xf numFmtId="4" fontId="3" fillId="11" borderId="109" xfId="0" applyNumberFormat="1" applyFont="1" applyFill="1" applyBorder="1" applyAlignment="1" applyProtection="1">
      <alignment horizontal="center" vertical="center"/>
      <protection hidden="1"/>
    </xf>
    <xf numFmtId="4" fontId="3" fillId="10" borderId="108" xfId="0" applyNumberFormat="1" applyFont="1" applyFill="1" applyBorder="1" applyAlignment="1" applyProtection="1">
      <alignment horizontal="center" vertical="center"/>
      <protection hidden="1"/>
    </xf>
    <xf numFmtId="4" fontId="3" fillId="10" borderId="34" xfId="0" applyNumberFormat="1" applyFont="1" applyFill="1" applyBorder="1" applyAlignment="1" applyProtection="1">
      <alignment horizontal="center" vertical="center"/>
      <protection hidden="1"/>
    </xf>
    <xf numFmtId="4" fontId="3" fillId="10" borderId="109" xfId="0" applyNumberFormat="1" applyFont="1" applyFill="1" applyBorder="1" applyAlignment="1" applyProtection="1">
      <alignment horizontal="center" vertical="center"/>
      <protection hidden="1"/>
    </xf>
    <xf numFmtId="4" fontId="3" fillId="22" borderId="108" xfId="0" applyNumberFormat="1" applyFont="1" applyFill="1" applyBorder="1" applyAlignment="1" applyProtection="1">
      <alignment horizontal="center" vertical="center"/>
      <protection hidden="1"/>
    </xf>
    <xf numFmtId="4" fontId="3" fillId="22" borderId="36" xfId="0" applyNumberFormat="1" applyFont="1" applyFill="1" applyBorder="1" applyAlignment="1" applyProtection="1">
      <alignment horizontal="center" vertical="center"/>
      <protection hidden="1"/>
    </xf>
    <xf numFmtId="4" fontId="3" fillId="4" borderId="36" xfId="0" applyNumberFormat="1" applyFont="1" applyFill="1" applyBorder="1" applyAlignment="1" applyProtection="1">
      <alignment horizontal="center" vertical="center"/>
      <protection hidden="1"/>
    </xf>
    <xf numFmtId="4" fontId="3" fillId="23" borderId="108" xfId="0" applyNumberFormat="1" applyFont="1" applyFill="1" applyBorder="1" applyAlignment="1" applyProtection="1">
      <alignment horizontal="center" vertical="center"/>
      <protection hidden="1"/>
    </xf>
    <xf numFmtId="4" fontId="3" fillId="23" borderId="34" xfId="0" applyNumberFormat="1" applyFont="1" applyFill="1" applyBorder="1" applyAlignment="1" applyProtection="1">
      <alignment horizontal="center" vertical="center"/>
      <protection hidden="1"/>
    </xf>
    <xf numFmtId="4" fontId="3" fillId="23" borderId="109" xfId="0" applyNumberFormat="1" applyFont="1" applyFill="1" applyBorder="1" applyAlignment="1" applyProtection="1">
      <alignment horizontal="center" vertical="center"/>
      <protection hidden="1"/>
    </xf>
    <xf numFmtId="3" fontId="3" fillId="20" borderId="108" xfId="0" applyNumberFormat="1" applyFont="1" applyFill="1" applyBorder="1" applyAlignment="1" applyProtection="1">
      <alignment horizontal="center" vertical="center"/>
      <protection hidden="1"/>
    </xf>
    <xf numFmtId="3" fontId="3" fillId="20" borderId="34" xfId="0" applyNumberFormat="1" applyFont="1" applyFill="1" applyBorder="1" applyAlignment="1" applyProtection="1">
      <alignment horizontal="center" vertical="center"/>
      <protection hidden="1"/>
    </xf>
    <xf numFmtId="3" fontId="3" fillId="20" borderId="109" xfId="0" applyNumberFormat="1" applyFont="1" applyFill="1" applyBorder="1" applyAlignment="1" applyProtection="1">
      <alignment horizontal="center" vertical="center"/>
      <protection hidden="1"/>
    </xf>
    <xf numFmtId="4" fontId="3" fillId="0" borderId="108" xfId="0" applyNumberFormat="1" applyFont="1" applyBorder="1" applyAlignment="1" applyProtection="1">
      <alignment horizontal="center" vertical="center"/>
      <protection hidden="1"/>
    </xf>
    <xf numFmtId="4" fontId="3" fillId="0" borderId="34" xfId="0" applyNumberFormat="1" applyFont="1" applyBorder="1" applyAlignment="1" applyProtection="1">
      <alignment horizontal="center" vertical="center"/>
      <protection hidden="1"/>
    </xf>
    <xf numFmtId="4" fontId="3" fillId="0" borderId="109" xfId="0" applyNumberFormat="1" applyFont="1" applyBorder="1" applyAlignment="1" applyProtection="1">
      <alignment horizontal="center" vertical="center"/>
      <protection hidden="1"/>
    </xf>
    <xf numFmtId="0" fontId="3" fillId="24" borderId="108" xfId="0" applyFont="1" applyFill="1" applyBorder="1" applyAlignment="1" applyProtection="1">
      <alignment horizontal="center" vertical="center"/>
      <protection hidden="1"/>
    </xf>
    <xf numFmtId="0" fontId="3" fillId="24" borderId="109" xfId="0" applyFont="1" applyFill="1" applyBorder="1" applyAlignment="1" applyProtection="1">
      <alignment horizontal="center" vertical="center"/>
      <protection hidden="1"/>
    </xf>
    <xf numFmtId="49" fontId="3" fillId="3" borderId="36" xfId="0" applyNumberFormat="1" applyFont="1" applyFill="1" applyBorder="1" applyAlignment="1" applyProtection="1">
      <alignment horizontal="center" vertical="center"/>
      <protection hidden="1"/>
    </xf>
    <xf numFmtId="4" fontId="3" fillId="16" borderId="108" xfId="0" applyNumberFormat="1" applyFont="1" applyFill="1" applyBorder="1" applyAlignment="1" applyProtection="1">
      <alignment horizontal="center" vertical="center"/>
      <protection hidden="1"/>
    </xf>
    <xf numFmtId="4" fontId="3" fillId="16" borderId="34" xfId="0" applyNumberFormat="1" applyFont="1" applyFill="1" applyBorder="1" applyAlignment="1" applyProtection="1">
      <alignment horizontal="center" vertical="center"/>
      <protection hidden="1"/>
    </xf>
    <xf numFmtId="4" fontId="3" fillId="16" borderId="109" xfId="0" applyNumberFormat="1" applyFont="1" applyFill="1" applyBorder="1" applyAlignment="1" applyProtection="1">
      <alignment horizontal="center" vertical="center"/>
      <protection hidden="1"/>
    </xf>
    <xf numFmtId="4" fontId="3" fillId="17" borderId="108" xfId="0" applyNumberFormat="1" applyFont="1" applyFill="1" applyBorder="1" applyAlignment="1" applyProtection="1">
      <alignment horizontal="center" vertical="center"/>
      <protection hidden="1"/>
    </xf>
    <xf numFmtId="4" fontId="3" fillId="17" borderId="34" xfId="0" applyNumberFormat="1" applyFont="1" applyFill="1" applyBorder="1" applyAlignment="1" applyProtection="1">
      <alignment horizontal="center" vertical="center"/>
      <protection hidden="1"/>
    </xf>
    <xf numFmtId="4" fontId="3" fillId="17" borderId="109" xfId="0" applyNumberFormat="1" applyFont="1" applyFill="1" applyBorder="1" applyAlignment="1" applyProtection="1">
      <alignment horizontal="center" vertical="center"/>
      <protection hidden="1"/>
    </xf>
    <xf numFmtId="0" fontId="3" fillId="4" borderId="121" xfId="0" applyFont="1" applyFill="1" applyBorder="1" applyAlignment="1">
      <alignment horizontal="center" vertical="center"/>
    </xf>
    <xf numFmtId="49" fontId="3" fillId="4" borderId="102" xfId="0" applyNumberFormat="1" applyFont="1" applyFill="1" applyBorder="1" applyAlignment="1" applyProtection="1">
      <alignment horizontal="center" vertical="center"/>
      <protection hidden="1"/>
    </xf>
    <xf numFmtId="0" fontId="3" fillId="0" borderId="10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4" borderId="122" xfId="0" applyNumberFormat="1" applyFont="1" applyFill="1" applyBorder="1" applyAlignment="1">
      <alignment horizontal="center" vertical="center"/>
    </xf>
    <xf numFmtId="0" fontId="3" fillId="4" borderId="122" xfId="0" applyFont="1" applyFill="1" applyBorder="1" applyAlignment="1">
      <alignment horizontal="center" vertical="center"/>
    </xf>
    <xf numFmtId="49" fontId="14" fillId="4" borderId="186" xfId="0" applyNumberFormat="1" applyFont="1" applyFill="1" applyBorder="1" applyAlignment="1">
      <alignment horizontal="center" vertical="center"/>
    </xf>
    <xf numFmtId="49" fontId="14" fillId="4" borderId="187" xfId="0" applyNumberFormat="1" applyFont="1" applyFill="1" applyBorder="1" applyAlignment="1">
      <alignment horizontal="center" vertical="center"/>
    </xf>
    <xf numFmtId="49" fontId="14" fillId="4" borderId="188" xfId="0" applyNumberFormat="1" applyFont="1" applyFill="1" applyBorder="1" applyAlignment="1">
      <alignment horizontal="center" vertical="center"/>
    </xf>
    <xf numFmtId="4" fontId="3" fillId="2" borderId="182" xfId="0" applyNumberFormat="1" applyFont="1" applyFill="1" applyBorder="1" applyAlignment="1" applyProtection="1">
      <alignment horizontal="center" vertical="center"/>
      <protection hidden="1"/>
    </xf>
    <xf numFmtId="4" fontId="3" fillId="2" borderId="183" xfId="0" applyNumberFormat="1" applyFont="1" applyFill="1" applyBorder="1" applyAlignment="1" applyProtection="1">
      <alignment horizontal="center" vertical="center"/>
      <protection hidden="1"/>
    </xf>
    <xf numFmtId="4" fontId="3" fillId="2" borderId="189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60">
    <dxf>
      <fill>
        <patternFill>
          <bgColor rgb="FFFF99FF"/>
        </patternFill>
      </fill>
    </dxf>
    <dxf>
      <fill>
        <patternFill>
          <bgColor theme="9" tint="0.39994506668294322"/>
        </patternFill>
      </fill>
    </dxf>
    <dxf>
      <fill>
        <patternFill>
          <bgColor theme="1" tint="4.9989318521683403E-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ill>
        <patternFill patternType="solid">
          <fgColor rgb="FFFFFF00"/>
          <bgColor rgb="FFFF99FF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99CCFF"/>
      <color rgb="FFCCFFCC"/>
      <color rgb="FFCCCCFF"/>
      <color rgb="FFFFCC99"/>
      <color rgb="FF00FF00"/>
      <color rgb="FFFFFF99"/>
      <color rgb="FFFF99CC"/>
      <color rgb="FFFF99FF"/>
      <color rgb="FFFF66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A1D85D-4919-4F5E-AAAC-59B98F04FC78}" name="Fériés" displayName="Fériés" ref="P4:Q17" totalsRowShown="0">
  <autoFilter ref="P4:Q17" xr:uid="{17B22B5F-9189-4C0D-8FCE-B3C8B3143232}"/>
  <tableColumns count="2">
    <tableColumn id="1" xr3:uid="{68BE53A0-DD26-4EA5-8F55-C625DB2CDEB2}" name="Colonne1" dataDxfId="56"/>
    <tableColumn id="2" xr3:uid="{E74E5C19-9FF8-46F6-8A8D-008AA494C7C0}" name="Colonne2" dataDxfId="5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D5E41-36B2-4253-9255-201232917169}">
  <dimension ref="A1:Q34"/>
  <sheetViews>
    <sheetView zoomScale="90" zoomScaleNormal="90" workbookViewId="0">
      <selection activeCell="A3" sqref="A3"/>
    </sheetView>
  </sheetViews>
  <sheetFormatPr baseColWidth="10" defaultRowHeight="15" x14ac:dyDescent="0.25"/>
  <cols>
    <col min="1" max="15" width="11.42578125" style="78"/>
    <col min="16" max="16" width="16.28515625" style="78" customWidth="1"/>
    <col min="17" max="17" width="20.140625" style="78" customWidth="1"/>
    <col min="18" max="16384" width="11.42578125" style="78"/>
  </cols>
  <sheetData>
    <row r="1" spans="1:17" x14ac:dyDescent="0.25">
      <c r="A1" s="194">
        <v>2019</v>
      </c>
      <c r="O1" s="1"/>
      <c r="P1" s="1"/>
      <c r="Q1" s="1"/>
    </row>
    <row r="2" spans="1:17" ht="15.75" thickBot="1" x14ac:dyDescent="0.3">
      <c r="O2" s="1"/>
      <c r="P2" s="1" t="s">
        <v>37</v>
      </c>
      <c r="Q2" s="78" t="b">
        <f>DAY(EOMONTH(DATE(A1,2,1),0))=29</f>
        <v>0</v>
      </c>
    </row>
    <row r="3" spans="1:17" ht="15.75" thickBot="1" x14ac:dyDescent="0.3">
      <c r="B3" s="92" t="str">
        <f>TEXT(DATE(2019,COLUMN(A:L),1),"Mmmm")</f>
        <v>janvier</v>
      </c>
      <c r="C3" s="92" t="str">
        <f t="shared" ref="C3:M3" si="0">TEXT(DATE(2019,COLUMN(B:M),1),"mmmm")</f>
        <v>février</v>
      </c>
      <c r="D3" s="92" t="str">
        <f t="shared" si="0"/>
        <v>mars</v>
      </c>
      <c r="E3" s="92" t="str">
        <f t="shared" si="0"/>
        <v>avril</v>
      </c>
      <c r="F3" s="92" t="str">
        <f>TEXT(DATE(2019,COLUMN(E:P),1),"mmmm")</f>
        <v>mai</v>
      </c>
      <c r="G3" s="92" t="str">
        <f>TEXT(DATE(2019,COLUMN(F:Q),1),"mmmm")</f>
        <v>juin</v>
      </c>
      <c r="H3" s="92" t="str">
        <f t="shared" si="0"/>
        <v>juillet</v>
      </c>
      <c r="I3" s="92" t="str">
        <f t="shared" si="0"/>
        <v>août</v>
      </c>
      <c r="J3" s="92" t="str">
        <f t="shared" si="0"/>
        <v>septembre</v>
      </c>
      <c r="K3" s="92" t="str">
        <f t="shared" si="0"/>
        <v>octobre</v>
      </c>
      <c r="L3" s="92" t="str">
        <f t="shared" si="0"/>
        <v>novembre</v>
      </c>
      <c r="M3" s="92" t="str">
        <f t="shared" si="0"/>
        <v>décembre</v>
      </c>
      <c r="O3" s="1"/>
      <c r="P3" s="1"/>
      <c r="Q3" s="90"/>
    </row>
    <row r="4" spans="1:17" x14ac:dyDescent="0.25">
      <c r="B4" s="93">
        <f t="shared" ref="B4:B32" si="1">DATE($A$1,COLUMN(A:L),ROW(1:31))</f>
        <v>43466</v>
      </c>
      <c r="C4" s="93">
        <f t="shared" ref="C4:C32" si="2">DATE($A$1,COLUMN(B:M),ROW(1:31))</f>
        <v>43497</v>
      </c>
      <c r="D4" s="93">
        <f t="shared" ref="D4:D32" si="3">DATE($A$1,COLUMN(C:N),ROW(1:31))</f>
        <v>43525</v>
      </c>
      <c r="E4" s="93">
        <f t="shared" ref="E4:E32" si="4">DATE($A$1,COLUMN(D:O),ROW(1:31))</f>
        <v>43556</v>
      </c>
      <c r="F4" s="93">
        <f t="shared" ref="F4:F33" si="5">DATE($A$1,COLUMN(E:P),ROW(1:31))</f>
        <v>43586</v>
      </c>
      <c r="G4" s="93">
        <f t="shared" ref="G4:G33" si="6">DATE($A$1,COLUMN(F:Q),ROW(1:31))</f>
        <v>43617</v>
      </c>
      <c r="H4" s="93">
        <f t="shared" ref="H4:H32" si="7">DATE($A$1,COLUMN(G:R),ROW(1:31))</f>
        <v>43647</v>
      </c>
      <c r="I4" s="93">
        <f t="shared" ref="I4:I32" si="8">DATE($A$1,COLUMN(H:S),ROW(1:31))</f>
        <v>43678</v>
      </c>
      <c r="J4" s="93">
        <f t="shared" ref="J4:J32" si="9">DATE($A$1,COLUMN(I:T),ROW(1:31))</f>
        <v>43709</v>
      </c>
      <c r="K4" s="93">
        <f t="shared" ref="K4:K32" si="10">DATE($A$1,COLUMN(J:U),ROW(1:31))</f>
        <v>43739</v>
      </c>
      <c r="L4" s="93">
        <f t="shared" ref="L4:L32" si="11">DATE($A$1,COLUMN(K:V),ROW(1:31))</f>
        <v>43770</v>
      </c>
      <c r="M4" s="93">
        <f t="shared" ref="M4:M32" si="12">DATE($A$1,COLUMN(L:W),ROW(1:31))</f>
        <v>43800</v>
      </c>
      <c r="O4" s="1"/>
      <c r="P4" s="91" t="s">
        <v>38</v>
      </c>
      <c r="Q4" s="125" t="s">
        <v>39</v>
      </c>
    </row>
    <row r="5" spans="1:17" x14ac:dyDescent="0.25">
      <c r="B5" s="93">
        <f t="shared" si="1"/>
        <v>43467</v>
      </c>
      <c r="C5" s="93">
        <f t="shared" si="2"/>
        <v>43498</v>
      </c>
      <c r="D5" s="93">
        <f t="shared" si="3"/>
        <v>43526</v>
      </c>
      <c r="E5" s="93">
        <f t="shared" si="4"/>
        <v>43557</v>
      </c>
      <c r="F5" s="93">
        <f t="shared" si="5"/>
        <v>43587</v>
      </c>
      <c r="G5" s="93">
        <f t="shared" si="6"/>
        <v>43618</v>
      </c>
      <c r="H5" s="93">
        <f t="shared" si="7"/>
        <v>43648</v>
      </c>
      <c r="I5" s="93">
        <f t="shared" si="8"/>
        <v>43679</v>
      </c>
      <c r="J5" s="93">
        <f t="shared" si="9"/>
        <v>43710</v>
      </c>
      <c r="K5" s="93">
        <f t="shared" si="10"/>
        <v>43740</v>
      </c>
      <c r="L5" s="93">
        <f t="shared" si="11"/>
        <v>43771</v>
      </c>
      <c r="M5" s="93">
        <f t="shared" si="12"/>
        <v>43801</v>
      </c>
      <c r="O5" s="1"/>
      <c r="P5" s="91" t="s">
        <v>0</v>
      </c>
      <c r="Q5" s="125">
        <f>DATE($A$1,1,1)</f>
        <v>43466</v>
      </c>
    </row>
    <row r="6" spans="1:17" x14ac:dyDescent="0.25">
      <c r="B6" s="93">
        <f t="shared" si="1"/>
        <v>43468</v>
      </c>
      <c r="C6" s="93">
        <f t="shared" si="2"/>
        <v>43499</v>
      </c>
      <c r="D6" s="93">
        <f t="shared" si="3"/>
        <v>43527</v>
      </c>
      <c r="E6" s="93">
        <f t="shared" si="4"/>
        <v>43558</v>
      </c>
      <c r="F6" s="93">
        <f t="shared" si="5"/>
        <v>43588</v>
      </c>
      <c r="G6" s="93">
        <f t="shared" si="6"/>
        <v>43619</v>
      </c>
      <c r="H6" s="93">
        <f t="shared" si="7"/>
        <v>43649</v>
      </c>
      <c r="I6" s="93">
        <f t="shared" si="8"/>
        <v>43680</v>
      </c>
      <c r="J6" s="93">
        <f t="shared" si="9"/>
        <v>43711</v>
      </c>
      <c r="K6" s="93">
        <f t="shared" si="10"/>
        <v>43741</v>
      </c>
      <c r="L6" s="93">
        <f t="shared" si="11"/>
        <v>43772</v>
      </c>
      <c r="M6" s="93">
        <f t="shared" si="12"/>
        <v>43802</v>
      </c>
      <c r="O6" s="1"/>
      <c r="P6" s="91" t="s">
        <v>1</v>
      </c>
      <c r="Q6" s="125">
        <f>FLOOR(DAY(MINUTE(A1/38)/2+56)&amp;"/5/"&amp;A1,7)-34</f>
        <v>43576</v>
      </c>
    </row>
    <row r="7" spans="1:17" x14ac:dyDescent="0.25">
      <c r="B7" s="93">
        <f t="shared" si="1"/>
        <v>43469</v>
      </c>
      <c r="C7" s="93">
        <f t="shared" si="2"/>
        <v>43500</v>
      </c>
      <c r="D7" s="93">
        <f t="shared" si="3"/>
        <v>43528</v>
      </c>
      <c r="E7" s="93">
        <f t="shared" si="4"/>
        <v>43559</v>
      </c>
      <c r="F7" s="93">
        <f t="shared" si="5"/>
        <v>43589</v>
      </c>
      <c r="G7" s="93">
        <f t="shared" si="6"/>
        <v>43620</v>
      </c>
      <c r="H7" s="93">
        <f t="shared" si="7"/>
        <v>43650</v>
      </c>
      <c r="I7" s="93">
        <f t="shared" si="8"/>
        <v>43681</v>
      </c>
      <c r="J7" s="93">
        <f t="shared" si="9"/>
        <v>43712</v>
      </c>
      <c r="K7" s="93">
        <f t="shared" si="10"/>
        <v>43742</v>
      </c>
      <c r="L7" s="93">
        <f t="shared" si="11"/>
        <v>43773</v>
      </c>
      <c r="M7" s="93">
        <f t="shared" si="12"/>
        <v>43803</v>
      </c>
      <c r="O7" s="1"/>
      <c r="P7" s="91" t="s">
        <v>2</v>
      </c>
      <c r="Q7" s="125">
        <f>Q6+1</f>
        <v>43577</v>
      </c>
    </row>
    <row r="8" spans="1:17" x14ac:dyDescent="0.25">
      <c r="B8" s="93">
        <f t="shared" si="1"/>
        <v>43470</v>
      </c>
      <c r="C8" s="93">
        <f t="shared" si="2"/>
        <v>43501</v>
      </c>
      <c r="D8" s="93">
        <f t="shared" si="3"/>
        <v>43529</v>
      </c>
      <c r="E8" s="93">
        <f t="shared" si="4"/>
        <v>43560</v>
      </c>
      <c r="F8" s="93">
        <f t="shared" si="5"/>
        <v>43590</v>
      </c>
      <c r="G8" s="93">
        <f t="shared" si="6"/>
        <v>43621</v>
      </c>
      <c r="H8" s="93">
        <f t="shared" si="7"/>
        <v>43651</v>
      </c>
      <c r="I8" s="93">
        <f t="shared" si="8"/>
        <v>43682</v>
      </c>
      <c r="J8" s="93">
        <f t="shared" si="9"/>
        <v>43713</v>
      </c>
      <c r="K8" s="93">
        <f t="shared" si="10"/>
        <v>43743</v>
      </c>
      <c r="L8" s="93">
        <f t="shared" si="11"/>
        <v>43774</v>
      </c>
      <c r="M8" s="93">
        <f t="shared" si="12"/>
        <v>43804</v>
      </c>
      <c r="O8" s="1"/>
      <c r="P8" s="91" t="s">
        <v>3</v>
      </c>
      <c r="Q8" s="125">
        <f>DATE($A$1,5,1)</f>
        <v>43586</v>
      </c>
    </row>
    <row r="9" spans="1:17" x14ac:dyDescent="0.25">
      <c r="B9" s="93">
        <f t="shared" si="1"/>
        <v>43471</v>
      </c>
      <c r="C9" s="93">
        <f t="shared" si="2"/>
        <v>43502</v>
      </c>
      <c r="D9" s="93">
        <f t="shared" si="3"/>
        <v>43530</v>
      </c>
      <c r="E9" s="93">
        <f t="shared" si="4"/>
        <v>43561</v>
      </c>
      <c r="F9" s="93">
        <f t="shared" si="5"/>
        <v>43591</v>
      </c>
      <c r="G9" s="93">
        <f t="shared" si="6"/>
        <v>43622</v>
      </c>
      <c r="H9" s="93">
        <f t="shared" si="7"/>
        <v>43652</v>
      </c>
      <c r="I9" s="93">
        <f t="shared" si="8"/>
        <v>43683</v>
      </c>
      <c r="J9" s="93">
        <f t="shared" si="9"/>
        <v>43714</v>
      </c>
      <c r="K9" s="93">
        <f t="shared" si="10"/>
        <v>43744</v>
      </c>
      <c r="L9" s="93">
        <f t="shared" si="11"/>
        <v>43775</v>
      </c>
      <c r="M9" s="93">
        <f t="shared" si="12"/>
        <v>43805</v>
      </c>
      <c r="O9" s="1"/>
      <c r="P9" s="91" t="s">
        <v>11</v>
      </c>
      <c r="Q9" s="125">
        <f>DATE($A$1,5,8)</f>
        <v>43593</v>
      </c>
    </row>
    <row r="10" spans="1:17" x14ac:dyDescent="0.25">
      <c r="B10" s="93">
        <f t="shared" si="1"/>
        <v>43472</v>
      </c>
      <c r="C10" s="93">
        <f t="shared" si="2"/>
        <v>43503</v>
      </c>
      <c r="D10" s="93">
        <f t="shared" si="3"/>
        <v>43531</v>
      </c>
      <c r="E10" s="93">
        <f t="shared" si="4"/>
        <v>43562</v>
      </c>
      <c r="F10" s="93">
        <f t="shared" si="5"/>
        <v>43592</v>
      </c>
      <c r="G10" s="93">
        <f t="shared" si="6"/>
        <v>43623</v>
      </c>
      <c r="H10" s="93">
        <f t="shared" si="7"/>
        <v>43653</v>
      </c>
      <c r="I10" s="93">
        <f t="shared" si="8"/>
        <v>43684</v>
      </c>
      <c r="J10" s="93">
        <f t="shared" si="9"/>
        <v>43715</v>
      </c>
      <c r="K10" s="93">
        <f t="shared" si="10"/>
        <v>43745</v>
      </c>
      <c r="L10" s="93">
        <f t="shared" si="11"/>
        <v>43776</v>
      </c>
      <c r="M10" s="93">
        <f t="shared" si="12"/>
        <v>43806</v>
      </c>
      <c r="O10" s="1"/>
      <c r="P10" s="91" t="s">
        <v>4</v>
      </c>
      <c r="Q10" s="125">
        <f>Q6+39</f>
        <v>43615</v>
      </c>
    </row>
    <row r="11" spans="1:17" x14ac:dyDescent="0.25">
      <c r="B11" s="93">
        <f t="shared" si="1"/>
        <v>43473</v>
      </c>
      <c r="C11" s="93">
        <f t="shared" si="2"/>
        <v>43504</v>
      </c>
      <c r="D11" s="93">
        <f t="shared" si="3"/>
        <v>43532</v>
      </c>
      <c r="E11" s="93">
        <f t="shared" si="4"/>
        <v>43563</v>
      </c>
      <c r="F11" s="93">
        <f t="shared" si="5"/>
        <v>43593</v>
      </c>
      <c r="G11" s="93">
        <f t="shared" si="6"/>
        <v>43624</v>
      </c>
      <c r="H11" s="93">
        <f t="shared" si="7"/>
        <v>43654</v>
      </c>
      <c r="I11" s="93">
        <f t="shared" si="8"/>
        <v>43685</v>
      </c>
      <c r="J11" s="93">
        <f t="shared" si="9"/>
        <v>43716</v>
      </c>
      <c r="K11" s="93">
        <f t="shared" si="10"/>
        <v>43746</v>
      </c>
      <c r="L11" s="93">
        <f t="shared" si="11"/>
        <v>43777</v>
      </c>
      <c r="M11" s="93">
        <f t="shared" si="12"/>
        <v>43807</v>
      </c>
      <c r="O11" s="1"/>
      <c r="P11" s="91" t="s">
        <v>5</v>
      </c>
      <c r="Q11" s="125">
        <f>Q6+49</f>
        <v>43625</v>
      </c>
    </row>
    <row r="12" spans="1:17" x14ac:dyDescent="0.25">
      <c r="B12" s="93">
        <f t="shared" si="1"/>
        <v>43474</v>
      </c>
      <c r="C12" s="93">
        <f t="shared" si="2"/>
        <v>43505</v>
      </c>
      <c r="D12" s="93">
        <f t="shared" si="3"/>
        <v>43533</v>
      </c>
      <c r="E12" s="93">
        <f t="shared" si="4"/>
        <v>43564</v>
      </c>
      <c r="F12" s="93">
        <f t="shared" si="5"/>
        <v>43594</v>
      </c>
      <c r="G12" s="93">
        <f t="shared" si="6"/>
        <v>43625</v>
      </c>
      <c r="H12" s="93">
        <f t="shared" si="7"/>
        <v>43655</v>
      </c>
      <c r="I12" s="93">
        <f t="shared" si="8"/>
        <v>43686</v>
      </c>
      <c r="J12" s="93">
        <f t="shared" si="9"/>
        <v>43717</v>
      </c>
      <c r="K12" s="93">
        <f t="shared" si="10"/>
        <v>43747</v>
      </c>
      <c r="L12" s="93">
        <f t="shared" si="11"/>
        <v>43778</v>
      </c>
      <c r="M12" s="93">
        <f t="shared" si="12"/>
        <v>43808</v>
      </c>
      <c r="O12" s="1"/>
      <c r="P12" s="91" t="s">
        <v>6</v>
      </c>
      <c r="Q12" s="125">
        <f>Q6+50</f>
        <v>43626</v>
      </c>
    </row>
    <row r="13" spans="1:17" x14ac:dyDescent="0.25">
      <c r="B13" s="93">
        <f t="shared" si="1"/>
        <v>43475</v>
      </c>
      <c r="C13" s="93">
        <f t="shared" si="2"/>
        <v>43506</v>
      </c>
      <c r="D13" s="93">
        <f t="shared" si="3"/>
        <v>43534</v>
      </c>
      <c r="E13" s="93">
        <f t="shared" si="4"/>
        <v>43565</v>
      </c>
      <c r="F13" s="93">
        <f t="shared" si="5"/>
        <v>43595</v>
      </c>
      <c r="G13" s="93">
        <f t="shared" si="6"/>
        <v>43626</v>
      </c>
      <c r="H13" s="93">
        <f t="shared" si="7"/>
        <v>43656</v>
      </c>
      <c r="I13" s="93">
        <f t="shared" si="8"/>
        <v>43687</v>
      </c>
      <c r="J13" s="93">
        <f t="shared" si="9"/>
        <v>43718</v>
      </c>
      <c r="K13" s="93">
        <f t="shared" si="10"/>
        <v>43748</v>
      </c>
      <c r="L13" s="93">
        <f t="shared" si="11"/>
        <v>43779</v>
      </c>
      <c r="M13" s="93">
        <f t="shared" si="12"/>
        <v>43809</v>
      </c>
      <c r="O13" s="1"/>
      <c r="P13" s="91" t="s">
        <v>36</v>
      </c>
      <c r="Q13" s="125">
        <f>DATE($A$1,7,14)</f>
        <v>43660</v>
      </c>
    </row>
    <row r="14" spans="1:17" x14ac:dyDescent="0.25">
      <c r="B14" s="93">
        <f t="shared" si="1"/>
        <v>43476</v>
      </c>
      <c r="C14" s="93">
        <f t="shared" si="2"/>
        <v>43507</v>
      </c>
      <c r="D14" s="93">
        <f t="shared" si="3"/>
        <v>43535</v>
      </c>
      <c r="E14" s="93">
        <f t="shared" si="4"/>
        <v>43566</v>
      </c>
      <c r="F14" s="93">
        <f t="shared" si="5"/>
        <v>43596</v>
      </c>
      <c r="G14" s="93">
        <f t="shared" si="6"/>
        <v>43627</v>
      </c>
      <c r="H14" s="93">
        <f t="shared" si="7"/>
        <v>43657</v>
      </c>
      <c r="I14" s="93">
        <f t="shared" si="8"/>
        <v>43688</v>
      </c>
      <c r="J14" s="93">
        <f t="shared" si="9"/>
        <v>43719</v>
      </c>
      <c r="K14" s="93">
        <f t="shared" si="10"/>
        <v>43749</v>
      </c>
      <c r="L14" s="93">
        <f t="shared" si="11"/>
        <v>43780</v>
      </c>
      <c r="M14" s="93">
        <f t="shared" si="12"/>
        <v>43810</v>
      </c>
      <c r="O14" s="1"/>
      <c r="P14" s="91" t="s">
        <v>7</v>
      </c>
      <c r="Q14" s="125">
        <f>DATE($A$1,8,15)</f>
        <v>43692</v>
      </c>
    </row>
    <row r="15" spans="1:17" x14ac:dyDescent="0.25">
      <c r="B15" s="93">
        <f t="shared" si="1"/>
        <v>43477</v>
      </c>
      <c r="C15" s="93">
        <f t="shared" si="2"/>
        <v>43508</v>
      </c>
      <c r="D15" s="93">
        <f t="shared" si="3"/>
        <v>43536</v>
      </c>
      <c r="E15" s="93">
        <f t="shared" si="4"/>
        <v>43567</v>
      </c>
      <c r="F15" s="93">
        <f t="shared" si="5"/>
        <v>43597</v>
      </c>
      <c r="G15" s="93">
        <f t="shared" si="6"/>
        <v>43628</v>
      </c>
      <c r="H15" s="93">
        <f t="shared" si="7"/>
        <v>43658</v>
      </c>
      <c r="I15" s="93">
        <f t="shared" si="8"/>
        <v>43689</v>
      </c>
      <c r="J15" s="93">
        <f t="shared" si="9"/>
        <v>43720</v>
      </c>
      <c r="K15" s="93">
        <f t="shared" si="10"/>
        <v>43750</v>
      </c>
      <c r="L15" s="93">
        <f t="shared" si="11"/>
        <v>43781</v>
      </c>
      <c r="M15" s="93">
        <f t="shared" si="12"/>
        <v>43811</v>
      </c>
      <c r="O15" s="1"/>
      <c r="P15" s="91" t="s">
        <v>8</v>
      </c>
      <c r="Q15" s="125">
        <f>DATE($A$1,11,1)</f>
        <v>43770</v>
      </c>
    </row>
    <row r="16" spans="1:17" x14ac:dyDescent="0.25">
      <c r="B16" s="93">
        <f t="shared" si="1"/>
        <v>43478</v>
      </c>
      <c r="C16" s="93">
        <f t="shared" si="2"/>
        <v>43509</v>
      </c>
      <c r="D16" s="93">
        <f t="shared" si="3"/>
        <v>43537</v>
      </c>
      <c r="E16" s="93">
        <f t="shared" si="4"/>
        <v>43568</v>
      </c>
      <c r="F16" s="93">
        <f t="shared" si="5"/>
        <v>43598</v>
      </c>
      <c r="G16" s="93">
        <f t="shared" si="6"/>
        <v>43629</v>
      </c>
      <c r="H16" s="93">
        <f t="shared" si="7"/>
        <v>43659</v>
      </c>
      <c r="I16" s="93">
        <f t="shared" si="8"/>
        <v>43690</v>
      </c>
      <c r="J16" s="93">
        <f t="shared" si="9"/>
        <v>43721</v>
      </c>
      <c r="K16" s="93">
        <f t="shared" si="10"/>
        <v>43751</v>
      </c>
      <c r="L16" s="93">
        <f t="shared" si="11"/>
        <v>43782</v>
      </c>
      <c r="M16" s="93">
        <f t="shared" si="12"/>
        <v>43812</v>
      </c>
      <c r="P16" s="91" t="s">
        <v>9</v>
      </c>
      <c r="Q16" s="125">
        <f>DATE($A$1,11,11)</f>
        <v>43780</v>
      </c>
    </row>
    <row r="17" spans="2:17" x14ac:dyDescent="0.25">
      <c r="B17" s="93">
        <f t="shared" si="1"/>
        <v>43479</v>
      </c>
      <c r="C17" s="93">
        <f t="shared" si="2"/>
        <v>43510</v>
      </c>
      <c r="D17" s="93">
        <f t="shared" si="3"/>
        <v>43538</v>
      </c>
      <c r="E17" s="93">
        <f t="shared" si="4"/>
        <v>43569</v>
      </c>
      <c r="F17" s="93">
        <f t="shared" si="5"/>
        <v>43599</v>
      </c>
      <c r="G17" s="93">
        <f t="shared" si="6"/>
        <v>43630</v>
      </c>
      <c r="H17" s="93">
        <f t="shared" si="7"/>
        <v>43660</v>
      </c>
      <c r="I17" s="93">
        <f t="shared" si="8"/>
        <v>43691</v>
      </c>
      <c r="J17" s="93">
        <f t="shared" si="9"/>
        <v>43722</v>
      </c>
      <c r="K17" s="93">
        <f t="shared" si="10"/>
        <v>43752</v>
      </c>
      <c r="L17" s="93">
        <f t="shared" si="11"/>
        <v>43783</v>
      </c>
      <c r="M17" s="93">
        <f t="shared" si="12"/>
        <v>43813</v>
      </c>
      <c r="P17" s="91" t="s">
        <v>10</v>
      </c>
      <c r="Q17" s="125">
        <f>DATE($A$1,12,25)</f>
        <v>43824</v>
      </c>
    </row>
    <row r="18" spans="2:17" x14ac:dyDescent="0.25">
      <c r="B18" s="93">
        <f t="shared" si="1"/>
        <v>43480</v>
      </c>
      <c r="C18" s="93">
        <f t="shared" si="2"/>
        <v>43511</v>
      </c>
      <c r="D18" s="93">
        <f t="shared" si="3"/>
        <v>43539</v>
      </c>
      <c r="E18" s="93">
        <f t="shared" si="4"/>
        <v>43570</v>
      </c>
      <c r="F18" s="93">
        <f t="shared" si="5"/>
        <v>43600</v>
      </c>
      <c r="G18" s="93">
        <f t="shared" si="6"/>
        <v>43631</v>
      </c>
      <c r="H18" s="93">
        <f t="shared" si="7"/>
        <v>43661</v>
      </c>
      <c r="I18" s="93">
        <f t="shared" si="8"/>
        <v>43692</v>
      </c>
      <c r="J18" s="93">
        <f t="shared" si="9"/>
        <v>43723</v>
      </c>
      <c r="K18" s="93">
        <f t="shared" si="10"/>
        <v>43753</v>
      </c>
      <c r="L18" s="93">
        <f t="shared" si="11"/>
        <v>43784</v>
      </c>
      <c r="M18" s="93">
        <f t="shared" si="12"/>
        <v>43814</v>
      </c>
      <c r="P18" s="91"/>
      <c r="Q18" s="125"/>
    </row>
    <row r="19" spans="2:17" x14ac:dyDescent="0.25">
      <c r="B19" s="93">
        <f t="shared" si="1"/>
        <v>43481</v>
      </c>
      <c r="C19" s="93">
        <f t="shared" si="2"/>
        <v>43512</v>
      </c>
      <c r="D19" s="93">
        <f t="shared" si="3"/>
        <v>43540</v>
      </c>
      <c r="E19" s="93">
        <f t="shared" si="4"/>
        <v>43571</v>
      </c>
      <c r="F19" s="93">
        <f t="shared" si="5"/>
        <v>43601</v>
      </c>
      <c r="G19" s="93">
        <f t="shared" si="6"/>
        <v>43632</v>
      </c>
      <c r="H19" s="93">
        <f t="shared" si="7"/>
        <v>43662</v>
      </c>
      <c r="I19" s="93">
        <f t="shared" si="8"/>
        <v>43693</v>
      </c>
      <c r="J19" s="93">
        <f t="shared" si="9"/>
        <v>43724</v>
      </c>
      <c r="K19" s="93">
        <f t="shared" si="10"/>
        <v>43754</v>
      </c>
      <c r="L19" s="93">
        <f t="shared" si="11"/>
        <v>43785</v>
      </c>
      <c r="M19" s="93">
        <f t="shared" si="12"/>
        <v>43815</v>
      </c>
    </row>
    <row r="20" spans="2:17" x14ac:dyDescent="0.25">
      <c r="B20" s="93">
        <f t="shared" si="1"/>
        <v>43482</v>
      </c>
      <c r="C20" s="93">
        <f t="shared" si="2"/>
        <v>43513</v>
      </c>
      <c r="D20" s="93">
        <f t="shared" si="3"/>
        <v>43541</v>
      </c>
      <c r="E20" s="93">
        <f t="shared" si="4"/>
        <v>43572</v>
      </c>
      <c r="F20" s="93">
        <f t="shared" si="5"/>
        <v>43602</v>
      </c>
      <c r="G20" s="93">
        <f t="shared" si="6"/>
        <v>43633</v>
      </c>
      <c r="H20" s="93">
        <f t="shared" si="7"/>
        <v>43663</v>
      </c>
      <c r="I20" s="93">
        <f t="shared" si="8"/>
        <v>43694</v>
      </c>
      <c r="J20" s="93">
        <f t="shared" si="9"/>
        <v>43725</v>
      </c>
      <c r="K20" s="93">
        <f t="shared" si="10"/>
        <v>43755</v>
      </c>
      <c r="L20" s="93">
        <f t="shared" si="11"/>
        <v>43786</v>
      </c>
      <c r="M20" s="93">
        <f t="shared" si="12"/>
        <v>43816</v>
      </c>
    </row>
    <row r="21" spans="2:17" x14ac:dyDescent="0.25">
      <c r="B21" s="93">
        <f t="shared" si="1"/>
        <v>43483</v>
      </c>
      <c r="C21" s="93">
        <f t="shared" si="2"/>
        <v>43514</v>
      </c>
      <c r="D21" s="93">
        <f t="shared" si="3"/>
        <v>43542</v>
      </c>
      <c r="E21" s="93">
        <f t="shared" si="4"/>
        <v>43573</v>
      </c>
      <c r="F21" s="93">
        <f t="shared" si="5"/>
        <v>43603</v>
      </c>
      <c r="G21" s="93">
        <f t="shared" si="6"/>
        <v>43634</v>
      </c>
      <c r="H21" s="93">
        <f t="shared" si="7"/>
        <v>43664</v>
      </c>
      <c r="I21" s="93">
        <f t="shared" si="8"/>
        <v>43695</v>
      </c>
      <c r="J21" s="93">
        <f t="shared" si="9"/>
        <v>43726</v>
      </c>
      <c r="K21" s="93">
        <f t="shared" si="10"/>
        <v>43756</v>
      </c>
      <c r="L21" s="93">
        <f t="shared" si="11"/>
        <v>43787</v>
      </c>
      <c r="M21" s="93">
        <f t="shared" si="12"/>
        <v>43817</v>
      </c>
      <c r="Q21" s="79"/>
    </row>
    <row r="22" spans="2:17" x14ac:dyDescent="0.25">
      <c r="B22" s="93">
        <f t="shared" si="1"/>
        <v>43484</v>
      </c>
      <c r="C22" s="93">
        <f t="shared" si="2"/>
        <v>43515</v>
      </c>
      <c r="D22" s="93">
        <f t="shared" si="3"/>
        <v>43543</v>
      </c>
      <c r="E22" s="93">
        <f t="shared" si="4"/>
        <v>43574</v>
      </c>
      <c r="F22" s="93">
        <f t="shared" si="5"/>
        <v>43604</v>
      </c>
      <c r="G22" s="93">
        <f t="shared" si="6"/>
        <v>43635</v>
      </c>
      <c r="H22" s="93">
        <f t="shared" si="7"/>
        <v>43665</v>
      </c>
      <c r="I22" s="93">
        <f t="shared" si="8"/>
        <v>43696</v>
      </c>
      <c r="J22" s="93">
        <f t="shared" si="9"/>
        <v>43727</v>
      </c>
      <c r="K22" s="93">
        <f t="shared" si="10"/>
        <v>43757</v>
      </c>
      <c r="L22" s="93">
        <f t="shared" si="11"/>
        <v>43788</v>
      </c>
      <c r="M22" s="93">
        <f t="shared" si="12"/>
        <v>43818</v>
      </c>
      <c r="Q22" s="89"/>
    </row>
    <row r="23" spans="2:17" x14ac:dyDescent="0.25">
      <c r="B23" s="93">
        <f t="shared" si="1"/>
        <v>43485</v>
      </c>
      <c r="C23" s="93">
        <f t="shared" si="2"/>
        <v>43516</v>
      </c>
      <c r="D23" s="93">
        <f t="shared" si="3"/>
        <v>43544</v>
      </c>
      <c r="E23" s="93">
        <f t="shared" si="4"/>
        <v>43575</v>
      </c>
      <c r="F23" s="93">
        <f t="shared" si="5"/>
        <v>43605</v>
      </c>
      <c r="G23" s="93">
        <f t="shared" si="6"/>
        <v>43636</v>
      </c>
      <c r="H23" s="93">
        <f t="shared" si="7"/>
        <v>43666</v>
      </c>
      <c r="I23" s="93">
        <f t="shared" si="8"/>
        <v>43697</v>
      </c>
      <c r="J23" s="93">
        <f t="shared" si="9"/>
        <v>43728</v>
      </c>
      <c r="K23" s="93">
        <f t="shared" si="10"/>
        <v>43758</v>
      </c>
      <c r="L23" s="93">
        <f t="shared" si="11"/>
        <v>43789</v>
      </c>
      <c r="M23" s="93">
        <f t="shared" si="12"/>
        <v>43819</v>
      </c>
      <c r="Q23" s="79"/>
    </row>
    <row r="24" spans="2:17" x14ac:dyDescent="0.25">
      <c r="B24" s="93">
        <f t="shared" si="1"/>
        <v>43486</v>
      </c>
      <c r="C24" s="93">
        <f t="shared" si="2"/>
        <v>43517</v>
      </c>
      <c r="D24" s="93">
        <f t="shared" si="3"/>
        <v>43545</v>
      </c>
      <c r="E24" s="93">
        <f t="shared" si="4"/>
        <v>43576</v>
      </c>
      <c r="F24" s="93">
        <f t="shared" si="5"/>
        <v>43606</v>
      </c>
      <c r="G24" s="93">
        <f t="shared" si="6"/>
        <v>43637</v>
      </c>
      <c r="H24" s="93">
        <f t="shared" si="7"/>
        <v>43667</v>
      </c>
      <c r="I24" s="93">
        <f t="shared" si="8"/>
        <v>43698</v>
      </c>
      <c r="J24" s="93">
        <f t="shared" si="9"/>
        <v>43729</v>
      </c>
      <c r="K24" s="93">
        <f t="shared" si="10"/>
        <v>43759</v>
      </c>
      <c r="L24" s="93">
        <f t="shared" si="11"/>
        <v>43790</v>
      </c>
      <c r="M24" s="93">
        <f t="shared" si="12"/>
        <v>43820</v>
      </c>
      <c r="Q24" s="79"/>
    </row>
    <row r="25" spans="2:17" x14ac:dyDescent="0.25">
      <c r="B25" s="93">
        <f t="shared" si="1"/>
        <v>43487</v>
      </c>
      <c r="C25" s="93">
        <f t="shared" si="2"/>
        <v>43518</v>
      </c>
      <c r="D25" s="93">
        <f t="shared" si="3"/>
        <v>43546</v>
      </c>
      <c r="E25" s="93">
        <f t="shared" si="4"/>
        <v>43577</v>
      </c>
      <c r="F25" s="93">
        <f t="shared" si="5"/>
        <v>43607</v>
      </c>
      <c r="G25" s="93">
        <f t="shared" si="6"/>
        <v>43638</v>
      </c>
      <c r="H25" s="93">
        <f t="shared" si="7"/>
        <v>43668</v>
      </c>
      <c r="I25" s="93">
        <f t="shared" si="8"/>
        <v>43699</v>
      </c>
      <c r="J25" s="93">
        <f t="shared" si="9"/>
        <v>43730</v>
      </c>
      <c r="K25" s="93">
        <f t="shared" si="10"/>
        <v>43760</v>
      </c>
      <c r="L25" s="93">
        <f t="shared" si="11"/>
        <v>43791</v>
      </c>
      <c r="M25" s="93">
        <f t="shared" si="12"/>
        <v>43821</v>
      </c>
      <c r="P25" s="88"/>
      <c r="Q25" s="79"/>
    </row>
    <row r="26" spans="2:17" x14ac:dyDescent="0.25">
      <c r="B26" s="93">
        <f t="shared" si="1"/>
        <v>43488</v>
      </c>
      <c r="C26" s="93">
        <f t="shared" si="2"/>
        <v>43519</v>
      </c>
      <c r="D26" s="93">
        <f t="shared" si="3"/>
        <v>43547</v>
      </c>
      <c r="E26" s="93">
        <f t="shared" si="4"/>
        <v>43578</v>
      </c>
      <c r="F26" s="93">
        <f t="shared" si="5"/>
        <v>43608</v>
      </c>
      <c r="G26" s="93">
        <f t="shared" si="6"/>
        <v>43639</v>
      </c>
      <c r="H26" s="93">
        <f t="shared" si="7"/>
        <v>43669</v>
      </c>
      <c r="I26" s="93">
        <f t="shared" si="8"/>
        <v>43700</v>
      </c>
      <c r="J26" s="93">
        <f t="shared" si="9"/>
        <v>43731</v>
      </c>
      <c r="K26" s="93">
        <f t="shared" si="10"/>
        <v>43761</v>
      </c>
      <c r="L26" s="93">
        <f t="shared" si="11"/>
        <v>43792</v>
      </c>
      <c r="M26" s="93">
        <f t="shared" si="12"/>
        <v>43822</v>
      </c>
      <c r="Q26" s="79"/>
    </row>
    <row r="27" spans="2:17" x14ac:dyDescent="0.25">
      <c r="B27" s="93">
        <f t="shared" si="1"/>
        <v>43489</v>
      </c>
      <c r="C27" s="93">
        <f t="shared" si="2"/>
        <v>43520</v>
      </c>
      <c r="D27" s="93">
        <f t="shared" si="3"/>
        <v>43548</v>
      </c>
      <c r="E27" s="93">
        <f t="shared" si="4"/>
        <v>43579</v>
      </c>
      <c r="F27" s="93">
        <f t="shared" si="5"/>
        <v>43609</v>
      </c>
      <c r="G27" s="93">
        <f t="shared" si="6"/>
        <v>43640</v>
      </c>
      <c r="H27" s="93">
        <f t="shared" si="7"/>
        <v>43670</v>
      </c>
      <c r="I27" s="93">
        <f t="shared" si="8"/>
        <v>43701</v>
      </c>
      <c r="J27" s="93">
        <f t="shared" si="9"/>
        <v>43732</v>
      </c>
      <c r="K27" s="93">
        <f t="shared" si="10"/>
        <v>43762</v>
      </c>
      <c r="L27" s="93">
        <f t="shared" si="11"/>
        <v>43793</v>
      </c>
      <c r="M27" s="93">
        <f t="shared" si="12"/>
        <v>43823</v>
      </c>
      <c r="Q27" s="79"/>
    </row>
    <row r="28" spans="2:17" x14ac:dyDescent="0.25">
      <c r="B28" s="93">
        <f t="shared" si="1"/>
        <v>43490</v>
      </c>
      <c r="C28" s="93">
        <f t="shared" si="2"/>
        <v>43521</v>
      </c>
      <c r="D28" s="93">
        <f t="shared" si="3"/>
        <v>43549</v>
      </c>
      <c r="E28" s="93">
        <f t="shared" si="4"/>
        <v>43580</v>
      </c>
      <c r="F28" s="93">
        <f t="shared" si="5"/>
        <v>43610</v>
      </c>
      <c r="G28" s="93">
        <f t="shared" si="6"/>
        <v>43641</v>
      </c>
      <c r="H28" s="93">
        <f t="shared" si="7"/>
        <v>43671</v>
      </c>
      <c r="I28" s="93">
        <f t="shared" si="8"/>
        <v>43702</v>
      </c>
      <c r="J28" s="93">
        <f t="shared" si="9"/>
        <v>43733</v>
      </c>
      <c r="K28" s="93">
        <f t="shared" si="10"/>
        <v>43763</v>
      </c>
      <c r="L28" s="93">
        <f t="shared" si="11"/>
        <v>43794</v>
      </c>
      <c r="M28" s="93">
        <f t="shared" si="12"/>
        <v>43824</v>
      </c>
      <c r="Q28" s="79"/>
    </row>
    <row r="29" spans="2:17" x14ac:dyDescent="0.25">
      <c r="B29" s="93">
        <f t="shared" si="1"/>
        <v>43491</v>
      </c>
      <c r="C29" s="93">
        <f t="shared" si="2"/>
        <v>43522</v>
      </c>
      <c r="D29" s="93">
        <f t="shared" si="3"/>
        <v>43550</v>
      </c>
      <c r="E29" s="93">
        <f t="shared" si="4"/>
        <v>43581</v>
      </c>
      <c r="F29" s="93">
        <f t="shared" si="5"/>
        <v>43611</v>
      </c>
      <c r="G29" s="93">
        <f t="shared" si="6"/>
        <v>43642</v>
      </c>
      <c r="H29" s="93">
        <f t="shared" si="7"/>
        <v>43672</v>
      </c>
      <c r="I29" s="93">
        <f t="shared" si="8"/>
        <v>43703</v>
      </c>
      <c r="J29" s="93">
        <f t="shared" si="9"/>
        <v>43734</v>
      </c>
      <c r="K29" s="93">
        <f t="shared" si="10"/>
        <v>43764</v>
      </c>
      <c r="L29" s="93">
        <f t="shared" si="11"/>
        <v>43795</v>
      </c>
      <c r="M29" s="93">
        <f t="shared" si="12"/>
        <v>43825</v>
      </c>
      <c r="P29" s="88"/>
      <c r="Q29" s="79"/>
    </row>
    <row r="30" spans="2:17" x14ac:dyDescent="0.25">
      <c r="B30" s="93">
        <f t="shared" si="1"/>
        <v>43492</v>
      </c>
      <c r="C30" s="93">
        <f t="shared" si="2"/>
        <v>43523</v>
      </c>
      <c r="D30" s="93">
        <f t="shared" si="3"/>
        <v>43551</v>
      </c>
      <c r="E30" s="93">
        <f t="shared" si="4"/>
        <v>43582</v>
      </c>
      <c r="F30" s="93">
        <f t="shared" si="5"/>
        <v>43612</v>
      </c>
      <c r="G30" s="93">
        <f t="shared" si="6"/>
        <v>43643</v>
      </c>
      <c r="H30" s="93">
        <f t="shared" si="7"/>
        <v>43673</v>
      </c>
      <c r="I30" s="93">
        <f t="shared" si="8"/>
        <v>43704</v>
      </c>
      <c r="J30" s="93">
        <f t="shared" si="9"/>
        <v>43735</v>
      </c>
      <c r="K30" s="93">
        <f t="shared" si="10"/>
        <v>43765</v>
      </c>
      <c r="L30" s="93">
        <f t="shared" si="11"/>
        <v>43796</v>
      </c>
      <c r="M30" s="93">
        <f t="shared" si="12"/>
        <v>43826</v>
      </c>
      <c r="P30" s="88"/>
      <c r="Q30" s="79"/>
    </row>
    <row r="31" spans="2:17" x14ac:dyDescent="0.25">
      <c r="B31" s="93">
        <f t="shared" si="1"/>
        <v>43493</v>
      </c>
      <c r="C31" s="93">
        <f t="shared" si="2"/>
        <v>43524</v>
      </c>
      <c r="D31" s="93">
        <f t="shared" si="3"/>
        <v>43552</v>
      </c>
      <c r="E31" s="93">
        <f t="shared" si="4"/>
        <v>43583</v>
      </c>
      <c r="F31" s="93">
        <f t="shared" si="5"/>
        <v>43613</v>
      </c>
      <c r="G31" s="93">
        <f t="shared" si="6"/>
        <v>43644</v>
      </c>
      <c r="H31" s="93">
        <f t="shared" si="7"/>
        <v>43674</v>
      </c>
      <c r="I31" s="93">
        <f t="shared" si="8"/>
        <v>43705</v>
      </c>
      <c r="J31" s="93">
        <f t="shared" si="9"/>
        <v>43736</v>
      </c>
      <c r="K31" s="93">
        <f t="shared" si="10"/>
        <v>43766</v>
      </c>
      <c r="L31" s="93">
        <f t="shared" si="11"/>
        <v>43797</v>
      </c>
      <c r="M31" s="93">
        <f t="shared" si="12"/>
        <v>43827</v>
      </c>
      <c r="Q31" s="79"/>
    </row>
    <row r="32" spans="2:17" x14ac:dyDescent="0.25">
      <c r="B32" s="93">
        <f t="shared" si="1"/>
        <v>43494</v>
      </c>
      <c r="C32" s="93">
        <f t="shared" si="2"/>
        <v>43525</v>
      </c>
      <c r="D32" s="93">
        <f t="shared" si="3"/>
        <v>43553</v>
      </c>
      <c r="E32" s="93">
        <f t="shared" si="4"/>
        <v>43584</v>
      </c>
      <c r="F32" s="93">
        <f t="shared" si="5"/>
        <v>43614</v>
      </c>
      <c r="G32" s="93">
        <f t="shared" si="6"/>
        <v>43645</v>
      </c>
      <c r="H32" s="93">
        <f t="shared" si="7"/>
        <v>43675</v>
      </c>
      <c r="I32" s="93">
        <f t="shared" si="8"/>
        <v>43706</v>
      </c>
      <c r="J32" s="93">
        <f t="shared" si="9"/>
        <v>43737</v>
      </c>
      <c r="K32" s="93">
        <f t="shared" si="10"/>
        <v>43767</v>
      </c>
      <c r="L32" s="93">
        <f t="shared" si="11"/>
        <v>43798</v>
      </c>
      <c r="M32" s="93">
        <f t="shared" si="12"/>
        <v>43828</v>
      </c>
      <c r="P32" s="88"/>
      <c r="Q32" s="79"/>
    </row>
    <row r="33" spans="2:17" x14ac:dyDescent="0.25">
      <c r="B33" s="93">
        <f>DATE($A$1,COLUMN(A:L),ROW(30:60))</f>
        <v>43495</v>
      </c>
      <c r="C33" s="93"/>
      <c r="D33" s="93">
        <f t="shared" ref="D33:M33" si="13">DATE($A$1,COLUMN(C:N),ROW(30:60))</f>
        <v>43554</v>
      </c>
      <c r="E33" s="93">
        <f t="shared" si="13"/>
        <v>43585</v>
      </c>
      <c r="F33" s="93">
        <f t="shared" si="5"/>
        <v>43615</v>
      </c>
      <c r="G33" s="93">
        <f t="shared" si="6"/>
        <v>43646</v>
      </c>
      <c r="H33" s="93">
        <f t="shared" si="13"/>
        <v>43676</v>
      </c>
      <c r="I33" s="93">
        <f t="shared" si="13"/>
        <v>43707</v>
      </c>
      <c r="J33" s="93">
        <f t="shared" si="13"/>
        <v>43738</v>
      </c>
      <c r="K33" s="93">
        <f t="shared" si="13"/>
        <v>43768</v>
      </c>
      <c r="L33" s="93">
        <f t="shared" si="13"/>
        <v>43799</v>
      </c>
      <c r="M33" s="93">
        <f t="shared" si="13"/>
        <v>43829</v>
      </c>
      <c r="P33" s="88"/>
      <c r="Q33" s="79"/>
    </row>
    <row r="34" spans="2:17" ht="15.75" thickBot="1" x14ac:dyDescent="0.3">
      <c r="B34" s="94">
        <f>DATE($A$1,COLUMN(A:L),ROW(31:61))</f>
        <v>43496</v>
      </c>
      <c r="C34" s="94"/>
      <c r="D34" s="94">
        <f>DATE($A$1,COLUMN(C:N),ROW(31:61))</f>
        <v>43555</v>
      </c>
      <c r="E34" s="94"/>
      <c r="F34" s="94">
        <f>DATE($A$1,COLUMN(E:P),ROW(31:61))</f>
        <v>43616</v>
      </c>
      <c r="G34" s="94"/>
      <c r="H34" s="94">
        <f>DATE($A$1,COLUMN(G:R),ROW(31:61))</f>
        <v>43677</v>
      </c>
      <c r="I34" s="94">
        <f>DATE($A$1,COLUMN(H:S),ROW(31:61))</f>
        <v>43708</v>
      </c>
      <c r="J34" s="94"/>
      <c r="K34" s="94">
        <f>DATE($A$1,COLUMN(J:U),ROW(31:61))</f>
        <v>43769</v>
      </c>
      <c r="L34" s="94"/>
      <c r="M34" s="94">
        <f>DATE($A$1,COLUMN(L:W),ROW(31:61))</f>
        <v>43830</v>
      </c>
    </row>
  </sheetData>
  <sheetProtection sheet="1" objects="1" scenarios="1"/>
  <conditionalFormatting sqref="B4:M34">
    <cfRule type="expression" dxfId="59" priority="1" stopIfTrue="1">
      <formula>MONTH(B4)&lt;&gt;(COLUMN(B4)-1)</formula>
    </cfRule>
    <cfRule type="expression" dxfId="58" priority="16">
      <formula>WEEKDAY(B4,2)&gt;5</formula>
    </cfRule>
    <cfRule type="expression" dxfId="57" priority="18">
      <formula>COUNTIF(($Q$5:$Q$17),B4)=1</formula>
    </cfRule>
  </conditionalFormatting>
  <dataValidations count="1">
    <dataValidation type="list" allowBlank="1" showInputMessage="1" showErrorMessage="1" sqref="A1" xr:uid="{19E7FCF0-0322-48DE-9238-F045299A8C15}">
      <formula1>"2019,2020,2021,2022,2023,2024,2025,2026,2027,2028,2029,2030"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88E4A-E8D8-41B0-A641-E7E7D29DB44A}">
  <dimension ref="A1:AC66"/>
  <sheetViews>
    <sheetView showZeros="0" tabSelected="1" zoomScale="80" zoomScaleNormal="80" workbookViewId="0">
      <selection activeCell="Z12" sqref="Z12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7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710937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14062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9" customFormat="1" x14ac:dyDescent="0.25"/>
    <row r="2" spans="1:29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9" ht="16.5" thickBot="1" x14ac:dyDescent="0.3">
      <c r="A3" s="311" t="s">
        <v>12</v>
      </c>
      <c r="B3" s="9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9" ht="12.75" customHeight="1" thickBot="1" x14ac:dyDescent="0.3">
      <c r="A4" s="347"/>
      <c r="B4" s="326">
        <f ca="1">DATE(Calendrier!$A$1,_xlfn.SHEET()-1,(ROW()/2)-1)</f>
        <v>43466</v>
      </c>
      <c r="C4" s="327" t="s">
        <v>167</v>
      </c>
      <c r="D4" s="20" t="s">
        <v>31</v>
      </c>
      <c r="E4" s="328" t="str">
        <f t="shared" ref="E4:E32" si="0">IF(C4="","",IF(OR(C4="Cp",C4="AM",C4="Re",C4="Fe"),"",1))</f>
        <v/>
      </c>
      <c r="F4" s="21"/>
      <c r="G4" s="21"/>
      <c r="H4" s="329">
        <f>((G4-F4)+(G5-F5))</f>
        <v>0</v>
      </c>
      <c r="I4" s="330"/>
      <c r="J4" s="331" t="str">
        <f>IF(OR(C4="SiA",C4="SeA",C4="Si",C4="Ast",C4="For"),1,"")</f>
        <v/>
      </c>
      <c r="K4" s="332">
        <f>IF(OR(C4="Cp"),1,"")</f>
        <v>1</v>
      </c>
      <c r="L4" s="339"/>
      <c r="M4" s="340"/>
      <c r="N4" s="341"/>
      <c r="O4" s="342" t="str">
        <f>IF(OR(C4="SiA",C4="SeA",C4="Si"),1,"")</f>
        <v/>
      </c>
      <c r="P4" s="22"/>
      <c r="Q4" s="23"/>
      <c r="R4" s="343">
        <f>((Q4-P4)-(Q5-P5))</f>
        <v>0</v>
      </c>
      <c r="S4" s="345">
        <f>(Q4-P4)+(Q5-P5)</f>
        <v>0</v>
      </c>
      <c r="T4" s="346"/>
      <c r="U4" s="346"/>
      <c r="V4" s="335" t="str">
        <f>IF(OR(C4="SiA",C4="SeA",C4="Ast"),1,"")</f>
        <v/>
      </c>
      <c r="W4" s="336"/>
      <c r="X4" s="24"/>
      <c r="Y4" s="25"/>
      <c r="Z4" s="8"/>
      <c r="AC4" s="8"/>
    </row>
    <row r="5" spans="1:29" ht="13.5" customHeight="1" x14ac:dyDescent="0.25">
      <c r="A5" s="337">
        <f>SUM(H4:H15)+SUM(R4:R15)+A1</f>
        <v>0</v>
      </c>
      <c r="B5" s="310"/>
      <c r="C5" s="229"/>
      <c r="D5" s="26" t="s">
        <v>32</v>
      </c>
      <c r="E5" s="269"/>
      <c r="F5" s="27"/>
      <c r="G5" s="27"/>
      <c r="H5" s="320"/>
      <c r="I5" s="272"/>
      <c r="J5" s="235"/>
      <c r="K5" s="316"/>
      <c r="L5" s="247"/>
      <c r="M5" s="248"/>
      <c r="N5" s="249"/>
      <c r="O5" s="265"/>
      <c r="P5" s="28"/>
      <c r="Q5" s="29"/>
      <c r="R5" s="344"/>
      <c r="S5" s="253"/>
      <c r="T5" s="209"/>
      <c r="U5" s="209"/>
      <c r="V5" s="210"/>
      <c r="W5" s="238"/>
      <c r="X5" s="24"/>
      <c r="Y5" s="25"/>
      <c r="Z5" s="8"/>
      <c r="AC5" s="8"/>
    </row>
    <row r="6" spans="1:29" ht="12.75" customHeight="1" x14ac:dyDescent="0.25">
      <c r="A6" s="318"/>
      <c r="B6" s="309">
        <f ca="1">DATE(Calendrier!$A$1,_xlfn.SHEET()-1,(ROW()/2)-1)</f>
        <v>43467</v>
      </c>
      <c r="C6" s="229"/>
      <c r="D6" s="20" t="s">
        <v>31</v>
      </c>
      <c r="E6" s="268" t="str">
        <f t="shared" si="0"/>
        <v/>
      </c>
      <c r="F6" s="30"/>
      <c r="G6" s="30"/>
      <c r="H6" s="314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257" t="str">
        <f>IF(OR(C6="SiA",C6="SeA",C6="Si"),1,"")</f>
        <v/>
      </c>
      <c r="P6" s="28"/>
      <c r="Q6" s="29"/>
      <c r="R6" s="224">
        <f>((Q6-P6)-(Q7-P7))</f>
        <v>0</v>
      </c>
      <c r="S6" s="226">
        <f t="shared" ref="S6" si="2">(Q6-P6)+(Q7-P7)</f>
        <v>0</v>
      </c>
      <c r="T6" s="209"/>
      <c r="U6" s="209"/>
      <c r="V6" s="210" t="str">
        <f t="shared" ref="V6" si="3">IF(OR(C6="SiA",C6="SeA",C6="Si",C6="Ast"),1,"")</f>
        <v/>
      </c>
      <c r="W6" s="237"/>
      <c r="X6" s="31"/>
      <c r="Y6" s="32"/>
      <c r="Z6" s="8"/>
      <c r="AC6" s="8"/>
    </row>
    <row r="7" spans="1:29" ht="12.75" customHeight="1" x14ac:dyDescent="0.25">
      <c r="A7" s="318"/>
      <c r="B7" s="310"/>
      <c r="C7" s="229"/>
      <c r="D7" s="26" t="s">
        <v>32</v>
      </c>
      <c r="E7" s="269"/>
      <c r="F7" s="30"/>
      <c r="G7" s="30"/>
      <c r="H7" s="320"/>
      <c r="I7" s="322"/>
      <c r="J7" s="235"/>
      <c r="K7" s="316"/>
      <c r="L7" s="247"/>
      <c r="M7" s="248"/>
      <c r="N7" s="249"/>
      <c r="O7" s="265"/>
      <c r="P7" s="28"/>
      <c r="Q7" s="29"/>
      <c r="R7" s="252"/>
      <c r="S7" s="253"/>
      <c r="T7" s="209"/>
      <c r="U7" s="209"/>
      <c r="V7" s="210"/>
      <c r="W7" s="238"/>
      <c r="X7" s="31"/>
      <c r="Y7" s="32"/>
      <c r="Z7" s="8"/>
      <c r="AC7" s="8"/>
    </row>
    <row r="8" spans="1:29" ht="12.75" customHeight="1" x14ac:dyDescent="0.25">
      <c r="A8" s="318"/>
      <c r="B8" s="309">
        <f ca="1">DATE(Calendrier!$A$1,_xlfn.SHEET()-1,(ROW()/2)-1)</f>
        <v>43468</v>
      </c>
      <c r="C8" s="229" t="s">
        <v>168</v>
      </c>
      <c r="D8" s="26" t="s">
        <v>31</v>
      </c>
      <c r="E8" s="268">
        <f t="shared" si="0"/>
        <v>1</v>
      </c>
      <c r="F8" s="30"/>
      <c r="G8" s="30"/>
      <c r="H8" s="314">
        <f>((G8-F8)+(G9-F9))</f>
        <v>0</v>
      </c>
      <c r="I8" s="321"/>
      <c r="J8" s="235" t="str">
        <f t="shared" ref="J8" si="4">IF(OR(C8="SiA",C8="SeA",C8="Si",C8="Ast",C8="For"),1,"")</f>
        <v/>
      </c>
      <c r="K8" s="315" t="str">
        <f>IF(OR(C8="Cp"),1,"")</f>
        <v/>
      </c>
      <c r="L8" s="247"/>
      <c r="M8" s="248"/>
      <c r="N8" s="249"/>
      <c r="O8" s="257" t="str">
        <f>IF(OR(C8="SiA",C8="SeA",C8="Si"),1,"")</f>
        <v/>
      </c>
      <c r="P8" s="28"/>
      <c r="Q8" s="29"/>
      <c r="R8" s="224">
        <f>((Q8-P8)-(Q9-P9))</f>
        <v>0</v>
      </c>
      <c r="S8" s="226">
        <f t="shared" ref="S8" si="5">(Q8-P8)+(Q9-P9)</f>
        <v>0</v>
      </c>
      <c r="T8" s="209"/>
      <c r="U8" s="209"/>
      <c r="V8" s="210" t="str">
        <f t="shared" ref="V8" si="6">IF(OR(C8="SiA",C8="SeA",C8="Si",C8="Ast"),1,"")</f>
        <v/>
      </c>
      <c r="W8" s="237"/>
      <c r="X8" s="31"/>
      <c r="Y8" s="32"/>
      <c r="Z8" s="8"/>
      <c r="AC8" s="8"/>
    </row>
    <row r="9" spans="1:29" ht="12.75" customHeight="1" x14ac:dyDescent="0.25">
      <c r="A9" s="318"/>
      <c r="B9" s="310"/>
      <c r="C9" s="229"/>
      <c r="D9" s="26" t="s">
        <v>32</v>
      </c>
      <c r="E9" s="269"/>
      <c r="F9" s="30"/>
      <c r="G9" s="30"/>
      <c r="H9" s="320"/>
      <c r="I9" s="322"/>
      <c r="J9" s="235"/>
      <c r="K9" s="316"/>
      <c r="L9" s="247"/>
      <c r="M9" s="248"/>
      <c r="N9" s="249"/>
      <c r="O9" s="265"/>
      <c r="P9" s="28"/>
      <c r="Q9" s="29"/>
      <c r="R9" s="252"/>
      <c r="S9" s="253"/>
      <c r="T9" s="209"/>
      <c r="U9" s="209"/>
      <c r="V9" s="210"/>
      <c r="W9" s="238"/>
      <c r="X9" s="31"/>
      <c r="Y9" s="32"/>
      <c r="Z9" s="8"/>
      <c r="AC9" s="8"/>
    </row>
    <row r="10" spans="1:29" ht="12.75" customHeight="1" x14ac:dyDescent="0.25">
      <c r="A10" s="318"/>
      <c r="B10" s="309">
        <f ca="1">DATE(Calendrier!$A$1,_xlfn.SHEET()-1,(ROW()/2)-1)</f>
        <v>43469</v>
      </c>
      <c r="C10" s="229"/>
      <c r="D10" s="26" t="s">
        <v>31</v>
      </c>
      <c r="E10" s="268" t="str">
        <f t="shared" si="0"/>
        <v/>
      </c>
      <c r="F10" s="30"/>
      <c r="G10" s="30"/>
      <c r="H10" s="314">
        <f>((G10-F10)+(G11-F11))</f>
        <v>0</v>
      </c>
      <c r="I10" s="321"/>
      <c r="J10" s="235" t="str">
        <f t="shared" ref="J10" si="7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257" t="str">
        <f>IF(OR(C10="SiA",C10="SeA",C10="Si"),1,"")</f>
        <v/>
      </c>
      <c r="P10" s="28"/>
      <c r="Q10" s="29"/>
      <c r="R10" s="224">
        <f>((Q10-P10)-(Q11-P11))</f>
        <v>0</v>
      </c>
      <c r="S10" s="226">
        <f t="shared" ref="S10" si="8">(Q10-P10)+(Q11-P11)</f>
        <v>0</v>
      </c>
      <c r="T10" s="209"/>
      <c r="U10" s="209"/>
      <c r="V10" s="210" t="str">
        <f t="shared" ref="V10" si="9">IF(OR(C10="SiA",C10="SeA",C10="Si",C10="Ast"),1,"")</f>
        <v/>
      </c>
      <c r="W10" s="237"/>
      <c r="X10" s="31"/>
      <c r="Z10" s="8"/>
    </row>
    <row r="11" spans="1:29" ht="12.75" customHeight="1" x14ac:dyDescent="0.25">
      <c r="A11" s="318"/>
      <c r="B11" s="310"/>
      <c r="C11" s="229"/>
      <c r="D11" s="26" t="s">
        <v>32</v>
      </c>
      <c r="E11" s="269"/>
      <c r="F11" s="30"/>
      <c r="G11" s="30"/>
      <c r="H11" s="320"/>
      <c r="I11" s="322"/>
      <c r="J11" s="235"/>
      <c r="K11" s="316"/>
      <c r="L11" s="247"/>
      <c r="M11" s="248"/>
      <c r="N11" s="249"/>
      <c r="O11" s="265"/>
      <c r="P11" s="28"/>
      <c r="Q11" s="29"/>
      <c r="R11" s="252"/>
      <c r="S11" s="253"/>
      <c r="T11" s="209"/>
      <c r="U11" s="209"/>
      <c r="V11" s="210"/>
      <c r="W11" s="238"/>
      <c r="X11" s="31"/>
      <c r="Z11" s="8"/>
    </row>
    <row r="12" spans="1:29" ht="12.75" customHeight="1" x14ac:dyDescent="0.25">
      <c r="A12" s="318"/>
      <c r="B12" s="309">
        <f ca="1">DATE(Calendrier!$A$1,_xlfn.SHEET()-1,(ROW()/2)-1)</f>
        <v>43470</v>
      </c>
      <c r="C12" s="229"/>
      <c r="D12" s="26" t="s">
        <v>31</v>
      </c>
      <c r="E12" s="268" t="str">
        <f t="shared" si="0"/>
        <v/>
      </c>
      <c r="F12" s="30"/>
      <c r="G12" s="30"/>
      <c r="H12" s="314">
        <f>((G12-F12)+(G13-F13))</f>
        <v>0</v>
      </c>
      <c r="I12" s="271"/>
      <c r="J12" s="235" t="str">
        <f t="shared" ref="J12" si="10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257" t="str">
        <f>IF(OR(C12="SiA",C12="SeA",C12="Si"),1,"")</f>
        <v/>
      </c>
      <c r="P12" s="28"/>
      <c r="Q12" s="29"/>
      <c r="R12" s="224">
        <f>((Q12-P12)-(Q13-P13))</f>
        <v>0</v>
      </c>
      <c r="S12" s="226">
        <f t="shared" ref="S12" si="11">(Q12-P12)+(Q13-P13)</f>
        <v>0</v>
      </c>
      <c r="T12" s="209"/>
      <c r="U12" s="209"/>
      <c r="V12" s="210" t="str">
        <f t="shared" ref="V12" si="12">IF(OR(C12="SiA",C12="SeA",C12="Si",C12="Ast"),1,"")</f>
        <v/>
      </c>
      <c r="W12" s="237"/>
      <c r="X12" s="31"/>
      <c r="Z12" s="8"/>
    </row>
    <row r="13" spans="1:29" ht="12.75" customHeight="1" x14ac:dyDescent="0.25">
      <c r="A13" s="318"/>
      <c r="B13" s="310"/>
      <c r="C13" s="229"/>
      <c r="D13" s="26" t="s">
        <v>32</v>
      </c>
      <c r="E13" s="269"/>
      <c r="F13" s="30"/>
      <c r="G13" s="30"/>
      <c r="H13" s="320"/>
      <c r="I13" s="272"/>
      <c r="J13" s="235"/>
      <c r="K13" s="316"/>
      <c r="L13" s="247"/>
      <c r="M13" s="248"/>
      <c r="N13" s="249"/>
      <c r="O13" s="265"/>
      <c r="P13" s="28"/>
      <c r="Q13" s="29"/>
      <c r="R13" s="252"/>
      <c r="S13" s="253"/>
      <c r="T13" s="209"/>
      <c r="U13" s="209"/>
      <c r="V13" s="210"/>
      <c r="W13" s="238"/>
      <c r="X13" s="31"/>
      <c r="Z13" s="8"/>
    </row>
    <row r="14" spans="1:29" ht="12.75" customHeight="1" thickBot="1" x14ac:dyDescent="0.3">
      <c r="A14" s="338"/>
      <c r="B14" s="309">
        <f ca="1">DATE(Calendrier!$A$1,_xlfn.SHEET()-1,(ROW()/2)-1)</f>
        <v>43471</v>
      </c>
      <c r="C14" s="229"/>
      <c r="D14" s="26" t="s">
        <v>31</v>
      </c>
      <c r="E14" s="268" t="str">
        <f t="shared" si="0"/>
        <v/>
      </c>
      <c r="F14" s="30"/>
      <c r="G14" s="30"/>
      <c r="H14" s="314">
        <f>((G14-F14)+(G15-F15))</f>
        <v>0</v>
      </c>
      <c r="I14" s="271"/>
      <c r="J14" s="235" t="str">
        <f t="shared" ref="J14" si="13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257" t="str">
        <f>IF(OR(C14="SiA",C14="SeA",C14="Si"),1,"")</f>
        <v/>
      </c>
      <c r="P14" s="28"/>
      <c r="Q14" s="29"/>
      <c r="R14" s="224">
        <f>((Q14-P14)-(Q15-P15))</f>
        <v>0</v>
      </c>
      <c r="S14" s="226">
        <f t="shared" ref="S14" si="14">(Q14-P14)+(Q15-P15)</f>
        <v>0</v>
      </c>
      <c r="T14" s="209"/>
      <c r="U14" s="209"/>
      <c r="V14" s="210" t="str">
        <f t="shared" ref="V14" si="15">IF(OR(C14="SiA",C14="SeA",C14="Si",C14="Ast"),1,"")</f>
        <v/>
      </c>
      <c r="W14" s="237"/>
      <c r="X14" s="31"/>
      <c r="Z14" s="8"/>
    </row>
    <row r="15" spans="1:29" ht="13.5" customHeight="1" x14ac:dyDescent="0.25">
      <c r="A15" s="311" t="s">
        <v>33</v>
      </c>
      <c r="B15" s="310"/>
      <c r="C15" s="229"/>
      <c r="D15" s="26" t="s">
        <v>32</v>
      </c>
      <c r="E15" s="269"/>
      <c r="F15" s="30"/>
      <c r="G15" s="30"/>
      <c r="H15" s="320"/>
      <c r="I15" s="272"/>
      <c r="J15" s="235"/>
      <c r="K15" s="316"/>
      <c r="L15" s="239"/>
      <c r="M15" s="240"/>
      <c r="N15" s="241"/>
      <c r="O15" s="265"/>
      <c r="P15" s="28"/>
      <c r="Q15" s="29"/>
      <c r="R15" s="252"/>
      <c r="S15" s="253"/>
      <c r="T15" s="209"/>
      <c r="U15" s="209"/>
      <c r="V15" s="210"/>
      <c r="W15" s="238"/>
      <c r="X15" s="31"/>
      <c r="Z15" s="8"/>
    </row>
    <row r="16" spans="1:29" ht="12.75" customHeight="1" thickBot="1" x14ac:dyDescent="0.3">
      <c r="A16" s="312"/>
      <c r="B16" s="313">
        <f ca="1">DATE(Calendrier!$A$1,_xlfn.SHEET()-1,(ROW()/2)-1)</f>
        <v>43472</v>
      </c>
      <c r="C16" s="229"/>
      <c r="D16" s="26" t="s">
        <v>31</v>
      </c>
      <c r="E16" s="260" t="str">
        <f t="shared" si="0"/>
        <v/>
      </c>
      <c r="F16" s="33"/>
      <c r="G16" s="33"/>
      <c r="H16" s="314">
        <f>((G16-F16)+(G17-F17))</f>
        <v>0</v>
      </c>
      <c r="I16" s="262"/>
      <c r="J16" s="235" t="str">
        <f t="shared" ref="J16" si="16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257" t="str">
        <f>IF(OR(C16="SiA",C16="SeA",C16="Si"),1,"")</f>
        <v/>
      </c>
      <c r="P16" s="34"/>
      <c r="Q16" s="35"/>
      <c r="R16" s="224">
        <f>((Q16-P16)-(Q17-P17))</f>
        <v>0</v>
      </c>
      <c r="S16" s="226">
        <f t="shared" ref="S16" si="17">(Q16-P16)+(Q17-P17)</f>
        <v>0</v>
      </c>
      <c r="T16" s="209"/>
      <c r="U16" s="209"/>
      <c r="V16" s="210" t="str">
        <f t="shared" ref="V16" si="18">IF(OR(C16="SiA",C16="SeA",C16="Si",C16="Ast"),1,"")</f>
        <v/>
      </c>
      <c r="W16" s="237"/>
      <c r="X16" s="24"/>
      <c r="Z16" s="8"/>
    </row>
    <row r="17" spans="1:26" ht="13.5" customHeight="1" x14ac:dyDescent="0.25">
      <c r="A17" s="317">
        <f>SUM(H16:H31)+SUM(R16:R31)</f>
        <v>0</v>
      </c>
      <c r="B17" s="255"/>
      <c r="C17" s="229"/>
      <c r="D17" s="26" t="s">
        <v>32</v>
      </c>
      <c r="E17" s="242"/>
      <c r="F17" s="36"/>
      <c r="G17" s="36"/>
      <c r="H17" s="305"/>
      <c r="I17" s="245"/>
      <c r="J17" s="235"/>
      <c r="K17" s="301"/>
      <c r="L17" s="239"/>
      <c r="M17" s="240"/>
      <c r="N17" s="241"/>
      <c r="O17" s="251"/>
      <c r="P17" s="37"/>
      <c r="Q17" s="38"/>
      <c r="R17" s="252"/>
      <c r="S17" s="253"/>
      <c r="T17" s="209"/>
      <c r="U17" s="209"/>
      <c r="V17" s="210"/>
      <c r="W17" s="238"/>
      <c r="X17" s="24"/>
      <c r="Z17" s="8"/>
    </row>
    <row r="18" spans="1:26" ht="12.75" customHeight="1" x14ac:dyDescent="0.25">
      <c r="A18" s="318"/>
      <c r="B18" s="255">
        <f ca="1">DATE(Calendrier!$A$1,_xlfn.SHEET()-1,(ROW()/2)-1)</f>
        <v>43473</v>
      </c>
      <c r="C18" s="229"/>
      <c r="D18" s="26" t="s">
        <v>31</v>
      </c>
      <c r="E18" s="242" t="str">
        <f t="shared" si="0"/>
        <v/>
      </c>
      <c r="F18" s="36"/>
      <c r="G18" s="36"/>
      <c r="H18" s="304">
        <f>((G18-F18)+(G19-F19))</f>
        <v>0</v>
      </c>
      <c r="I18" s="245"/>
      <c r="J18" s="235" t="str">
        <f t="shared" ref="J18" si="19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250" t="str">
        <f>IF(OR(C18="SiA",C18="SeA",C18="Si"),1,"")</f>
        <v/>
      </c>
      <c r="P18" s="37"/>
      <c r="Q18" s="38"/>
      <c r="R18" s="224">
        <f>((Q18-P18)-(Q19-P19))</f>
        <v>0</v>
      </c>
      <c r="S18" s="226">
        <f t="shared" ref="S18" si="20">(Q18-P18)+(Q19-P19)</f>
        <v>0</v>
      </c>
      <c r="T18" s="209"/>
      <c r="U18" s="209"/>
      <c r="V18" s="210" t="str">
        <f t="shared" ref="V18" si="21">IF(OR(C18="SiA",C18="SeA",C18="Si",C18="Ast"),1,"")</f>
        <v/>
      </c>
      <c r="W18" s="237"/>
      <c r="X18" s="31"/>
      <c r="Z18" s="8"/>
    </row>
    <row r="19" spans="1:26" ht="12.75" customHeight="1" x14ac:dyDescent="0.25">
      <c r="A19" s="318"/>
      <c r="B19" s="255"/>
      <c r="C19" s="229"/>
      <c r="D19" s="26" t="s">
        <v>32</v>
      </c>
      <c r="E19" s="242"/>
      <c r="F19" s="36"/>
      <c r="G19" s="36"/>
      <c r="H19" s="305"/>
      <c r="I19" s="245"/>
      <c r="J19" s="235"/>
      <c r="K19" s="301"/>
      <c r="L19" s="247"/>
      <c r="M19" s="248"/>
      <c r="N19" s="249"/>
      <c r="O19" s="251"/>
      <c r="P19" s="37"/>
      <c r="Q19" s="38"/>
      <c r="R19" s="252"/>
      <c r="S19" s="253"/>
      <c r="T19" s="209"/>
      <c r="U19" s="209"/>
      <c r="V19" s="210"/>
      <c r="W19" s="238"/>
      <c r="X19" s="31"/>
      <c r="Z19" s="8"/>
    </row>
    <row r="20" spans="1:26" ht="12.75" customHeight="1" x14ac:dyDescent="0.25">
      <c r="A20" s="318"/>
      <c r="B20" s="255">
        <f ca="1">DATE(Calendrier!$A$1,_xlfn.SHEET()-1,(ROW()/2)-1)</f>
        <v>43474</v>
      </c>
      <c r="C20" s="229"/>
      <c r="D20" s="26" t="s">
        <v>31</v>
      </c>
      <c r="E20" s="242" t="str">
        <f t="shared" si="0"/>
        <v/>
      </c>
      <c r="F20" s="36"/>
      <c r="G20" s="36"/>
      <c r="H20" s="304">
        <f>((G20-F20)+(G21-F21))</f>
        <v>0</v>
      </c>
      <c r="I20" s="245"/>
      <c r="J20" s="235" t="str">
        <f t="shared" ref="J20" si="22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250" t="str">
        <f>IF(OR(C20="SiA",C20="SeA",C20="Si"),1,"")</f>
        <v/>
      </c>
      <c r="P20" s="37"/>
      <c r="Q20" s="38"/>
      <c r="R20" s="224">
        <f>((Q20-P20)-(Q21-P21))</f>
        <v>0</v>
      </c>
      <c r="S20" s="226">
        <f t="shared" ref="S20" si="23">(Q20-P20)+(Q21-P21)</f>
        <v>0</v>
      </c>
      <c r="T20" s="209"/>
      <c r="U20" s="209"/>
      <c r="V20" s="210" t="str">
        <f t="shared" ref="V20" si="24">IF(OR(C20="SiA",C20="SeA",C20="Si",C20="Ast"),1,"")</f>
        <v/>
      </c>
      <c r="W20" s="237"/>
      <c r="X20" s="31"/>
      <c r="Z20" s="8"/>
    </row>
    <row r="21" spans="1:26" ht="12.75" customHeight="1" x14ac:dyDescent="0.25">
      <c r="A21" s="318"/>
      <c r="B21" s="255"/>
      <c r="C21" s="229"/>
      <c r="D21" s="26" t="s">
        <v>32</v>
      </c>
      <c r="E21" s="242"/>
      <c r="F21" s="36"/>
      <c r="G21" s="36"/>
      <c r="H21" s="305"/>
      <c r="I21" s="245"/>
      <c r="J21" s="235"/>
      <c r="K21" s="301"/>
      <c r="L21" s="247"/>
      <c r="M21" s="248"/>
      <c r="N21" s="249"/>
      <c r="O21" s="251"/>
      <c r="P21" s="37"/>
      <c r="Q21" s="38"/>
      <c r="R21" s="252"/>
      <c r="S21" s="253"/>
      <c r="T21" s="209"/>
      <c r="U21" s="209"/>
      <c r="V21" s="210"/>
      <c r="W21" s="238"/>
      <c r="X21" s="31"/>
      <c r="Z21" s="8"/>
    </row>
    <row r="22" spans="1:26" ht="12.75" customHeight="1" x14ac:dyDescent="0.25">
      <c r="A22" s="318"/>
      <c r="B22" s="255">
        <f ca="1">DATE(Calendrier!$A$1,_xlfn.SHEET()-1,(ROW()/2)-1)</f>
        <v>43475</v>
      </c>
      <c r="C22" s="229"/>
      <c r="D22" s="26" t="s">
        <v>31</v>
      </c>
      <c r="E22" s="242" t="str">
        <f t="shared" si="0"/>
        <v/>
      </c>
      <c r="F22" s="36"/>
      <c r="G22" s="36"/>
      <c r="H22" s="304">
        <f>((G22-F22)+(G23-F23))</f>
        <v>0</v>
      </c>
      <c r="I22" s="245"/>
      <c r="J22" s="235" t="str">
        <f t="shared" ref="J22" si="25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250" t="str">
        <f>IF(OR(C22="SiA",C22="SeA",C22="Si"),1,"")</f>
        <v/>
      </c>
      <c r="P22" s="37"/>
      <c r="Q22" s="38"/>
      <c r="R22" s="224">
        <f>((Q22-P22)-(Q23-P23))</f>
        <v>0</v>
      </c>
      <c r="S22" s="226">
        <f t="shared" ref="S22" si="26">(Q22-P22)+(Q23-P23)</f>
        <v>0</v>
      </c>
      <c r="T22" s="209"/>
      <c r="U22" s="209"/>
      <c r="V22" s="210" t="str">
        <f t="shared" ref="V22" si="27">IF(OR(C22="SiA",C22="SeA",C22="Si",C22="Ast"),1,"")</f>
        <v/>
      </c>
      <c r="W22" s="237"/>
      <c r="X22" s="31"/>
      <c r="Z22" s="8"/>
    </row>
    <row r="23" spans="1:26" ht="12.75" customHeight="1" x14ac:dyDescent="0.25">
      <c r="A23" s="318"/>
      <c r="B23" s="255"/>
      <c r="C23" s="229"/>
      <c r="D23" s="26" t="s">
        <v>32</v>
      </c>
      <c r="E23" s="242"/>
      <c r="F23" s="36"/>
      <c r="G23" s="36"/>
      <c r="H23" s="305"/>
      <c r="I23" s="245"/>
      <c r="J23" s="235"/>
      <c r="K23" s="301"/>
      <c r="L23" s="247"/>
      <c r="M23" s="248"/>
      <c r="N23" s="249"/>
      <c r="O23" s="251"/>
      <c r="P23" s="37"/>
      <c r="Q23" s="38"/>
      <c r="R23" s="252"/>
      <c r="S23" s="253"/>
      <c r="T23" s="209"/>
      <c r="U23" s="209"/>
      <c r="V23" s="210"/>
      <c r="W23" s="238"/>
      <c r="X23" s="31"/>
      <c r="Z23" s="8"/>
    </row>
    <row r="24" spans="1:26" ht="12.75" customHeight="1" x14ac:dyDescent="0.25">
      <c r="A24" s="318"/>
      <c r="B24" s="255">
        <f ca="1">DATE(Calendrier!$A$1,_xlfn.SHEET()-1,(ROW()/2)-1)</f>
        <v>43476</v>
      </c>
      <c r="C24" s="229"/>
      <c r="D24" s="26" t="s">
        <v>31</v>
      </c>
      <c r="E24" s="242" t="str">
        <f t="shared" si="0"/>
        <v/>
      </c>
      <c r="F24" s="36"/>
      <c r="G24" s="36"/>
      <c r="H24" s="304">
        <f>((G24-F24)+(G25-F25))</f>
        <v>0</v>
      </c>
      <c r="I24" s="245"/>
      <c r="J24" s="235" t="str">
        <f t="shared" ref="J24" si="28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250" t="str">
        <f>IF(OR(C24="SiA",C24="SeA",C24="Si"),1,"")</f>
        <v/>
      </c>
      <c r="P24" s="37"/>
      <c r="Q24" s="38"/>
      <c r="R24" s="224">
        <f>((Q24-P24)-(Q25-P25))</f>
        <v>0</v>
      </c>
      <c r="S24" s="226">
        <f t="shared" ref="S24" si="29">(Q24-P24)+(Q25-P25)</f>
        <v>0</v>
      </c>
      <c r="T24" s="209"/>
      <c r="U24" s="209"/>
      <c r="V24" s="210" t="str">
        <f t="shared" ref="V24" si="30">IF(OR(C24="SiA",C24="SeA",C24="Si",C24="Ast"),1,"")</f>
        <v/>
      </c>
      <c r="W24" s="237"/>
      <c r="X24" s="31"/>
    </row>
    <row r="25" spans="1:26" ht="12.75" customHeight="1" x14ac:dyDescent="0.25">
      <c r="A25" s="318"/>
      <c r="B25" s="255"/>
      <c r="C25" s="229"/>
      <c r="D25" s="26" t="s">
        <v>32</v>
      </c>
      <c r="E25" s="242"/>
      <c r="F25" s="36"/>
      <c r="G25" s="36"/>
      <c r="H25" s="305"/>
      <c r="I25" s="245"/>
      <c r="J25" s="235"/>
      <c r="K25" s="301"/>
      <c r="L25" s="247"/>
      <c r="M25" s="248"/>
      <c r="N25" s="249"/>
      <c r="O25" s="251"/>
      <c r="P25" s="37"/>
      <c r="Q25" s="38"/>
      <c r="R25" s="252"/>
      <c r="S25" s="253"/>
      <c r="T25" s="209"/>
      <c r="U25" s="209"/>
      <c r="V25" s="210"/>
      <c r="W25" s="238"/>
      <c r="X25" s="31"/>
    </row>
    <row r="26" spans="1:26" ht="12.75" customHeight="1" x14ac:dyDescent="0.25">
      <c r="A26" s="318"/>
      <c r="B26" s="255">
        <f ca="1">DATE(Calendrier!$A$1,_xlfn.SHEET()-1,(ROW()/2)-1)</f>
        <v>43477</v>
      </c>
      <c r="C26" s="229"/>
      <c r="D26" s="26" t="s">
        <v>31</v>
      </c>
      <c r="E26" s="242" t="str">
        <f t="shared" si="0"/>
        <v/>
      </c>
      <c r="F26" s="36"/>
      <c r="G26" s="36"/>
      <c r="H26" s="304">
        <f>((G26-F26)+(G27-F27))</f>
        <v>0</v>
      </c>
      <c r="I26" s="245"/>
      <c r="J26" s="235" t="str">
        <f t="shared" ref="J26" si="3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250" t="str">
        <f>IF(OR(C26="SiA",C26="SeA",C26="Si"),1,"")</f>
        <v/>
      </c>
      <c r="P26" s="37"/>
      <c r="Q26" s="38"/>
      <c r="R26" s="224">
        <f>((Q26-P26)-(Q27-P27))</f>
        <v>0</v>
      </c>
      <c r="S26" s="226">
        <f t="shared" ref="S26" si="32">(Q26-P26)+(Q27-P27)</f>
        <v>0</v>
      </c>
      <c r="T26" s="209"/>
      <c r="U26" s="209"/>
      <c r="V26" s="210" t="str">
        <f t="shared" ref="V26" si="33">IF(OR(C26="SiA",C26="SeA",C26="Si",C26="Ast"),1,"")</f>
        <v/>
      </c>
      <c r="W26" s="237"/>
      <c r="X26" s="31"/>
    </row>
    <row r="27" spans="1:26" ht="12.75" customHeight="1" x14ac:dyDescent="0.25">
      <c r="A27" s="318"/>
      <c r="B27" s="255"/>
      <c r="C27" s="229"/>
      <c r="D27" s="26" t="s">
        <v>32</v>
      </c>
      <c r="E27" s="242"/>
      <c r="F27" s="36"/>
      <c r="G27" s="36"/>
      <c r="H27" s="305"/>
      <c r="I27" s="245"/>
      <c r="J27" s="235"/>
      <c r="K27" s="301"/>
      <c r="L27" s="247"/>
      <c r="M27" s="248"/>
      <c r="N27" s="249"/>
      <c r="O27" s="251"/>
      <c r="P27" s="37"/>
      <c r="Q27" s="38"/>
      <c r="R27" s="252"/>
      <c r="S27" s="253"/>
      <c r="T27" s="209"/>
      <c r="U27" s="209"/>
      <c r="V27" s="210"/>
      <c r="W27" s="238"/>
      <c r="X27" s="31"/>
    </row>
    <row r="28" spans="1:26" ht="12.75" customHeight="1" thickBot="1" x14ac:dyDescent="0.3">
      <c r="A28" s="319"/>
      <c r="B28" s="255">
        <f ca="1">DATE(Calendrier!$A$1,_xlfn.SHEET()-1,(ROW()/2)-1)</f>
        <v>43478</v>
      </c>
      <c r="C28" s="229"/>
      <c r="D28" s="26" t="s">
        <v>31</v>
      </c>
      <c r="E28" s="242" t="str">
        <f t="shared" si="0"/>
        <v/>
      </c>
      <c r="F28" s="36"/>
      <c r="G28" s="36"/>
      <c r="H28" s="304">
        <f>((G28-F28)+(G29-F29))</f>
        <v>0</v>
      </c>
      <c r="I28" s="245"/>
      <c r="J28" s="235" t="str">
        <f t="shared" ref="J28" si="34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250" t="str">
        <f>IF(OR(C28="SiA",C28="SeA",C28="Si"),1,"")</f>
        <v/>
      </c>
      <c r="P28" s="37"/>
      <c r="Q28" s="38"/>
      <c r="R28" s="224">
        <f>((Q28-P28)-(Q29-P29))</f>
        <v>0</v>
      </c>
      <c r="S28" s="226">
        <f t="shared" ref="S28" si="35">(Q28-P28)+(Q29-P29)</f>
        <v>0</v>
      </c>
      <c r="T28" s="209"/>
      <c r="U28" s="209"/>
      <c r="V28" s="210" t="str">
        <f t="shared" ref="V28" si="36">IF(OR(C28="SiA",C28="SeA",C28="Si",C28="Ast"),1,"")</f>
        <v/>
      </c>
      <c r="W28" s="237"/>
      <c r="X28" s="31"/>
    </row>
    <row r="29" spans="1:26" ht="13.5" customHeight="1" thickBot="1" x14ac:dyDescent="0.3">
      <c r="A29" s="303" t="s">
        <v>34</v>
      </c>
      <c r="B29" s="255"/>
      <c r="C29" s="229"/>
      <c r="D29" s="26" t="s">
        <v>32</v>
      </c>
      <c r="E29" s="242"/>
      <c r="F29" s="36"/>
      <c r="G29" s="36"/>
      <c r="H29" s="305"/>
      <c r="I29" s="245"/>
      <c r="J29" s="235"/>
      <c r="K29" s="301"/>
      <c r="L29" s="239"/>
      <c r="M29" s="240"/>
      <c r="N29" s="241"/>
      <c r="O29" s="251"/>
      <c r="P29" s="37"/>
      <c r="Q29" s="38"/>
      <c r="R29" s="252"/>
      <c r="S29" s="253"/>
      <c r="T29" s="209"/>
      <c r="U29" s="209"/>
      <c r="V29" s="210"/>
      <c r="W29" s="238"/>
      <c r="X29" s="31"/>
    </row>
    <row r="30" spans="1:26" ht="13.5" customHeight="1" thickBot="1" x14ac:dyDescent="0.3">
      <c r="A30" s="303"/>
      <c r="B30" s="255">
        <f ca="1">DATE(Calendrier!$A$1,_xlfn.SHEET()-1,(ROW()/2)-1)</f>
        <v>43479</v>
      </c>
      <c r="C30" s="229"/>
      <c r="D30" s="26" t="s">
        <v>31</v>
      </c>
      <c r="E30" s="242" t="str">
        <f t="shared" si="0"/>
        <v/>
      </c>
      <c r="F30" s="36"/>
      <c r="G30" s="36"/>
      <c r="H30" s="304">
        <f>((G30-F30)+(G31-F31))</f>
        <v>0</v>
      </c>
      <c r="I30" s="245"/>
      <c r="J30" s="235" t="str">
        <f t="shared" ref="J30" si="37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250" t="str">
        <f>IF(OR(C30="SiA",C30="SeA",C30="Si"),1,"")</f>
        <v/>
      </c>
      <c r="P30" s="37"/>
      <c r="Q30" s="38"/>
      <c r="R30" s="224">
        <f>((Q30-P30)-(Q31-P31))</f>
        <v>0</v>
      </c>
      <c r="S30" s="226">
        <f t="shared" ref="S30" si="38">(Q30-P30)+(Q31-P31)</f>
        <v>0</v>
      </c>
      <c r="T30" s="209"/>
      <c r="U30" s="209"/>
      <c r="V30" s="210" t="str">
        <f t="shared" ref="V30" si="39">IF(OR(C30="SiA",C30="SeA",C30="Si",C30="Ast"),1,"")</f>
        <v/>
      </c>
      <c r="W30" s="237"/>
      <c r="X30" s="24"/>
    </row>
    <row r="31" spans="1:26" ht="13.5" customHeight="1" x14ac:dyDescent="0.25">
      <c r="A31" s="306">
        <f>SUM(H30:H43,R30:R43)</f>
        <v>0</v>
      </c>
      <c r="B31" s="255"/>
      <c r="C31" s="229"/>
      <c r="D31" s="26" t="s">
        <v>32</v>
      </c>
      <c r="E31" s="242"/>
      <c r="F31" s="36"/>
      <c r="G31" s="36"/>
      <c r="H31" s="305"/>
      <c r="I31" s="245"/>
      <c r="J31" s="235"/>
      <c r="K31" s="301"/>
      <c r="L31" s="239"/>
      <c r="M31" s="240"/>
      <c r="N31" s="241"/>
      <c r="O31" s="251"/>
      <c r="P31" s="38"/>
      <c r="Q31" s="38"/>
      <c r="R31" s="252"/>
      <c r="S31" s="253"/>
      <c r="T31" s="209"/>
      <c r="U31" s="209"/>
      <c r="V31" s="210"/>
      <c r="W31" s="238"/>
      <c r="X31" s="24"/>
    </row>
    <row r="32" spans="1:26" ht="12.75" customHeight="1" x14ac:dyDescent="0.25">
      <c r="A32" s="307"/>
      <c r="B32" s="228">
        <f ca="1">DATE(Calendrier!$A$1,_xlfn.SHEET()-1,(ROW()/2)-1)</f>
        <v>43480</v>
      </c>
      <c r="C32" s="229"/>
      <c r="D32" s="26" t="s">
        <v>31</v>
      </c>
      <c r="E32" s="231" t="str">
        <f t="shared" si="0"/>
        <v/>
      </c>
      <c r="F32" s="39"/>
      <c r="G32" s="40"/>
      <c r="H32" s="233">
        <f>((G32-F32)+(G33-F33))</f>
        <v>0</v>
      </c>
      <c r="I32" s="234"/>
      <c r="J32" s="235" t="str">
        <f t="shared" ref="J32" si="40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250" t="str">
        <f>IF(OR(C32="SiA",C32="SeA",C32="Si"),1,"")</f>
        <v/>
      </c>
      <c r="P32" s="38"/>
      <c r="Q32" s="38"/>
      <c r="R32" s="224">
        <f>((Q32-P32)-(Q33-P33))</f>
        <v>0</v>
      </c>
      <c r="S32" s="226">
        <f t="shared" ref="S32" si="41">(Q32-P32)+(Q33-P33)</f>
        <v>0</v>
      </c>
      <c r="T32" s="209"/>
      <c r="U32" s="209"/>
      <c r="V32" s="210" t="str">
        <f t="shared" ref="V32" si="42">IF(OR(C32="SiA",C32="SeA",C32="Si",C32="Ast"),1,"")</f>
        <v/>
      </c>
      <c r="W32" s="237"/>
      <c r="X32" s="41"/>
    </row>
    <row r="33" spans="1:24" ht="12.75" customHeight="1" x14ac:dyDescent="0.25">
      <c r="A33" s="307"/>
      <c r="B33" s="228"/>
      <c r="C33" s="229"/>
      <c r="D33" s="26" t="s">
        <v>32</v>
      </c>
      <c r="E33" s="231"/>
      <c r="F33" s="42"/>
      <c r="G33" s="42"/>
      <c r="H33" s="300"/>
      <c r="I33" s="234"/>
      <c r="J33" s="235"/>
      <c r="K33" s="246"/>
      <c r="L33" s="221"/>
      <c r="M33" s="221"/>
      <c r="N33" s="221"/>
      <c r="O33" s="251"/>
      <c r="P33" s="38"/>
      <c r="Q33" s="38"/>
      <c r="R33" s="252"/>
      <c r="S33" s="253"/>
      <c r="T33" s="302"/>
      <c r="U33" s="302"/>
      <c r="V33" s="210"/>
      <c r="W33" s="291"/>
      <c r="X33" s="24"/>
    </row>
    <row r="34" spans="1:24" ht="13.5" customHeight="1" x14ac:dyDescent="0.25">
      <c r="A34" s="307"/>
      <c r="B34" s="228">
        <f ca="1">DATE(Calendrier!$A$1,_xlfn.SHEET()-1,(ROW()/2)-1)</f>
        <v>43481</v>
      </c>
      <c r="C34" s="229"/>
      <c r="D34" s="26" t="s">
        <v>31</v>
      </c>
      <c r="E34" s="231" t="str">
        <f>IF(C34="","",IF(OR(C34="Cp",C34="AM",C34="Re",C34="Fe"),"",1))</f>
        <v/>
      </c>
      <c r="F34" s="43"/>
      <c r="G34" s="44"/>
      <c r="H34" s="299">
        <f>((G34-F34)+(G35-F35))</f>
        <v>0</v>
      </c>
      <c r="I34" s="234"/>
      <c r="J34" s="235" t="str">
        <f t="shared" ref="J34" si="43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87" t="str">
        <f>IF(OR(C34="SiA",C34="SeA",C34="Si"),1,"")</f>
        <v/>
      </c>
      <c r="P34" s="38"/>
      <c r="Q34" s="38"/>
      <c r="R34" s="298">
        <f>((Q34-P34)-(Q35-P35))</f>
        <v>0</v>
      </c>
      <c r="S34" s="226">
        <f t="shared" ref="S34" si="44">(Q34-P34)+(Q35-P35)</f>
        <v>0</v>
      </c>
      <c r="T34" s="276"/>
      <c r="U34" s="276"/>
      <c r="V34" s="210" t="str">
        <f t="shared" ref="V34" si="45">IF(OR(C34="SiA",C34="SeA",C34="Si",C34="Ast"),1,"")</f>
        <v/>
      </c>
      <c r="W34" s="278"/>
      <c r="X34" s="24"/>
    </row>
    <row r="35" spans="1:24" ht="13.5" customHeight="1" x14ac:dyDescent="0.25">
      <c r="A35" s="307"/>
      <c r="B35" s="228"/>
      <c r="C35" s="229"/>
      <c r="D35" s="26" t="s">
        <v>32</v>
      </c>
      <c r="E35" s="231"/>
      <c r="F35" s="46"/>
      <c r="G35" s="47"/>
      <c r="H35" s="294"/>
      <c r="I35" s="234"/>
      <c r="J35" s="235"/>
      <c r="K35" s="246"/>
      <c r="L35" s="221"/>
      <c r="M35" s="221"/>
      <c r="N35" s="221"/>
      <c r="O35" s="287"/>
      <c r="P35" s="38"/>
      <c r="Q35" s="38"/>
      <c r="R35" s="289"/>
      <c r="S35" s="253"/>
      <c r="T35" s="276"/>
      <c r="U35" s="276"/>
      <c r="V35" s="210"/>
      <c r="W35" s="278"/>
      <c r="X35" s="24"/>
    </row>
    <row r="36" spans="1:24" ht="12.75" customHeight="1" x14ac:dyDescent="0.25">
      <c r="A36" s="307"/>
      <c r="B36" s="254">
        <f ca="1">DATE(Calendrier!$A$1,_xlfn.SHEET()-1,(ROW()/2)-1)</f>
        <v>43482</v>
      </c>
      <c r="C36" s="229"/>
      <c r="D36" s="48" t="s">
        <v>31</v>
      </c>
      <c r="E36" s="231" t="str">
        <f t="shared" ref="E36:E64" si="46">IF(C36="","",IF(OR(C36="Cp",C36="AM",C36="Re",C36="Fe"),"",1))</f>
        <v/>
      </c>
      <c r="F36" s="49"/>
      <c r="G36" s="50"/>
      <c r="H36" s="294">
        <f>((G36-F36)+(G37-F37))</f>
        <v>0</v>
      </c>
      <c r="I36" s="296"/>
      <c r="J36" s="235" t="str">
        <f t="shared" ref="J36" si="47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87" t="str">
        <f>IF(OR(C36="SiA",C36="SeA",C36="Si"),1,"")</f>
        <v/>
      </c>
      <c r="P36" s="51"/>
      <c r="Q36" s="52"/>
      <c r="R36" s="289">
        <f>((Q36-P36)-(Q37-P37))</f>
        <v>0</v>
      </c>
      <c r="S36" s="226">
        <f t="shared" ref="S36" si="48">(Q36-P36)+(Q37-P37)</f>
        <v>0</v>
      </c>
      <c r="T36" s="276"/>
      <c r="U36" s="276"/>
      <c r="V36" s="210" t="str">
        <f t="shared" ref="V36" si="49">IF(OR(C36="SiA",C36="SeA",C36="Si",C36="Ast"),1,"")</f>
        <v/>
      </c>
      <c r="W36" s="278"/>
      <c r="X36" s="53"/>
    </row>
    <row r="37" spans="1:24" ht="12.75" x14ac:dyDescent="0.25">
      <c r="A37" s="307"/>
      <c r="B37" s="292"/>
      <c r="C37" s="229"/>
      <c r="D37" s="20" t="s">
        <v>32</v>
      </c>
      <c r="E37" s="293"/>
      <c r="F37" s="54"/>
      <c r="G37" s="55"/>
      <c r="H37" s="295"/>
      <c r="I37" s="297"/>
      <c r="J37" s="235"/>
      <c r="K37" s="283"/>
      <c r="L37" s="280"/>
      <c r="M37" s="281"/>
      <c r="N37" s="282"/>
      <c r="O37" s="288"/>
      <c r="P37" s="28"/>
      <c r="Q37" s="29"/>
      <c r="R37" s="290"/>
      <c r="S37" s="253"/>
      <c r="T37" s="277"/>
      <c r="U37" s="277"/>
      <c r="V37" s="210"/>
      <c r="W37" s="279"/>
    </row>
    <row r="38" spans="1:24" ht="12.75" x14ac:dyDescent="0.25">
      <c r="A38" s="307"/>
      <c r="B38" s="274">
        <f ca="1">DATE(Calendrier!$A$1,_xlfn.SHEET()-1,(ROW()/2)-1)</f>
        <v>43483</v>
      </c>
      <c r="C38" s="229"/>
      <c r="D38" s="20" t="s">
        <v>31</v>
      </c>
      <c r="E38" s="268" t="str">
        <f t="shared" si="46"/>
        <v/>
      </c>
      <c r="F38" s="56"/>
      <c r="G38" s="56"/>
      <c r="H38" s="261">
        <f>((G38-F38)+(G39-F39))</f>
        <v>0</v>
      </c>
      <c r="I38" s="271"/>
      <c r="J38" s="235" t="str">
        <f t="shared" ref="J38" si="50">IF(OR(C38="SiA",C38="SeA",C38="Si",C38="Ast",C38="For"),1,"")</f>
        <v/>
      </c>
      <c r="K38" s="263"/>
      <c r="L38" s="247"/>
      <c r="M38" s="248"/>
      <c r="N38" s="249"/>
      <c r="O38" s="257" t="str">
        <f>IF(OR(C38="SiA",C38="SeA",C38="Si"),1,"")</f>
        <v/>
      </c>
      <c r="P38" s="28"/>
      <c r="Q38" s="29"/>
      <c r="R38" s="224">
        <f>((Q38-P38)-(Q39-P39))</f>
        <v>0</v>
      </c>
      <c r="S38" s="226">
        <f t="shared" ref="S38" si="51">(Q38-P38)+(Q39-P39)</f>
        <v>0</v>
      </c>
      <c r="T38" s="273"/>
      <c r="U38" s="273"/>
      <c r="V38" s="210" t="str">
        <f t="shared" ref="V38" si="52">IF(OR(C38="SiA",C38="SeA",C38="Si",C38="Ast"),1,"")</f>
        <v/>
      </c>
      <c r="W38" s="291"/>
    </row>
    <row r="39" spans="1:24" ht="12.75" x14ac:dyDescent="0.25">
      <c r="A39" s="307"/>
      <c r="B39" s="275"/>
      <c r="C39" s="229"/>
      <c r="D39" s="26" t="s">
        <v>32</v>
      </c>
      <c r="E39" s="269"/>
      <c r="F39" s="56"/>
      <c r="G39" s="56"/>
      <c r="H39" s="270"/>
      <c r="I39" s="272"/>
      <c r="J39" s="235"/>
      <c r="K39" s="264"/>
      <c r="L39" s="247"/>
      <c r="M39" s="248"/>
      <c r="N39" s="249"/>
      <c r="O39" s="265"/>
      <c r="P39" s="28"/>
      <c r="Q39" s="29"/>
      <c r="R39" s="252"/>
      <c r="S39" s="253"/>
      <c r="T39" s="209"/>
      <c r="U39" s="209"/>
      <c r="V39" s="210"/>
      <c r="W39" s="238"/>
    </row>
    <row r="40" spans="1:24" ht="12.75" x14ac:dyDescent="0.25">
      <c r="A40" s="307"/>
      <c r="B40" s="274">
        <f ca="1">DATE(Calendrier!$A$1,_xlfn.SHEET()-1,(ROW()/2)-1)</f>
        <v>43484</v>
      </c>
      <c r="C40" s="229"/>
      <c r="D40" s="26" t="s">
        <v>31</v>
      </c>
      <c r="E40" s="268" t="str">
        <f t="shared" si="46"/>
        <v/>
      </c>
      <c r="F40" s="56"/>
      <c r="G40" s="56"/>
      <c r="H40" s="261">
        <f>((G40-F40)+(G41-F41))</f>
        <v>0</v>
      </c>
      <c r="I40" s="271"/>
      <c r="J40" s="235" t="str">
        <f t="shared" ref="J40" si="53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257" t="str">
        <f>IF(OR(C40="SiA",C40="SeA",C40="Si"),1,"")</f>
        <v/>
      </c>
      <c r="P40" s="28"/>
      <c r="Q40" s="29"/>
      <c r="R40" s="224">
        <f>((Q40-P40)-(Q41-P41))</f>
        <v>0</v>
      </c>
      <c r="S40" s="226">
        <f t="shared" ref="S40" si="54">(Q40-P40)+(Q41-P41)</f>
        <v>0</v>
      </c>
      <c r="T40" s="209"/>
      <c r="U40" s="209"/>
      <c r="V40" s="210" t="str">
        <f t="shared" ref="V40" si="55">IF(OR(C40="SiA",C40="SeA",C40="Si",C40="Ast"),1,"")</f>
        <v/>
      </c>
      <c r="W40" s="237"/>
    </row>
    <row r="41" spans="1:24" ht="12.75" x14ac:dyDescent="0.25">
      <c r="A41" s="307"/>
      <c r="B41" s="275"/>
      <c r="C41" s="229"/>
      <c r="D41" s="26" t="s">
        <v>32</v>
      </c>
      <c r="E41" s="269"/>
      <c r="F41" s="56"/>
      <c r="G41" s="56"/>
      <c r="H41" s="270"/>
      <c r="I41" s="272"/>
      <c r="J41" s="235"/>
      <c r="K41" s="264"/>
      <c r="L41" s="247"/>
      <c r="M41" s="248"/>
      <c r="N41" s="249"/>
      <c r="O41" s="265"/>
      <c r="P41" s="28"/>
      <c r="Q41" s="29"/>
      <c r="R41" s="252"/>
      <c r="S41" s="253"/>
      <c r="T41" s="209"/>
      <c r="U41" s="209"/>
      <c r="V41" s="210"/>
      <c r="W41" s="238"/>
    </row>
    <row r="42" spans="1:24" ht="12.75" x14ac:dyDescent="0.25">
      <c r="A42" s="307"/>
      <c r="B42" s="274">
        <f ca="1">DATE(Calendrier!$A$1,_xlfn.SHEET()-1,(ROW()/2)-1)</f>
        <v>43485</v>
      </c>
      <c r="C42" s="229"/>
      <c r="D42" s="26" t="s">
        <v>31</v>
      </c>
      <c r="E42" s="268" t="str">
        <f t="shared" si="46"/>
        <v/>
      </c>
      <c r="F42" s="56"/>
      <c r="G42" s="56"/>
      <c r="H42" s="261">
        <f>((G42-F42)+(G43-F43))</f>
        <v>0</v>
      </c>
      <c r="I42" s="271"/>
      <c r="J42" s="235" t="str">
        <f t="shared" ref="J42" si="56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257" t="str">
        <f>IF(OR(C42="SiA",C42="SeA",C42="Si"),1,"")</f>
        <v/>
      </c>
      <c r="P42" s="28"/>
      <c r="Q42" s="29"/>
      <c r="R42" s="224">
        <f>((Q42-P42)-(Q43-P43))</f>
        <v>0</v>
      </c>
      <c r="S42" s="226">
        <f t="shared" ref="S42" si="57">(Q42-P42)+(Q43-P43)</f>
        <v>0</v>
      </c>
      <c r="T42" s="209"/>
      <c r="U42" s="209"/>
      <c r="V42" s="210" t="str">
        <f t="shared" ref="V42" si="58">IF(OR(C42="SiA",C42="SeA",C42="Si",C42="Ast"),1,"")</f>
        <v/>
      </c>
      <c r="W42" s="237"/>
    </row>
    <row r="43" spans="1:24" ht="13.5" thickBot="1" x14ac:dyDescent="0.3">
      <c r="A43" s="307"/>
      <c r="B43" s="275"/>
      <c r="C43" s="229"/>
      <c r="D43" s="26" t="s">
        <v>32</v>
      </c>
      <c r="E43" s="269"/>
      <c r="F43" s="56"/>
      <c r="G43" s="56"/>
      <c r="H43" s="270"/>
      <c r="I43" s="272"/>
      <c r="J43" s="235"/>
      <c r="K43" s="264"/>
      <c r="L43" s="247"/>
      <c r="M43" s="248"/>
      <c r="N43" s="249"/>
      <c r="O43" s="265"/>
      <c r="P43" s="28"/>
      <c r="Q43" s="29"/>
      <c r="R43" s="252"/>
      <c r="S43" s="253"/>
      <c r="T43" s="209"/>
      <c r="U43" s="209"/>
      <c r="V43" s="210"/>
      <c r="W43" s="238"/>
    </row>
    <row r="44" spans="1:24" ht="13.5" thickBot="1" x14ac:dyDescent="0.3">
      <c r="A44" s="303" t="s">
        <v>117</v>
      </c>
      <c r="B44" s="266">
        <f ca="1">DATE(Calendrier!$A$1,_xlfn.SHEET()-1,(ROW()/2)-1)</f>
        <v>43486</v>
      </c>
      <c r="C44" s="229"/>
      <c r="D44" s="26" t="s">
        <v>31</v>
      </c>
      <c r="E44" s="268" t="str">
        <f t="shared" si="46"/>
        <v/>
      </c>
      <c r="F44" s="56"/>
      <c r="G44" s="56"/>
      <c r="H44" s="261">
        <f>((G44-F44)+(G45-F45))</f>
        <v>0</v>
      </c>
      <c r="I44" s="271"/>
      <c r="J44" s="235" t="str">
        <f t="shared" ref="J44" si="59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257" t="str">
        <f>IF(OR(C44="SiA",C44="SeA",C44="Si"),1,"")</f>
        <v/>
      </c>
      <c r="P44" s="28"/>
      <c r="Q44" s="29"/>
      <c r="R44" s="224">
        <f>((Q44-P44)-(Q45-P45))</f>
        <v>0</v>
      </c>
      <c r="S44" s="226">
        <f t="shared" ref="S44" si="60">(Q44-P44)+(Q45-P45)</f>
        <v>0</v>
      </c>
      <c r="T44" s="209"/>
      <c r="U44" s="209"/>
      <c r="V44" s="210" t="str">
        <f t="shared" ref="V44" si="61">IF(OR(C44="SiA",C44="SeA",C44="Si",C44="Ast"),1,"")</f>
        <v/>
      </c>
      <c r="W44" s="237"/>
    </row>
    <row r="45" spans="1:24" ht="13.5" thickBot="1" x14ac:dyDescent="0.3">
      <c r="A45" s="303"/>
      <c r="B45" s="267"/>
      <c r="C45" s="229"/>
      <c r="D45" s="26" t="s">
        <v>32</v>
      </c>
      <c r="E45" s="269"/>
      <c r="F45" s="56"/>
      <c r="G45" s="56"/>
      <c r="H45" s="270"/>
      <c r="I45" s="272"/>
      <c r="J45" s="235"/>
      <c r="K45" s="264"/>
      <c r="L45" s="247"/>
      <c r="M45" s="248"/>
      <c r="N45" s="249"/>
      <c r="O45" s="265"/>
      <c r="P45" s="28"/>
      <c r="Q45" s="29"/>
      <c r="R45" s="252"/>
      <c r="S45" s="253"/>
      <c r="T45" s="209"/>
      <c r="U45" s="209"/>
      <c r="V45" s="210"/>
      <c r="W45" s="238"/>
    </row>
    <row r="46" spans="1:24" ht="12.75" x14ac:dyDescent="0.25">
      <c r="A46" s="306">
        <f>SUM(H44:H57,R44:R57)</f>
        <v>0</v>
      </c>
      <c r="B46" s="266">
        <f ca="1">DATE(Calendrier!$A$1,_xlfn.SHEET()-1,(ROW()/2)-1)</f>
        <v>43487</v>
      </c>
      <c r="C46" s="229"/>
      <c r="D46" s="26" t="s">
        <v>31</v>
      </c>
      <c r="E46" s="268" t="str">
        <f t="shared" si="46"/>
        <v/>
      </c>
      <c r="F46" s="56"/>
      <c r="G46" s="56"/>
      <c r="H46" s="261">
        <f>((G46-F46)+(G47-F47))</f>
        <v>0</v>
      </c>
      <c r="I46" s="271"/>
      <c r="J46" s="235" t="str">
        <f t="shared" ref="J46" si="6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257" t="str">
        <f>IF(OR(C46="SiA",C46="SeA",C46="Si"),1,"")</f>
        <v/>
      </c>
      <c r="P46" s="28"/>
      <c r="Q46" s="29"/>
      <c r="R46" s="224">
        <f>((Q46-P46)-(Q47-P47))</f>
        <v>0</v>
      </c>
      <c r="S46" s="226">
        <f t="shared" ref="S46" si="63">(Q46-P46)+(Q47-P47)</f>
        <v>0</v>
      </c>
      <c r="T46" s="209"/>
      <c r="U46" s="209"/>
      <c r="V46" s="210" t="str">
        <f t="shared" ref="V46" si="64">IF(OR(C46="SiA",C46="SeA",C46="Si",C46="Ast"),1,"")</f>
        <v/>
      </c>
      <c r="W46" s="237"/>
    </row>
    <row r="47" spans="1:24" ht="12.75" x14ac:dyDescent="0.25">
      <c r="A47" s="333"/>
      <c r="B47" s="267"/>
      <c r="C47" s="229"/>
      <c r="D47" s="26" t="s">
        <v>32</v>
      </c>
      <c r="E47" s="269"/>
      <c r="F47" s="56"/>
      <c r="G47" s="56"/>
      <c r="H47" s="270"/>
      <c r="I47" s="272"/>
      <c r="J47" s="235"/>
      <c r="K47" s="264"/>
      <c r="L47" s="239"/>
      <c r="M47" s="240"/>
      <c r="N47" s="241"/>
      <c r="O47" s="265"/>
      <c r="P47" s="28"/>
      <c r="Q47" s="29"/>
      <c r="R47" s="252"/>
      <c r="S47" s="253"/>
      <c r="T47" s="209"/>
      <c r="U47" s="209"/>
      <c r="V47" s="210"/>
      <c r="W47" s="238"/>
    </row>
    <row r="48" spans="1:24" ht="12.75" x14ac:dyDescent="0.25">
      <c r="A48" s="333"/>
      <c r="B48" s="258">
        <f ca="1">DATE(Calendrier!$A$1,_xlfn.SHEET()-1,(ROW()/2)-1)</f>
        <v>43488</v>
      </c>
      <c r="C48" s="229"/>
      <c r="D48" s="26" t="s">
        <v>31</v>
      </c>
      <c r="E48" s="260" t="str">
        <f t="shared" si="46"/>
        <v/>
      </c>
      <c r="F48" s="57"/>
      <c r="G48" s="57"/>
      <c r="H48" s="261">
        <f>((G48-F48)+(G49-F49))</f>
        <v>0</v>
      </c>
      <c r="I48" s="262"/>
      <c r="J48" s="235" t="str">
        <f t="shared" ref="J48" si="65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257" t="str">
        <f>IF(OR(C48="SiA",C48="SeA",C48="Si"),1,"")</f>
        <v/>
      </c>
      <c r="P48" s="34"/>
      <c r="Q48" s="35"/>
      <c r="R48" s="224">
        <f>((Q48-P48)-(Q49-P49))</f>
        <v>0</v>
      </c>
      <c r="S48" s="226">
        <f t="shared" ref="S48" si="66">(Q48-P48)+(Q49-P49)</f>
        <v>0</v>
      </c>
      <c r="T48" s="209"/>
      <c r="U48" s="209"/>
      <c r="V48" s="210" t="str">
        <f t="shared" ref="V48" si="67">IF(OR(C48="SiA",C48="SeA",C48="Si",C48="Ast"),1,"")</f>
        <v/>
      </c>
      <c r="W48" s="237"/>
    </row>
    <row r="49" spans="1:23" ht="12.75" x14ac:dyDescent="0.25">
      <c r="A49" s="333"/>
      <c r="B49" s="259"/>
      <c r="C49" s="229"/>
      <c r="D49" s="26" t="s">
        <v>32</v>
      </c>
      <c r="E49" s="242"/>
      <c r="F49" s="40"/>
      <c r="G49" s="40"/>
      <c r="H49" s="244"/>
      <c r="I49" s="245"/>
      <c r="J49" s="235"/>
      <c r="K49" s="246"/>
      <c r="L49" s="239"/>
      <c r="M49" s="240"/>
      <c r="N49" s="241"/>
      <c r="O49" s="251"/>
      <c r="P49" s="37"/>
      <c r="Q49" s="38"/>
      <c r="R49" s="252"/>
      <c r="S49" s="253"/>
      <c r="T49" s="209"/>
      <c r="U49" s="209"/>
      <c r="V49" s="210"/>
      <c r="W49" s="238"/>
    </row>
    <row r="50" spans="1:23" ht="12.75" x14ac:dyDescent="0.25">
      <c r="A50" s="333"/>
      <c r="B50" s="255">
        <f ca="1">DATE(Calendrier!$A$1,_xlfn.SHEET()-1,(ROW()/2)-1)</f>
        <v>43489</v>
      </c>
      <c r="C50" s="229"/>
      <c r="D50" s="26" t="s">
        <v>31</v>
      </c>
      <c r="E50" s="242" t="str">
        <f t="shared" si="46"/>
        <v/>
      </c>
      <c r="F50" s="40"/>
      <c r="G50" s="40"/>
      <c r="H50" s="243">
        <f>((G50-F50)+(G51-F51))</f>
        <v>0</v>
      </c>
      <c r="I50" s="245"/>
      <c r="J50" s="235" t="str">
        <f t="shared" ref="J50" si="68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250" t="str">
        <f>IF(OR(C50="SiA",C50="SeA",C50="Si"),1,"")</f>
        <v/>
      </c>
      <c r="P50" s="37"/>
      <c r="Q50" s="38"/>
      <c r="R50" s="224">
        <f>((Q50-P50)-(Q51-P51))</f>
        <v>0</v>
      </c>
      <c r="S50" s="226">
        <f t="shared" ref="S50" si="69">(Q50-P50)+(Q51-P51)</f>
        <v>0</v>
      </c>
      <c r="T50" s="209"/>
      <c r="U50" s="209"/>
      <c r="V50" s="210" t="str">
        <f t="shared" ref="V50" si="70">IF(OR(C50="SiA",C50="SeA",C50="Si",C50="Ast"),1,"")</f>
        <v/>
      </c>
      <c r="W50" s="237"/>
    </row>
    <row r="51" spans="1:23" ht="12.75" x14ac:dyDescent="0.25">
      <c r="A51" s="333"/>
      <c r="B51" s="255"/>
      <c r="C51" s="229"/>
      <c r="D51" s="26" t="s">
        <v>32</v>
      </c>
      <c r="E51" s="242"/>
      <c r="F51" s="40"/>
      <c r="G51" s="40"/>
      <c r="H51" s="244"/>
      <c r="I51" s="245"/>
      <c r="J51" s="235"/>
      <c r="K51" s="246"/>
      <c r="L51" s="247"/>
      <c r="M51" s="248"/>
      <c r="N51" s="249"/>
      <c r="O51" s="251"/>
      <c r="P51" s="37"/>
      <c r="Q51" s="38"/>
      <c r="R51" s="252"/>
      <c r="S51" s="253"/>
      <c r="T51" s="209"/>
      <c r="U51" s="209"/>
      <c r="V51" s="210"/>
      <c r="W51" s="238"/>
    </row>
    <row r="52" spans="1:23" ht="12.75" x14ac:dyDescent="0.25">
      <c r="A52" s="333"/>
      <c r="B52" s="255">
        <f ca="1">DATE(Calendrier!$A$1,_xlfn.SHEET()-1,(ROW()/2)-1)</f>
        <v>43490</v>
      </c>
      <c r="C52" s="229"/>
      <c r="D52" s="26" t="s">
        <v>31</v>
      </c>
      <c r="E52" s="242" t="str">
        <f t="shared" si="46"/>
        <v/>
      </c>
      <c r="F52" s="40"/>
      <c r="G52" s="40"/>
      <c r="H52" s="243">
        <f>((G52-F52)+(G53-F53))</f>
        <v>0</v>
      </c>
      <c r="I52" s="245"/>
      <c r="J52" s="235" t="str">
        <f t="shared" ref="J52" si="71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250" t="str">
        <f>IF(OR(C52="SiA",C52="SeA",C52="Si"),1,"")</f>
        <v/>
      </c>
      <c r="P52" s="37"/>
      <c r="Q52" s="38"/>
      <c r="R52" s="224">
        <f>((Q52-P52)-(Q53-P53))</f>
        <v>0</v>
      </c>
      <c r="S52" s="226">
        <f t="shared" ref="S52" si="72">(Q52-P52)+(Q53-P53)</f>
        <v>0</v>
      </c>
      <c r="T52" s="209"/>
      <c r="U52" s="209"/>
      <c r="V52" s="210" t="str">
        <f t="shared" ref="V52" si="73">IF(OR(C52="SiA",C52="SeA",C52="Si",C52="Ast"),1,"")</f>
        <v/>
      </c>
      <c r="W52" s="237"/>
    </row>
    <row r="53" spans="1:23" ht="12.75" x14ac:dyDescent="0.25">
      <c r="A53" s="333"/>
      <c r="B53" s="255"/>
      <c r="C53" s="229"/>
      <c r="D53" s="26" t="s">
        <v>32</v>
      </c>
      <c r="E53" s="242"/>
      <c r="F53" s="40"/>
      <c r="G53" s="40"/>
      <c r="H53" s="244"/>
      <c r="I53" s="245"/>
      <c r="J53" s="235"/>
      <c r="K53" s="246"/>
      <c r="L53" s="247"/>
      <c r="M53" s="248"/>
      <c r="N53" s="249"/>
      <c r="O53" s="251"/>
      <c r="P53" s="37"/>
      <c r="Q53" s="38"/>
      <c r="R53" s="252"/>
      <c r="S53" s="253"/>
      <c r="T53" s="209"/>
      <c r="U53" s="209"/>
      <c r="V53" s="210"/>
      <c r="W53" s="238"/>
    </row>
    <row r="54" spans="1:23" ht="12.75" x14ac:dyDescent="0.25">
      <c r="A54" s="333"/>
      <c r="B54" s="255">
        <f ca="1">DATE(Calendrier!$A$1,_xlfn.SHEET()-1,(ROW()/2)-1)</f>
        <v>43491</v>
      </c>
      <c r="C54" s="229"/>
      <c r="D54" s="26" t="s">
        <v>31</v>
      </c>
      <c r="E54" s="242" t="str">
        <f t="shared" si="46"/>
        <v/>
      </c>
      <c r="F54" s="40"/>
      <c r="G54" s="40"/>
      <c r="H54" s="243">
        <f>((G54-F54)+(G55-F55))</f>
        <v>0</v>
      </c>
      <c r="I54" s="245"/>
      <c r="J54" s="235" t="str">
        <f t="shared" ref="J54" si="74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250" t="str">
        <f>IF(OR(C54="SiA",C54="SeA",C54="Si"),1,"")</f>
        <v/>
      </c>
      <c r="P54" s="37"/>
      <c r="Q54" s="38"/>
      <c r="R54" s="224">
        <f>((Q54-P54)-(Q55-P55))</f>
        <v>0</v>
      </c>
      <c r="S54" s="226">
        <f t="shared" ref="S54" si="75">(Q54-P54)+(Q55-P55)</f>
        <v>0</v>
      </c>
      <c r="T54" s="209"/>
      <c r="U54" s="209"/>
      <c r="V54" s="210" t="str">
        <f t="shared" ref="V54" si="76">IF(OR(C54="SiA",C54="SeA",C54="Si",C54="Ast"),1,"")</f>
        <v/>
      </c>
      <c r="W54" s="237"/>
    </row>
    <row r="55" spans="1:23" ht="12.75" x14ac:dyDescent="0.25">
      <c r="A55" s="333"/>
      <c r="B55" s="255"/>
      <c r="C55" s="229"/>
      <c r="D55" s="26" t="s">
        <v>32</v>
      </c>
      <c r="E55" s="242"/>
      <c r="F55" s="40"/>
      <c r="G55" s="40"/>
      <c r="H55" s="244"/>
      <c r="I55" s="245"/>
      <c r="J55" s="235"/>
      <c r="K55" s="246"/>
      <c r="L55" s="247"/>
      <c r="M55" s="248"/>
      <c r="N55" s="249"/>
      <c r="O55" s="251"/>
      <c r="P55" s="37"/>
      <c r="Q55" s="38"/>
      <c r="R55" s="252"/>
      <c r="S55" s="253"/>
      <c r="T55" s="209"/>
      <c r="U55" s="209"/>
      <c r="V55" s="210"/>
      <c r="W55" s="238"/>
    </row>
    <row r="56" spans="1:23" ht="12.75" x14ac:dyDescent="0.25">
      <c r="A56" s="333"/>
      <c r="B56" s="255">
        <f ca="1">DATE(Calendrier!$A$1,_xlfn.SHEET()-1,(ROW()/2)-1)</f>
        <v>43492</v>
      </c>
      <c r="C56" s="229"/>
      <c r="D56" s="26" t="s">
        <v>31</v>
      </c>
      <c r="E56" s="242" t="str">
        <f t="shared" si="46"/>
        <v/>
      </c>
      <c r="F56" s="40"/>
      <c r="G56" s="40"/>
      <c r="H56" s="243">
        <f>((G56-F56)+(G57-F57))</f>
        <v>0</v>
      </c>
      <c r="I56" s="245"/>
      <c r="J56" s="235" t="str">
        <f t="shared" ref="J56" si="77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250" t="str">
        <f>IF(OR(C56="SiA",C56="SeA",C56="Si"),1,"")</f>
        <v/>
      </c>
      <c r="P56" s="37"/>
      <c r="Q56" s="38"/>
      <c r="R56" s="224">
        <f>((Q56-P56)-(Q57-P57))</f>
        <v>0</v>
      </c>
      <c r="S56" s="226">
        <f t="shared" ref="S56" si="78">(Q56-P56)+(Q57-P57)</f>
        <v>0</v>
      </c>
      <c r="T56" s="209"/>
      <c r="U56" s="209"/>
      <c r="V56" s="210" t="str">
        <f t="shared" ref="V56" si="79">IF(OR(C56="SiA",C56="SeA",C56="Si",C56="Ast"),1,"")</f>
        <v/>
      </c>
      <c r="W56" s="237"/>
    </row>
    <row r="57" spans="1:23" ht="13.5" thickBot="1" x14ac:dyDescent="0.3">
      <c r="A57" s="333"/>
      <c r="B57" s="255"/>
      <c r="C57" s="229"/>
      <c r="D57" s="26" t="s">
        <v>32</v>
      </c>
      <c r="E57" s="242"/>
      <c r="F57" s="40"/>
      <c r="G57" s="40"/>
      <c r="H57" s="244"/>
      <c r="I57" s="245"/>
      <c r="J57" s="235"/>
      <c r="K57" s="246"/>
      <c r="L57" s="247"/>
      <c r="M57" s="248"/>
      <c r="N57" s="249"/>
      <c r="O57" s="251"/>
      <c r="P57" s="37"/>
      <c r="Q57" s="38"/>
      <c r="R57" s="252"/>
      <c r="S57" s="253"/>
      <c r="T57" s="209"/>
      <c r="U57" s="209"/>
      <c r="V57" s="210"/>
      <c r="W57" s="238"/>
    </row>
    <row r="58" spans="1:23" ht="13.5" thickBot="1" x14ac:dyDescent="0.3">
      <c r="A58" s="303" t="s">
        <v>118</v>
      </c>
      <c r="B58" s="254">
        <f ca="1">DATE(Calendrier!$A$1,_xlfn.SHEET()-1,(ROW()/2)-1)</f>
        <v>43493</v>
      </c>
      <c r="C58" s="229"/>
      <c r="D58" s="26" t="s">
        <v>31</v>
      </c>
      <c r="E58" s="242" t="str">
        <f t="shared" si="46"/>
        <v/>
      </c>
      <c r="F58" s="40"/>
      <c r="G58" s="40"/>
      <c r="H58" s="243">
        <f>((G58-F58)+(G59-F59))</f>
        <v>0</v>
      </c>
      <c r="I58" s="245"/>
      <c r="J58" s="235" t="str">
        <f t="shared" ref="J58" si="80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250" t="str">
        <f>IF(OR(C58="SiA",C58="SeA",C58="Si"),1,"")</f>
        <v/>
      </c>
      <c r="P58" s="37"/>
      <c r="Q58" s="38"/>
      <c r="R58" s="224">
        <f>((Q58-P58)-(Q59-P59))</f>
        <v>0</v>
      </c>
      <c r="S58" s="226">
        <f t="shared" ref="S58" si="81">(Q58-P58)+(Q59-P59)</f>
        <v>0</v>
      </c>
      <c r="T58" s="209"/>
      <c r="U58" s="209"/>
      <c r="V58" s="210" t="str">
        <f t="shared" ref="V58" si="82">IF(OR(C58="SiA",C58="SeA",C58="Si",C58="Ast"),1,"")</f>
        <v/>
      </c>
      <c r="W58" s="237"/>
    </row>
    <row r="59" spans="1:23" ht="13.5" thickBot="1" x14ac:dyDescent="0.3">
      <c r="A59" s="303"/>
      <c r="B59" s="254"/>
      <c r="C59" s="229"/>
      <c r="D59" s="26" t="s">
        <v>32</v>
      </c>
      <c r="E59" s="242"/>
      <c r="F59" s="40"/>
      <c r="G59" s="40"/>
      <c r="H59" s="244"/>
      <c r="I59" s="245"/>
      <c r="J59" s="235"/>
      <c r="K59" s="246"/>
      <c r="L59" s="247"/>
      <c r="M59" s="248"/>
      <c r="N59" s="249"/>
      <c r="O59" s="251"/>
      <c r="P59" s="37"/>
      <c r="Q59" s="38"/>
      <c r="R59" s="252"/>
      <c r="S59" s="253"/>
      <c r="T59" s="209"/>
      <c r="U59" s="209"/>
      <c r="V59" s="210"/>
      <c r="W59" s="238"/>
    </row>
    <row r="60" spans="1:23" ht="12.75" x14ac:dyDescent="0.25">
      <c r="A60" s="306">
        <f>SUM(H58:H65,R58:R65)</f>
        <v>0</v>
      </c>
      <c r="B60" s="254">
        <f ca="1">DATE(Calendrier!$A$1,_xlfn.SHEET()-1,(ROW()/2)-1)</f>
        <v>43494</v>
      </c>
      <c r="C60" s="229"/>
      <c r="D60" s="26" t="s">
        <v>31</v>
      </c>
      <c r="E60" s="242" t="str">
        <f t="shared" si="46"/>
        <v/>
      </c>
      <c r="F60" s="40"/>
      <c r="G60" s="40"/>
      <c r="H60" s="243">
        <f>((G60-F60)+(G61-F61))</f>
        <v>0</v>
      </c>
      <c r="I60" s="245"/>
      <c r="J60" s="235" t="str">
        <f t="shared" ref="J60" si="83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250" t="str">
        <f>IF(OR(C60="SiA",C60="SeA",C60="Si"),1,"")</f>
        <v/>
      </c>
      <c r="P60" s="37"/>
      <c r="Q60" s="38"/>
      <c r="R60" s="224">
        <f>((Q60-P60)-(Q61-P61))</f>
        <v>0</v>
      </c>
      <c r="S60" s="226">
        <f t="shared" ref="S60" si="84">(Q60-P60)+(Q61-P61)</f>
        <v>0</v>
      </c>
      <c r="T60" s="209"/>
      <c r="U60" s="209"/>
      <c r="V60" s="210" t="str">
        <f t="shared" ref="V60" si="85">IF(OR(C60="SiA",C60="SeA",C60="Si",C60="Ast"),1,"")</f>
        <v/>
      </c>
      <c r="W60" s="237"/>
    </row>
    <row r="61" spans="1:23" ht="15" customHeight="1" x14ac:dyDescent="0.25">
      <c r="A61" s="333"/>
      <c r="B61" s="254"/>
      <c r="C61" s="229"/>
      <c r="D61" s="26" t="s">
        <v>32</v>
      </c>
      <c r="E61" s="242"/>
      <c r="F61" s="40"/>
      <c r="G61" s="40"/>
      <c r="H61" s="244"/>
      <c r="I61" s="245"/>
      <c r="J61" s="235"/>
      <c r="K61" s="246"/>
      <c r="L61" s="239"/>
      <c r="M61" s="240"/>
      <c r="N61" s="241"/>
      <c r="O61" s="251"/>
      <c r="P61" s="37"/>
      <c r="Q61" s="38"/>
      <c r="R61" s="252"/>
      <c r="S61" s="253"/>
      <c r="T61" s="209"/>
      <c r="U61" s="209"/>
      <c r="V61" s="210"/>
      <c r="W61" s="238"/>
    </row>
    <row r="62" spans="1:23" ht="15" customHeight="1" x14ac:dyDescent="0.25">
      <c r="A62" s="333"/>
      <c r="B62" s="228">
        <f ca="1">DATE(Calendrier!$A$1,_xlfn.SHEET()-1,(ROW()/2)-1)</f>
        <v>43495</v>
      </c>
      <c r="C62" s="229"/>
      <c r="D62" s="26" t="s">
        <v>31</v>
      </c>
      <c r="E62" s="242" t="str">
        <f t="shared" si="46"/>
        <v/>
      </c>
      <c r="F62" s="36"/>
      <c r="G62" s="36"/>
      <c r="H62" s="243">
        <f>((G62-F62)+(G63-F63))</f>
        <v>0</v>
      </c>
      <c r="I62" s="245"/>
      <c r="J62" s="235" t="str">
        <f t="shared" ref="J62" si="86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250" t="str">
        <f>IF(OR(C62="SiA",C62="SeA",C62="Si"),1,"")</f>
        <v/>
      </c>
      <c r="P62" s="37"/>
      <c r="Q62" s="38"/>
      <c r="R62" s="224">
        <f>((Q62-P62)-(Q63-P63))</f>
        <v>0</v>
      </c>
      <c r="S62" s="226">
        <f t="shared" ref="S62" si="87">(Q62-P62)+(Q63-P63)</f>
        <v>0</v>
      </c>
      <c r="T62" s="209"/>
      <c r="U62" s="209"/>
      <c r="V62" s="210" t="str">
        <f t="shared" ref="V62" si="88">IF(OR(C62="SiA",C62="SeA",C62="Si",C62="Ast"),1,"")</f>
        <v/>
      </c>
      <c r="W62" s="237"/>
    </row>
    <row r="63" spans="1:23" ht="15" customHeight="1" x14ac:dyDescent="0.25">
      <c r="A63" s="333"/>
      <c r="B63" s="228"/>
      <c r="C63" s="229"/>
      <c r="D63" s="26" t="s">
        <v>32</v>
      </c>
      <c r="E63" s="242"/>
      <c r="F63" s="36"/>
      <c r="G63" s="36"/>
      <c r="H63" s="244"/>
      <c r="I63" s="245"/>
      <c r="J63" s="235"/>
      <c r="K63" s="246"/>
      <c r="L63" s="239"/>
      <c r="M63" s="240"/>
      <c r="N63" s="241"/>
      <c r="O63" s="251"/>
      <c r="P63" s="38"/>
      <c r="Q63" s="38"/>
      <c r="R63" s="252"/>
      <c r="S63" s="253"/>
      <c r="T63" s="209"/>
      <c r="U63" s="209"/>
      <c r="V63" s="210"/>
      <c r="W63" s="238"/>
    </row>
    <row r="64" spans="1:23" ht="15.75" customHeight="1" thickBot="1" x14ac:dyDescent="0.3">
      <c r="A64" s="333"/>
      <c r="B64" s="228">
        <f ca="1">DATE(Calendrier!$A$1,_xlfn.SHEET()-1,(ROW()/2)-1)</f>
        <v>43496</v>
      </c>
      <c r="C64" s="229"/>
      <c r="D64" s="26" t="s">
        <v>31</v>
      </c>
      <c r="E64" s="231" t="str">
        <f t="shared" si="46"/>
        <v/>
      </c>
      <c r="F64" s="39"/>
      <c r="G64" s="40"/>
      <c r="H64" s="233">
        <f>((G64-F64)+(G65-F65))</f>
        <v>0</v>
      </c>
      <c r="I64" s="234"/>
      <c r="J64" s="235" t="str">
        <f t="shared" ref="J64" si="89">IF(OR(C64="SiA",C64="SeA",C64="Si",C64="Ast",C64="For"),1,"")</f>
        <v/>
      </c>
      <c r="K64" s="219" t="str">
        <f>IF(OR(C64="Cp"),1,"")</f>
        <v/>
      </c>
      <c r="L64" s="221"/>
      <c r="M64" s="221"/>
      <c r="N64" s="221"/>
      <c r="O64" s="222" t="str">
        <f>IF(OR(C64="SiA",C64="SeA",C64="Si"),1,"")</f>
        <v/>
      </c>
      <c r="P64" s="58"/>
      <c r="Q64" s="38"/>
      <c r="R64" s="224">
        <f>((Q64-P64)-(Q65-P65))</f>
        <v>0</v>
      </c>
      <c r="S64" s="226">
        <f t="shared" ref="S64" si="90">(Q64-P64)+(Q65-P65)</f>
        <v>0</v>
      </c>
      <c r="T64" s="209"/>
      <c r="U64" s="209"/>
      <c r="V64" s="210" t="str">
        <f t="shared" ref="V64" si="91">IF(OR(C64="SiA",C64="SeA",C64="Si",C64="Ast"),1,"")</f>
        <v/>
      </c>
      <c r="W64" s="212"/>
    </row>
    <row r="65" spans="1:24" ht="15.75" customHeight="1" thickBot="1" x14ac:dyDescent="0.3">
      <c r="A65" s="334"/>
      <c r="B65" s="228"/>
      <c r="C65" s="230"/>
      <c r="D65" s="59" t="s">
        <v>32</v>
      </c>
      <c r="E65" s="232"/>
      <c r="F65" s="42"/>
      <c r="G65" s="42"/>
      <c r="H65" s="233"/>
      <c r="I65" s="234"/>
      <c r="J65" s="236"/>
      <c r="K65" s="220"/>
      <c r="L65" s="214"/>
      <c r="M65" s="214"/>
      <c r="N65" s="214"/>
      <c r="O65" s="223"/>
      <c r="P65" s="37"/>
      <c r="Q65" s="60"/>
      <c r="R65" s="225"/>
      <c r="S65" s="227"/>
      <c r="T65" s="209"/>
      <c r="U65" s="209"/>
      <c r="V65" s="211"/>
      <c r="W65" s="213"/>
    </row>
    <row r="66" spans="1:24" ht="16.5" thickBot="1" x14ac:dyDescent="0.3">
      <c r="B66" s="215" t="s">
        <v>35</v>
      </c>
      <c r="C66" s="216"/>
      <c r="E66" s="61">
        <f>SUM(E4:E65)</f>
        <v>1</v>
      </c>
      <c r="F66" s="217">
        <f>SUM(H4:H65)</f>
        <v>0</v>
      </c>
      <c r="G66" s="218"/>
      <c r="H66" s="62"/>
      <c r="I66" s="63">
        <f>SUM(I4:I65)</f>
        <v>0</v>
      </c>
      <c r="J66" s="64">
        <f>SUM(J4:J65)</f>
        <v>0</v>
      </c>
      <c r="K66" s="65">
        <f>SUM(K4:K65)</f>
        <v>1</v>
      </c>
      <c r="L66" s="66"/>
      <c r="M66" s="67"/>
      <c r="N66" s="68" t="s">
        <v>35</v>
      </c>
      <c r="O66" s="204">
        <f>SUM(O4:O65)</f>
        <v>0</v>
      </c>
      <c r="P66" s="70"/>
      <c r="Q66" s="71"/>
      <c r="R66" s="72">
        <f>SUM(R4:R30)</f>
        <v>0</v>
      </c>
      <c r="S66" s="201">
        <f>SUM(S4:S65)</f>
        <v>0</v>
      </c>
      <c r="T66" s="201">
        <f>SUM(T4:T65)</f>
        <v>0</v>
      </c>
      <c r="U66" s="201">
        <f>SUM(U4:U65)</f>
        <v>0</v>
      </c>
      <c r="V66" s="202">
        <f>SUM(V4:V65)</f>
        <v>0</v>
      </c>
      <c r="W66" s="203">
        <f>SUM(W4:W65)</f>
        <v>0</v>
      </c>
      <c r="X66" s="76"/>
    </row>
  </sheetData>
  <mergeCells count="510"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U6:U7"/>
    <mergeCell ref="V6:V7"/>
    <mergeCell ref="V10:V11"/>
    <mergeCell ref="W10:W11"/>
    <mergeCell ref="L11:N11"/>
    <mergeCell ref="R10:R11"/>
    <mergeCell ref="C12:C13"/>
    <mergeCell ref="A58:A59"/>
    <mergeCell ref="A60:A65"/>
    <mergeCell ref="A44:A45"/>
    <mergeCell ref="A46:A57"/>
    <mergeCell ref="K6:K7"/>
    <mergeCell ref="L6:N6"/>
    <mergeCell ref="O6:O7"/>
    <mergeCell ref="B10:B11"/>
    <mergeCell ref="C10:C11"/>
    <mergeCell ref="E10:E11"/>
    <mergeCell ref="H10:H11"/>
    <mergeCell ref="I10:I11"/>
    <mergeCell ref="J10:J11"/>
    <mergeCell ref="H12:H13"/>
    <mergeCell ref="I12:I13"/>
    <mergeCell ref="J12:J13"/>
    <mergeCell ref="K10:K11"/>
    <mergeCell ref="L10:N10"/>
    <mergeCell ref="O10:O11"/>
    <mergeCell ref="B14:B15"/>
    <mergeCell ref="C14:C15"/>
    <mergeCell ref="L3:N3"/>
    <mergeCell ref="B4:B5"/>
    <mergeCell ref="C4:C5"/>
    <mergeCell ref="E4:E5"/>
    <mergeCell ref="H4:H5"/>
    <mergeCell ref="I4:I5"/>
    <mergeCell ref="V8:V9"/>
    <mergeCell ref="W8:W9"/>
    <mergeCell ref="L9:N9"/>
    <mergeCell ref="R8:R9"/>
    <mergeCell ref="S8:S9"/>
    <mergeCell ref="K8:K9"/>
    <mergeCell ref="L8:N8"/>
    <mergeCell ref="O8:O9"/>
    <mergeCell ref="T8:T9"/>
    <mergeCell ref="B8:B9"/>
    <mergeCell ref="C8:C9"/>
    <mergeCell ref="W6:W7"/>
    <mergeCell ref="L7:N7"/>
    <mergeCell ref="R6:R7"/>
    <mergeCell ref="S6:S7"/>
    <mergeCell ref="T6:T7"/>
    <mergeCell ref="J4:J5"/>
    <mergeCell ref="K4:K5"/>
    <mergeCell ref="U8:U9"/>
    <mergeCell ref="E8:E9"/>
    <mergeCell ref="H8:H9"/>
    <mergeCell ref="I8:I9"/>
    <mergeCell ref="J8:J9"/>
    <mergeCell ref="U12:U13"/>
    <mergeCell ref="U10:U11"/>
    <mergeCell ref="V12:V13"/>
    <mergeCell ref="W12:W13"/>
    <mergeCell ref="L13:N13"/>
    <mergeCell ref="R12:R13"/>
    <mergeCell ref="S12:S13"/>
    <mergeCell ref="T12:T13"/>
    <mergeCell ref="S10:S11"/>
    <mergeCell ref="T10:T11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O14:O15"/>
    <mergeCell ref="R14:R15"/>
    <mergeCell ref="S14:S15"/>
    <mergeCell ref="T14:T15"/>
    <mergeCell ref="B12:B13"/>
    <mergeCell ref="E12:E13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A31:A43"/>
    <mergeCell ref="L32:N32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4:W65">
    <cfRule type="expression" dxfId="54" priority="2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 C64" xr:uid="{92D64EB9-3888-4E78-BCCD-75A0D6C34DCD}">
      <formula1>"Si,SiA,SeA,Ast,For,Fe,R3,Réc,Réu,Cp,Cp1/2,AM"</formula1>
    </dataValidation>
  </dataValidations>
  <pageMargins left="0.7" right="0.7" top="0.75" bottom="0.75" header="0.3" footer="0.3"/>
  <pageSetup paperSize="9" orientation="portrait" r:id="rId1"/>
  <ignoredErrors>
    <ignoredError sqref="F66 O4:O65 J4:J65 H4:H6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DDC0C6C-9551-4FFD-A47D-EEE43E00816F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657B-875C-45E3-B044-18D181D67871}">
  <dimension ref="A1:Z62"/>
  <sheetViews>
    <sheetView showZeros="0" zoomScale="80" zoomScaleNormal="80" workbookViewId="0">
      <selection activeCell="C4" sqref="C4:C5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7.1406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710937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0.8554687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311" t="s">
        <v>118</v>
      </c>
      <c r="B3" s="9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205" t="s">
        <v>30</v>
      </c>
      <c r="X3" s="6"/>
      <c r="Y3" s="7"/>
      <c r="Z3" s="19"/>
    </row>
    <row r="4" spans="1:26" ht="12.75" customHeight="1" thickBot="1" x14ac:dyDescent="0.3">
      <c r="A4" s="347"/>
      <c r="B4" s="326">
        <f ca="1">DATE(Calendrier!$A$1,_xlfn.SHEET()-1,(ROW()/2)-1)</f>
        <v>43497</v>
      </c>
      <c r="C4" s="390"/>
      <c r="D4" s="206" t="s">
        <v>31</v>
      </c>
      <c r="E4" s="328" t="str">
        <f t="shared" ref="E4:E32" si="0">IF(C4="","",IF(OR(C4="Cp",C4="AM",C4="Re",C4="Fe"),"",1))</f>
        <v/>
      </c>
      <c r="F4" s="21"/>
      <c r="G4" s="21"/>
      <c r="H4" s="314">
        <f>((G4-F4)+(G5-F5))</f>
        <v>0</v>
      </c>
      <c r="I4" s="330"/>
      <c r="J4" s="331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391" t="str">
        <f>IF(OR(C4="SiA",C4="SeA",C4="Si"),1,"")</f>
        <v/>
      </c>
      <c r="P4" s="22"/>
      <c r="Q4" s="23"/>
      <c r="R4" s="392">
        <f>((Q4-P4)-(Q5-P5))</f>
        <v>0</v>
      </c>
      <c r="S4" s="346"/>
      <c r="T4" s="393"/>
      <c r="U4" s="346"/>
      <c r="V4" s="335" t="str">
        <f>IF(OR(C4="SiA",C4="SeA",C4="Ast"),1,"")</f>
        <v/>
      </c>
      <c r="W4" s="387"/>
      <c r="X4" s="24"/>
      <c r="Y4" s="25"/>
      <c r="Z4" s="8"/>
    </row>
    <row r="5" spans="1:26" ht="13.5" customHeight="1" x14ac:dyDescent="0.25">
      <c r="A5" s="388">
        <f>SUM(H4:H9,R4:R9)+Jan!A60</f>
        <v>0</v>
      </c>
      <c r="B5" s="310"/>
      <c r="C5" s="229"/>
      <c r="D5" s="149" t="s">
        <v>32</v>
      </c>
      <c r="E5" s="269"/>
      <c r="F5" s="27"/>
      <c r="G5" s="27"/>
      <c r="H5" s="320"/>
      <c r="I5" s="272"/>
      <c r="J5" s="235"/>
      <c r="K5" s="316"/>
      <c r="L5" s="247"/>
      <c r="M5" s="248"/>
      <c r="N5" s="249"/>
      <c r="O5" s="372"/>
      <c r="P5" s="28"/>
      <c r="Q5" s="29"/>
      <c r="R5" s="363"/>
      <c r="S5" s="209"/>
      <c r="T5" s="253"/>
      <c r="U5" s="209"/>
      <c r="V5" s="210"/>
      <c r="W5" s="367"/>
      <c r="X5" s="24"/>
      <c r="Y5" s="25"/>
      <c r="Z5" s="8"/>
    </row>
    <row r="6" spans="1:26" ht="12.75" customHeight="1" x14ac:dyDescent="0.25">
      <c r="A6" s="318"/>
      <c r="B6" s="309">
        <f ca="1">DATE(Calendrier!$A$1,_xlfn.SHEET()-1,(ROW()/2)-1)</f>
        <v>43498</v>
      </c>
      <c r="C6" s="229"/>
      <c r="D6" s="206" t="s">
        <v>31</v>
      </c>
      <c r="E6" s="268" t="str">
        <f t="shared" si="0"/>
        <v/>
      </c>
      <c r="F6" s="30"/>
      <c r="G6" s="30"/>
      <c r="H6" s="314">
        <f>((G6-F6)+(G7-F7))</f>
        <v>0</v>
      </c>
      <c r="I6" s="321"/>
      <c r="J6" s="364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371" t="str">
        <f>IF(OR(C6="SiA",C6="SeA",C6="Si"),1,"")</f>
        <v/>
      </c>
      <c r="P6" s="28"/>
      <c r="Q6" s="29"/>
      <c r="R6" s="362">
        <f>((Q6-P6)-(Q7-P7))</f>
        <v>0</v>
      </c>
      <c r="S6" s="209"/>
      <c r="T6" s="253"/>
      <c r="U6" s="209"/>
      <c r="V6" s="210" t="str">
        <f t="shared" ref="V6" si="2">IF(OR(C6="SiA",C6="SeA",C6="Si",C6="Ast"),1,"")</f>
        <v/>
      </c>
      <c r="W6" s="366"/>
      <c r="X6" s="31"/>
      <c r="Y6" s="32"/>
      <c r="Z6" s="8"/>
    </row>
    <row r="7" spans="1:26" ht="12.75" customHeight="1" x14ac:dyDescent="0.25">
      <c r="A7" s="318"/>
      <c r="B7" s="310"/>
      <c r="C7" s="229"/>
      <c r="D7" s="149" t="s">
        <v>32</v>
      </c>
      <c r="E7" s="269"/>
      <c r="F7" s="30"/>
      <c r="G7" s="30"/>
      <c r="H7" s="320"/>
      <c r="I7" s="322"/>
      <c r="J7" s="368"/>
      <c r="K7" s="316"/>
      <c r="L7" s="247"/>
      <c r="M7" s="248"/>
      <c r="N7" s="249"/>
      <c r="O7" s="372"/>
      <c r="P7" s="28"/>
      <c r="Q7" s="29"/>
      <c r="R7" s="363"/>
      <c r="S7" s="209"/>
      <c r="T7" s="253"/>
      <c r="U7" s="209"/>
      <c r="V7" s="210"/>
      <c r="W7" s="367"/>
      <c r="X7" s="31"/>
      <c r="Y7" s="32"/>
      <c r="Z7" s="8"/>
    </row>
    <row r="8" spans="1:26" ht="12.75" customHeight="1" x14ac:dyDescent="0.25">
      <c r="A8" s="318"/>
      <c r="B8" s="309">
        <f ca="1">DATE(Calendrier!$A$1,_xlfn.SHEET()-1,(ROW()/2)-1)</f>
        <v>43499</v>
      </c>
      <c r="C8" s="229"/>
      <c r="D8" s="149" t="s">
        <v>31</v>
      </c>
      <c r="E8" s="268" t="str">
        <f t="shared" si="0"/>
        <v/>
      </c>
      <c r="F8" s="30"/>
      <c r="G8" s="30"/>
      <c r="H8" s="314">
        <f>((G8-F8)+(G9-F9))</f>
        <v>0</v>
      </c>
      <c r="I8" s="321"/>
      <c r="J8" s="364" t="str">
        <f t="shared" ref="J8" si="3">IF(OR(C8="SiA",C8="SeA",C8="Si",C8="Ast",C8="For"),1,"")</f>
        <v/>
      </c>
      <c r="K8" s="315" t="str">
        <f>IF(OR(C8="Cp"),1,"")</f>
        <v/>
      </c>
      <c r="L8" s="247"/>
      <c r="M8" s="248"/>
      <c r="N8" s="249"/>
      <c r="O8" s="371" t="str">
        <f>IF(OR(C8="SiA",C8="SeA",C8="Si"),1,"")</f>
        <v/>
      </c>
      <c r="P8" s="28"/>
      <c r="Q8" s="29"/>
      <c r="R8" s="362">
        <f>((Q8-P8)-(Q9-P9))</f>
        <v>0</v>
      </c>
      <c r="S8" s="209"/>
      <c r="T8" s="253"/>
      <c r="U8" s="209"/>
      <c r="V8" s="210" t="str">
        <f t="shared" ref="V8" si="4">IF(OR(C8="SiA",C8="SeA",C8="Si",C8="Ast"),1,"")</f>
        <v/>
      </c>
      <c r="W8" s="366"/>
      <c r="X8" s="31"/>
      <c r="Y8" s="32"/>
      <c r="Z8" s="8"/>
    </row>
    <row r="9" spans="1:26" ht="12.75" customHeight="1" thickBot="1" x14ac:dyDescent="0.3">
      <c r="A9" s="318"/>
      <c r="B9" s="310"/>
      <c r="C9" s="229"/>
      <c r="D9" s="149" t="s">
        <v>32</v>
      </c>
      <c r="E9" s="269"/>
      <c r="F9" s="30"/>
      <c r="G9" s="30"/>
      <c r="H9" s="320"/>
      <c r="I9" s="322"/>
      <c r="J9" s="368"/>
      <c r="K9" s="316"/>
      <c r="L9" s="247"/>
      <c r="M9" s="248"/>
      <c r="N9" s="249"/>
      <c r="O9" s="372"/>
      <c r="P9" s="28"/>
      <c r="Q9" s="29"/>
      <c r="R9" s="363"/>
      <c r="S9" s="209"/>
      <c r="T9" s="253"/>
      <c r="U9" s="209"/>
      <c r="V9" s="210"/>
      <c r="W9" s="367"/>
      <c r="X9" s="31"/>
      <c r="Y9" s="32"/>
      <c r="Z9" s="8"/>
    </row>
    <row r="10" spans="1:26" ht="12.75" customHeight="1" x14ac:dyDescent="0.25">
      <c r="A10" s="389" t="s">
        <v>119</v>
      </c>
      <c r="B10" s="309">
        <f ca="1">DATE(Calendrier!$A$1,_xlfn.SHEET()-1,(ROW()/2)-1)</f>
        <v>43500</v>
      </c>
      <c r="C10" s="229"/>
      <c r="D10" s="149" t="s">
        <v>31</v>
      </c>
      <c r="E10" s="268" t="str">
        <f t="shared" si="0"/>
        <v/>
      </c>
      <c r="F10" s="30"/>
      <c r="G10" s="30"/>
      <c r="H10" s="314">
        <f>((G10-F10)+(G11-F11))</f>
        <v>0</v>
      </c>
      <c r="I10" s="321"/>
      <c r="J10" s="364" t="str">
        <f t="shared" ref="J10" si="5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371" t="str">
        <f>IF(OR(C10="SiA",C10="SeA",C10="Si"),1,"")</f>
        <v/>
      </c>
      <c r="P10" s="28"/>
      <c r="Q10" s="29"/>
      <c r="R10" s="362">
        <f>((Q10-P10)-(Q11-P11))</f>
        <v>0</v>
      </c>
      <c r="S10" s="209"/>
      <c r="T10" s="253"/>
      <c r="U10" s="209"/>
      <c r="V10" s="210" t="str">
        <f t="shared" ref="V10" si="6">IF(OR(C10="SiA",C10="SeA",C10="Si",C10="Ast"),1,"")</f>
        <v/>
      </c>
      <c r="W10" s="366"/>
      <c r="X10" s="31"/>
      <c r="Z10" s="8"/>
    </row>
    <row r="11" spans="1:26" ht="12.75" customHeight="1" thickBot="1" x14ac:dyDescent="0.3">
      <c r="A11" s="351"/>
      <c r="B11" s="310"/>
      <c r="C11" s="229"/>
      <c r="D11" s="149" t="s">
        <v>32</v>
      </c>
      <c r="E11" s="269"/>
      <c r="F11" s="30"/>
      <c r="G11" s="30"/>
      <c r="H11" s="320"/>
      <c r="I11" s="322"/>
      <c r="J11" s="368"/>
      <c r="K11" s="316"/>
      <c r="L11" s="247"/>
      <c r="M11" s="248"/>
      <c r="N11" s="249"/>
      <c r="O11" s="372"/>
      <c r="P11" s="28"/>
      <c r="Q11" s="29"/>
      <c r="R11" s="363"/>
      <c r="S11" s="209"/>
      <c r="T11" s="253"/>
      <c r="U11" s="209"/>
      <c r="V11" s="210"/>
      <c r="W11" s="367"/>
      <c r="X11" s="31"/>
      <c r="Z11" s="8"/>
    </row>
    <row r="12" spans="1:26" ht="12.75" customHeight="1" x14ac:dyDescent="0.25">
      <c r="A12" s="394">
        <f>SUM(H10:H23,R10:R23)</f>
        <v>0</v>
      </c>
      <c r="B12" s="309">
        <f ca="1">DATE(Calendrier!$A$1,_xlfn.SHEET()-1,(ROW()/2)-1)</f>
        <v>43501</v>
      </c>
      <c r="C12" s="229"/>
      <c r="D12" s="149" t="s">
        <v>31</v>
      </c>
      <c r="E12" s="268" t="str">
        <f t="shared" si="0"/>
        <v/>
      </c>
      <c r="F12" s="30"/>
      <c r="G12" s="30"/>
      <c r="H12" s="314">
        <f>((G12-F12)+(G13-F13))</f>
        <v>0</v>
      </c>
      <c r="I12" s="271"/>
      <c r="J12" s="364" t="str">
        <f t="shared" ref="J12" si="7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371" t="str">
        <f>IF(OR(C12="SiA",C12="SeA",C12="Si"),1,"")</f>
        <v/>
      </c>
      <c r="P12" s="28"/>
      <c r="Q12" s="29"/>
      <c r="R12" s="362">
        <f>((Q12-P12)-(Q13-P13))</f>
        <v>0</v>
      </c>
      <c r="S12" s="209"/>
      <c r="T12" s="253"/>
      <c r="U12" s="209"/>
      <c r="V12" s="210" t="str">
        <f t="shared" ref="V12" si="8">IF(OR(C12="SiA",C12="SeA",C12="Si",C12="Ast"),1,"")</f>
        <v/>
      </c>
      <c r="W12" s="366"/>
      <c r="X12" s="31"/>
      <c r="Z12" s="8"/>
    </row>
    <row r="13" spans="1:26" ht="12.75" customHeight="1" x14ac:dyDescent="0.25">
      <c r="A13" s="318"/>
      <c r="B13" s="310"/>
      <c r="C13" s="229"/>
      <c r="D13" s="149" t="s">
        <v>32</v>
      </c>
      <c r="E13" s="269"/>
      <c r="F13" s="30"/>
      <c r="G13" s="30"/>
      <c r="H13" s="320"/>
      <c r="I13" s="272"/>
      <c r="J13" s="368"/>
      <c r="K13" s="316"/>
      <c r="L13" s="247"/>
      <c r="M13" s="248"/>
      <c r="N13" s="249"/>
      <c r="O13" s="372"/>
      <c r="P13" s="28"/>
      <c r="Q13" s="29"/>
      <c r="R13" s="363"/>
      <c r="S13" s="209"/>
      <c r="T13" s="253"/>
      <c r="U13" s="209"/>
      <c r="V13" s="210"/>
      <c r="W13" s="367"/>
      <c r="X13" s="31"/>
      <c r="Z13" s="8"/>
    </row>
    <row r="14" spans="1:26" ht="12.75" customHeight="1" x14ac:dyDescent="0.25">
      <c r="A14" s="318"/>
      <c r="B14" s="309">
        <f ca="1">DATE(Calendrier!$A$1,_xlfn.SHEET()-1,(ROW()/2)-1)</f>
        <v>43502</v>
      </c>
      <c r="C14" s="229"/>
      <c r="D14" s="149" t="s">
        <v>31</v>
      </c>
      <c r="E14" s="268" t="str">
        <f t="shared" si="0"/>
        <v/>
      </c>
      <c r="F14" s="30"/>
      <c r="G14" s="30"/>
      <c r="H14" s="314">
        <f>((G14-F14)+(G15-F15))</f>
        <v>0</v>
      </c>
      <c r="I14" s="271"/>
      <c r="J14" s="364" t="str">
        <f t="shared" ref="J14" si="9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371" t="str">
        <f>IF(OR(C14="SiA",C14="SeA",C14="Si"),1,"")</f>
        <v/>
      </c>
      <c r="P14" s="28"/>
      <c r="Q14" s="29"/>
      <c r="R14" s="362">
        <f>((Q14-P14)-(Q15-P15))</f>
        <v>0</v>
      </c>
      <c r="S14" s="209"/>
      <c r="T14" s="253"/>
      <c r="U14" s="209"/>
      <c r="V14" s="210" t="str">
        <f t="shared" ref="V14" si="10">IF(OR(C14="SiA",C14="SeA",C14="Si",C14="Ast"),1,"")</f>
        <v/>
      </c>
      <c r="W14" s="366"/>
      <c r="X14" s="31"/>
      <c r="Z14" s="8"/>
    </row>
    <row r="15" spans="1:26" ht="13.5" customHeight="1" x14ac:dyDescent="0.25">
      <c r="A15" s="318"/>
      <c r="B15" s="310"/>
      <c r="C15" s="229"/>
      <c r="D15" s="149" t="s">
        <v>32</v>
      </c>
      <c r="E15" s="269"/>
      <c r="F15" s="30"/>
      <c r="G15" s="30"/>
      <c r="H15" s="320"/>
      <c r="I15" s="272"/>
      <c r="J15" s="368"/>
      <c r="K15" s="316"/>
      <c r="L15" s="239"/>
      <c r="M15" s="240"/>
      <c r="N15" s="241"/>
      <c r="O15" s="372"/>
      <c r="P15" s="28"/>
      <c r="Q15" s="29"/>
      <c r="R15" s="363"/>
      <c r="S15" s="209"/>
      <c r="T15" s="253"/>
      <c r="U15" s="209"/>
      <c r="V15" s="210"/>
      <c r="W15" s="367"/>
      <c r="X15" s="31"/>
      <c r="Z15" s="8"/>
    </row>
    <row r="16" spans="1:26" ht="12.75" customHeight="1" x14ac:dyDescent="0.25">
      <c r="A16" s="318"/>
      <c r="B16" s="313">
        <f ca="1">DATE(Calendrier!$A$1,_xlfn.SHEET()-1,(ROW()/2)-1)</f>
        <v>43503</v>
      </c>
      <c r="C16" s="229"/>
      <c r="D16" s="149" t="s">
        <v>31</v>
      </c>
      <c r="E16" s="260" t="str">
        <f t="shared" si="0"/>
        <v/>
      </c>
      <c r="F16" s="33"/>
      <c r="G16" s="33"/>
      <c r="H16" s="314">
        <f>((G16-F16)+(G17-F17))</f>
        <v>0</v>
      </c>
      <c r="I16" s="262"/>
      <c r="J16" s="364" t="str">
        <f t="shared" ref="J16" si="11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371" t="str">
        <f>IF(OR(C16="SiA",C16="SeA",C16="Si"),1,"")</f>
        <v/>
      </c>
      <c r="P16" s="34"/>
      <c r="Q16" s="35"/>
      <c r="R16" s="362">
        <f>((Q16-P16)-(Q17-P17))</f>
        <v>0</v>
      </c>
      <c r="S16" s="209"/>
      <c r="T16" s="253"/>
      <c r="U16" s="209"/>
      <c r="V16" s="210" t="str">
        <f t="shared" ref="V16" si="12">IF(OR(C16="SiA",C16="SeA",C16="Si",C16="Ast"),1,"")</f>
        <v/>
      </c>
      <c r="W16" s="366"/>
      <c r="X16" s="24"/>
      <c r="Z16" s="8"/>
    </row>
    <row r="17" spans="1:26" ht="13.5" customHeight="1" x14ac:dyDescent="0.25">
      <c r="A17" s="318"/>
      <c r="B17" s="255"/>
      <c r="C17" s="229"/>
      <c r="D17" s="149" t="s">
        <v>32</v>
      </c>
      <c r="E17" s="242"/>
      <c r="F17" s="36"/>
      <c r="G17" s="36"/>
      <c r="H17" s="305"/>
      <c r="I17" s="245"/>
      <c r="J17" s="368"/>
      <c r="K17" s="301"/>
      <c r="L17" s="239"/>
      <c r="M17" s="240"/>
      <c r="N17" s="241"/>
      <c r="O17" s="370"/>
      <c r="P17" s="37"/>
      <c r="Q17" s="38"/>
      <c r="R17" s="363"/>
      <c r="S17" s="209"/>
      <c r="T17" s="253"/>
      <c r="U17" s="209"/>
      <c r="V17" s="210"/>
      <c r="W17" s="367"/>
      <c r="X17" s="24"/>
      <c r="Z17" s="8"/>
    </row>
    <row r="18" spans="1:26" ht="12.75" customHeight="1" x14ac:dyDescent="0.25">
      <c r="A18" s="318"/>
      <c r="B18" s="255">
        <f ca="1">DATE(Calendrier!$A$1,_xlfn.SHEET()-1,(ROW()/2)-1)</f>
        <v>43504</v>
      </c>
      <c r="C18" s="229"/>
      <c r="D18" s="149" t="s">
        <v>31</v>
      </c>
      <c r="E18" s="242" t="str">
        <f t="shared" si="0"/>
        <v/>
      </c>
      <c r="F18" s="36"/>
      <c r="G18" s="36"/>
      <c r="H18" s="304">
        <f>((G18-F18)+(G19-F19))</f>
        <v>0</v>
      </c>
      <c r="I18" s="245"/>
      <c r="J18" s="364" t="str">
        <f t="shared" ref="J18" si="13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369" t="str">
        <f>IF(OR(C18="SiA",C18="SeA",C18="Si"),1,"")</f>
        <v/>
      </c>
      <c r="P18" s="37"/>
      <c r="Q18" s="38"/>
      <c r="R18" s="362">
        <f>((Q18-P18)-(Q19-P19))</f>
        <v>0</v>
      </c>
      <c r="S18" s="209"/>
      <c r="T18" s="253"/>
      <c r="U18" s="209"/>
      <c r="V18" s="210" t="str">
        <f t="shared" ref="V18" si="14">IF(OR(C18="SiA",C18="SeA",C18="Si",C18="Ast"),1,"")</f>
        <v/>
      </c>
      <c r="W18" s="366"/>
      <c r="X18" s="31"/>
      <c r="Z18" s="8"/>
    </row>
    <row r="19" spans="1:26" ht="12.75" customHeight="1" x14ac:dyDescent="0.25">
      <c r="A19" s="318"/>
      <c r="B19" s="255"/>
      <c r="C19" s="229"/>
      <c r="D19" s="149" t="s">
        <v>32</v>
      </c>
      <c r="E19" s="242"/>
      <c r="F19" s="36"/>
      <c r="G19" s="36"/>
      <c r="H19" s="305"/>
      <c r="I19" s="245"/>
      <c r="J19" s="368"/>
      <c r="K19" s="301"/>
      <c r="L19" s="247"/>
      <c r="M19" s="248"/>
      <c r="N19" s="249"/>
      <c r="O19" s="370"/>
      <c r="P19" s="37"/>
      <c r="Q19" s="38"/>
      <c r="R19" s="363"/>
      <c r="S19" s="209"/>
      <c r="T19" s="253"/>
      <c r="U19" s="209"/>
      <c r="V19" s="210"/>
      <c r="W19" s="367"/>
      <c r="X19" s="31"/>
      <c r="Z19" s="8"/>
    </row>
    <row r="20" spans="1:26" ht="12.75" customHeight="1" x14ac:dyDescent="0.25">
      <c r="A20" s="318"/>
      <c r="B20" s="255">
        <f ca="1">DATE(Calendrier!$A$1,_xlfn.SHEET()-1,(ROW()/2)-1)</f>
        <v>43505</v>
      </c>
      <c r="C20" s="229"/>
      <c r="D20" s="149" t="s">
        <v>31</v>
      </c>
      <c r="E20" s="242" t="str">
        <f t="shared" si="0"/>
        <v/>
      </c>
      <c r="F20" s="36"/>
      <c r="G20" s="36"/>
      <c r="H20" s="304">
        <f>((G20-F20)+(G21-F21))</f>
        <v>0</v>
      </c>
      <c r="I20" s="245"/>
      <c r="J20" s="364" t="str">
        <f t="shared" ref="J20" si="15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369" t="str">
        <f>IF(OR(C20="SiA",C20="SeA",C20="Si"),1,"")</f>
        <v/>
      </c>
      <c r="P20" s="37"/>
      <c r="Q20" s="38"/>
      <c r="R20" s="362">
        <f>((Q20-P20)-(Q21-P21))</f>
        <v>0</v>
      </c>
      <c r="S20" s="209"/>
      <c r="T20" s="253"/>
      <c r="U20" s="209"/>
      <c r="V20" s="210" t="str">
        <f t="shared" ref="V20" si="16">IF(OR(C20="SiA",C20="SeA",C20="Si",C20="Ast"),1,"")</f>
        <v/>
      </c>
      <c r="W20" s="366"/>
      <c r="X20" s="31"/>
      <c r="Z20" s="8"/>
    </row>
    <row r="21" spans="1:26" ht="12.75" customHeight="1" x14ac:dyDescent="0.25">
      <c r="A21" s="318"/>
      <c r="B21" s="255"/>
      <c r="C21" s="229"/>
      <c r="D21" s="149" t="s">
        <v>32</v>
      </c>
      <c r="E21" s="242"/>
      <c r="F21" s="36"/>
      <c r="G21" s="36"/>
      <c r="H21" s="305"/>
      <c r="I21" s="245"/>
      <c r="J21" s="368"/>
      <c r="K21" s="301"/>
      <c r="L21" s="247"/>
      <c r="M21" s="248"/>
      <c r="N21" s="249"/>
      <c r="O21" s="370"/>
      <c r="P21" s="37"/>
      <c r="Q21" s="38"/>
      <c r="R21" s="363"/>
      <c r="S21" s="209"/>
      <c r="T21" s="253"/>
      <c r="U21" s="209"/>
      <c r="V21" s="210"/>
      <c r="W21" s="367"/>
      <c r="X21" s="31"/>
      <c r="Z21" s="8"/>
    </row>
    <row r="22" spans="1:26" ht="12.75" customHeight="1" x14ac:dyDescent="0.25">
      <c r="A22" s="318"/>
      <c r="B22" s="255">
        <f ca="1">DATE(Calendrier!$A$1,_xlfn.SHEET()-1,(ROW()/2)-1)</f>
        <v>43506</v>
      </c>
      <c r="C22" s="229"/>
      <c r="D22" s="149" t="s">
        <v>31</v>
      </c>
      <c r="E22" s="242" t="str">
        <f t="shared" si="0"/>
        <v/>
      </c>
      <c r="F22" s="36"/>
      <c r="G22" s="36"/>
      <c r="H22" s="304">
        <f>((G22-F22)+(G23-F23))</f>
        <v>0</v>
      </c>
      <c r="I22" s="245"/>
      <c r="J22" s="364" t="str">
        <f t="shared" ref="J22" si="17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369" t="str">
        <f>IF(OR(C22="SiA",C22="SeA",C22="Si"),1,"")</f>
        <v/>
      </c>
      <c r="P22" s="37"/>
      <c r="Q22" s="38"/>
      <c r="R22" s="362">
        <f>((Q22-P22)-(Q23-P23))</f>
        <v>0</v>
      </c>
      <c r="S22" s="209"/>
      <c r="T22" s="253"/>
      <c r="U22" s="209"/>
      <c r="V22" s="210" t="str">
        <f t="shared" ref="V22" si="18">IF(OR(C22="SiA",C22="SeA",C22="Si",C22="Ast"),1,"")</f>
        <v/>
      </c>
      <c r="W22" s="366"/>
      <c r="X22" s="31"/>
      <c r="Z22" s="8"/>
    </row>
    <row r="23" spans="1:26" ht="12.75" customHeight="1" thickBot="1" x14ac:dyDescent="0.3">
      <c r="A23" s="318"/>
      <c r="B23" s="255"/>
      <c r="C23" s="229"/>
      <c r="D23" s="149" t="s">
        <v>32</v>
      </c>
      <c r="E23" s="242"/>
      <c r="F23" s="36"/>
      <c r="G23" s="36"/>
      <c r="H23" s="305"/>
      <c r="I23" s="245"/>
      <c r="J23" s="368"/>
      <c r="K23" s="301"/>
      <c r="L23" s="247"/>
      <c r="M23" s="248"/>
      <c r="N23" s="249"/>
      <c r="O23" s="370"/>
      <c r="P23" s="37"/>
      <c r="Q23" s="38"/>
      <c r="R23" s="363"/>
      <c r="S23" s="209"/>
      <c r="T23" s="253"/>
      <c r="U23" s="209"/>
      <c r="V23" s="210"/>
      <c r="W23" s="367"/>
      <c r="X23" s="31"/>
      <c r="Z23" s="8"/>
    </row>
    <row r="24" spans="1:26" ht="12.75" customHeight="1" x14ac:dyDescent="0.25">
      <c r="A24" s="350" t="s">
        <v>120</v>
      </c>
      <c r="B24" s="255">
        <f ca="1">DATE(Calendrier!$A$1,_xlfn.SHEET()-1,(ROW()/2)-1)</f>
        <v>43507</v>
      </c>
      <c r="C24" s="229"/>
      <c r="D24" s="149" t="s">
        <v>31</v>
      </c>
      <c r="E24" s="242" t="str">
        <f t="shared" si="0"/>
        <v/>
      </c>
      <c r="F24" s="36"/>
      <c r="G24" s="36"/>
      <c r="H24" s="304">
        <f>((G24-F24)+(G25-F25))</f>
        <v>0</v>
      </c>
      <c r="I24" s="245"/>
      <c r="J24" s="364" t="str">
        <f t="shared" ref="J24" si="19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369" t="str">
        <f>IF(OR(C24="SiA",C24="SeA",C24="Si"),1,"")</f>
        <v/>
      </c>
      <c r="P24" s="37"/>
      <c r="Q24" s="38"/>
      <c r="R24" s="362">
        <f>((Q24-P24)-(Q25-P25))</f>
        <v>0</v>
      </c>
      <c r="S24" s="209"/>
      <c r="T24" s="253"/>
      <c r="U24" s="209"/>
      <c r="V24" s="210" t="str">
        <f t="shared" ref="V24" si="20">IF(OR(C24="SiA",C24="SeA",C24="Si",C24="Ast"),1,"")</f>
        <v/>
      </c>
      <c r="W24" s="366"/>
      <c r="X24" s="31"/>
    </row>
    <row r="25" spans="1:26" ht="12.75" customHeight="1" thickBot="1" x14ac:dyDescent="0.3">
      <c r="A25" s="351"/>
      <c r="B25" s="255"/>
      <c r="C25" s="229"/>
      <c r="D25" s="149" t="s">
        <v>32</v>
      </c>
      <c r="E25" s="242"/>
      <c r="F25" s="36"/>
      <c r="G25" s="36"/>
      <c r="H25" s="305"/>
      <c r="I25" s="245"/>
      <c r="J25" s="368"/>
      <c r="K25" s="301"/>
      <c r="L25" s="247"/>
      <c r="M25" s="248"/>
      <c r="N25" s="249"/>
      <c r="O25" s="370"/>
      <c r="P25" s="37"/>
      <c r="Q25" s="38"/>
      <c r="R25" s="363"/>
      <c r="S25" s="209"/>
      <c r="T25" s="253"/>
      <c r="U25" s="209"/>
      <c r="V25" s="210"/>
      <c r="W25" s="367"/>
      <c r="X25" s="31"/>
    </row>
    <row r="26" spans="1:26" ht="12.75" customHeight="1" x14ac:dyDescent="0.25">
      <c r="A26" s="394">
        <f>SUM(H24:H37,R24:R37)</f>
        <v>0</v>
      </c>
      <c r="B26" s="255">
        <f ca="1">DATE(Calendrier!$A$1,_xlfn.SHEET()-1,(ROW()/2)-1)</f>
        <v>43508</v>
      </c>
      <c r="C26" s="229"/>
      <c r="D26" s="149" t="s">
        <v>31</v>
      </c>
      <c r="E26" s="242" t="str">
        <f t="shared" si="0"/>
        <v/>
      </c>
      <c r="F26" s="36"/>
      <c r="G26" s="36"/>
      <c r="H26" s="304">
        <f>((G26-F26)+(G27-F27))</f>
        <v>0</v>
      </c>
      <c r="I26" s="245"/>
      <c r="J26" s="364" t="str">
        <f t="shared" ref="J26" si="2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369" t="str">
        <f>IF(OR(C26="SiA",C26="SeA",C26="Si"),1,"")</f>
        <v/>
      </c>
      <c r="P26" s="37"/>
      <c r="Q26" s="38"/>
      <c r="R26" s="362">
        <f>((Q26-P26)-(Q27-P27))</f>
        <v>0</v>
      </c>
      <c r="S26" s="209"/>
      <c r="T26" s="253"/>
      <c r="U26" s="209"/>
      <c r="V26" s="210" t="str">
        <f t="shared" ref="V26" si="22">IF(OR(C26="SiA",C26="SeA",C26="Si",C26="Ast"),1,"")</f>
        <v/>
      </c>
      <c r="W26" s="366"/>
      <c r="X26" s="31"/>
    </row>
    <row r="27" spans="1:26" ht="12.75" customHeight="1" x14ac:dyDescent="0.25">
      <c r="A27" s="318"/>
      <c r="B27" s="255"/>
      <c r="C27" s="229"/>
      <c r="D27" s="149" t="s">
        <v>32</v>
      </c>
      <c r="E27" s="242"/>
      <c r="F27" s="36"/>
      <c r="G27" s="36"/>
      <c r="H27" s="305"/>
      <c r="I27" s="245"/>
      <c r="J27" s="368"/>
      <c r="K27" s="301"/>
      <c r="L27" s="247"/>
      <c r="M27" s="248"/>
      <c r="N27" s="249"/>
      <c r="O27" s="370"/>
      <c r="P27" s="37"/>
      <c r="Q27" s="38"/>
      <c r="R27" s="363"/>
      <c r="S27" s="209"/>
      <c r="T27" s="253"/>
      <c r="U27" s="209"/>
      <c r="V27" s="210"/>
      <c r="W27" s="367"/>
      <c r="X27" s="31"/>
    </row>
    <row r="28" spans="1:26" ht="12.75" customHeight="1" x14ac:dyDescent="0.25">
      <c r="A28" s="318"/>
      <c r="B28" s="255">
        <f ca="1">DATE(Calendrier!$A$1,_xlfn.SHEET()-1,(ROW()/2)-1)</f>
        <v>43509</v>
      </c>
      <c r="C28" s="229"/>
      <c r="D28" s="149" t="s">
        <v>31</v>
      </c>
      <c r="E28" s="242" t="str">
        <f t="shared" si="0"/>
        <v/>
      </c>
      <c r="F28" s="36"/>
      <c r="G28" s="36"/>
      <c r="H28" s="304">
        <f>((G28-F28)+(G29-F29))</f>
        <v>0</v>
      </c>
      <c r="I28" s="245"/>
      <c r="J28" s="364" t="str">
        <f t="shared" ref="J28" si="23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369" t="str">
        <f>IF(OR(C28="SiA",C28="SeA",C28="Si"),1,"")</f>
        <v/>
      </c>
      <c r="P28" s="37"/>
      <c r="Q28" s="38"/>
      <c r="R28" s="362">
        <f>((Q28-P28)-(Q29-P29))</f>
        <v>0</v>
      </c>
      <c r="S28" s="209"/>
      <c r="T28" s="253"/>
      <c r="U28" s="209"/>
      <c r="V28" s="210" t="str">
        <f t="shared" ref="V28" si="24">IF(OR(C28="SiA",C28="SeA",C28="Si",C28="Ast"),1,"")</f>
        <v/>
      </c>
      <c r="W28" s="366"/>
      <c r="X28" s="31"/>
    </row>
    <row r="29" spans="1:26" ht="13.5" customHeight="1" x14ac:dyDescent="0.25">
      <c r="A29" s="318"/>
      <c r="B29" s="255"/>
      <c r="C29" s="229"/>
      <c r="D29" s="149" t="s">
        <v>32</v>
      </c>
      <c r="E29" s="242"/>
      <c r="F29" s="36"/>
      <c r="G29" s="36"/>
      <c r="H29" s="305"/>
      <c r="I29" s="245"/>
      <c r="J29" s="368"/>
      <c r="K29" s="301"/>
      <c r="L29" s="239"/>
      <c r="M29" s="240"/>
      <c r="N29" s="241"/>
      <c r="O29" s="370"/>
      <c r="P29" s="37"/>
      <c r="Q29" s="38"/>
      <c r="R29" s="363"/>
      <c r="S29" s="209"/>
      <c r="T29" s="253"/>
      <c r="U29" s="209"/>
      <c r="V29" s="210"/>
      <c r="W29" s="367"/>
      <c r="X29" s="31"/>
    </row>
    <row r="30" spans="1:26" ht="13.5" customHeight="1" x14ac:dyDescent="0.25">
      <c r="A30" s="318"/>
      <c r="B30" s="255">
        <f ca="1">DATE(Calendrier!$A$1,_xlfn.SHEET()-1,(ROW()/2)-1)</f>
        <v>43510</v>
      </c>
      <c r="C30" s="229"/>
      <c r="D30" s="149" t="s">
        <v>31</v>
      </c>
      <c r="E30" s="242" t="str">
        <f t="shared" si="0"/>
        <v/>
      </c>
      <c r="F30" s="36"/>
      <c r="G30" s="36"/>
      <c r="H30" s="304">
        <f>((G30-F30)+(G31-F31))</f>
        <v>0</v>
      </c>
      <c r="I30" s="245"/>
      <c r="J30" s="364" t="str">
        <f t="shared" ref="J30" si="25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369" t="str">
        <f>IF(OR(C30="SiA",C30="SeA",C30="Si"),1,"")</f>
        <v/>
      </c>
      <c r="P30" s="37"/>
      <c r="Q30" s="38"/>
      <c r="R30" s="362">
        <f>((Q30-P30)-(Q31-P31))</f>
        <v>0</v>
      </c>
      <c r="S30" s="209"/>
      <c r="T30" s="253"/>
      <c r="U30" s="209"/>
      <c r="V30" s="210" t="str">
        <f t="shared" ref="V30" si="26">IF(OR(C30="SiA",C30="SeA",C30="Si",C30="Ast"),1,"")</f>
        <v/>
      </c>
      <c r="W30" s="366"/>
      <c r="X30" s="24"/>
    </row>
    <row r="31" spans="1:26" ht="13.5" customHeight="1" x14ac:dyDescent="0.25">
      <c r="A31" s="318"/>
      <c r="B31" s="255"/>
      <c r="C31" s="229"/>
      <c r="D31" s="149" t="s">
        <v>32</v>
      </c>
      <c r="E31" s="242"/>
      <c r="F31" s="36"/>
      <c r="G31" s="36"/>
      <c r="H31" s="305"/>
      <c r="I31" s="245"/>
      <c r="J31" s="368"/>
      <c r="K31" s="301"/>
      <c r="L31" s="239"/>
      <c r="M31" s="240"/>
      <c r="N31" s="241"/>
      <c r="O31" s="370"/>
      <c r="P31" s="38"/>
      <c r="Q31" s="38"/>
      <c r="R31" s="363"/>
      <c r="S31" s="209"/>
      <c r="T31" s="253"/>
      <c r="U31" s="209"/>
      <c r="V31" s="210"/>
      <c r="W31" s="367"/>
      <c r="X31" s="24"/>
    </row>
    <row r="32" spans="1:26" ht="12.75" customHeight="1" x14ac:dyDescent="0.25">
      <c r="A32" s="318"/>
      <c r="B32" s="228">
        <f ca="1">DATE(Calendrier!$A$1,_xlfn.SHEET()-1,(ROW()/2)-1)</f>
        <v>43511</v>
      </c>
      <c r="C32" s="229"/>
      <c r="D32" s="149" t="s">
        <v>31</v>
      </c>
      <c r="E32" s="231" t="str">
        <f t="shared" si="0"/>
        <v/>
      </c>
      <c r="F32" s="39"/>
      <c r="G32" s="40"/>
      <c r="H32" s="233">
        <f>((G32-F32)+(G33-F33))</f>
        <v>0</v>
      </c>
      <c r="I32" s="234"/>
      <c r="J32" s="373" t="str">
        <f t="shared" ref="J32" si="27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369" t="str">
        <f>IF(OR(C32="SiA",C32="SeA",C32="Si"),1,"")</f>
        <v/>
      </c>
      <c r="P32" s="38"/>
      <c r="Q32" s="38"/>
      <c r="R32" s="362">
        <f>((Q32-P32)-(Q33-P33))</f>
        <v>0</v>
      </c>
      <c r="S32" s="209"/>
      <c r="T32" s="253"/>
      <c r="U32" s="209"/>
      <c r="V32" s="210" t="str">
        <f t="shared" ref="V32" si="28">IF(OR(C32="SiA",C32="SeA",C32="Si",C32="Ast"),1,"")</f>
        <v/>
      </c>
      <c r="W32" s="366"/>
      <c r="X32" s="41"/>
    </row>
    <row r="33" spans="1:24" ht="12.75" customHeight="1" x14ac:dyDescent="0.25">
      <c r="A33" s="318"/>
      <c r="B33" s="228"/>
      <c r="C33" s="229"/>
      <c r="D33" s="149" t="s">
        <v>32</v>
      </c>
      <c r="E33" s="231"/>
      <c r="F33" s="42"/>
      <c r="G33" s="42"/>
      <c r="H33" s="300"/>
      <c r="I33" s="234"/>
      <c r="J33" s="374"/>
      <c r="K33" s="246"/>
      <c r="L33" s="221"/>
      <c r="M33" s="221"/>
      <c r="N33" s="221"/>
      <c r="O33" s="370"/>
      <c r="P33" s="38"/>
      <c r="Q33" s="38"/>
      <c r="R33" s="363"/>
      <c r="S33" s="302"/>
      <c r="T33" s="386"/>
      <c r="U33" s="302"/>
      <c r="V33" s="210"/>
      <c r="W33" s="383"/>
      <c r="X33" s="24"/>
    </row>
    <row r="34" spans="1:24" ht="13.5" customHeight="1" x14ac:dyDescent="0.25">
      <c r="A34" s="318"/>
      <c r="B34" s="228">
        <f ca="1">DATE(Calendrier!$A$1,_xlfn.SHEET()-1,(ROW()/2)-1)</f>
        <v>43512</v>
      </c>
      <c r="C34" s="229"/>
      <c r="D34" s="149" t="s">
        <v>31</v>
      </c>
      <c r="E34" s="231" t="str">
        <f>IF(C34="","",IF(OR(C34="Cp",C34="AM",C34="Re",C34="Fe"),"",1))</f>
        <v/>
      </c>
      <c r="F34" s="43"/>
      <c r="G34" s="44"/>
      <c r="H34" s="299">
        <f>((G34-F34)+(G35-F35))</f>
        <v>0</v>
      </c>
      <c r="I34" s="234"/>
      <c r="J34" s="373" t="str">
        <f t="shared" ref="J34" si="29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31" t="str">
        <f>IF(OR(C34="SiA",C34="SeA",C34="Si"),1,"")</f>
        <v/>
      </c>
      <c r="P34" s="38"/>
      <c r="Q34" s="38"/>
      <c r="R34" s="385">
        <f>((Q34-P34)-(Q35-P35))</f>
        <v>0</v>
      </c>
      <c r="S34" s="379"/>
      <c r="T34" s="381"/>
      <c r="U34" s="276"/>
      <c r="V34" s="210" t="str">
        <f t="shared" ref="V34" si="30">IF(OR(C34="SiA",C34="SeA",C34="Si",C34="Ast"),1,"")</f>
        <v/>
      </c>
      <c r="W34" s="375"/>
      <c r="X34" s="24"/>
    </row>
    <row r="35" spans="1:24" ht="13.5" customHeight="1" x14ac:dyDescent="0.25">
      <c r="A35" s="318"/>
      <c r="B35" s="228"/>
      <c r="C35" s="229"/>
      <c r="D35" s="149" t="s">
        <v>32</v>
      </c>
      <c r="E35" s="231"/>
      <c r="F35" s="46"/>
      <c r="G35" s="47"/>
      <c r="H35" s="294"/>
      <c r="I35" s="234"/>
      <c r="J35" s="374"/>
      <c r="K35" s="246"/>
      <c r="L35" s="221"/>
      <c r="M35" s="221"/>
      <c r="N35" s="221"/>
      <c r="O35" s="231"/>
      <c r="P35" s="38"/>
      <c r="Q35" s="38"/>
      <c r="R35" s="377"/>
      <c r="S35" s="379"/>
      <c r="T35" s="381"/>
      <c r="U35" s="276"/>
      <c r="V35" s="210"/>
      <c r="W35" s="375"/>
      <c r="X35" s="24"/>
    </row>
    <row r="36" spans="1:24" ht="12.75" customHeight="1" x14ac:dyDescent="0.25">
      <c r="A36" s="318"/>
      <c r="B36" s="254">
        <f ca="1">DATE(Calendrier!$A$1,_xlfn.SHEET()-1,(ROW()/2)-1)</f>
        <v>43513</v>
      </c>
      <c r="C36" s="229"/>
      <c r="D36" s="151" t="s">
        <v>31</v>
      </c>
      <c r="E36" s="231" t="str">
        <f t="shared" ref="E36:E60" si="31">IF(C36="","",IF(OR(C36="Cp",C36="AM",C36="Re",C36="Fe"),"",1))</f>
        <v/>
      </c>
      <c r="F36" s="49"/>
      <c r="G36" s="50"/>
      <c r="H36" s="294">
        <f>((G36-F36)+(G37-F37))</f>
        <v>0</v>
      </c>
      <c r="I36" s="296"/>
      <c r="J36" s="364" t="str">
        <f t="shared" ref="J36" si="32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31" t="str">
        <f>IF(OR(C36="SiA",C36="SeA",C36="Si"),1,"")</f>
        <v/>
      </c>
      <c r="P36" s="51"/>
      <c r="Q36" s="52"/>
      <c r="R36" s="377">
        <f>((Q36-P36)-(Q37-P37))</f>
        <v>0</v>
      </c>
      <c r="S36" s="379"/>
      <c r="T36" s="381"/>
      <c r="U36" s="276"/>
      <c r="V36" s="210" t="str">
        <f t="shared" ref="V36" si="33">IF(OR(C36="SiA",C36="SeA",C36="Si",C36="Ast"),1,"")</f>
        <v/>
      </c>
      <c r="W36" s="375"/>
      <c r="X36" s="53"/>
    </row>
    <row r="37" spans="1:24" ht="12.75" customHeight="1" thickBot="1" x14ac:dyDescent="0.3">
      <c r="A37" s="318"/>
      <c r="B37" s="292"/>
      <c r="C37" s="229"/>
      <c r="D37" s="206" t="s">
        <v>32</v>
      </c>
      <c r="E37" s="293"/>
      <c r="F37" s="54"/>
      <c r="G37" s="55"/>
      <c r="H37" s="295"/>
      <c r="I37" s="297"/>
      <c r="J37" s="368"/>
      <c r="K37" s="283"/>
      <c r="L37" s="280"/>
      <c r="M37" s="281"/>
      <c r="N37" s="282"/>
      <c r="O37" s="293"/>
      <c r="P37" s="28"/>
      <c r="Q37" s="29"/>
      <c r="R37" s="378"/>
      <c r="S37" s="380"/>
      <c r="T37" s="382"/>
      <c r="U37" s="277"/>
      <c r="V37" s="210"/>
      <c r="W37" s="376"/>
    </row>
    <row r="38" spans="1:24" ht="12.75" customHeight="1" x14ac:dyDescent="0.25">
      <c r="A38" s="350" t="s">
        <v>121</v>
      </c>
      <c r="B38" s="274">
        <f ca="1">DATE(Calendrier!$A$1,_xlfn.SHEET()-1,(ROW()/2)-1)</f>
        <v>43514</v>
      </c>
      <c r="C38" s="229"/>
      <c r="D38" s="206" t="s">
        <v>31</v>
      </c>
      <c r="E38" s="268" t="str">
        <f t="shared" si="31"/>
        <v/>
      </c>
      <c r="F38" s="56"/>
      <c r="G38" s="56"/>
      <c r="H38" s="261">
        <f>((G38-F38)+(G39-F39))</f>
        <v>0</v>
      </c>
      <c r="I38" s="271"/>
      <c r="J38" s="364" t="str">
        <f t="shared" ref="J38" si="34">IF(OR(C38="SiA",C38="SeA",C38="Si",C38="Ast",C38="For"),1,"")</f>
        <v/>
      </c>
      <c r="K38" s="263"/>
      <c r="L38" s="247"/>
      <c r="M38" s="248"/>
      <c r="N38" s="249"/>
      <c r="O38" s="371" t="str">
        <f>IF(OR(C38="SiA",C38="SeA",C38="Si"),1,"")</f>
        <v/>
      </c>
      <c r="P38" s="28"/>
      <c r="Q38" s="29"/>
      <c r="R38" s="362">
        <f>((Q38-P38)-(Q39-P39))</f>
        <v>0</v>
      </c>
      <c r="S38" s="273"/>
      <c r="T38" s="384"/>
      <c r="U38" s="273"/>
      <c r="V38" s="210" t="str">
        <f t="shared" ref="V38" si="35">IF(OR(C38="SiA",C38="SeA",C38="Si",C38="Ast"),1,"")</f>
        <v/>
      </c>
      <c r="W38" s="383"/>
    </row>
    <row r="39" spans="1:24" ht="12.75" customHeight="1" thickBot="1" x14ac:dyDescent="0.3">
      <c r="A39" s="351"/>
      <c r="B39" s="275"/>
      <c r="C39" s="229"/>
      <c r="D39" s="149" t="s">
        <v>32</v>
      </c>
      <c r="E39" s="269"/>
      <c r="F39" s="56"/>
      <c r="G39" s="56"/>
      <c r="H39" s="270"/>
      <c r="I39" s="272"/>
      <c r="J39" s="368"/>
      <c r="K39" s="264"/>
      <c r="L39" s="247"/>
      <c r="M39" s="248"/>
      <c r="N39" s="249"/>
      <c r="O39" s="372"/>
      <c r="P39" s="28"/>
      <c r="Q39" s="29"/>
      <c r="R39" s="363"/>
      <c r="S39" s="209"/>
      <c r="T39" s="253"/>
      <c r="U39" s="209"/>
      <c r="V39" s="210"/>
      <c r="W39" s="367"/>
    </row>
    <row r="40" spans="1:24" ht="12.75" customHeight="1" x14ac:dyDescent="0.25">
      <c r="A40" s="306">
        <f>SUM(H38:H51,R38:R51)</f>
        <v>0</v>
      </c>
      <c r="B40" s="274">
        <f ca="1">DATE(Calendrier!$A$1,_xlfn.SHEET()-1,(ROW()/2)-1)</f>
        <v>43515</v>
      </c>
      <c r="C40" s="229"/>
      <c r="D40" s="149" t="s">
        <v>31</v>
      </c>
      <c r="E40" s="268" t="str">
        <f t="shared" si="31"/>
        <v/>
      </c>
      <c r="F40" s="56"/>
      <c r="G40" s="56"/>
      <c r="H40" s="261">
        <f>((G40-F40)+(G41-F41))</f>
        <v>0</v>
      </c>
      <c r="I40" s="271"/>
      <c r="J40" s="364" t="str">
        <f t="shared" ref="J40" si="36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371" t="str">
        <f>IF(OR(C40="SiA",C40="SeA",C40="Si"),1,"")</f>
        <v/>
      </c>
      <c r="P40" s="28"/>
      <c r="Q40" s="29"/>
      <c r="R40" s="362">
        <f>((Q40-P40)-(Q41-P41))</f>
        <v>0</v>
      </c>
      <c r="S40" s="209"/>
      <c r="T40" s="253"/>
      <c r="U40" s="209"/>
      <c r="V40" s="210" t="str">
        <f t="shared" ref="V40" si="37">IF(OR(C40="SiA",C40="SeA",C40="Si",C40="Ast"),1,"")</f>
        <v/>
      </c>
      <c r="W40" s="366"/>
    </row>
    <row r="41" spans="1:24" ht="12.75" customHeight="1" x14ac:dyDescent="0.25">
      <c r="A41" s="333"/>
      <c r="B41" s="275"/>
      <c r="C41" s="229"/>
      <c r="D41" s="149" t="s">
        <v>32</v>
      </c>
      <c r="E41" s="269"/>
      <c r="F41" s="56"/>
      <c r="G41" s="56"/>
      <c r="H41" s="270"/>
      <c r="I41" s="272"/>
      <c r="J41" s="368"/>
      <c r="K41" s="264"/>
      <c r="L41" s="247"/>
      <c r="M41" s="248"/>
      <c r="N41" s="249"/>
      <c r="O41" s="372"/>
      <c r="P41" s="28"/>
      <c r="Q41" s="29"/>
      <c r="R41" s="363"/>
      <c r="S41" s="209"/>
      <c r="T41" s="253"/>
      <c r="U41" s="209"/>
      <c r="V41" s="210"/>
      <c r="W41" s="367"/>
    </row>
    <row r="42" spans="1:24" ht="12.75" customHeight="1" x14ac:dyDescent="0.25">
      <c r="A42" s="333"/>
      <c r="B42" s="274">
        <f ca="1">DATE(Calendrier!$A$1,_xlfn.SHEET()-1,(ROW()/2)-1)</f>
        <v>43516</v>
      </c>
      <c r="C42" s="229"/>
      <c r="D42" s="149" t="s">
        <v>31</v>
      </c>
      <c r="E42" s="268" t="str">
        <f t="shared" si="31"/>
        <v/>
      </c>
      <c r="F42" s="56"/>
      <c r="G42" s="56"/>
      <c r="H42" s="261">
        <f>((G42-F42)+(G43-F43))</f>
        <v>0</v>
      </c>
      <c r="I42" s="271"/>
      <c r="J42" s="364" t="str">
        <f t="shared" ref="J42" si="38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371" t="str">
        <f>IF(OR(C42="SiA",C42="SeA",C42="Si"),1,"")</f>
        <v/>
      </c>
      <c r="P42" s="28"/>
      <c r="Q42" s="29"/>
      <c r="R42" s="362">
        <f>((Q42-P42)-(Q43-P43))</f>
        <v>0</v>
      </c>
      <c r="S42" s="209"/>
      <c r="T42" s="253"/>
      <c r="U42" s="209"/>
      <c r="V42" s="210" t="str">
        <f t="shared" ref="V42" si="39">IF(OR(C42="SiA",C42="SeA",C42="Si",C42="Ast"),1,"")</f>
        <v/>
      </c>
      <c r="W42" s="366"/>
    </row>
    <row r="43" spans="1:24" ht="12.75" customHeight="1" x14ac:dyDescent="0.25">
      <c r="A43" s="333"/>
      <c r="B43" s="275"/>
      <c r="C43" s="229"/>
      <c r="D43" s="149" t="s">
        <v>32</v>
      </c>
      <c r="E43" s="269"/>
      <c r="F43" s="56"/>
      <c r="G43" s="56"/>
      <c r="H43" s="270"/>
      <c r="I43" s="272"/>
      <c r="J43" s="368"/>
      <c r="K43" s="264"/>
      <c r="L43" s="247"/>
      <c r="M43" s="248"/>
      <c r="N43" s="249"/>
      <c r="O43" s="372"/>
      <c r="P43" s="28"/>
      <c r="Q43" s="29"/>
      <c r="R43" s="363"/>
      <c r="S43" s="209"/>
      <c r="T43" s="253"/>
      <c r="U43" s="209"/>
      <c r="V43" s="210"/>
      <c r="W43" s="367"/>
    </row>
    <row r="44" spans="1:24" ht="12.75" customHeight="1" x14ac:dyDescent="0.25">
      <c r="A44" s="333"/>
      <c r="B44" s="266">
        <f ca="1">DATE(Calendrier!$A$1,_xlfn.SHEET()-1,(ROW()/2)-1)</f>
        <v>43517</v>
      </c>
      <c r="C44" s="229"/>
      <c r="D44" s="149" t="s">
        <v>31</v>
      </c>
      <c r="E44" s="268" t="str">
        <f t="shared" si="31"/>
        <v/>
      </c>
      <c r="F44" s="56"/>
      <c r="G44" s="56"/>
      <c r="H44" s="261">
        <f>((G44-F44)+(G45-F45))</f>
        <v>0</v>
      </c>
      <c r="I44" s="271"/>
      <c r="J44" s="364" t="str">
        <f t="shared" ref="J44" si="40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371" t="str">
        <f>IF(OR(C44="SiA",C44="SeA",C44="Si"),1,"")</f>
        <v/>
      </c>
      <c r="P44" s="28"/>
      <c r="Q44" s="29"/>
      <c r="R44" s="362">
        <f>((Q44-P44)-(Q45-P45))</f>
        <v>0</v>
      </c>
      <c r="S44" s="209"/>
      <c r="T44" s="253"/>
      <c r="U44" s="209"/>
      <c r="V44" s="210" t="str">
        <f t="shared" ref="V44" si="41">IF(OR(C44="SiA",C44="SeA",C44="Si",C44="Ast"),1,"")</f>
        <v/>
      </c>
      <c r="W44" s="366"/>
    </row>
    <row r="45" spans="1:24" ht="12.75" customHeight="1" x14ac:dyDescent="0.25">
      <c r="A45" s="333"/>
      <c r="B45" s="267"/>
      <c r="C45" s="229"/>
      <c r="D45" s="149" t="s">
        <v>32</v>
      </c>
      <c r="E45" s="269"/>
      <c r="F45" s="56"/>
      <c r="G45" s="56"/>
      <c r="H45" s="270"/>
      <c r="I45" s="272"/>
      <c r="J45" s="368"/>
      <c r="K45" s="264"/>
      <c r="L45" s="247"/>
      <c r="M45" s="248"/>
      <c r="N45" s="249"/>
      <c r="O45" s="372"/>
      <c r="P45" s="28"/>
      <c r="Q45" s="29"/>
      <c r="R45" s="363"/>
      <c r="S45" s="209"/>
      <c r="T45" s="253"/>
      <c r="U45" s="209"/>
      <c r="V45" s="210"/>
      <c r="W45" s="367"/>
    </row>
    <row r="46" spans="1:24" ht="12.75" customHeight="1" x14ac:dyDescent="0.25">
      <c r="A46" s="333"/>
      <c r="B46" s="266">
        <f ca="1">DATE(Calendrier!$A$1,_xlfn.SHEET()-1,(ROW()/2)-1)</f>
        <v>43518</v>
      </c>
      <c r="C46" s="229"/>
      <c r="D46" s="149" t="s">
        <v>31</v>
      </c>
      <c r="E46" s="268" t="str">
        <f t="shared" si="31"/>
        <v/>
      </c>
      <c r="F46" s="56"/>
      <c r="G46" s="56"/>
      <c r="H46" s="261">
        <f>((G46-F46)+(G47-F47))</f>
        <v>0</v>
      </c>
      <c r="I46" s="271"/>
      <c r="J46" s="364" t="str">
        <f t="shared" ref="J46" si="4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371" t="str">
        <f>IF(OR(C46="SiA",C46="SeA",C46="Si"),1,"")</f>
        <v/>
      </c>
      <c r="P46" s="28"/>
      <c r="Q46" s="29"/>
      <c r="R46" s="362">
        <f>((Q46-P46)-(Q47-P47))</f>
        <v>0</v>
      </c>
      <c r="S46" s="209"/>
      <c r="T46" s="253"/>
      <c r="U46" s="209"/>
      <c r="V46" s="210" t="str">
        <f t="shared" ref="V46" si="43">IF(OR(C46="SiA",C46="SeA",C46="Si",C46="Ast"),1,"")</f>
        <v/>
      </c>
      <c r="W46" s="366"/>
    </row>
    <row r="47" spans="1:24" ht="12.75" customHeight="1" x14ac:dyDescent="0.25">
      <c r="A47" s="333"/>
      <c r="B47" s="267"/>
      <c r="C47" s="229"/>
      <c r="D47" s="149" t="s">
        <v>32</v>
      </c>
      <c r="E47" s="269"/>
      <c r="F47" s="56"/>
      <c r="G47" s="56"/>
      <c r="H47" s="270"/>
      <c r="I47" s="272"/>
      <c r="J47" s="368"/>
      <c r="K47" s="264"/>
      <c r="L47" s="239"/>
      <c r="M47" s="240"/>
      <c r="N47" s="241"/>
      <c r="O47" s="372"/>
      <c r="P47" s="28"/>
      <c r="Q47" s="29"/>
      <c r="R47" s="363"/>
      <c r="S47" s="209"/>
      <c r="T47" s="253"/>
      <c r="U47" s="209"/>
      <c r="V47" s="210"/>
      <c r="W47" s="367"/>
    </row>
    <row r="48" spans="1:24" ht="12.75" customHeight="1" x14ac:dyDescent="0.25">
      <c r="A48" s="333"/>
      <c r="B48" s="258">
        <f ca="1">DATE(Calendrier!$A$1,_xlfn.SHEET()-1,(ROW()/2)-1)</f>
        <v>43519</v>
      </c>
      <c r="C48" s="229"/>
      <c r="D48" s="149" t="s">
        <v>31</v>
      </c>
      <c r="E48" s="260" t="str">
        <f t="shared" si="31"/>
        <v/>
      </c>
      <c r="F48" s="57"/>
      <c r="G48" s="57"/>
      <c r="H48" s="261">
        <f>((G48-F48)+(G49-F49))</f>
        <v>0</v>
      </c>
      <c r="I48" s="262"/>
      <c r="J48" s="364" t="str">
        <f t="shared" ref="J48" si="44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371" t="str">
        <f>IF(OR(C48="SiA",C48="SeA",C48="Si"),1,"")</f>
        <v/>
      </c>
      <c r="P48" s="34"/>
      <c r="Q48" s="35"/>
      <c r="R48" s="362">
        <f>((Q48-P48)-(Q49-P49))</f>
        <v>0</v>
      </c>
      <c r="S48" s="209"/>
      <c r="T48" s="253"/>
      <c r="U48" s="209"/>
      <c r="V48" s="210" t="str">
        <f t="shared" ref="V48" si="45">IF(OR(C48="SiA",C48="SeA",C48="Si",C48="Ast"),1,"")</f>
        <v/>
      </c>
      <c r="W48" s="366"/>
    </row>
    <row r="49" spans="1:24" ht="12.75" customHeight="1" x14ac:dyDescent="0.25">
      <c r="A49" s="333"/>
      <c r="B49" s="259"/>
      <c r="C49" s="229"/>
      <c r="D49" s="149" t="s">
        <v>32</v>
      </c>
      <c r="E49" s="242"/>
      <c r="F49" s="40"/>
      <c r="G49" s="40"/>
      <c r="H49" s="244"/>
      <c r="I49" s="245"/>
      <c r="J49" s="368"/>
      <c r="K49" s="246"/>
      <c r="L49" s="239"/>
      <c r="M49" s="240"/>
      <c r="N49" s="241"/>
      <c r="O49" s="370"/>
      <c r="P49" s="37"/>
      <c r="Q49" s="38"/>
      <c r="R49" s="363"/>
      <c r="S49" s="209"/>
      <c r="T49" s="253"/>
      <c r="U49" s="209"/>
      <c r="V49" s="210"/>
      <c r="W49" s="367"/>
    </row>
    <row r="50" spans="1:24" ht="12.75" customHeight="1" x14ac:dyDescent="0.25">
      <c r="A50" s="333"/>
      <c r="B50" s="255">
        <f ca="1">DATE(Calendrier!$A$1,_xlfn.SHEET()-1,(ROW()/2)-1)</f>
        <v>43520</v>
      </c>
      <c r="C50" s="229"/>
      <c r="D50" s="149" t="s">
        <v>31</v>
      </c>
      <c r="E50" s="242" t="str">
        <f t="shared" si="31"/>
        <v/>
      </c>
      <c r="F50" s="40"/>
      <c r="G50" s="40"/>
      <c r="H50" s="243">
        <f>((G50-F50)+(G51-F51))</f>
        <v>0</v>
      </c>
      <c r="I50" s="245"/>
      <c r="J50" s="364" t="str">
        <f t="shared" ref="J50" si="46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369" t="str">
        <f>IF(OR(C50="SiA",C50="SeA",C50="Si"),1,"")</f>
        <v/>
      </c>
      <c r="P50" s="37"/>
      <c r="Q50" s="38"/>
      <c r="R50" s="362">
        <f>((Q50-P50)-(Q51-P51))</f>
        <v>0</v>
      </c>
      <c r="S50" s="209"/>
      <c r="T50" s="253"/>
      <c r="U50" s="209"/>
      <c r="V50" s="210" t="str">
        <f t="shared" ref="V50" si="47">IF(OR(C50="SiA",C50="SeA",C50="Si",C50="Ast"),1,"")</f>
        <v/>
      </c>
      <c r="W50" s="366"/>
    </row>
    <row r="51" spans="1:24" ht="12.75" customHeight="1" thickBot="1" x14ac:dyDescent="0.3">
      <c r="A51" s="333"/>
      <c r="B51" s="255"/>
      <c r="C51" s="229"/>
      <c r="D51" s="149" t="s">
        <v>32</v>
      </c>
      <c r="E51" s="242"/>
      <c r="F51" s="40"/>
      <c r="G51" s="40"/>
      <c r="H51" s="244"/>
      <c r="I51" s="245"/>
      <c r="J51" s="368"/>
      <c r="K51" s="246"/>
      <c r="L51" s="247"/>
      <c r="M51" s="248"/>
      <c r="N51" s="249"/>
      <c r="O51" s="370"/>
      <c r="P51" s="37"/>
      <c r="Q51" s="38"/>
      <c r="R51" s="363"/>
      <c r="S51" s="209"/>
      <c r="T51" s="253"/>
      <c r="U51" s="209"/>
      <c r="V51" s="210"/>
      <c r="W51" s="367"/>
    </row>
    <row r="52" spans="1:24" ht="12.75" customHeight="1" x14ac:dyDescent="0.25">
      <c r="A52" s="350" t="s">
        <v>122</v>
      </c>
      <c r="B52" s="255">
        <f ca="1">DATE(Calendrier!$A$1,_xlfn.SHEET()-1,(ROW()/2)-1)</f>
        <v>43521</v>
      </c>
      <c r="C52" s="229"/>
      <c r="D52" s="149" t="s">
        <v>31</v>
      </c>
      <c r="E52" s="242" t="str">
        <f t="shared" si="31"/>
        <v/>
      </c>
      <c r="F52" s="40"/>
      <c r="G52" s="40"/>
      <c r="H52" s="243">
        <f>((G52-F52)+(G53-F53))</f>
        <v>0</v>
      </c>
      <c r="I52" s="245"/>
      <c r="J52" s="364" t="str">
        <f t="shared" ref="J52" si="48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369" t="str">
        <f>IF(OR(C52="SiA",C52="SeA",C52="Si"),1,"")</f>
        <v/>
      </c>
      <c r="P52" s="37"/>
      <c r="Q52" s="38"/>
      <c r="R52" s="362">
        <f>((Q52-P52)-(Q53-P53))</f>
        <v>0</v>
      </c>
      <c r="S52" s="209"/>
      <c r="T52" s="253"/>
      <c r="U52" s="209"/>
      <c r="V52" s="210" t="str">
        <f t="shared" ref="V52" si="49">IF(OR(C52="SiA",C52="SeA",C52="Si",C52="Ast"),1,"")</f>
        <v/>
      </c>
      <c r="W52" s="366"/>
    </row>
    <row r="53" spans="1:24" ht="12.75" customHeight="1" thickBot="1" x14ac:dyDescent="0.3">
      <c r="A53" s="351"/>
      <c r="B53" s="255"/>
      <c r="C53" s="229"/>
      <c r="D53" s="149" t="s">
        <v>32</v>
      </c>
      <c r="E53" s="242"/>
      <c r="F53" s="40"/>
      <c r="G53" s="40"/>
      <c r="H53" s="244"/>
      <c r="I53" s="245"/>
      <c r="J53" s="368"/>
      <c r="K53" s="246"/>
      <c r="L53" s="247"/>
      <c r="M53" s="248"/>
      <c r="N53" s="249"/>
      <c r="O53" s="370"/>
      <c r="P53" s="37"/>
      <c r="Q53" s="38"/>
      <c r="R53" s="363"/>
      <c r="S53" s="209"/>
      <c r="T53" s="253"/>
      <c r="U53" s="209"/>
      <c r="V53" s="210"/>
      <c r="W53" s="367"/>
    </row>
    <row r="54" spans="1:24" ht="12.75" customHeight="1" x14ac:dyDescent="0.25">
      <c r="A54" s="306">
        <f>SUM(H52:H61,R52:R61)</f>
        <v>0</v>
      </c>
      <c r="B54" s="255">
        <f ca="1">DATE(Calendrier!$A$1,_xlfn.SHEET()-1,(ROW()/2)-1)</f>
        <v>43522</v>
      </c>
      <c r="C54" s="229"/>
      <c r="D54" s="149" t="s">
        <v>31</v>
      </c>
      <c r="E54" s="242" t="str">
        <f t="shared" si="31"/>
        <v/>
      </c>
      <c r="F54" s="40"/>
      <c r="G54" s="40"/>
      <c r="H54" s="243">
        <f>((G54-F54)+(G55-F55))</f>
        <v>0</v>
      </c>
      <c r="I54" s="245"/>
      <c r="J54" s="364" t="str">
        <f t="shared" ref="J54" si="50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369" t="str">
        <f>IF(OR(C54="SiA",C54="SeA",C54="Si"),1,"")</f>
        <v/>
      </c>
      <c r="P54" s="37"/>
      <c r="Q54" s="38"/>
      <c r="R54" s="362">
        <f>((Q54-P54)-(Q55-P55))</f>
        <v>0</v>
      </c>
      <c r="S54" s="209"/>
      <c r="T54" s="253"/>
      <c r="U54" s="209"/>
      <c r="V54" s="210" t="str">
        <f t="shared" ref="V54" si="51">IF(OR(C54="SiA",C54="SeA",C54="Si",C54="Ast"),1,"")</f>
        <v/>
      </c>
      <c r="W54" s="366"/>
    </row>
    <row r="55" spans="1:24" ht="12.75" customHeight="1" x14ac:dyDescent="0.25">
      <c r="A55" s="333"/>
      <c r="B55" s="255"/>
      <c r="C55" s="229"/>
      <c r="D55" s="149" t="s">
        <v>32</v>
      </c>
      <c r="E55" s="242"/>
      <c r="F55" s="40"/>
      <c r="G55" s="40"/>
      <c r="H55" s="244"/>
      <c r="I55" s="245"/>
      <c r="J55" s="368"/>
      <c r="K55" s="246"/>
      <c r="L55" s="247"/>
      <c r="M55" s="248"/>
      <c r="N55" s="249"/>
      <c r="O55" s="370"/>
      <c r="P55" s="37"/>
      <c r="Q55" s="38"/>
      <c r="R55" s="363"/>
      <c r="S55" s="209"/>
      <c r="T55" s="253"/>
      <c r="U55" s="209"/>
      <c r="V55" s="210"/>
      <c r="W55" s="367"/>
    </row>
    <row r="56" spans="1:24" ht="12.75" customHeight="1" x14ac:dyDescent="0.25">
      <c r="A56" s="333"/>
      <c r="B56" s="255">
        <f ca="1">DATE(Calendrier!$A$1,_xlfn.SHEET()-1,(ROW()/2)-1)</f>
        <v>43523</v>
      </c>
      <c r="C56" s="229"/>
      <c r="D56" s="149" t="s">
        <v>31</v>
      </c>
      <c r="E56" s="242" t="str">
        <f t="shared" si="31"/>
        <v/>
      </c>
      <c r="F56" s="40"/>
      <c r="G56" s="40"/>
      <c r="H56" s="243">
        <f>((G56-F56)+(G57-F57))</f>
        <v>0</v>
      </c>
      <c r="I56" s="245"/>
      <c r="J56" s="364" t="str">
        <f t="shared" ref="J56" si="52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369" t="str">
        <f>IF(OR(C56="SiA",C56="SeA",C56="Si"),1,"")</f>
        <v/>
      </c>
      <c r="P56" s="37"/>
      <c r="Q56" s="38"/>
      <c r="R56" s="362">
        <f>((Q56-P56)-(Q57-P57))</f>
        <v>0</v>
      </c>
      <c r="S56" s="209"/>
      <c r="T56" s="253"/>
      <c r="U56" s="209"/>
      <c r="V56" s="210" t="str">
        <f t="shared" ref="V56" si="53">IF(OR(C56="SiA",C56="SeA",C56="Si",C56="Ast"),1,"")</f>
        <v/>
      </c>
      <c r="W56" s="366"/>
    </row>
    <row r="57" spans="1:24" ht="12.75" customHeight="1" x14ac:dyDescent="0.25">
      <c r="A57" s="333"/>
      <c r="B57" s="255"/>
      <c r="C57" s="229"/>
      <c r="D57" s="149" t="s">
        <v>32</v>
      </c>
      <c r="E57" s="242"/>
      <c r="F57" s="40"/>
      <c r="G57" s="40"/>
      <c r="H57" s="244"/>
      <c r="I57" s="245"/>
      <c r="J57" s="368"/>
      <c r="K57" s="246"/>
      <c r="L57" s="247"/>
      <c r="M57" s="248"/>
      <c r="N57" s="249"/>
      <c r="O57" s="370"/>
      <c r="P57" s="37"/>
      <c r="Q57" s="38"/>
      <c r="R57" s="363"/>
      <c r="S57" s="209"/>
      <c r="T57" s="253"/>
      <c r="U57" s="209"/>
      <c r="V57" s="210"/>
      <c r="W57" s="367"/>
    </row>
    <row r="58" spans="1:24" ht="12.75" customHeight="1" x14ac:dyDescent="0.25">
      <c r="A58" s="333"/>
      <c r="B58" s="254">
        <f ca="1">DATE(Calendrier!$A$1,_xlfn.SHEET()-1,(ROW()/2)-1)</f>
        <v>43524</v>
      </c>
      <c r="C58" s="229"/>
      <c r="D58" s="149" t="s">
        <v>31</v>
      </c>
      <c r="E58" s="242" t="str">
        <f t="shared" si="31"/>
        <v/>
      </c>
      <c r="F58" s="40"/>
      <c r="G58" s="40"/>
      <c r="H58" s="243">
        <f>((G58-F58)+(G59-F59))</f>
        <v>0</v>
      </c>
      <c r="I58" s="245"/>
      <c r="J58" s="364" t="str">
        <f t="shared" ref="J58" si="54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369" t="str">
        <f>IF(OR(C58="SiA",C58="SeA",C58="Si"),1,"")</f>
        <v/>
      </c>
      <c r="P58" s="37"/>
      <c r="Q58" s="38"/>
      <c r="R58" s="362">
        <f>((Q58-P58)-(Q59-P59))</f>
        <v>0</v>
      </c>
      <c r="S58" s="209"/>
      <c r="T58" s="253"/>
      <c r="U58" s="209"/>
      <c r="V58" s="210" t="str">
        <f t="shared" ref="V58" si="55">IF(OR(C58="SiA",C58="SeA",C58="Si",C58="Ast"),1,"")</f>
        <v/>
      </c>
      <c r="W58" s="366"/>
    </row>
    <row r="59" spans="1:24" ht="12.75" customHeight="1" x14ac:dyDescent="0.25">
      <c r="A59" s="333"/>
      <c r="B59" s="254"/>
      <c r="C59" s="229"/>
      <c r="D59" s="149" t="s">
        <v>32</v>
      </c>
      <c r="E59" s="242"/>
      <c r="F59" s="40"/>
      <c r="G59" s="40"/>
      <c r="H59" s="244"/>
      <c r="I59" s="245"/>
      <c r="J59" s="368"/>
      <c r="K59" s="246"/>
      <c r="L59" s="247"/>
      <c r="M59" s="248"/>
      <c r="N59" s="249"/>
      <c r="O59" s="370"/>
      <c r="P59" s="37"/>
      <c r="Q59" s="38"/>
      <c r="R59" s="363"/>
      <c r="S59" s="209"/>
      <c r="T59" s="253"/>
      <c r="U59" s="209"/>
      <c r="V59" s="210"/>
      <c r="W59" s="367"/>
    </row>
    <row r="60" spans="1:24" ht="13.5" customHeight="1" thickBot="1" x14ac:dyDescent="0.3">
      <c r="A60" s="333"/>
      <c r="B60" s="254" t="str">
        <f ca="1">IF(MONTH(DATE(Calendrier!$A$1,_xlfn.SHEET()-1,(ROW()/2)-1))&gt;_xlfn.SHEET()-1,"",DATE(Calendrier!$A$1,_xlfn.SHEET()-1,(ROW()/2)-1))</f>
        <v/>
      </c>
      <c r="C60" s="229"/>
      <c r="D60" s="149" t="s">
        <v>31</v>
      </c>
      <c r="E60" s="242" t="str">
        <f t="shared" si="31"/>
        <v/>
      </c>
      <c r="F60" s="40"/>
      <c r="G60" s="40"/>
      <c r="H60" s="243">
        <f>((G60-F60)+(G61-F61))</f>
        <v>0</v>
      </c>
      <c r="I60" s="245"/>
      <c r="J60" s="364" t="str">
        <f t="shared" ref="J60" si="56">IF(OR(C60="SiA",C60="SeA",C60="Si",C60="Ast",C60="For"),1,"")</f>
        <v/>
      </c>
      <c r="K60" s="219" t="str">
        <f>IF(OR(C60="Cp"),1,"")</f>
        <v/>
      </c>
      <c r="L60" s="247"/>
      <c r="M60" s="248"/>
      <c r="N60" s="249"/>
      <c r="O60" s="360" t="str">
        <f>IF(OR(C60="SiA",C60="SeA",C60="Si"),1,"")</f>
        <v/>
      </c>
      <c r="P60" s="37"/>
      <c r="Q60" s="38"/>
      <c r="R60" s="362">
        <f>((Q60-P60)-(Q61-P61))</f>
        <v>0</v>
      </c>
      <c r="S60" s="209"/>
      <c r="T60" s="253"/>
      <c r="U60" s="209"/>
      <c r="V60" s="210" t="str">
        <f t="shared" ref="V60" si="57">IF(OR(C60="SiA",C60="SeA",C60="Si",C60="Ast"),1,"")</f>
        <v/>
      </c>
      <c r="W60" s="354"/>
    </row>
    <row r="61" spans="1:24" ht="13.5" customHeight="1" thickBot="1" x14ac:dyDescent="0.3">
      <c r="A61" s="334"/>
      <c r="B61" s="254"/>
      <c r="C61" s="229"/>
      <c r="D61" s="171" t="s">
        <v>32</v>
      </c>
      <c r="E61" s="242"/>
      <c r="F61" s="40"/>
      <c r="G61" s="40"/>
      <c r="H61" s="244"/>
      <c r="I61" s="245"/>
      <c r="J61" s="365"/>
      <c r="K61" s="359"/>
      <c r="L61" s="356"/>
      <c r="M61" s="357"/>
      <c r="N61" s="358"/>
      <c r="O61" s="361"/>
      <c r="P61" s="37"/>
      <c r="Q61" s="60"/>
      <c r="R61" s="363"/>
      <c r="S61" s="209"/>
      <c r="T61" s="253"/>
      <c r="U61" s="209"/>
      <c r="V61" s="211"/>
      <c r="W61" s="355"/>
    </row>
    <row r="62" spans="1:24" ht="16.5" thickBot="1" x14ac:dyDescent="0.3">
      <c r="B62" s="215" t="s">
        <v>35</v>
      </c>
      <c r="C62" s="216"/>
      <c r="D62" s="80"/>
      <c r="E62" s="61">
        <f>SUM(E4:E61)</f>
        <v>0</v>
      </c>
      <c r="F62" s="352">
        <f>SUM(H4:H61)</f>
        <v>0</v>
      </c>
      <c r="G62" s="353"/>
      <c r="H62" s="62"/>
      <c r="I62" s="63">
        <f>SUM(I4:I61)</f>
        <v>0</v>
      </c>
      <c r="J62" s="64">
        <f>SUM(J4:J61)</f>
        <v>0</v>
      </c>
      <c r="K62" s="86">
        <f>SUM(K4:K61)</f>
        <v>0</v>
      </c>
      <c r="L62" s="83"/>
      <c r="M62" s="84"/>
      <c r="N62" s="85" t="s">
        <v>35</v>
      </c>
      <c r="O62" s="81">
        <f>SUM(O4:O61)</f>
        <v>0</v>
      </c>
      <c r="P62" s="70"/>
      <c r="Q62" s="87"/>
      <c r="R62" s="193">
        <f t="shared" ref="R62:W62" si="58">SUM(R4:R61)</f>
        <v>0</v>
      </c>
      <c r="S62" s="73">
        <f t="shared" si="58"/>
        <v>0</v>
      </c>
      <c r="T62" s="73">
        <f t="shared" si="58"/>
        <v>0</v>
      </c>
      <c r="U62" s="73">
        <f t="shared" si="58"/>
        <v>0</v>
      </c>
      <c r="V62" s="202">
        <f t="shared" si="58"/>
        <v>0</v>
      </c>
      <c r="W62" s="82">
        <f t="shared" si="58"/>
        <v>0</v>
      </c>
      <c r="X62" s="76"/>
    </row>
  </sheetData>
  <sheetProtection sheet="1" objects="1" scenarios="1"/>
  <mergeCells count="478">
    <mergeCell ref="A12:A23"/>
    <mergeCell ref="A24:A25"/>
    <mergeCell ref="A26:A37"/>
    <mergeCell ref="A38:A39"/>
    <mergeCell ref="A40:A51"/>
    <mergeCell ref="J4:J5"/>
    <mergeCell ref="K4:K5"/>
    <mergeCell ref="A3:A4"/>
    <mergeCell ref="C3:D3"/>
    <mergeCell ref="B8:B9"/>
    <mergeCell ref="C8:C9"/>
    <mergeCell ref="E8:E9"/>
    <mergeCell ref="H8:H9"/>
    <mergeCell ref="I8:I9"/>
    <mergeCell ref="J8:J9"/>
    <mergeCell ref="B12:B13"/>
    <mergeCell ref="C12:C13"/>
    <mergeCell ref="E12:E13"/>
    <mergeCell ref="H12:H13"/>
    <mergeCell ref="I12:I13"/>
    <mergeCell ref="J12:J13"/>
    <mergeCell ref="B14:B15"/>
    <mergeCell ref="J6:J7"/>
    <mergeCell ref="J14:J15"/>
    <mergeCell ref="U4:U5"/>
    <mergeCell ref="A5:A9"/>
    <mergeCell ref="A10:A11"/>
    <mergeCell ref="L3:N3"/>
    <mergeCell ref="B4:B5"/>
    <mergeCell ref="C4:C5"/>
    <mergeCell ref="E4:E5"/>
    <mergeCell ref="H4:H5"/>
    <mergeCell ref="I4:I5"/>
    <mergeCell ref="U6:U7"/>
    <mergeCell ref="K6:K7"/>
    <mergeCell ref="L6:N6"/>
    <mergeCell ref="O6:O7"/>
    <mergeCell ref="R6:R7"/>
    <mergeCell ref="S6:S7"/>
    <mergeCell ref="T6:T7"/>
    <mergeCell ref="L4:N4"/>
    <mergeCell ref="O4:O5"/>
    <mergeCell ref="R4:R5"/>
    <mergeCell ref="S4:S5"/>
    <mergeCell ref="T4:T5"/>
    <mergeCell ref="V4:V5"/>
    <mergeCell ref="W4:W5"/>
    <mergeCell ref="L5:N5"/>
    <mergeCell ref="B6:B7"/>
    <mergeCell ref="C6:C7"/>
    <mergeCell ref="E6:E7"/>
    <mergeCell ref="H6:H7"/>
    <mergeCell ref="I6:I7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L11:N11"/>
    <mergeCell ref="K10:K11"/>
    <mergeCell ref="L10:N10"/>
    <mergeCell ref="O10:O11"/>
    <mergeCell ref="V6:V7"/>
    <mergeCell ref="W6:W7"/>
    <mergeCell ref="L7:N7"/>
    <mergeCell ref="W12:W13"/>
    <mergeCell ref="L13:N13"/>
    <mergeCell ref="R12:R13"/>
    <mergeCell ref="S12:S13"/>
    <mergeCell ref="T12:T13"/>
    <mergeCell ref="U8:U9"/>
    <mergeCell ref="V8:V9"/>
    <mergeCell ref="W8:W9"/>
    <mergeCell ref="L9:N9"/>
    <mergeCell ref="R8:R9"/>
    <mergeCell ref="S8:S9"/>
    <mergeCell ref="T8:T9"/>
    <mergeCell ref="U10:U11"/>
    <mergeCell ref="V10:V11"/>
    <mergeCell ref="W10:W11"/>
    <mergeCell ref="R10:R11"/>
    <mergeCell ref="K12:K13"/>
    <mergeCell ref="L12:N12"/>
    <mergeCell ref="O12:O13"/>
    <mergeCell ref="U14:U15"/>
    <mergeCell ref="S10:S11"/>
    <mergeCell ref="T10:T11"/>
    <mergeCell ref="U12:U13"/>
    <mergeCell ref="V12:V13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S16:S17"/>
    <mergeCell ref="C14:C15"/>
    <mergeCell ref="E14:E15"/>
    <mergeCell ref="H14:H15"/>
    <mergeCell ref="I14:I15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J34:J35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K46:K47"/>
    <mergeCell ref="L46:N46"/>
    <mergeCell ref="O46:O47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K50:K51"/>
    <mergeCell ref="L50:N50"/>
    <mergeCell ref="O50:O51"/>
    <mergeCell ref="U48:U49"/>
    <mergeCell ref="E48:E49"/>
    <mergeCell ref="H48:H49"/>
    <mergeCell ref="I48:I49"/>
    <mergeCell ref="J48:J49"/>
    <mergeCell ref="U52:U53"/>
    <mergeCell ref="K52:K53"/>
    <mergeCell ref="L52:N52"/>
    <mergeCell ref="O52:O53"/>
    <mergeCell ref="L55:N55"/>
    <mergeCell ref="B52:B53"/>
    <mergeCell ref="C52:C53"/>
    <mergeCell ref="E52:E53"/>
    <mergeCell ref="H52:H53"/>
    <mergeCell ref="I52:I53"/>
    <mergeCell ref="J52:J53"/>
    <mergeCell ref="K54:K55"/>
    <mergeCell ref="L54:N54"/>
    <mergeCell ref="O54:O55"/>
    <mergeCell ref="U58:U59"/>
    <mergeCell ref="V58:V59"/>
    <mergeCell ref="W58:W59"/>
    <mergeCell ref="L59:N59"/>
    <mergeCell ref="R58:R59"/>
    <mergeCell ref="S58:S59"/>
    <mergeCell ref="B54:B55"/>
    <mergeCell ref="C54:C55"/>
    <mergeCell ref="E54:E55"/>
    <mergeCell ref="H54:H55"/>
    <mergeCell ref="I54:I55"/>
    <mergeCell ref="J54:J55"/>
    <mergeCell ref="V52:V53"/>
    <mergeCell ref="W52:W53"/>
    <mergeCell ref="L53:N53"/>
    <mergeCell ref="R52:R53"/>
    <mergeCell ref="S52:S53"/>
    <mergeCell ref="T52:T53"/>
    <mergeCell ref="U54:U55"/>
    <mergeCell ref="V54:V55"/>
    <mergeCell ref="W54:W55"/>
    <mergeCell ref="R54:R55"/>
    <mergeCell ref="S54:S55"/>
    <mergeCell ref="T54:T55"/>
    <mergeCell ref="T58:T59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B56:B57"/>
    <mergeCell ref="C56:C57"/>
    <mergeCell ref="E56:E57"/>
    <mergeCell ref="H56:H57"/>
    <mergeCell ref="I56:I57"/>
    <mergeCell ref="J56:J57"/>
    <mergeCell ref="K58:K59"/>
    <mergeCell ref="L58:N58"/>
    <mergeCell ref="O58:O59"/>
    <mergeCell ref="R56:R57"/>
    <mergeCell ref="S56:S57"/>
    <mergeCell ref="T56:T57"/>
    <mergeCell ref="A52:A53"/>
    <mergeCell ref="A54:A61"/>
    <mergeCell ref="B62:C62"/>
    <mergeCell ref="F62:G62"/>
    <mergeCell ref="U60:U61"/>
    <mergeCell ref="V60:V61"/>
    <mergeCell ref="W60:W61"/>
    <mergeCell ref="L61:N61"/>
    <mergeCell ref="K60:K61"/>
    <mergeCell ref="L60:N60"/>
    <mergeCell ref="O60:O61"/>
    <mergeCell ref="R60:R61"/>
    <mergeCell ref="S60:S61"/>
    <mergeCell ref="T60:T61"/>
    <mergeCell ref="B60:B61"/>
    <mergeCell ref="C60:C61"/>
    <mergeCell ref="E60:E61"/>
    <mergeCell ref="H60:H61"/>
    <mergeCell ref="I60:I61"/>
    <mergeCell ref="J60:J61"/>
    <mergeCell ref="U56:U57"/>
    <mergeCell ref="V56:V57"/>
    <mergeCell ref="W56:W57"/>
    <mergeCell ref="L57:N57"/>
  </mergeCells>
  <conditionalFormatting sqref="B4:B61 D4:W61">
    <cfRule type="expression" dxfId="52" priority="3">
      <formula>WEEKDAY(INDIRECT("$B"&amp;ROW()-MOD(ROW(),2)),2)&gt;5</formula>
    </cfRule>
  </conditionalFormatting>
  <conditionalFormatting sqref="C4:C61">
    <cfRule type="expression" dxfId="51" priority="2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" xr:uid="{1722AB69-357B-430F-8E1B-36928C4F65B0}">
      <formula1>"Si,SiA,SeA,Ast,For,Fe,R3,Réc,Cp,AM"</formula1>
    </dataValidation>
  </dataValidations>
  <pageMargins left="0.7" right="0.7" top="0.75" bottom="0.75" header="0.3" footer="0.3"/>
  <ignoredErrors>
    <ignoredError sqref="H6:H61 O4:O61 J4:J61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9FE2-EA12-4EEC-9CD4-80B7F1F157CD}">
  <dimension ref="A1:Z66"/>
  <sheetViews>
    <sheetView showZeros="0" topLeftCell="A10" zoomScale="80" zoomScaleNormal="80" workbookViewId="0">
      <selection activeCell="E4" sqref="E4:E5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570312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ht="15.75" thickBot="1" x14ac:dyDescent="0.3"/>
    <row r="2" spans="1:26" ht="16.5" thickBot="1" x14ac:dyDescent="0.3">
      <c r="A2" s="389" t="s">
        <v>122</v>
      </c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395"/>
      <c r="B3" s="9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6" ht="12.75" customHeight="1" x14ac:dyDescent="0.25">
      <c r="A4" s="396">
        <f>SUM(H4:H9,R4:R9)+Fev!A54</f>
        <v>0</v>
      </c>
      <c r="B4" s="326">
        <f ca="1">DATE(Calendrier!$A$1,_xlfn.SHEET()-1,(ROW()/2)-1)</f>
        <v>43525</v>
      </c>
      <c r="C4" s="390"/>
      <c r="D4" s="20" t="s">
        <v>31</v>
      </c>
      <c r="E4" s="328" t="str">
        <f t="shared" ref="E4:E32" si="0">IF(C4="","",IF(OR(C4="Cp",C4="AM",C4="Re",C4="Fe"),"",1))</f>
        <v/>
      </c>
      <c r="F4" s="21"/>
      <c r="G4" s="21"/>
      <c r="H4" s="429">
        <f>((G4-F4)+(G5-F5))</f>
        <v>0</v>
      </c>
      <c r="I4" s="330"/>
      <c r="J4" s="331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427" t="str">
        <f>IF(OR(C4="SiA",C4="SeA",C4="Si"),1,"")</f>
        <v/>
      </c>
      <c r="P4" s="22"/>
      <c r="Q4" s="23"/>
      <c r="R4" s="428">
        <f>((Q4-P4)-(Q5-P5))</f>
        <v>0</v>
      </c>
      <c r="S4" s="346"/>
      <c r="T4" s="393"/>
      <c r="U4" s="346"/>
      <c r="V4" s="335" t="str">
        <f>IF(OR(C4="SiA",C4="SeA",C4="Ast"),1,"")</f>
        <v/>
      </c>
      <c r="W4" s="387"/>
      <c r="X4" s="24"/>
      <c r="Y4" s="25"/>
      <c r="Z4" s="8"/>
    </row>
    <row r="5" spans="1:26" ht="13.5" customHeight="1" x14ac:dyDescent="0.25">
      <c r="A5" s="397"/>
      <c r="B5" s="310"/>
      <c r="C5" s="229"/>
      <c r="D5" s="26" t="s">
        <v>32</v>
      </c>
      <c r="E5" s="269"/>
      <c r="F5" s="27"/>
      <c r="G5" s="27"/>
      <c r="H5" s="426"/>
      <c r="I5" s="272"/>
      <c r="J5" s="235"/>
      <c r="K5" s="316"/>
      <c r="L5" s="247"/>
      <c r="M5" s="248"/>
      <c r="N5" s="249"/>
      <c r="O5" s="415"/>
      <c r="P5" s="28"/>
      <c r="Q5" s="29"/>
      <c r="R5" s="412"/>
      <c r="S5" s="209"/>
      <c r="T5" s="253"/>
      <c r="U5" s="209"/>
      <c r="V5" s="210"/>
      <c r="W5" s="367"/>
      <c r="X5" s="24"/>
      <c r="Y5" s="25"/>
      <c r="Z5" s="8"/>
    </row>
    <row r="6" spans="1:26" ht="12.75" customHeight="1" x14ac:dyDescent="0.25">
      <c r="A6" s="397"/>
      <c r="B6" s="309">
        <f ca="1">DATE(Calendrier!$A$1,_xlfn.SHEET()-1,(ROW()/2)-1)</f>
        <v>43526</v>
      </c>
      <c r="C6" s="229"/>
      <c r="D6" s="20" t="s">
        <v>31</v>
      </c>
      <c r="E6" s="268" t="str">
        <f t="shared" si="0"/>
        <v/>
      </c>
      <c r="F6" s="30"/>
      <c r="G6" s="30"/>
      <c r="H6" s="425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413" t="str">
        <f>IF(OR(C6="SiA",C6="SeA",C6="Si"),1,"")</f>
        <v/>
      </c>
      <c r="P6" s="28"/>
      <c r="Q6" s="29"/>
      <c r="R6" s="405">
        <f>((Q6-P6)-(Q7-P7))</f>
        <v>0</v>
      </c>
      <c r="S6" s="209"/>
      <c r="T6" s="253"/>
      <c r="U6" s="209"/>
      <c r="V6" s="210" t="str">
        <f t="shared" ref="V6" si="2">IF(OR(C6="SiA",C6="SeA",C6="Si",C6="Ast"),1,"")</f>
        <v/>
      </c>
      <c r="W6" s="366"/>
      <c r="X6" s="31"/>
      <c r="Y6" s="32"/>
      <c r="Z6" s="8"/>
    </row>
    <row r="7" spans="1:26" ht="12.75" customHeight="1" x14ac:dyDescent="0.25">
      <c r="A7" s="397"/>
      <c r="B7" s="310"/>
      <c r="C7" s="229"/>
      <c r="D7" s="26" t="s">
        <v>32</v>
      </c>
      <c r="E7" s="269"/>
      <c r="F7" s="30"/>
      <c r="G7" s="30"/>
      <c r="H7" s="426"/>
      <c r="I7" s="322"/>
      <c r="J7" s="235"/>
      <c r="K7" s="316"/>
      <c r="L7" s="247"/>
      <c r="M7" s="248"/>
      <c r="N7" s="249"/>
      <c r="O7" s="415"/>
      <c r="P7" s="28"/>
      <c r="Q7" s="29"/>
      <c r="R7" s="412"/>
      <c r="S7" s="209"/>
      <c r="T7" s="253"/>
      <c r="U7" s="209"/>
      <c r="V7" s="210"/>
      <c r="W7" s="367"/>
      <c r="X7" s="31"/>
      <c r="Y7" s="32"/>
      <c r="Z7" s="8"/>
    </row>
    <row r="8" spans="1:26" ht="12.75" customHeight="1" x14ac:dyDescent="0.25">
      <c r="A8" s="397"/>
      <c r="B8" s="309">
        <f ca="1">DATE(Calendrier!$A$1,_xlfn.SHEET()-1,(ROW()/2)-1)</f>
        <v>43527</v>
      </c>
      <c r="C8" s="229"/>
      <c r="D8" s="26" t="s">
        <v>31</v>
      </c>
      <c r="E8" s="268" t="str">
        <f t="shared" si="0"/>
        <v/>
      </c>
      <c r="F8" s="30"/>
      <c r="G8" s="30"/>
      <c r="H8" s="425">
        <f>((G8-F8)+(G9-F9))</f>
        <v>0</v>
      </c>
      <c r="I8" s="321"/>
      <c r="J8" s="235" t="str">
        <f t="shared" ref="J8" si="3">IF(OR(C8="SiA",C8="SeA",C8="Si",C8="Ast",C8="For"),1,"")</f>
        <v/>
      </c>
      <c r="K8" s="315" t="str">
        <f>IF(OR(C8="Cp"),1,"")</f>
        <v/>
      </c>
      <c r="L8" s="247"/>
      <c r="M8" s="248"/>
      <c r="N8" s="249"/>
      <c r="O8" s="413" t="str">
        <f>IF(OR(C8="SiA",C8="SeA",C8="Si"),1,"")</f>
        <v/>
      </c>
      <c r="P8" s="28"/>
      <c r="Q8" s="29"/>
      <c r="R8" s="405">
        <f>((Q8-P8)-(Q9-P9))</f>
        <v>0</v>
      </c>
      <c r="S8" s="209"/>
      <c r="T8" s="253"/>
      <c r="U8" s="209"/>
      <c r="V8" s="210" t="str">
        <f t="shared" ref="V8" si="4">IF(OR(C8="SiA",C8="SeA",C8="Si",C8="Ast"),1,"")</f>
        <v/>
      </c>
      <c r="W8" s="366"/>
      <c r="X8" s="31"/>
      <c r="Y8" s="32"/>
      <c r="Z8" s="8"/>
    </row>
    <row r="9" spans="1:26" ht="12.75" customHeight="1" thickBot="1" x14ac:dyDescent="0.3">
      <c r="A9" s="397"/>
      <c r="B9" s="310"/>
      <c r="C9" s="229"/>
      <c r="D9" s="26" t="s">
        <v>32</v>
      </c>
      <c r="E9" s="269"/>
      <c r="F9" s="30"/>
      <c r="G9" s="30"/>
      <c r="H9" s="426"/>
      <c r="I9" s="322"/>
      <c r="J9" s="235"/>
      <c r="K9" s="316"/>
      <c r="L9" s="247"/>
      <c r="M9" s="248"/>
      <c r="N9" s="249"/>
      <c r="O9" s="415"/>
      <c r="P9" s="28"/>
      <c r="Q9" s="29"/>
      <c r="R9" s="412"/>
      <c r="S9" s="209"/>
      <c r="T9" s="253"/>
      <c r="U9" s="209"/>
      <c r="V9" s="210"/>
      <c r="W9" s="367"/>
      <c r="X9" s="31"/>
      <c r="Y9" s="32"/>
      <c r="Z9" s="8"/>
    </row>
    <row r="10" spans="1:26" ht="12.75" customHeight="1" x14ac:dyDescent="0.25">
      <c r="A10" s="389" t="s">
        <v>123</v>
      </c>
      <c r="B10" s="309">
        <f ca="1">DATE(Calendrier!$A$1,_xlfn.SHEET()-1,(ROW()/2)-1)</f>
        <v>43528</v>
      </c>
      <c r="C10" s="229"/>
      <c r="D10" s="26" t="s">
        <v>31</v>
      </c>
      <c r="E10" s="268" t="str">
        <f t="shared" si="0"/>
        <v/>
      </c>
      <c r="F10" s="30"/>
      <c r="G10" s="30"/>
      <c r="H10" s="425">
        <f>((G10-F10)+(G11-F11))</f>
        <v>0</v>
      </c>
      <c r="I10" s="321"/>
      <c r="J10" s="235" t="str">
        <f t="shared" ref="J10" si="5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413" t="str">
        <f>IF(OR(C10="SiA",C10="SeA",C10="Si"),1,"")</f>
        <v/>
      </c>
      <c r="P10" s="28"/>
      <c r="Q10" s="29"/>
      <c r="R10" s="405">
        <f>((Q10-P10)-(Q11-P11))</f>
        <v>0</v>
      </c>
      <c r="S10" s="209"/>
      <c r="T10" s="253"/>
      <c r="U10" s="209"/>
      <c r="V10" s="210" t="str">
        <f t="shared" ref="V10" si="6">IF(OR(C10="SiA",C10="SeA",C10="Si",C10="Ast"),1,"")</f>
        <v/>
      </c>
      <c r="W10" s="366"/>
      <c r="X10" s="31"/>
      <c r="Z10" s="8"/>
    </row>
    <row r="11" spans="1:26" ht="12.75" customHeight="1" thickBot="1" x14ac:dyDescent="0.3">
      <c r="A11" s="351"/>
      <c r="B11" s="310"/>
      <c r="C11" s="229"/>
      <c r="D11" s="26" t="s">
        <v>32</v>
      </c>
      <c r="E11" s="269"/>
      <c r="F11" s="30"/>
      <c r="G11" s="30"/>
      <c r="H11" s="426"/>
      <c r="I11" s="322"/>
      <c r="J11" s="235"/>
      <c r="K11" s="316"/>
      <c r="L11" s="247"/>
      <c r="M11" s="248"/>
      <c r="N11" s="249"/>
      <c r="O11" s="415"/>
      <c r="P11" s="28"/>
      <c r="Q11" s="29"/>
      <c r="R11" s="412"/>
      <c r="S11" s="209"/>
      <c r="T11" s="253"/>
      <c r="U11" s="209"/>
      <c r="V11" s="210"/>
      <c r="W11" s="367"/>
      <c r="X11" s="31"/>
      <c r="Z11" s="8"/>
    </row>
    <row r="12" spans="1:26" ht="12.75" customHeight="1" x14ac:dyDescent="0.25">
      <c r="A12" s="401">
        <f>SUM(H10:H23,R10:R23)</f>
        <v>0</v>
      </c>
      <c r="B12" s="309">
        <f ca="1">DATE(Calendrier!$A$1,_xlfn.SHEET()-1,(ROW()/2)-1)</f>
        <v>43529</v>
      </c>
      <c r="C12" s="229"/>
      <c r="D12" s="26" t="s">
        <v>31</v>
      </c>
      <c r="E12" s="268" t="str">
        <f t="shared" si="0"/>
        <v/>
      </c>
      <c r="F12" s="30"/>
      <c r="G12" s="30"/>
      <c r="H12" s="425">
        <f>((G12-F12)+(G13-F13))</f>
        <v>0</v>
      </c>
      <c r="I12" s="271"/>
      <c r="J12" s="235" t="str">
        <f t="shared" ref="J12" si="7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413" t="str">
        <f>IF(OR(C12="SiA",C12="SeA",C12="Si"),1,"")</f>
        <v/>
      </c>
      <c r="P12" s="28"/>
      <c r="Q12" s="29"/>
      <c r="R12" s="405">
        <f>((Q12-P12)-(Q13-P13))</f>
        <v>0</v>
      </c>
      <c r="S12" s="209"/>
      <c r="T12" s="253"/>
      <c r="U12" s="209"/>
      <c r="V12" s="210" t="str">
        <f t="shared" ref="V12" si="8">IF(OR(C12="SiA",C12="SeA",C12="Si",C12="Ast"),1,"")</f>
        <v/>
      </c>
      <c r="W12" s="366"/>
      <c r="X12" s="31"/>
      <c r="Z12" s="8"/>
    </row>
    <row r="13" spans="1:26" ht="12.75" customHeight="1" x14ac:dyDescent="0.25">
      <c r="A13" s="397"/>
      <c r="B13" s="310"/>
      <c r="C13" s="229"/>
      <c r="D13" s="26" t="s">
        <v>32</v>
      </c>
      <c r="E13" s="269"/>
      <c r="F13" s="30"/>
      <c r="G13" s="30"/>
      <c r="H13" s="426"/>
      <c r="I13" s="272"/>
      <c r="J13" s="235"/>
      <c r="K13" s="316"/>
      <c r="L13" s="247"/>
      <c r="M13" s="248"/>
      <c r="N13" s="249"/>
      <c r="O13" s="415"/>
      <c r="P13" s="28"/>
      <c r="Q13" s="29"/>
      <c r="R13" s="412"/>
      <c r="S13" s="209"/>
      <c r="T13" s="253"/>
      <c r="U13" s="209"/>
      <c r="V13" s="210"/>
      <c r="W13" s="367"/>
      <c r="X13" s="31"/>
      <c r="Z13" s="8"/>
    </row>
    <row r="14" spans="1:26" ht="12.75" customHeight="1" x14ac:dyDescent="0.25">
      <c r="A14" s="397"/>
      <c r="B14" s="309">
        <f ca="1">DATE(Calendrier!$A$1,_xlfn.SHEET()-1,(ROW()/2)-1)</f>
        <v>43530</v>
      </c>
      <c r="C14" s="229"/>
      <c r="D14" s="26" t="s">
        <v>31</v>
      </c>
      <c r="E14" s="268" t="str">
        <f t="shared" si="0"/>
        <v/>
      </c>
      <c r="F14" s="30"/>
      <c r="G14" s="30"/>
      <c r="H14" s="425">
        <f>((G14-F14)+(G15-F15))</f>
        <v>0</v>
      </c>
      <c r="I14" s="271"/>
      <c r="J14" s="235" t="str">
        <f t="shared" ref="J14" si="9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413" t="str">
        <f>IF(OR(C14="SiA",C14="SeA",C14="Si"),1,"")</f>
        <v/>
      </c>
      <c r="P14" s="28"/>
      <c r="Q14" s="29"/>
      <c r="R14" s="405">
        <f>((Q14-P14)-(Q15-P15))</f>
        <v>0</v>
      </c>
      <c r="S14" s="209"/>
      <c r="T14" s="253"/>
      <c r="U14" s="209"/>
      <c r="V14" s="210" t="str">
        <f t="shared" ref="V14" si="10">IF(OR(C14="SiA",C14="SeA",C14="Si",C14="Ast"),1,"")</f>
        <v/>
      </c>
      <c r="W14" s="366"/>
      <c r="X14" s="31"/>
      <c r="Z14" s="8"/>
    </row>
    <row r="15" spans="1:26" ht="13.5" customHeight="1" x14ac:dyDescent="0.25">
      <c r="A15" s="397"/>
      <c r="B15" s="310"/>
      <c r="C15" s="229"/>
      <c r="D15" s="26" t="s">
        <v>32</v>
      </c>
      <c r="E15" s="269"/>
      <c r="F15" s="30"/>
      <c r="G15" s="30"/>
      <c r="H15" s="426"/>
      <c r="I15" s="272"/>
      <c r="J15" s="235"/>
      <c r="K15" s="316"/>
      <c r="L15" s="239"/>
      <c r="M15" s="240"/>
      <c r="N15" s="241"/>
      <c r="O15" s="415"/>
      <c r="P15" s="28"/>
      <c r="Q15" s="29"/>
      <c r="R15" s="412"/>
      <c r="S15" s="209"/>
      <c r="T15" s="253"/>
      <c r="U15" s="209"/>
      <c r="V15" s="210"/>
      <c r="W15" s="367"/>
      <c r="X15" s="31"/>
      <c r="Z15" s="8"/>
    </row>
    <row r="16" spans="1:26" ht="12.75" customHeight="1" x14ac:dyDescent="0.25">
      <c r="A16" s="397"/>
      <c r="B16" s="313">
        <f ca="1">DATE(Calendrier!$A$1,_xlfn.SHEET()-1,(ROW()/2)-1)</f>
        <v>43531</v>
      </c>
      <c r="C16" s="229"/>
      <c r="D16" s="26" t="s">
        <v>31</v>
      </c>
      <c r="E16" s="260" t="str">
        <f t="shared" si="0"/>
        <v/>
      </c>
      <c r="F16" s="33"/>
      <c r="G16" s="33"/>
      <c r="H16" s="425">
        <f>((G16-F16)+(G17-F17))</f>
        <v>0</v>
      </c>
      <c r="I16" s="262"/>
      <c r="J16" s="235" t="str">
        <f t="shared" ref="J16" si="11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413" t="str">
        <f>IF(OR(C16="SiA",C16="SeA",C16="Si"),1,"")</f>
        <v/>
      </c>
      <c r="P16" s="34"/>
      <c r="Q16" s="35"/>
      <c r="R16" s="405">
        <f>((Q16-P16)-(Q17-P17))</f>
        <v>0</v>
      </c>
      <c r="S16" s="209"/>
      <c r="T16" s="253"/>
      <c r="U16" s="209"/>
      <c r="V16" s="210" t="str">
        <f t="shared" ref="V16" si="12">IF(OR(C16="SiA",C16="SeA",C16="Si",C16="Ast"),1,"")</f>
        <v/>
      </c>
      <c r="W16" s="366"/>
      <c r="X16" s="24"/>
      <c r="Z16" s="8"/>
    </row>
    <row r="17" spans="1:26" ht="13.5" customHeight="1" x14ac:dyDescent="0.25">
      <c r="A17" s="397"/>
      <c r="B17" s="255"/>
      <c r="C17" s="229"/>
      <c r="D17" s="26" t="s">
        <v>32</v>
      </c>
      <c r="E17" s="242"/>
      <c r="F17" s="36"/>
      <c r="G17" s="36"/>
      <c r="H17" s="424"/>
      <c r="I17" s="245"/>
      <c r="J17" s="235"/>
      <c r="K17" s="301"/>
      <c r="L17" s="239"/>
      <c r="M17" s="240"/>
      <c r="N17" s="241"/>
      <c r="O17" s="411"/>
      <c r="P17" s="37"/>
      <c r="Q17" s="38"/>
      <c r="R17" s="412"/>
      <c r="S17" s="209"/>
      <c r="T17" s="253"/>
      <c r="U17" s="209"/>
      <c r="V17" s="210"/>
      <c r="W17" s="367"/>
      <c r="X17" s="24"/>
      <c r="Z17" s="8"/>
    </row>
    <row r="18" spans="1:26" ht="12.75" customHeight="1" x14ac:dyDescent="0.25">
      <c r="A18" s="397"/>
      <c r="B18" s="255">
        <f ca="1">DATE(Calendrier!$A$1,_xlfn.SHEET()-1,(ROW()/2)-1)</f>
        <v>43532</v>
      </c>
      <c r="C18" s="229"/>
      <c r="D18" s="26" t="s">
        <v>31</v>
      </c>
      <c r="E18" s="242" t="str">
        <f t="shared" si="0"/>
        <v/>
      </c>
      <c r="F18" s="36"/>
      <c r="G18" s="36"/>
      <c r="H18" s="423">
        <f>((G18-F18)+(G19-F19))</f>
        <v>0</v>
      </c>
      <c r="I18" s="245"/>
      <c r="J18" s="235" t="str">
        <f t="shared" ref="J18" si="13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410" t="str">
        <f>IF(OR(C18="SiA",C18="SeA",C18="Si"),1,"")</f>
        <v/>
      </c>
      <c r="P18" s="37"/>
      <c r="Q18" s="38"/>
      <c r="R18" s="405">
        <f>((Q18-P18)-(Q19-P19))</f>
        <v>0</v>
      </c>
      <c r="S18" s="209"/>
      <c r="T18" s="253"/>
      <c r="U18" s="209"/>
      <c r="V18" s="210" t="str">
        <f t="shared" ref="V18" si="14">IF(OR(C18="SiA",C18="SeA",C18="Si",C18="Ast"),1,"")</f>
        <v/>
      </c>
      <c r="W18" s="366"/>
      <c r="X18" s="31"/>
      <c r="Z18" s="8"/>
    </row>
    <row r="19" spans="1:26" ht="12.75" customHeight="1" x14ac:dyDescent="0.25">
      <c r="A19" s="397"/>
      <c r="B19" s="255"/>
      <c r="C19" s="229"/>
      <c r="D19" s="26" t="s">
        <v>32</v>
      </c>
      <c r="E19" s="242"/>
      <c r="F19" s="36"/>
      <c r="G19" s="36"/>
      <c r="H19" s="424"/>
      <c r="I19" s="245"/>
      <c r="J19" s="235"/>
      <c r="K19" s="301"/>
      <c r="L19" s="247"/>
      <c r="M19" s="248"/>
      <c r="N19" s="249"/>
      <c r="O19" s="411"/>
      <c r="P19" s="37"/>
      <c r="Q19" s="38"/>
      <c r="R19" s="412"/>
      <c r="S19" s="209"/>
      <c r="T19" s="253"/>
      <c r="U19" s="209"/>
      <c r="V19" s="210"/>
      <c r="W19" s="367"/>
      <c r="X19" s="31"/>
      <c r="Z19" s="8"/>
    </row>
    <row r="20" spans="1:26" ht="12.75" customHeight="1" x14ac:dyDescent="0.25">
      <c r="A20" s="397"/>
      <c r="B20" s="255">
        <f ca="1">DATE(Calendrier!$A$1,_xlfn.SHEET()-1,(ROW()/2)-1)</f>
        <v>43533</v>
      </c>
      <c r="C20" s="229"/>
      <c r="D20" s="26" t="s">
        <v>31</v>
      </c>
      <c r="E20" s="242" t="str">
        <f t="shared" si="0"/>
        <v/>
      </c>
      <c r="F20" s="36"/>
      <c r="G20" s="36"/>
      <c r="H20" s="423">
        <f>((G20-F20)+(G21-F21))</f>
        <v>0</v>
      </c>
      <c r="I20" s="245"/>
      <c r="J20" s="235" t="str">
        <f t="shared" ref="J20" si="15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410" t="str">
        <f>IF(OR(C20="SiA",C20="SeA",C20="Si"),1,"")</f>
        <v/>
      </c>
      <c r="P20" s="37"/>
      <c r="Q20" s="38"/>
      <c r="R20" s="405">
        <f>((Q20-P20)-(Q21-P21))</f>
        <v>0</v>
      </c>
      <c r="S20" s="209"/>
      <c r="T20" s="253"/>
      <c r="U20" s="209"/>
      <c r="V20" s="210" t="str">
        <f t="shared" ref="V20" si="16">IF(OR(C20="SiA",C20="SeA",C20="Si",C20="Ast"),1,"")</f>
        <v/>
      </c>
      <c r="W20" s="366"/>
      <c r="X20" s="31"/>
      <c r="Z20" s="8"/>
    </row>
    <row r="21" spans="1:26" ht="12.75" customHeight="1" x14ac:dyDescent="0.25">
      <c r="A21" s="397"/>
      <c r="B21" s="255"/>
      <c r="C21" s="229"/>
      <c r="D21" s="26" t="s">
        <v>32</v>
      </c>
      <c r="E21" s="242"/>
      <c r="F21" s="36"/>
      <c r="G21" s="36"/>
      <c r="H21" s="424"/>
      <c r="I21" s="245"/>
      <c r="J21" s="235"/>
      <c r="K21" s="301"/>
      <c r="L21" s="247"/>
      <c r="M21" s="248"/>
      <c r="N21" s="249"/>
      <c r="O21" s="411"/>
      <c r="P21" s="37"/>
      <c r="Q21" s="38"/>
      <c r="R21" s="412"/>
      <c r="S21" s="209"/>
      <c r="T21" s="253"/>
      <c r="U21" s="209"/>
      <c r="V21" s="210"/>
      <c r="W21" s="367"/>
      <c r="X21" s="31"/>
      <c r="Z21" s="8"/>
    </row>
    <row r="22" spans="1:26" ht="12.75" customHeight="1" x14ac:dyDescent="0.25">
      <c r="A22" s="397"/>
      <c r="B22" s="255">
        <f ca="1">DATE(Calendrier!$A$1,_xlfn.SHEET()-1,(ROW()/2)-1)</f>
        <v>43534</v>
      </c>
      <c r="C22" s="229"/>
      <c r="D22" s="26" t="s">
        <v>31</v>
      </c>
      <c r="E22" s="242" t="str">
        <f t="shared" si="0"/>
        <v/>
      </c>
      <c r="F22" s="36"/>
      <c r="G22" s="36"/>
      <c r="H22" s="423">
        <f>((G22-F22)+(G23-F23))</f>
        <v>0</v>
      </c>
      <c r="I22" s="245"/>
      <c r="J22" s="235" t="str">
        <f t="shared" ref="J22" si="17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410" t="str">
        <f>IF(OR(C22="SiA",C22="SeA",C22="Si"),1,"")</f>
        <v/>
      </c>
      <c r="P22" s="37"/>
      <c r="Q22" s="38"/>
      <c r="R22" s="405">
        <f>((Q22-P22)-(Q23-P23))</f>
        <v>0</v>
      </c>
      <c r="S22" s="209"/>
      <c r="T22" s="253"/>
      <c r="U22" s="209"/>
      <c r="V22" s="210" t="str">
        <f t="shared" ref="V22" si="18">IF(OR(C22="SiA",C22="SeA",C22="Si",C22="Ast"),1,"")</f>
        <v/>
      </c>
      <c r="W22" s="366"/>
      <c r="X22" s="31"/>
      <c r="Z22" s="8"/>
    </row>
    <row r="23" spans="1:26" ht="12.75" customHeight="1" thickBot="1" x14ac:dyDescent="0.3">
      <c r="A23" s="402"/>
      <c r="B23" s="255"/>
      <c r="C23" s="229"/>
      <c r="D23" s="26" t="s">
        <v>32</v>
      </c>
      <c r="E23" s="242"/>
      <c r="F23" s="36"/>
      <c r="G23" s="36"/>
      <c r="H23" s="424"/>
      <c r="I23" s="245"/>
      <c r="J23" s="235"/>
      <c r="K23" s="301"/>
      <c r="L23" s="247"/>
      <c r="M23" s="248"/>
      <c r="N23" s="249"/>
      <c r="O23" s="411"/>
      <c r="P23" s="37"/>
      <c r="Q23" s="38"/>
      <c r="R23" s="412"/>
      <c r="S23" s="209"/>
      <c r="T23" s="253"/>
      <c r="U23" s="209"/>
      <c r="V23" s="210"/>
      <c r="W23" s="367"/>
      <c r="X23" s="31"/>
      <c r="Z23" s="8"/>
    </row>
    <row r="24" spans="1:26" ht="12.75" customHeight="1" x14ac:dyDescent="0.25">
      <c r="A24" s="389" t="s">
        <v>124</v>
      </c>
      <c r="B24" s="255">
        <f ca="1">DATE(Calendrier!$A$1,_xlfn.SHEET()-1,(ROW()/2)-1)</f>
        <v>43535</v>
      </c>
      <c r="C24" s="229"/>
      <c r="D24" s="26" t="s">
        <v>31</v>
      </c>
      <c r="E24" s="242" t="str">
        <f t="shared" si="0"/>
        <v/>
      </c>
      <c r="F24" s="36"/>
      <c r="G24" s="36"/>
      <c r="H24" s="423">
        <f>((G24-F24)+(G25-F25))</f>
        <v>0</v>
      </c>
      <c r="I24" s="245"/>
      <c r="J24" s="235" t="str">
        <f t="shared" ref="J24" si="19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410" t="str">
        <f>IF(OR(C24="SiA",C24="SeA",C24="Si"),1,"")</f>
        <v/>
      </c>
      <c r="P24" s="37"/>
      <c r="Q24" s="38"/>
      <c r="R24" s="405">
        <f>((Q24-P24)-(Q25-P25))</f>
        <v>0</v>
      </c>
      <c r="S24" s="209"/>
      <c r="T24" s="253"/>
      <c r="U24" s="209"/>
      <c r="V24" s="210" t="str">
        <f t="shared" ref="V24" si="20">IF(OR(C24="SiA",C24="SeA",C24="Si",C24="Ast"),1,"")</f>
        <v/>
      </c>
      <c r="W24" s="366"/>
      <c r="X24" s="31"/>
    </row>
    <row r="25" spans="1:26" ht="12.75" customHeight="1" thickBot="1" x14ac:dyDescent="0.3">
      <c r="A25" s="351"/>
      <c r="B25" s="255"/>
      <c r="C25" s="229"/>
      <c r="D25" s="26" t="s">
        <v>32</v>
      </c>
      <c r="E25" s="242"/>
      <c r="F25" s="36"/>
      <c r="G25" s="36"/>
      <c r="H25" s="424"/>
      <c r="I25" s="245"/>
      <c r="J25" s="235"/>
      <c r="K25" s="301"/>
      <c r="L25" s="247"/>
      <c r="M25" s="248"/>
      <c r="N25" s="249"/>
      <c r="O25" s="411"/>
      <c r="P25" s="37"/>
      <c r="Q25" s="38"/>
      <c r="R25" s="412"/>
      <c r="S25" s="209"/>
      <c r="T25" s="253"/>
      <c r="U25" s="209"/>
      <c r="V25" s="210"/>
      <c r="W25" s="367"/>
      <c r="X25" s="31"/>
    </row>
    <row r="26" spans="1:26" ht="12.75" customHeight="1" x14ac:dyDescent="0.25">
      <c r="A26" s="398">
        <f>SUM(H24:H37,R24:R37)</f>
        <v>0</v>
      </c>
      <c r="B26" s="255">
        <f ca="1">DATE(Calendrier!$A$1,_xlfn.SHEET()-1,(ROW()/2)-1)</f>
        <v>43536</v>
      </c>
      <c r="C26" s="229"/>
      <c r="D26" s="26" t="s">
        <v>31</v>
      </c>
      <c r="E26" s="242" t="str">
        <f t="shared" si="0"/>
        <v/>
      </c>
      <c r="F26" s="36"/>
      <c r="G26" s="36"/>
      <c r="H26" s="423">
        <f>((G26-F26)+(G27-F27))</f>
        <v>0</v>
      </c>
      <c r="I26" s="245"/>
      <c r="J26" s="235" t="str">
        <f t="shared" ref="J26" si="2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410" t="str">
        <f>IF(OR(C26="SiA",C26="SeA",C26="Si"),1,"")</f>
        <v/>
      </c>
      <c r="P26" s="37"/>
      <c r="Q26" s="38"/>
      <c r="R26" s="405">
        <f>((Q26-P26)-(Q27-P27))</f>
        <v>0</v>
      </c>
      <c r="S26" s="209"/>
      <c r="T26" s="253"/>
      <c r="U26" s="209"/>
      <c r="V26" s="210" t="str">
        <f t="shared" ref="V26" si="22">IF(OR(C26="SiA",C26="SeA",C26="Si",C26="Ast"),1,"")</f>
        <v/>
      </c>
      <c r="W26" s="366"/>
      <c r="X26" s="31"/>
    </row>
    <row r="27" spans="1:26" ht="12.75" customHeight="1" x14ac:dyDescent="0.25">
      <c r="A27" s="399"/>
      <c r="B27" s="255"/>
      <c r="C27" s="229"/>
      <c r="D27" s="26" t="s">
        <v>32</v>
      </c>
      <c r="E27" s="242"/>
      <c r="F27" s="36"/>
      <c r="G27" s="36"/>
      <c r="H27" s="424"/>
      <c r="I27" s="245"/>
      <c r="J27" s="235"/>
      <c r="K27" s="301"/>
      <c r="L27" s="247"/>
      <c r="M27" s="248"/>
      <c r="N27" s="249"/>
      <c r="O27" s="411"/>
      <c r="P27" s="37"/>
      <c r="Q27" s="38"/>
      <c r="R27" s="412"/>
      <c r="S27" s="209"/>
      <c r="T27" s="253"/>
      <c r="U27" s="209"/>
      <c r="V27" s="210"/>
      <c r="W27" s="367"/>
      <c r="X27" s="31"/>
    </row>
    <row r="28" spans="1:26" ht="12.75" customHeight="1" x14ac:dyDescent="0.25">
      <c r="A28" s="399"/>
      <c r="B28" s="255">
        <f ca="1">DATE(Calendrier!$A$1,_xlfn.SHEET()-1,(ROW()/2)-1)</f>
        <v>43537</v>
      </c>
      <c r="C28" s="229"/>
      <c r="D28" s="26" t="s">
        <v>31</v>
      </c>
      <c r="E28" s="242" t="str">
        <f t="shared" si="0"/>
        <v/>
      </c>
      <c r="F28" s="36"/>
      <c r="G28" s="36"/>
      <c r="H28" s="423">
        <f>((G28-F28)+(G29-F29))</f>
        <v>0</v>
      </c>
      <c r="I28" s="245"/>
      <c r="J28" s="235" t="str">
        <f t="shared" ref="J28" si="23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410" t="str">
        <f>IF(OR(C28="SiA",C28="SeA",C28="Si"),1,"")</f>
        <v/>
      </c>
      <c r="P28" s="37"/>
      <c r="Q28" s="38"/>
      <c r="R28" s="405">
        <f>((Q28-P28)-(Q29-P29))</f>
        <v>0</v>
      </c>
      <c r="S28" s="209"/>
      <c r="T28" s="253"/>
      <c r="U28" s="209"/>
      <c r="V28" s="210" t="str">
        <f t="shared" ref="V28" si="24">IF(OR(C28="SiA",C28="SeA",C28="Si",C28="Ast"),1,"")</f>
        <v/>
      </c>
      <c r="W28" s="366"/>
      <c r="X28" s="31"/>
    </row>
    <row r="29" spans="1:26" ht="13.5" customHeight="1" x14ac:dyDescent="0.25">
      <c r="A29" s="399"/>
      <c r="B29" s="255"/>
      <c r="C29" s="229"/>
      <c r="D29" s="26" t="s">
        <v>32</v>
      </c>
      <c r="E29" s="242"/>
      <c r="F29" s="36"/>
      <c r="G29" s="36"/>
      <c r="H29" s="424"/>
      <c r="I29" s="245"/>
      <c r="J29" s="235"/>
      <c r="K29" s="301"/>
      <c r="L29" s="239"/>
      <c r="M29" s="240"/>
      <c r="N29" s="241"/>
      <c r="O29" s="411"/>
      <c r="P29" s="37"/>
      <c r="Q29" s="38"/>
      <c r="R29" s="412"/>
      <c r="S29" s="209"/>
      <c r="T29" s="253"/>
      <c r="U29" s="209"/>
      <c r="V29" s="210"/>
      <c r="W29" s="367"/>
      <c r="X29" s="31"/>
    </row>
    <row r="30" spans="1:26" ht="13.5" customHeight="1" x14ac:dyDescent="0.25">
      <c r="A30" s="399"/>
      <c r="B30" s="255">
        <f ca="1">DATE(Calendrier!$A$1,_xlfn.SHEET()-1,(ROW()/2)-1)</f>
        <v>43538</v>
      </c>
      <c r="C30" s="229"/>
      <c r="D30" s="26" t="s">
        <v>31</v>
      </c>
      <c r="E30" s="242" t="str">
        <f t="shared" si="0"/>
        <v/>
      </c>
      <c r="F30" s="36"/>
      <c r="G30" s="36"/>
      <c r="H30" s="423">
        <f>((G30-F30)+(G31-F31))</f>
        <v>0</v>
      </c>
      <c r="I30" s="245"/>
      <c r="J30" s="235" t="str">
        <f t="shared" ref="J30" si="25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410" t="str">
        <f>IF(OR(C30="SiA",C30="SeA",C30="Si"),1,"")</f>
        <v/>
      </c>
      <c r="P30" s="37"/>
      <c r="Q30" s="38"/>
      <c r="R30" s="405">
        <f>((Q30-P30)-(Q31-P31))</f>
        <v>0</v>
      </c>
      <c r="S30" s="209"/>
      <c r="T30" s="253"/>
      <c r="U30" s="209"/>
      <c r="V30" s="210" t="str">
        <f t="shared" ref="V30" si="26">IF(OR(C30="SiA",C30="SeA",C30="Si",C30="Ast"),1,"")</f>
        <v/>
      </c>
      <c r="W30" s="366"/>
      <c r="X30" s="24"/>
    </row>
    <row r="31" spans="1:26" ht="13.5" customHeight="1" x14ac:dyDescent="0.25">
      <c r="A31" s="399"/>
      <c r="B31" s="255"/>
      <c r="C31" s="229"/>
      <c r="D31" s="26" t="s">
        <v>32</v>
      </c>
      <c r="E31" s="242"/>
      <c r="F31" s="36"/>
      <c r="G31" s="36"/>
      <c r="H31" s="424"/>
      <c r="I31" s="245"/>
      <c r="J31" s="235"/>
      <c r="K31" s="301"/>
      <c r="L31" s="239"/>
      <c r="M31" s="240"/>
      <c r="N31" s="241"/>
      <c r="O31" s="411"/>
      <c r="P31" s="38"/>
      <c r="Q31" s="38"/>
      <c r="R31" s="412"/>
      <c r="S31" s="209"/>
      <c r="T31" s="253"/>
      <c r="U31" s="209"/>
      <c r="V31" s="210"/>
      <c r="W31" s="367"/>
      <c r="X31" s="24"/>
    </row>
    <row r="32" spans="1:26" ht="12.75" customHeight="1" x14ac:dyDescent="0.25">
      <c r="A32" s="399"/>
      <c r="B32" s="228">
        <f ca="1">DATE(Calendrier!$A$1,_xlfn.SHEET()-1,(ROW()/2)-1)</f>
        <v>43539</v>
      </c>
      <c r="C32" s="229"/>
      <c r="D32" s="26" t="s">
        <v>31</v>
      </c>
      <c r="E32" s="231" t="str">
        <f t="shared" si="0"/>
        <v/>
      </c>
      <c r="F32" s="39"/>
      <c r="G32" s="40"/>
      <c r="H32" s="407">
        <f>((G32-F32)+(G33-F33))</f>
        <v>0</v>
      </c>
      <c r="I32" s="234"/>
      <c r="J32" s="235" t="str">
        <f t="shared" ref="J32" si="27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410" t="str">
        <f>IF(OR(C32="SiA",C32="SeA",C32="Si"),1,"")</f>
        <v/>
      </c>
      <c r="P32" s="38"/>
      <c r="Q32" s="38"/>
      <c r="R32" s="405">
        <f>((Q32-P32)-(Q33-P33))</f>
        <v>0</v>
      </c>
      <c r="S32" s="209"/>
      <c r="T32" s="253"/>
      <c r="U32" s="209"/>
      <c r="V32" s="210" t="str">
        <f t="shared" ref="V32" si="28">IF(OR(C32="SiA",C32="SeA",C32="Si",C32="Ast"),1,"")</f>
        <v/>
      </c>
      <c r="W32" s="366"/>
      <c r="X32" s="41"/>
    </row>
    <row r="33" spans="1:24" ht="12.75" customHeight="1" x14ac:dyDescent="0.25">
      <c r="A33" s="399"/>
      <c r="B33" s="228"/>
      <c r="C33" s="229"/>
      <c r="D33" s="26" t="s">
        <v>32</v>
      </c>
      <c r="E33" s="231"/>
      <c r="F33" s="42"/>
      <c r="G33" s="42"/>
      <c r="H33" s="422"/>
      <c r="I33" s="234"/>
      <c r="J33" s="235"/>
      <c r="K33" s="246"/>
      <c r="L33" s="221"/>
      <c r="M33" s="221"/>
      <c r="N33" s="221"/>
      <c r="O33" s="411"/>
      <c r="P33" s="38"/>
      <c r="Q33" s="38"/>
      <c r="R33" s="412"/>
      <c r="S33" s="302"/>
      <c r="T33" s="386"/>
      <c r="U33" s="302"/>
      <c r="V33" s="210"/>
      <c r="W33" s="383"/>
      <c r="X33" s="24"/>
    </row>
    <row r="34" spans="1:24" ht="13.5" customHeight="1" x14ac:dyDescent="0.25">
      <c r="A34" s="399"/>
      <c r="B34" s="228">
        <f ca="1">DATE(Calendrier!$A$1,_xlfn.SHEET()-1,(ROW()/2)-1)</f>
        <v>43540</v>
      </c>
      <c r="C34" s="229"/>
      <c r="D34" s="26" t="s">
        <v>31</v>
      </c>
      <c r="E34" s="231" t="str">
        <f>IF(C34="","",IF(OR(C34="Cp",C34="AM",C34="Re",C34="Fe"),"",1))</f>
        <v/>
      </c>
      <c r="F34" s="43"/>
      <c r="G34" s="44"/>
      <c r="H34" s="421">
        <f>((G34-F34)+(G35-F35))</f>
        <v>0</v>
      </c>
      <c r="I34" s="234"/>
      <c r="J34" s="235" t="str">
        <f t="shared" ref="J34" si="29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29" t="str">
        <f>IF(OR(C34="SiA",C34="SeA",C34="Si"),1,"")</f>
        <v/>
      </c>
      <c r="P34" s="38"/>
      <c r="Q34" s="38"/>
      <c r="R34" s="420">
        <f>((Q34-P34)-(Q35-P35))</f>
        <v>0</v>
      </c>
      <c r="S34" s="379"/>
      <c r="T34" s="381"/>
      <c r="U34" s="276"/>
      <c r="V34" s="210" t="str">
        <f t="shared" ref="V34" si="30">IF(OR(C34="SiA",C34="SeA",C34="Si",C34="Ast"),1,"")</f>
        <v/>
      </c>
      <c r="W34" s="375"/>
      <c r="X34" s="24"/>
    </row>
    <row r="35" spans="1:24" ht="13.5" customHeight="1" x14ac:dyDescent="0.25">
      <c r="A35" s="399"/>
      <c r="B35" s="228"/>
      <c r="C35" s="229"/>
      <c r="D35" s="26" t="s">
        <v>32</v>
      </c>
      <c r="E35" s="231"/>
      <c r="F35" s="46"/>
      <c r="G35" s="47"/>
      <c r="H35" s="418"/>
      <c r="I35" s="234"/>
      <c r="J35" s="235"/>
      <c r="K35" s="246"/>
      <c r="L35" s="221"/>
      <c r="M35" s="221"/>
      <c r="N35" s="221"/>
      <c r="O35" s="229"/>
      <c r="P35" s="38"/>
      <c r="Q35" s="38"/>
      <c r="R35" s="375"/>
      <c r="S35" s="379"/>
      <c r="T35" s="381"/>
      <c r="U35" s="276"/>
      <c r="V35" s="210"/>
      <c r="W35" s="375"/>
      <c r="X35" s="24"/>
    </row>
    <row r="36" spans="1:24" ht="12.75" customHeight="1" x14ac:dyDescent="0.25">
      <c r="A36" s="399"/>
      <c r="B36" s="254">
        <f ca="1">DATE(Calendrier!$A$1,_xlfn.SHEET()-1,(ROW()/2)-1)</f>
        <v>43541</v>
      </c>
      <c r="C36" s="229"/>
      <c r="D36" s="48" t="s">
        <v>31</v>
      </c>
      <c r="E36" s="231" t="str">
        <f t="shared" ref="E36:E64" si="31">IF(C36="","",IF(OR(C36="Cp",C36="AM",C36="Re",C36="Fe"),"",1))</f>
        <v/>
      </c>
      <c r="F36" s="49"/>
      <c r="G36" s="50"/>
      <c r="H36" s="418">
        <f>((G36-F36)+(G37-F37))</f>
        <v>0</v>
      </c>
      <c r="I36" s="296"/>
      <c r="J36" s="235" t="str">
        <f t="shared" ref="J36" si="32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29" t="str">
        <f>IF(OR(C36="SiA",C36="SeA",C36="Si"),1,"")</f>
        <v/>
      </c>
      <c r="P36" s="51"/>
      <c r="Q36" s="52"/>
      <c r="R36" s="375">
        <f>((Q36-P36)-(Q37-P37))</f>
        <v>0</v>
      </c>
      <c r="S36" s="379"/>
      <c r="T36" s="381"/>
      <c r="U36" s="276"/>
      <c r="V36" s="210" t="str">
        <f t="shared" ref="V36" si="33">IF(OR(C36="SiA",C36="SeA",C36="Si",C36="Ast"),1,"")</f>
        <v/>
      </c>
      <c r="W36" s="375"/>
      <c r="X36" s="53"/>
    </row>
    <row r="37" spans="1:24" ht="12.75" customHeight="1" thickBot="1" x14ac:dyDescent="0.3">
      <c r="A37" s="400"/>
      <c r="B37" s="292"/>
      <c r="C37" s="229"/>
      <c r="D37" s="20" t="s">
        <v>32</v>
      </c>
      <c r="E37" s="293"/>
      <c r="F37" s="54"/>
      <c r="G37" s="55"/>
      <c r="H37" s="419"/>
      <c r="I37" s="297"/>
      <c r="J37" s="235"/>
      <c r="K37" s="283"/>
      <c r="L37" s="280"/>
      <c r="M37" s="281"/>
      <c r="N37" s="282"/>
      <c r="O37" s="417"/>
      <c r="P37" s="28"/>
      <c r="Q37" s="29"/>
      <c r="R37" s="376"/>
      <c r="S37" s="380"/>
      <c r="T37" s="382"/>
      <c r="U37" s="277"/>
      <c r="V37" s="210"/>
      <c r="W37" s="376"/>
    </row>
    <row r="38" spans="1:24" ht="12.75" customHeight="1" x14ac:dyDescent="0.25">
      <c r="A38" s="389" t="s">
        <v>125</v>
      </c>
      <c r="B38" s="274">
        <f ca="1">DATE(Calendrier!$A$1,_xlfn.SHEET()-1,(ROW()/2)-1)</f>
        <v>43542</v>
      </c>
      <c r="C38" s="229"/>
      <c r="D38" s="20" t="s">
        <v>31</v>
      </c>
      <c r="E38" s="268" t="str">
        <f t="shared" si="31"/>
        <v/>
      </c>
      <c r="F38" s="56"/>
      <c r="G38" s="56"/>
      <c r="H38" s="414">
        <f>((G38-F38)+(G39-F39))</f>
        <v>0</v>
      </c>
      <c r="I38" s="271"/>
      <c r="J38" s="235" t="str">
        <f t="shared" ref="J38" si="34">IF(OR(C38="SiA",C38="SeA",C38="Si",C38="Ast",C38="For"),1,"")</f>
        <v/>
      </c>
      <c r="K38" s="263"/>
      <c r="L38" s="247"/>
      <c r="M38" s="248"/>
      <c r="N38" s="249"/>
      <c r="O38" s="413" t="str">
        <f>IF(OR(C38="SiA",C38="SeA",C38="Si"),1,"")</f>
        <v/>
      </c>
      <c r="P38" s="28"/>
      <c r="Q38" s="29"/>
      <c r="R38" s="405">
        <f>((Q38-P38)-(Q39-P39))</f>
        <v>0</v>
      </c>
      <c r="S38" s="273"/>
      <c r="T38" s="384"/>
      <c r="U38" s="273"/>
      <c r="V38" s="210" t="str">
        <f t="shared" ref="V38" si="35">IF(OR(C38="SiA",C38="SeA",C38="Si",C38="Ast"),1,"")</f>
        <v/>
      </c>
      <c r="W38" s="383"/>
    </row>
    <row r="39" spans="1:24" ht="12.75" customHeight="1" thickBot="1" x14ac:dyDescent="0.3">
      <c r="A39" s="351"/>
      <c r="B39" s="275"/>
      <c r="C39" s="229"/>
      <c r="D39" s="26" t="s">
        <v>32</v>
      </c>
      <c r="E39" s="269"/>
      <c r="F39" s="56"/>
      <c r="G39" s="56"/>
      <c r="H39" s="416"/>
      <c r="I39" s="272"/>
      <c r="J39" s="235"/>
      <c r="K39" s="264"/>
      <c r="L39" s="247"/>
      <c r="M39" s="248"/>
      <c r="N39" s="249"/>
      <c r="O39" s="415"/>
      <c r="P39" s="28"/>
      <c r="Q39" s="29"/>
      <c r="R39" s="412"/>
      <c r="S39" s="209"/>
      <c r="T39" s="253"/>
      <c r="U39" s="209"/>
      <c r="V39" s="210"/>
      <c r="W39" s="367"/>
    </row>
    <row r="40" spans="1:24" ht="12.75" customHeight="1" x14ac:dyDescent="0.25">
      <c r="A40" s="398">
        <f>SUM(H38:H51,R38:R51)</f>
        <v>0</v>
      </c>
      <c r="B40" s="274">
        <f ca="1">DATE(Calendrier!$A$1,_xlfn.SHEET()-1,(ROW()/2)-1)</f>
        <v>43543</v>
      </c>
      <c r="C40" s="229"/>
      <c r="D40" s="26" t="s">
        <v>31</v>
      </c>
      <c r="E40" s="268" t="str">
        <f t="shared" si="31"/>
        <v/>
      </c>
      <c r="F40" s="56"/>
      <c r="G40" s="56"/>
      <c r="H40" s="414">
        <f>((G40-F40)+(G41-F41))</f>
        <v>0</v>
      </c>
      <c r="I40" s="271"/>
      <c r="J40" s="235" t="str">
        <f t="shared" ref="J40" si="36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413" t="str">
        <f>IF(OR(C40="SiA",C40="SeA",C40="Si"),1,"")</f>
        <v/>
      </c>
      <c r="P40" s="28"/>
      <c r="Q40" s="29"/>
      <c r="R40" s="405">
        <f>((Q40-P40)-(Q41-P41))</f>
        <v>0</v>
      </c>
      <c r="S40" s="209"/>
      <c r="T40" s="253"/>
      <c r="U40" s="209"/>
      <c r="V40" s="210" t="str">
        <f t="shared" ref="V40" si="37">IF(OR(C40="SiA",C40="SeA",C40="Si",C40="Ast"),1,"")</f>
        <v/>
      </c>
      <c r="W40" s="366"/>
    </row>
    <row r="41" spans="1:24" ht="12.75" customHeight="1" x14ac:dyDescent="0.25">
      <c r="A41" s="399"/>
      <c r="B41" s="275"/>
      <c r="C41" s="229"/>
      <c r="D41" s="26" t="s">
        <v>32</v>
      </c>
      <c r="E41" s="269"/>
      <c r="F41" s="56"/>
      <c r="G41" s="56"/>
      <c r="H41" s="416"/>
      <c r="I41" s="272"/>
      <c r="J41" s="235"/>
      <c r="K41" s="264"/>
      <c r="L41" s="247"/>
      <c r="M41" s="248"/>
      <c r="N41" s="249"/>
      <c r="O41" s="415"/>
      <c r="P41" s="28"/>
      <c r="Q41" s="29"/>
      <c r="R41" s="412"/>
      <c r="S41" s="209"/>
      <c r="T41" s="253"/>
      <c r="U41" s="209"/>
      <c r="V41" s="210"/>
      <c r="W41" s="367"/>
    </row>
    <row r="42" spans="1:24" ht="12.75" customHeight="1" x14ac:dyDescent="0.25">
      <c r="A42" s="399"/>
      <c r="B42" s="274">
        <f ca="1">DATE(Calendrier!$A$1,_xlfn.SHEET()-1,(ROW()/2)-1)</f>
        <v>43544</v>
      </c>
      <c r="C42" s="229"/>
      <c r="D42" s="26" t="s">
        <v>31</v>
      </c>
      <c r="E42" s="268" t="str">
        <f t="shared" si="31"/>
        <v/>
      </c>
      <c r="F42" s="56"/>
      <c r="G42" s="56"/>
      <c r="H42" s="414">
        <f>((G42-F42)+(G43-F43))</f>
        <v>0</v>
      </c>
      <c r="I42" s="271"/>
      <c r="J42" s="235" t="str">
        <f t="shared" ref="J42" si="38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413" t="str">
        <f>IF(OR(C42="SiA",C42="SeA",C42="Si"),1,"")</f>
        <v/>
      </c>
      <c r="P42" s="28"/>
      <c r="Q42" s="29"/>
      <c r="R42" s="405">
        <f>((Q42-P42)-(Q43-P43))</f>
        <v>0</v>
      </c>
      <c r="S42" s="209"/>
      <c r="T42" s="253"/>
      <c r="U42" s="209"/>
      <c r="V42" s="210" t="str">
        <f t="shared" ref="V42" si="39">IF(OR(C42="SiA",C42="SeA",C42="Si",C42="Ast"),1,"")</f>
        <v/>
      </c>
      <c r="W42" s="366"/>
    </row>
    <row r="43" spans="1:24" ht="12.75" customHeight="1" x14ac:dyDescent="0.25">
      <c r="A43" s="399"/>
      <c r="B43" s="275"/>
      <c r="C43" s="229"/>
      <c r="D43" s="26" t="s">
        <v>32</v>
      </c>
      <c r="E43" s="269"/>
      <c r="F43" s="56"/>
      <c r="G43" s="56"/>
      <c r="H43" s="416"/>
      <c r="I43" s="272"/>
      <c r="J43" s="235"/>
      <c r="K43" s="264"/>
      <c r="L43" s="247"/>
      <c r="M43" s="248"/>
      <c r="N43" s="249"/>
      <c r="O43" s="415"/>
      <c r="P43" s="28"/>
      <c r="Q43" s="29"/>
      <c r="R43" s="412"/>
      <c r="S43" s="209"/>
      <c r="T43" s="253"/>
      <c r="U43" s="209"/>
      <c r="V43" s="210"/>
      <c r="W43" s="367"/>
    </row>
    <row r="44" spans="1:24" ht="12.75" customHeight="1" x14ac:dyDescent="0.25">
      <c r="A44" s="399"/>
      <c r="B44" s="266">
        <f ca="1">DATE(Calendrier!$A$1,_xlfn.SHEET()-1,(ROW()/2)-1)</f>
        <v>43545</v>
      </c>
      <c r="C44" s="229"/>
      <c r="D44" s="26" t="s">
        <v>31</v>
      </c>
      <c r="E44" s="268" t="str">
        <f t="shared" si="31"/>
        <v/>
      </c>
      <c r="F44" s="56"/>
      <c r="G44" s="56"/>
      <c r="H44" s="414">
        <f>((G44-F44)+(G45-F45))</f>
        <v>0</v>
      </c>
      <c r="I44" s="271"/>
      <c r="J44" s="235" t="str">
        <f t="shared" ref="J44" si="40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413" t="str">
        <f>IF(OR(C44="SiA",C44="SeA",C44="Si"),1,"")</f>
        <v/>
      </c>
      <c r="P44" s="28"/>
      <c r="Q44" s="29"/>
      <c r="R44" s="405">
        <f>((Q44-P44)-(Q45-P45))</f>
        <v>0</v>
      </c>
      <c r="S44" s="209"/>
      <c r="T44" s="253"/>
      <c r="U44" s="209"/>
      <c r="V44" s="210" t="str">
        <f t="shared" ref="V44" si="41">IF(OR(C44="SiA",C44="SeA",C44="Si",C44="Ast"),1,"")</f>
        <v/>
      </c>
      <c r="W44" s="366"/>
    </row>
    <row r="45" spans="1:24" ht="12.75" customHeight="1" x14ac:dyDescent="0.25">
      <c r="A45" s="399"/>
      <c r="B45" s="267"/>
      <c r="C45" s="229"/>
      <c r="D45" s="26" t="s">
        <v>32</v>
      </c>
      <c r="E45" s="269"/>
      <c r="F45" s="56"/>
      <c r="G45" s="56"/>
      <c r="H45" s="416"/>
      <c r="I45" s="272"/>
      <c r="J45" s="235"/>
      <c r="K45" s="264"/>
      <c r="L45" s="247"/>
      <c r="M45" s="248"/>
      <c r="N45" s="249"/>
      <c r="O45" s="415"/>
      <c r="P45" s="28"/>
      <c r="Q45" s="29"/>
      <c r="R45" s="412"/>
      <c r="S45" s="209"/>
      <c r="T45" s="253"/>
      <c r="U45" s="209"/>
      <c r="V45" s="210"/>
      <c r="W45" s="367"/>
    </row>
    <row r="46" spans="1:24" ht="12.75" customHeight="1" x14ac:dyDescent="0.25">
      <c r="A46" s="399"/>
      <c r="B46" s="266">
        <f ca="1">DATE(Calendrier!$A$1,_xlfn.SHEET()-1,(ROW()/2)-1)</f>
        <v>43546</v>
      </c>
      <c r="C46" s="229"/>
      <c r="D46" s="26" t="s">
        <v>31</v>
      </c>
      <c r="E46" s="268" t="str">
        <f t="shared" si="31"/>
        <v/>
      </c>
      <c r="F46" s="56"/>
      <c r="G46" s="56"/>
      <c r="H46" s="414">
        <f>((G46-F46)+(G47-F47))</f>
        <v>0</v>
      </c>
      <c r="I46" s="271"/>
      <c r="J46" s="235" t="str">
        <f t="shared" ref="J46" si="4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413" t="str">
        <f>IF(OR(C46="SiA",C46="SeA",C46="Si"),1,"")</f>
        <v/>
      </c>
      <c r="P46" s="28"/>
      <c r="Q46" s="29"/>
      <c r="R46" s="405">
        <f>((Q46-P46)-(Q47-P47))</f>
        <v>0</v>
      </c>
      <c r="S46" s="209"/>
      <c r="T46" s="253"/>
      <c r="U46" s="209"/>
      <c r="V46" s="210" t="str">
        <f t="shared" ref="V46" si="43">IF(OR(C46="SiA",C46="SeA",C46="Si",C46="Ast"),1,"")</f>
        <v/>
      </c>
      <c r="W46" s="366"/>
    </row>
    <row r="47" spans="1:24" ht="12.75" customHeight="1" x14ac:dyDescent="0.25">
      <c r="A47" s="399"/>
      <c r="B47" s="267"/>
      <c r="C47" s="229"/>
      <c r="D47" s="26" t="s">
        <v>32</v>
      </c>
      <c r="E47" s="269"/>
      <c r="F47" s="56"/>
      <c r="G47" s="56"/>
      <c r="H47" s="416"/>
      <c r="I47" s="272"/>
      <c r="J47" s="235"/>
      <c r="K47" s="264"/>
      <c r="L47" s="239"/>
      <c r="M47" s="240"/>
      <c r="N47" s="241"/>
      <c r="O47" s="415"/>
      <c r="P47" s="28"/>
      <c r="Q47" s="29"/>
      <c r="R47" s="412"/>
      <c r="S47" s="209"/>
      <c r="T47" s="253"/>
      <c r="U47" s="209"/>
      <c r="V47" s="210"/>
      <c r="W47" s="367"/>
    </row>
    <row r="48" spans="1:24" ht="12.75" customHeight="1" x14ac:dyDescent="0.25">
      <c r="A48" s="399"/>
      <c r="B48" s="258">
        <f ca="1">DATE(Calendrier!$A$1,_xlfn.SHEET()-1,(ROW()/2)-1)</f>
        <v>43547</v>
      </c>
      <c r="C48" s="229"/>
      <c r="D48" s="26" t="s">
        <v>31</v>
      </c>
      <c r="E48" s="260" t="str">
        <f t="shared" si="31"/>
        <v/>
      </c>
      <c r="F48" s="57"/>
      <c r="G48" s="57"/>
      <c r="H48" s="414">
        <f>((G48-F48)+(G49-F49))</f>
        <v>0</v>
      </c>
      <c r="I48" s="262"/>
      <c r="J48" s="235" t="str">
        <f t="shared" ref="J48" si="44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413" t="str">
        <f>IF(OR(C48="SiA",C48="SeA",C48="Si"),1,"")</f>
        <v/>
      </c>
      <c r="P48" s="34"/>
      <c r="Q48" s="35"/>
      <c r="R48" s="405">
        <f>((Q48-P48)-(Q49-P49))</f>
        <v>0</v>
      </c>
      <c r="S48" s="209"/>
      <c r="T48" s="253"/>
      <c r="U48" s="209"/>
      <c r="V48" s="210" t="str">
        <f t="shared" ref="V48" si="45">IF(OR(C48="SiA",C48="SeA",C48="Si",C48="Ast"),1,"")</f>
        <v/>
      </c>
      <c r="W48" s="366"/>
    </row>
    <row r="49" spans="1:23" ht="12.75" customHeight="1" x14ac:dyDescent="0.25">
      <c r="A49" s="399"/>
      <c r="B49" s="259"/>
      <c r="C49" s="229"/>
      <c r="D49" s="26" t="s">
        <v>32</v>
      </c>
      <c r="E49" s="242"/>
      <c r="F49" s="40"/>
      <c r="G49" s="40"/>
      <c r="H49" s="409"/>
      <c r="I49" s="245"/>
      <c r="J49" s="235"/>
      <c r="K49" s="246"/>
      <c r="L49" s="239"/>
      <c r="M49" s="240"/>
      <c r="N49" s="241"/>
      <c r="O49" s="411"/>
      <c r="P49" s="37"/>
      <c r="Q49" s="38"/>
      <c r="R49" s="412"/>
      <c r="S49" s="209"/>
      <c r="T49" s="253"/>
      <c r="U49" s="209"/>
      <c r="V49" s="210"/>
      <c r="W49" s="367"/>
    </row>
    <row r="50" spans="1:23" ht="12.75" customHeight="1" x14ac:dyDescent="0.25">
      <c r="A50" s="399"/>
      <c r="B50" s="255">
        <f ca="1">DATE(Calendrier!$A$1,_xlfn.SHEET()-1,(ROW()/2)-1)</f>
        <v>43548</v>
      </c>
      <c r="C50" s="229"/>
      <c r="D50" s="26" t="s">
        <v>31</v>
      </c>
      <c r="E50" s="242" t="str">
        <f t="shared" si="31"/>
        <v/>
      </c>
      <c r="F50" s="40"/>
      <c r="G50" s="40"/>
      <c r="H50" s="408">
        <f>((G50-F50)+(G51-F51))</f>
        <v>0</v>
      </c>
      <c r="I50" s="245"/>
      <c r="J50" s="235" t="str">
        <f t="shared" ref="J50" si="46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410" t="str">
        <f>IF(OR(C50="SiA",C50="SeA",C50="Si"),1,"")</f>
        <v/>
      </c>
      <c r="P50" s="37"/>
      <c r="Q50" s="38"/>
      <c r="R50" s="405">
        <f>((Q50-P50)-(Q51-P51))</f>
        <v>0</v>
      </c>
      <c r="S50" s="209"/>
      <c r="T50" s="253"/>
      <c r="U50" s="209"/>
      <c r="V50" s="210" t="str">
        <f t="shared" ref="V50" si="47">IF(OR(C50="SiA",C50="SeA",C50="Si",C50="Ast"),1,"")</f>
        <v/>
      </c>
      <c r="W50" s="366"/>
    </row>
    <row r="51" spans="1:23" ht="12.75" customHeight="1" thickBot="1" x14ac:dyDescent="0.3">
      <c r="A51" s="400"/>
      <c r="B51" s="255"/>
      <c r="C51" s="229"/>
      <c r="D51" s="26" t="s">
        <v>32</v>
      </c>
      <c r="E51" s="242"/>
      <c r="F51" s="40"/>
      <c r="G51" s="40"/>
      <c r="H51" s="409"/>
      <c r="I51" s="245"/>
      <c r="J51" s="235"/>
      <c r="K51" s="246"/>
      <c r="L51" s="247"/>
      <c r="M51" s="248"/>
      <c r="N51" s="249"/>
      <c r="O51" s="411"/>
      <c r="P51" s="37"/>
      <c r="Q51" s="38"/>
      <c r="R51" s="412"/>
      <c r="S51" s="209"/>
      <c r="T51" s="253"/>
      <c r="U51" s="209"/>
      <c r="V51" s="210"/>
      <c r="W51" s="367"/>
    </row>
    <row r="52" spans="1:23" ht="12.75" customHeight="1" x14ac:dyDescent="0.25">
      <c r="A52" s="389" t="s">
        <v>126</v>
      </c>
      <c r="B52" s="255">
        <f ca="1">DATE(Calendrier!$A$1,_xlfn.SHEET()-1,(ROW()/2)-1)</f>
        <v>43549</v>
      </c>
      <c r="C52" s="229"/>
      <c r="D52" s="26" t="s">
        <v>31</v>
      </c>
      <c r="E52" s="242" t="str">
        <f t="shared" si="31"/>
        <v/>
      </c>
      <c r="F52" s="40"/>
      <c r="G52" s="40"/>
      <c r="H52" s="408">
        <f>((G52-F52)+(G53-F53))</f>
        <v>0</v>
      </c>
      <c r="I52" s="245"/>
      <c r="J52" s="235" t="str">
        <f t="shared" ref="J52" si="48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410" t="str">
        <f>IF(OR(C52="SiA",C52="SeA",C52="Si"),1,"")</f>
        <v/>
      </c>
      <c r="P52" s="37"/>
      <c r="Q52" s="38"/>
      <c r="R52" s="405">
        <f>((Q52-P52)-(Q53-P53))</f>
        <v>0</v>
      </c>
      <c r="S52" s="209"/>
      <c r="T52" s="253"/>
      <c r="U52" s="209"/>
      <c r="V52" s="210" t="str">
        <f t="shared" ref="V52" si="49">IF(OR(C52="SiA",C52="SeA",C52="Si",C52="Ast"),1,"")</f>
        <v/>
      </c>
      <c r="W52" s="366"/>
    </row>
    <row r="53" spans="1:23" ht="12.75" customHeight="1" thickBot="1" x14ac:dyDescent="0.3">
      <c r="A53" s="351"/>
      <c r="B53" s="255"/>
      <c r="C53" s="229"/>
      <c r="D53" s="26" t="s">
        <v>32</v>
      </c>
      <c r="E53" s="242"/>
      <c r="F53" s="40"/>
      <c r="G53" s="40"/>
      <c r="H53" s="409"/>
      <c r="I53" s="245"/>
      <c r="J53" s="235"/>
      <c r="K53" s="246"/>
      <c r="L53" s="247"/>
      <c r="M53" s="248"/>
      <c r="N53" s="249"/>
      <c r="O53" s="411"/>
      <c r="P53" s="37"/>
      <c r="Q53" s="38"/>
      <c r="R53" s="412"/>
      <c r="S53" s="209"/>
      <c r="T53" s="253"/>
      <c r="U53" s="209"/>
      <c r="V53" s="210"/>
      <c r="W53" s="367"/>
    </row>
    <row r="54" spans="1:23" ht="12.75" customHeight="1" x14ac:dyDescent="0.25">
      <c r="A54" s="398">
        <f>SUM(H52:H65,R52:R65)</f>
        <v>0</v>
      </c>
      <c r="B54" s="255">
        <f ca="1">DATE(Calendrier!$A$1,_xlfn.SHEET()-1,(ROW()/2)-1)</f>
        <v>43550</v>
      </c>
      <c r="C54" s="229"/>
      <c r="D54" s="26" t="s">
        <v>31</v>
      </c>
      <c r="E54" s="242" t="str">
        <f t="shared" si="31"/>
        <v/>
      </c>
      <c r="F54" s="40"/>
      <c r="G54" s="40"/>
      <c r="H54" s="408">
        <f>((G54-F54)+(G55-F55))</f>
        <v>0</v>
      </c>
      <c r="I54" s="245"/>
      <c r="J54" s="235" t="str">
        <f t="shared" ref="J54" si="50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410" t="str">
        <f>IF(OR(C54="SiA",C54="SeA",C54="Si"),1,"")</f>
        <v/>
      </c>
      <c r="P54" s="37"/>
      <c r="Q54" s="38"/>
      <c r="R54" s="405">
        <f>((Q54-P54)-(Q55-P55))</f>
        <v>0</v>
      </c>
      <c r="S54" s="209"/>
      <c r="T54" s="253"/>
      <c r="U54" s="209"/>
      <c r="V54" s="210" t="str">
        <f t="shared" ref="V54" si="51">IF(OR(C54="SiA",C54="SeA",C54="Si",C54="Ast"),1,"")</f>
        <v/>
      </c>
      <c r="W54" s="366"/>
    </row>
    <row r="55" spans="1:23" ht="12.75" customHeight="1" x14ac:dyDescent="0.25">
      <c r="A55" s="399"/>
      <c r="B55" s="255"/>
      <c r="C55" s="229"/>
      <c r="D55" s="26" t="s">
        <v>32</v>
      </c>
      <c r="E55" s="242"/>
      <c r="F55" s="40"/>
      <c r="G55" s="40"/>
      <c r="H55" s="409"/>
      <c r="I55" s="245"/>
      <c r="J55" s="235"/>
      <c r="K55" s="246"/>
      <c r="L55" s="247"/>
      <c r="M55" s="248"/>
      <c r="N55" s="249"/>
      <c r="O55" s="411"/>
      <c r="P55" s="37"/>
      <c r="Q55" s="38"/>
      <c r="R55" s="412"/>
      <c r="S55" s="209"/>
      <c r="T55" s="253"/>
      <c r="U55" s="209"/>
      <c r="V55" s="210"/>
      <c r="W55" s="367"/>
    </row>
    <row r="56" spans="1:23" ht="12.75" customHeight="1" x14ac:dyDescent="0.25">
      <c r="A56" s="399"/>
      <c r="B56" s="255">
        <f ca="1">DATE(Calendrier!$A$1,_xlfn.SHEET()-1,(ROW()/2)-1)</f>
        <v>43551</v>
      </c>
      <c r="C56" s="229"/>
      <c r="D56" s="26" t="s">
        <v>31</v>
      </c>
      <c r="E56" s="242" t="str">
        <f t="shared" si="31"/>
        <v/>
      </c>
      <c r="F56" s="40"/>
      <c r="G56" s="40"/>
      <c r="H56" s="408">
        <f>((G56-F56)+(G57-F57))</f>
        <v>0</v>
      </c>
      <c r="I56" s="245"/>
      <c r="J56" s="235" t="str">
        <f t="shared" ref="J56" si="52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410" t="str">
        <f>IF(OR(C56="SiA",C56="SeA",C56="Si"),1,"")</f>
        <v/>
      </c>
      <c r="P56" s="37"/>
      <c r="Q56" s="38"/>
      <c r="R56" s="405">
        <f>((Q56-P56)-(Q57-P57))</f>
        <v>0</v>
      </c>
      <c r="S56" s="209"/>
      <c r="T56" s="253"/>
      <c r="U56" s="209"/>
      <c r="V56" s="210" t="str">
        <f t="shared" ref="V56" si="53">IF(OR(C56="SiA",C56="SeA",C56="Si",C56="Ast"),1,"")</f>
        <v/>
      </c>
      <c r="W56" s="366"/>
    </row>
    <row r="57" spans="1:23" ht="12.75" customHeight="1" x14ac:dyDescent="0.25">
      <c r="A57" s="399"/>
      <c r="B57" s="255"/>
      <c r="C57" s="229"/>
      <c r="D57" s="26" t="s">
        <v>32</v>
      </c>
      <c r="E57" s="242"/>
      <c r="F57" s="40"/>
      <c r="G57" s="40"/>
      <c r="H57" s="409"/>
      <c r="I57" s="245"/>
      <c r="J57" s="235"/>
      <c r="K57" s="246"/>
      <c r="L57" s="247"/>
      <c r="M57" s="248"/>
      <c r="N57" s="249"/>
      <c r="O57" s="411"/>
      <c r="P57" s="37"/>
      <c r="Q57" s="38"/>
      <c r="R57" s="412"/>
      <c r="S57" s="209"/>
      <c r="T57" s="253"/>
      <c r="U57" s="209"/>
      <c r="V57" s="210"/>
      <c r="W57" s="367"/>
    </row>
    <row r="58" spans="1:23" ht="12.75" customHeight="1" x14ac:dyDescent="0.25">
      <c r="A58" s="399"/>
      <c r="B58" s="254">
        <f ca="1">DATE(Calendrier!$A$1,_xlfn.SHEET()-1,(ROW()/2)-1)</f>
        <v>43552</v>
      </c>
      <c r="C58" s="229"/>
      <c r="D58" s="26" t="s">
        <v>31</v>
      </c>
      <c r="E58" s="242" t="str">
        <f t="shared" si="31"/>
        <v/>
      </c>
      <c r="F58" s="40"/>
      <c r="G58" s="40"/>
      <c r="H58" s="408">
        <f>((G58-F58)+(G59-F59))</f>
        <v>0</v>
      </c>
      <c r="I58" s="245"/>
      <c r="J58" s="235" t="str">
        <f t="shared" ref="J58" si="54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410" t="str">
        <f>IF(OR(C58="SiA",C58="SeA",C58="Si"),1,"")</f>
        <v/>
      </c>
      <c r="P58" s="37"/>
      <c r="Q58" s="38"/>
      <c r="R58" s="405">
        <f>((Q58-P58)-(Q59-P59))</f>
        <v>0</v>
      </c>
      <c r="S58" s="209"/>
      <c r="T58" s="253"/>
      <c r="U58" s="209"/>
      <c r="V58" s="210" t="str">
        <f t="shared" ref="V58" si="55">IF(OR(C58="SiA",C58="SeA",C58="Si",C58="Ast"),1,"")</f>
        <v/>
      </c>
      <c r="W58" s="366"/>
    </row>
    <row r="59" spans="1:23" ht="12.75" customHeight="1" x14ac:dyDescent="0.25">
      <c r="A59" s="399"/>
      <c r="B59" s="254"/>
      <c r="C59" s="229"/>
      <c r="D59" s="26" t="s">
        <v>32</v>
      </c>
      <c r="E59" s="242"/>
      <c r="F59" s="40"/>
      <c r="G59" s="40"/>
      <c r="H59" s="409"/>
      <c r="I59" s="245"/>
      <c r="J59" s="235"/>
      <c r="K59" s="246"/>
      <c r="L59" s="247"/>
      <c r="M59" s="248"/>
      <c r="N59" s="249"/>
      <c r="O59" s="411"/>
      <c r="P59" s="37"/>
      <c r="Q59" s="38"/>
      <c r="R59" s="412"/>
      <c r="S59" s="209"/>
      <c r="T59" s="253"/>
      <c r="U59" s="209"/>
      <c r="V59" s="210"/>
      <c r="W59" s="367"/>
    </row>
    <row r="60" spans="1:23" ht="12.75" customHeight="1" x14ac:dyDescent="0.25">
      <c r="A60" s="399"/>
      <c r="B60" s="254">
        <f ca="1">DATE(Calendrier!$A$1,_xlfn.SHEET()-1,(ROW()/2)-1)</f>
        <v>43553</v>
      </c>
      <c r="C60" s="229"/>
      <c r="D60" s="26" t="s">
        <v>31</v>
      </c>
      <c r="E60" s="242" t="str">
        <f t="shared" si="31"/>
        <v/>
      </c>
      <c r="F60" s="40"/>
      <c r="G60" s="40"/>
      <c r="H60" s="408">
        <f>((G60-F60)+(G61-F61))</f>
        <v>0</v>
      </c>
      <c r="I60" s="245"/>
      <c r="J60" s="235" t="str">
        <f t="shared" ref="J60" si="56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410" t="str">
        <f>IF(OR(C60="SiA",C60="SeA",C60="Si"),1,"")</f>
        <v/>
      </c>
      <c r="P60" s="37"/>
      <c r="Q60" s="38"/>
      <c r="R60" s="405">
        <f>((Q60-P60)-(Q61-P61))</f>
        <v>0</v>
      </c>
      <c r="S60" s="209"/>
      <c r="T60" s="253"/>
      <c r="U60" s="209"/>
      <c r="V60" s="210" t="str">
        <f t="shared" ref="V60" si="57">IF(OR(C60="SiA",C60="SeA",C60="Si",C60="Ast"),1,"")</f>
        <v/>
      </c>
      <c r="W60" s="366"/>
    </row>
    <row r="61" spans="1:23" ht="12.75" customHeight="1" x14ac:dyDescent="0.25">
      <c r="A61" s="399"/>
      <c r="B61" s="254"/>
      <c r="C61" s="229"/>
      <c r="D61" s="26" t="s">
        <v>32</v>
      </c>
      <c r="E61" s="242"/>
      <c r="F61" s="40"/>
      <c r="G61" s="40"/>
      <c r="H61" s="409"/>
      <c r="I61" s="245"/>
      <c r="J61" s="235"/>
      <c r="K61" s="246"/>
      <c r="L61" s="239"/>
      <c r="M61" s="240"/>
      <c r="N61" s="241"/>
      <c r="O61" s="411"/>
      <c r="P61" s="37"/>
      <c r="Q61" s="38"/>
      <c r="R61" s="412"/>
      <c r="S61" s="209"/>
      <c r="T61" s="253"/>
      <c r="U61" s="209"/>
      <c r="V61" s="210"/>
      <c r="W61" s="367"/>
    </row>
    <row r="62" spans="1:23" ht="12.75" customHeight="1" x14ac:dyDescent="0.25">
      <c r="A62" s="399"/>
      <c r="B62" s="228">
        <f ca="1">DATE(Calendrier!$A$1,_xlfn.SHEET()-1,(ROW()/2)-1)</f>
        <v>43554</v>
      </c>
      <c r="C62" s="229"/>
      <c r="D62" s="26" t="s">
        <v>31</v>
      </c>
      <c r="E62" s="242" t="str">
        <f t="shared" si="31"/>
        <v/>
      </c>
      <c r="F62" s="36"/>
      <c r="G62" s="36"/>
      <c r="H62" s="408">
        <f>((G62-F62)+(G63-F63))</f>
        <v>0</v>
      </c>
      <c r="I62" s="245"/>
      <c r="J62" s="235" t="str">
        <f t="shared" ref="J62" si="58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410" t="str">
        <f>IF(OR(C62="SiA",C62="SeA",C62="Si"),1,"")</f>
        <v/>
      </c>
      <c r="P62" s="37"/>
      <c r="Q62" s="38"/>
      <c r="R62" s="405">
        <f>((Q62-P62)-(Q63-P63))</f>
        <v>0</v>
      </c>
      <c r="S62" s="209"/>
      <c r="T62" s="253"/>
      <c r="U62" s="209"/>
      <c r="V62" s="210" t="str">
        <f t="shared" ref="V62" si="59">IF(OR(C62="SiA",C62="SeA",C62="Si",C62="Ast"),1,"")</f>
        <v/>
      </c>
      <c r="W62" s="366"/>
    </row>
    <row r="63" spans="1:23" ht="12.75" customHeight="1" x14ac:dyDescent="0.25">
      <c r="A63" s="399"/>
      <c r="B63" s="228"/>
      <c r="C63" s="229"/>
      <c r="D63" s="26" t="s">
        <v>32</v>
      </c>
      <c r="E63" s="242"/>
      <c r="F63" s="36"/>
      <c r="G63" s="36"/>
      <c r="H63" s="409"/>
      <c r="I63" s="245"/>
      <c r="J63" s="235"/>
      <c r="K63" s="246"/>
      <c r="L63" s="239"/>
      <c r="M63" s="240"/>
      <c r="N63" s="241"/>
      <c r="O63" s="411"/>
      <c r="P63" s="38"/>
      <c r="Q63" s="38"/>
      <c r="R63" s="412"/>
      <c r="S63" s="209"/>
      <c r="T63" s="253"/>
      <c r="U63" s="209"/>
      <c r="V63" s="210"/>
      <c r="W63" s="367"/>
    </row>
    <row r="64" spans="1:23" ht="13.5" customHeight="1" thickBot="1" x14ac:dyDescent="0.3">
      <c r="A64" s="399"/>
      <c r="B64" s="228">
        <f ca="1">DATE(Calendrier!$A$1,_xlfn.SHEET()-1,(ROW()/2)-1)</f>
        <v>43555</v>
      </c>
      <c r="C64" s="229"/>
      <c r="D64" s="26" t="s">
        <v>31</v>
      </c>
      <c r="E64" s="231" t="str">
        <f t="shared" si="31"/>
        <v/>
      </c>
      <c r="F64" s="39"/>
      <c r="G64" s="40"/>
      <c r="H64" s="407">
        <f>((G64-F64)+(G65-F65))</f>
        <v>0</v>
      </c>
      <c r="I64" s="234"/>
      <c r="J64" s="235" t="str">
        <f t="shared" ref="J64" si="60">IF(OR(C64="SiA",C64="SeA",C64="Si",C64="Ast",C64="For"),1,"")</f>
        <v/>
      </c>
      <c r="K64" s="219" t="str">
        <f>IF(OR(C64="Cp"),1,"")</f>
        <v/>
      </c>
      <c r="L64" s="221"/>
      <c r="M64" s="221"/>
      <c r="N64" s="221"/>
      <c r="O64" s="230" t="str">
        <f>IF(OR(C64="SiA",C64="SeA",C64="Si"),1,"")</f>
        <v/>
      </c>
      <c r="P64" s="58"/>
      <c r="Q64" s="38"/>
      <c r="R64" s="405">
        <f>((Q64-P64)-(Q65-P65))</f>
        <v>0</v>
      </c>
      <c r="S64" s="209"/>
      <c r="T64" s="253"/>
      <c r="U64" s="209"/>
      <c r="V64" s="210" t="str">
        <f t="shared" ref="V64" si="61">IF(OR(C64="SiA",C64="SeA",C64="Si",C64="Ast"),1,"")</f>
        <v/>
      </c>
      <c r="W64" s="354"/>
    </row>
    <row r="65" spans="1:24" ht="13.5" customHeight="1" thickBot="1" x14ac:dyDescent="0.3">
      <c r="A65" s="400"/>
      <c r="B65" s="228"/>
      <c r="C65" s="230"/>
      <c r="D65" s="59" t="s">
        <v>32</v>
      </c>
      <c r="E65" s="232"/>
      <c r="F65" s="42"/>
      <c r="G65" s="42"/>
      <c r="H65" s="407"/>
      <c r="I65" s="234"/>
      <c r="J65" s="236"/>
      <c r="K65" s="220"/>
      <c r="L65" s="214"/>
      <c r="M65" s="214"/>
      <c r="N65" s="214"/>
      <c r="O65" s="404"/>
      <c r="P65" s="37"/>
      <c r="Q65" s="60"/>
      <c r="R65" s="406"/>
      <c r="S65" s="209"/>
      <c r="T65" s="253"/>
      <c r="U65" s="209"/>
      <c r="V65" s="211"/>
      <c r="W65" s="403"/>
    </row>
    <row r="66" spans="1:24" ht="16.5" thickBot="1" x14ac:dyDescent="0.3">
      <c r="B66" s="215" t="s">
        <v>35</v>
      </c>
      <c r="C66" s="216"/>
      <c r="E66" s="61">
        <f>SUM(E4:E65)</f>
        <v>0</v>
      </c>
      <c r="F66" s="352">
        <f>SUM(H4:H65)</f>
        <v>0</v>
      </c>
      <c r="G66" s="353"/>
      <c r="H66" s="62"/>
      <c r="I66" s="63">
        <f>SUM(I4:I65)</f>
        <v>0</v>
      </c>
      <c r="J66" s="64">
        <f>SUM(J4:J65)</f>
        <v>0</v>
      </c>
      <c r="K66" s="65">
        <f>SUM(K4:K65)</f>
        <v>0</v>
      </c>
      <c r="L66" s="66"/>
      <c r="M66" s="67"/>
      <c r="N66" s="68" t="s">
        <v>35</v>
      </c>
      <c r="O66" s="69">
        <f>SUM(O4:O65)</f>
        <v>0</v>
      </c>
      <c r="P66" s="70"/>
      <c r="Q66" s="71"/>
      <c r="R66" s="72">
        <f t="shared" ref="R66:W66" si="62">SUM(R4:R65)</f>
        <v>0</v>
      </c>
      <c r="S66" s="73">
        <f t="shared" si="62"/>
        <v>0</v>
      </c>
      <c r="T66" s="73">
        <f t="shared" si="62"/>
        <v>0</v>
      </c>
      <c r="U66" s="73">
        <f t="shared" si="62"/>
        <v>0</v>
      </c>
      <c r="V66" s="74">
        <f t="shared" si="62"/>
        <v>0</v>
      </c>
      <c r="W66" s="75">
        <f t="shared" si="62"/>
        <v>0</v>
      </c>
      <c r="X66" s="76"/>
    </row>
  </sheetData>
  <sheetProtection sheet="1" objects="1" scenarios="1"/>
  <mergeCells count="510">
    <mergeCell ref="C3:D3"/>
    <mergeCell ref="L3:N3"/>
    <mergeCell ref="B4:B5"/>
    <mergeCell ref="C4:C5"/>
    <mergeCell ref="E4:E5"/>
    <mergeCell ref="J4:J5"/>
    <mergeCell ref="K4:K5"/>
    <mergeCell ref="V4:V5"/>
    <mergeCell ref="W4:W5"/>
    <mergeCell ref="L5:N5"/>
    <mergeCell ref="S4:S5"/>
    <mergeCell ref="T4:T5"/>
    <mergeCell ref="U4:U5"/>
    <mergeCell ref="C6:C7"/>
    <mergeCell ref="E6:E7"/>
    <mergeCell ref="H6:H7"/>
    <mergeCell ref="I6:I7"/>
    <mergeCell ref="J6:J7"/>
    <mergeCell ref="L4:N4"/>
    <mergeCell ref="O4:O5"/>
    <mergeCell ref="R4:R5"/>
    <mergeCell ref="H4:H5"/>
    <mergeCell ref="I4:I5"/>
    <mergeCell ref="T8:T9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6:B7"/>
    <mergeCell ref="C10:C11"/>
    <mergeCell ref="E10:E11"/>
    <mergeCell ref="H10:H11"/>
    <mergeCell ref="I10:I11"/>
    <mergeCell ref="J10:J11"/>
    <mergeCell ref="K8:K9"/>
    <mergeCell ref="L8:N8"/>
    <mergeCell ref="O8:O9"/>
    <mergeCell ref="L12:N12"/>
    <mergeCell ref="O12:O13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E18:E19"/>
    <mergeCell ref="H18:H19"/>
    <mergeCell ref="U14:U15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A2:A3"/>
    <mergeCell ref="A4:A9"/>
    <mergeCell ref="A10:A11"/>
    <mergeCell ref="A24:A25"/>
    <mergeCell ref="A38:A39"/>
    <mergeCell ref="A52:A53"/>
    <mergeCell ref="A54:A65"/>
    <mergeCell ref="A40:A51"/>
    <mergeCell ref="A26:A37"/>
    <mergeCell ref="A12:A23"/>
  </mergeCells>
  <conditionalFormatting sqref="B4:W65">
    <cfRule type="expression" dxfId="50" priority="1">
      <formula>WEEKDAY(INDIRECT("$B"&amp;ROW()-MOD(ROW(),2)),2)&gt;5</formula>
    </cfRule>
  </conditionalFormatting>
  <dataValidations count="2">
    <dataValidation type="list" allowBlank="1" showInputMessage="1" showErrorMessage="1" sqref="C64 C62" xr:uid="{04E09204-B593-48DE-8463-4ED0DD6E8B09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9896801B-5E99-421D-940F-5B15D54002E0}">
      <formula1>"Si,SiA,SeA,Ast,For,Fe,R3,Réc,Cp,AM"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H4:H65 O4:O65 J4:J6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688ABA25-C815-4798-ADB5-CEB9D8265615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2DE5C-BE96-49EA-A779-1894401FFACF}">
  <dimension ref="A1:Z64"/>
  <sheetViews>
    <sheetView showZeros="0" zoomScale="80" zoomScaleNormal="80" workbookViewId="0">
      <selection activeCell="W4" sqref="W4:W5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8554687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430" t="s">
        <v>127</v>
      </c>
      <c r="B3" s="9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6" ht="12.75" customHeight="1" thickBot="1" x14ac:dyDescent="0.3">
      <c r="A4" s="430"/>
      <c r="B4" s="326">
        <f ca="1">DATE(Calendrier!$A$1,_xlfn.SHEET()-1,(ROW()/2)-1)</f>
        <v>43556</v>
      </c>
      <c r="C4" s="390"/>
      <c r="D4" s="20" t="s">
        <v>31</v>
      </c>
      <c r="E4" s="328" t="str">
        <f t="shared" ref="E4:E32" si="0">IF(C4="","",IF(OR(C4="Cp",C4="AM",C4="Re",C4="Fe"),"",1))</f>
        <v/>
      </c>
      <c r="F4" s="21"/>
      <c r="G4" s="21"/>
      <c r="H4" s="429">
        <f>((G4-F4)+(G5-F5))</f>
        <v>0</v>
      </c>
      <c r="I4" s="330"/>
      <c r="J4" s="331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427" t="str">
        <f>IF(OR(C4="SiA",C4="SeA",C4="Si"),1,"")</f>
        <v/>
      </c>
      <c r="P4" s="22"/>
      <c r="Q4" s="23"/>
      <c r="R4" s="428">
        <f>((Q4-P4)-(Q5-P5))</f>
        <v>0</v>
      </c>
      <c r="S4" s="346"/>
      <c r="T4" s="393"/>
      <c r="U4" s="346"/>
      <c r="V4" s="335" t="str">
        <f>IF(OR(C4="SiA",C4="SeA",C4="Ast"),1,"")</f>
        <v/>
      </c>
      <c r="W4" s="387"/>
      <c r="X4" s="24"/>
      <c r="Y4" s="25"/>
      <c r="Z4" s="8"/>
    </row>
    <row r="5" spans="1:26" ht="13.5" customHeight="1" thickBot="1" x14ac:dyDescent="0.3">
      <c r="A5" s="433">
        <f>SUM(H4:H17,R4:R17)</f>
        <v>0</v>
      </c>
      <c r="B5" s="310"/>
      <c r="C5" s="229"/>
      <c r="D5" s="26" t="s">
        <v>32</v>
      </c>
      <c r="E5" s="269"/>
      <c r="F5" s="27"/>
      <c r="G5" s="27"/>
      <c r="H5" s="426"/>
      <c r="I5" s="272"/>
      <c r="J5" s="235"/>
      <c r="K5" s="316"/>
      <c r="L5" s="247"/>
      <c r="M5" s="248"/>
      <c r="N5" s="249"/>
      <c r="O5" s="415"/>
      <c r="P5" s="28"/>
      <c r="Q5" s="29"/>
      <c r="R5" s="412"/>
      <c r="S5" s="209"/>
      <c r="T5" s="253"/>
      <c r="U5" s="209"/>
      <c r="V5" s="210"/>
      <c r="W5" s="367"/>
      <c r="X5" s="24"/>
      <c r="Y5" s="25"/>
      <c r="Z5" s="8"/>
    </row>
    <row r="6" spans="1:26" ht="12.75" customHeight="1" thickBot="1" x14ac:dyDescent="0.3">
      <c r="A6" s="433"/>
      <c r="B6" s="309">
        <f ca="1">DATE(Calendrier!$A$1,_xlfn.SHEET()-1,(ROW()/2)-1)</f>
        <v>43557</v>
      </c>
      <c r="C6" s="229"/>
      <c r="D6" s="20" t="s">
        <v>31</v>
      </c>
      <c r="E6" s="268" t="str">
        <f t="shared" si="0"/>
        <v/>
      </c>
      <c r="F6" s="30"/>
      <c r="G6" s="30"/>
      <c r="H6" s="425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413" t="str">
        <f>IF(OR(C6="SiA",C6="SeA",C6="Si"),1,"")</f>
        <v/>
      </c>
      <c r="P6" s="28"/>
      <c r="Q6" s="29"/>
      <c r="R6" s="405">
        <f>((Q6-P6)-(Q7-P7))</f>
        <v>0</v>
      </c>
      <c r="S6" s="209"/>
      <c r="T6" s="253"/>
      <c r="U6" s="209"/>
      <c r="V6" s="210" t="str">
        <f t="shared" ref="V6" si="2">IF(OR(C6="SiA",C6="SeA",C6="Si",C6="Ast"),1,"")</f>
        <v/>
      </c>
      <c r="W6" s="366"/>
      <c r="X6" s="31"/>
      <c r="Y6" s="32"/>
      <c r="Z6" s="8"/>
    </row>
    <row r="7" spans="1:26" ht="12.75" customHeight="1" thickBot="1" x14ac:dyDescent="0.3">
      <c r="A7" s="433"/>
      <c r="B7" s="310"/>
      <c r="C7" s="229"/>
      <c r="D7" s="26" t="s">
        <v>32</v>
      </c>
      <c r="E7" s="269"/>
      <c r="F7" s="30"/>
      <c r="G7" s="30"/>
      <c r="H7" s="426"/>
      <c r="I7" s="322"/>
      <c r="J7" s="235"/>
      <c r="K7" s="316"/>
      <c r="L7" s="247"/>
      <c r="M7" s="248"/>
      <c r="N7" s="249"/>
      <c r="O7" s="415"/>
      <c r="P7" s="28"/>
      <c r="Q7" s="29"/>
      <c r="R7" s="412"/>
      <c r="S7" s="209"/>
      <c r="T7" s="253"/>
      <c r="U7" s="209"/>
      <c r="V7" s="210"/>
      <c r="W7" s="367"/>
      <c r="X7" s="31"/>
      <c r="Y7" s="32"/>
      <c r="Z7" s="8"/>
    </row>
    <row r="8" spans="1:26" ht="12.75" customHeight="1" thickBot="1" x14ac:dyDescent="0.3">
      <c r="A8" s="433"/>
      <c r="B8" s="309">
        <f ca="1">DATE(Calendrier!$A$1,_xlfn.SHEET()-1,(ROW()/2)-1)</f>
        <v>43558</v>
      </c>
      <c r="C8" s="229"/>
      <c r="D8" s="26" t="s">
        <v>31</v>
      </c>
      <c r="E8" s="268" t="str">
        <f t="shared" si="0"/>
        <v/>
      </c>
      <c r="F8" s="30"/>
      <c r="G8" s="30"/>
      <c r="H8" s="425">
        <f>((G8-F8)+(G9-F9))</f>
        <v>0</v>
      </c>
      <c r="I8" s="321"/>
      <c r="J8" s="235" t="str">
        <f t="shared" ref="J8" si="3">IF(OR(C8="SiA",C8="SeA",C8="Si",C8="Ast",C8="For"),1,"")</f>
        <v/>
      </c>
      <c r="K8" s="315" t="str">
        <f>IF(OR(C8="Cp"),1,"")</f>
        <v/>
      </c>
      <c r="L8" s="247"/>
      <c r="M8" s="248"/>
      <c r="N8" s="249"/>
      <c r="O8" s="413" t="str">
        <f>IF(OR(C8="SiA",C8="SeA",C8="Si"),1,"")</f>
        <v/>
      </c>
      <c r="P8" s="28"/>
      <c r="Q8" s="29"/>
      <c r="R8" s="405">
        <f>((Q8-P8)-(Q9-P9))</f>
        <v>0</v>
      </c>
      <c r="S8" s="209"/>
      <c r="T8" s="253"/>
      <c r="U8" s="209"/>
      <c r="V8" s="210" t="str">
        <f t="shared" ref="V8" si="4">IF(OR(C8="SiA",C8="SeA",C8="Si",C8="Ast"),1,"")</f>
        <v/>
      </c>
      <c r="W8" s="366"/>
      <c r="X8" s="31"/>
      <c r="Y8" s="32"/>
      <c r="Z8" s="8"/>
    </row>
    <row r="9" spans="1:26" ht="12.75" customHeight="1" thickBot="1" x14ac:dyDescent="0.3">
      <c r="A9" s="433"/>
      <c r="B9" s="310"/>
      <c r="C9" s="229"/>
      <c r="D9" s="26" t="s">
        <v>32</v>
      </c>
      <c r="E9" s="269"/>
      <c r="F9" s="30"/>
      <c r="G9" s="30"/>
      <c r="H9" s="426"/>
      <c r="I9" s="322"/>
      <c r="J9" s="235"/>
      <c r="K9" s="316"/>
      <c r="L9" s="247"/>
      <c r="M9" s="248"/>
      <c r="N9" s="249"/>
      <c r="O9" s="415"/>
      <c r="P9" s="28"/>
      <c r="Q9" s="29"/>
      <c r="R9" s="412"/>
      <c r="S9" s="209"/>
      <c r="T9" s="253"/>
      <c r="U9" s="209"/>
      <c r="V9" s="210"/>
      <c r="W9" s="367"/>
      <c r="X9" s="31"/>
      <c r="Y9" s="32"/>
      <c r="Z9" s="8"/>
    </row>
    <row r="10" spans="1:26" ht="12.75" customHeight="1" thickBot="1" x14ac:dyDescent="0.3">
      <c r="A10" s="433"/>
      <c r="B10" s="309">
        <f ca="1">DATE(Calendrier!$A$1,_xlfn.SHEET()-1,(ROW()/2)-1)</f>
        <v>43559</v>
      </c>
      <c r="C10" s="229"/>
      <c r="D10" s="26" t="s">
        <v>31</v>
      </c>
      <c r="E10" s="268" t="str">
        <f t="shared" si="0"/>
        <v/>
      </c>
      <c r="F10" s="30"/>
      <c r="G10" s="30"/>
      <c r="H10" s="425">
        <f>((G10-F10)+(G11-F11))</f>
        <v>0</v>
      </c>
      <c r="I10" s="321"/>
      <c r="J10" s="235" t="str">
        <f t="shared" ref="J10" si="5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413" t="str">
        <f>IF(OR(C10="SiA",C10="SeA",C10="Si"),1,"")</f>
        <v/>
      </c>
      <c r="P10" s="28"/>
      <c r="Q10" s="29"/>
      <c r="R10" s="405">
        <f>((Q10-P10)-(Q11-P11))</f>
        <v>0</v>
      </c>
      <c r="S10" s="209"/>
      <c r="T10" s="253"/>
      <c r="U10" s="209"/>
      <c r="V10" s="210" t="str">
        <f t="shared" ref="V10" si="6">IF(OR(C10="SiA",C10="SeA",C10="Si",C10="Ast"),1,"")</f>
        <v/>
      </c>
      <c r="W10" s="366"/>
      <c r="X10" s="31"/>
      <c r="Z10" s="8"/>
    </row>
    <row r="11" spans="1:26" ht="12.75" customHeight="1" thickBot="1" x14ac:dyDescent="0.3">
      <c r="A11" s="433"/>
      <c r="B11" s="310"/>
      <c r="C11" s="229"/>
      <c r="D11" s="26" t="s">
        <v>32</v>
      </c>
      <c r="E11" s="269"/>
      <c r="F11" s="30"/>
      <c r="G11" s="30"/>
      <c r="H11" s="426"/>
      <c r="I11" s="322"/>
      <c r="J11" s="235"/>
      <c r="K11" s="316"/>
      <c r="L11" s="247"/>
      <c r="M11" s="248"/>
      <c r="N11" s="249"/>
      <c r="O11" s="415"/>
      <c r="P11" s="28"/>
      <c r="Q11" s="29"/>
      <c r="R11" s="412"/>
      <c r="S11" s="209"/>
      <c r="T11" s="253"/>
      <c r="U11" s="209"/>
      <c r="V11" s="210"/>
      <c r="W11" s="367"/>
      <c r="X11" s="31"/>
      <c r="Z11" s="8"/>
    </row>
    <row r="12" spans="1:26" ht="12.75" customHeight="1" thickBot="1" x14ac:dyDescent="0.3">
      <c r="A12" s="433"/>
      <c r="B12" s="309">
        <f ca="1">DATE(Calendrier!$A$1,_xlfn.SHEET()-1,(ROW()/2)-1)</f>
        <v>43560</v>
      </c>
      <c r="C12" s="229"/>
      <c r="D12" s="26" t="s">
        <v>31</v>
      </c>
      <c r="E12" s="268" t="str">
        <f t="shared" si="0"/>
        <v/>
      </c>
      <c r="F12" s="30"/>
      <c r="G12" s="30"/>
      <c r="H12" s="425">
        <f>((G12-F12)+(G13-F13))</f>
        <v>0</v>
      </c>
      <c r="I12" s="271"/>
      <c r="J12" s="235" t="str">
        <f t="shared" ref="J12" si="7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413" t="str">
        <f>IF(OR(C12="SiA",C12="SeA",C12="Si"),1,"")</f>
        <v/>
      </c>
      <c r="P12" s="28"/>
      <c r="Q12" s="29"/>
      <c r="R12" s="405">
        <f>((Q12-P12)-(Q13-P13))</f>
        <v>0</v>
      </c>
      <c r="S12" s="209"/>
      <c r="T12" s="253"/>
      <c r="U12" s="209"/>
      <c r="V12" s="210" t="str">
        <f t="shared" ref="V12" si="8">IF(OR(C12="SiA",C12="SeA",C12="Si",C12="Ast"),1,"")</f>
        <v/>
      </c>
      <c r="W12" s="366"/>
      <c r="X12" s="31"/>
      <c r="Z12" s="8"/>
    </row>
    <row r="13" spans="1:26" ht="12.75" customHeight="1" thickBot="1" x14ac:dyDescent="0.3">
      <c r="A13" s="433"/>
      <c r="B13" s="310"/>
      <c r="C13" s="229"/>
      <c r="D13" s="26" t="s">
        <v>32</v>
      </c>
      <c r="E13" s="269"/>
      <c r="F13" s="30"/>
      <c r="G13" s="30"/>
      <c r="H13" s="426"/>
      <c r="I13" s="272"/>
      <c r="J13" s="235"/>
      <c r="K13" s="316"/>
      <c r="L13" s="247"/>
      <c r="M13" s="248"/>
      <c r="N13" s="249"/>
      <c r="O13" s="415"/>
      <c r="P13" s="28"/>
      <c r="Q13" s="29"/>
      <c r="R13" s="412"/>
      <c r="S13" s="209"/>
      <c r="T13" s="253"/>
      <c r="U13" s="209"/>
      <c r="V13" s="210"/>
      <c r="W13" s="367"/>
      <c r="X13" s="31"/>
      <c r="Z13" s="8"/>
    </row>
    <row r="14" spans="1:26" ht="12.75" customHeight="1" thickBot="1" x14ac:dyDescent="0.3">
      <c r="A14" s="433"/>
      <c r="B14" s="309">
        <f ca="1">DATE(Calendrier!$A$1,_xlfn.SHEET()-1,(ROW()/2)-1)</f>
        <v>43561</v>
      </c>
      <c r="C14" s="229"/>
      <c r="D14" s="26" t="s">
        <v>31</v>
      </c>
      <c r="E14" s="268" t="str">
        <f t="shared" si="0"/>
        <v/>
      </c>
      <c r="F14" s="30"/>
      <c r="G14" s="30"/>
      <c r="H14" s="425">
        <f>((G14-F14)+(G15-F15))</f>
        <v>0</v>
      </c>
      <c r="I14" s="271"/>
      <c r="J14" s="235" t="str">
        <f t="shared" ref="J14" si="9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413" t="str">
        <f>IF(OR(C14="SiA",C14="SeA",C14="Si"),1,"")</f>
        <v/>
      </c>
      <c r="P14" s="28"/>
      <c r="Q14" s="29"/>
      <c r="R14" s="405">
        <f>((Q14-P14)-(Q15-P15))</f>
        <v>0</v>
      </c>
      <c r="S14" s="209"/>
      <c r="T14" s="253"/>
      <c r="U14" s="209"/>
      <c r="V14" s="210" t="str">
        <f t="shared" ref="V14" si="10">IF(OR(C14="SiA",C14="SeA",C14="Si",C14="Ast"),1,"")</f>
        <v/>
      </c>
      <c r="W14" s="366"/>
      <c r="X14" s="31"/>
      <c r="Z14" s="8"/>
    </row>
    <row r="15" spans="1:26" ht="13.5" customHeight="1" thickBot="1" x14ac:dyDescent="0.3">
      <c r="A15" s="433"/>
      <c r="B15" s="310"/>
      <c r="C15" s="229"/>
      <c r="D15" s="26" t="s">
        <v>32</v>
      </c>
      <c r="E15" s="269"/>
      <c r="F15" s="30"/>
      <c r="G15" s="30"/>
      <c r="H15" s="426"/>
      <c r="I15" s="272"/>
      <c r="J15" s="235"/>
      <c r="K15" s="316"/>
      <c r="L15" s="239"/>
      <c r="M15" s="240"/>
      <c r="N15" s="241"/>
      <c r="O15" s="415"/>
      <c r="P15" s="28"/>
      <c r="Q15" s="29"/>
      <c r="R15" s="412"/>
      <c r="S15" s="209"/>
      <c r="T15" s="253"/>
      <c r="U15" s="209"/>
      <c r="V15" s="210"/>
      <c r="W15" s="367"/>
      <c r="X15" s="31"/>
      <c r="Z15" s="8"/>
    </row>
    <row r="16" spans="1:26" ht="12.75" customHeight="1" thickBot="1" x14ac:dyDescent="0.3">
      <c r="A16" s="433"/>
      <c r="B16" s="313">
        <f ca="1">DATE(Calendrier!$A$1,_xlfn.SHEET()-1,(ROW()/2)-1)</f>
        <v>43562</v>
      </c>
      <c r="C16" s="229"/>
      <c r="D16" s="26" t="s">
        <v>31</v>
      </c>
      <c r="E16" s="260" t="str">
        <f t="shared" si="0"/>
        <v/>
      </c>
      <c r="F16" s="33"/>
      <c r="G16" s="33"/>
      <c r="H16" s="425">
        <f>((G16-F16)+(G17-F17))</f>
        <v>0</v>
      </c>
      <c r="I16" s="262"/>
      <c r="J16" s="235" t="str">
        <f t="shared" ref="J16" si="11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413" t="str">
        <f>IF(OR(C16="SiA",C16="SeA",C16="Si"),1,"")</f>
        <v/>
      </c>
      <c r="P16" s="34"/>
      <c r="Q16" s="35"/>
      <c r="R16" s="405">
        <f>((Q16-P16)-(Q17-P17))</f>
        <v>0</v>
      </c>
      <c r="S16" s="209"/>
      <c r="T16" s="253"/>
      <c r="U16" s="209"/>
      <c r="V16" s="210" t="str">
        <f t="shared" ref="V16" si="12">IF(OR(C16="SiA",C16="SeA",C16="Si",C16="Ast"),1,"")</f>
        <v/>
      </c>
      <c r="W16" s="366"/>
      <c r="X16" s="24"/>
      <c r="Z16" s="8"/>
    </row>
    <row r="17" spans="1:26" ht="13.5" customHeight="1" thickBot="1" x14ac:dyDescent="0.3">
      <c r="A17" s="433"/>
      <c r="B17" s="255"/>
      <c r="C17" s="229"/>
      <c r="D17" s="26" t="s">
        <v>32</v>
      </c>
      <c r="E17" s="242"/>
      <c r="F17" s="36"/>
      <c r="G17" s="36"/>
      <c r="H17" s="424"/>
      <c r="I17" s="245"/>
      <c r="J17" s="235"/>
      <c r="K17" s="301"/>
      <c r="L17" s="239"/>
      <c r="M17" s="240"/>
      <c r="N17" s="241"/>
      <c r="O17" s="411"/>
      <c r="P17" s="37"/>
      <c r="Q17" s="38"/>
      <c r="R17" s="412"/>
      <c r="S17" s="209"/>
      <c r="T17" s="253"/>
      <c r="U17" s="209"/>
      <c r="V17" s="210"/>
      <c r="W17" s="367"/>
      <c r="X17" s="24"/>
      <c r="Z17" s="8"/>
    </row>
    <row r="18" spans="1:26" ht="12.75" customHeight="1" thickBot="1" x14ac:dyDescent="0.3">
      <c r="A18" s="430" t="s">
        <v>128</v>
      </c>
      <c r="B18" s="255">
        <f ca="1">DATE(Calendrier!$A$1,_xlfn.SHEET()-1,(ROW()/2)-1)</f>
        <v>43563</v>
      </c>
      <c r="C18" s="229"/>
      <c r="D18" s="26" t="s">
        <v>31</v>
      </c>
      <c r="E18" s="242" t="str">
        <f t="shared" si="0"/>
        <v/>
      </c>
      <c r="F18" s="36"/>
      <c r="G18" s="36"/>
      <c r="H18" s="423">
        <f>((G18-F18)+(G19-F19))</f>
        <v>0</v>
      </c>
      <c r="I18" s="245"/>
      <c r="J18" s="235" t="str">
        <f t="shared" ref="J18" si="13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410" t="str">
        <f>IF(OR(C18="SiA",C18="SeA",C18="Si"),1,"")</f>
        <v/>
      </c>
      <c r="P18" s="37"/>
      <c r="Q18" s="38"/>
      <c r="R18" s="405">
        <f>((Q18-P18)-(Q19-P19))</f>
        <v>0</v>
      </c>
      <c r="S18" s="209"/>
      <c r="T18" s="253"/>
      <c r="U18" s="209"/>
      <c r="V18" s="210" t="str">
        <f t="shared" ref="V18" si="14">IF(OR(C18="SiA",C18="SeA",C18="Si",C18="Ast"),1,"")</f>
        <v/>
      </c>
      <c r="W18" s="366"/>
      <c r="X18" s="31"/>
      <c r="Z18" s="8"/>
    </row>
    <row r="19" spans="1:26" ht="12.75" customHeight="1" thickBot="1" x14ac:dyDescent="0.3">
      <c r="A19" s="430"/>
      <c r="B19" s="255"/>
      <c r="C19" s="229"/>
      <c r="D19" s="26" t="s">
        <v>32</v>
      </c>
      <c r="E19" s="242"/>
      <c r="F19" s="36"/>
      <c r="G19" s="36"/>
      <c r="H19" s="424"/>
      <c r="I19" s="245"/>
      <c r="J19" s="235"/>
      <c r="K19" s="301"/>
      <c r="L19" s="247"/>
      <c r="M19" s="248"/>
      <c r="N19" s="249"/>
      <c r="O19" s="411"/>
      <c r="P19" s="37"/>
      <c r="Q19" s="38"/>
      <c r="R19" s="412"/>
      <c r="S19" s="209"/>
      <c r="T19" s="253"/>
      <c r="U19" s="209"/>
      <c r="V19" s="210"/>
      <c r="W19" s="367"/>
      <c r="X19" s="31"/>
      <c r="Z19" s="8"/>
    </row>
    <row r="20" spans="1:26" ht="12.75" customHeight="1" thickBot="1" x14ac:dyDescent="0.3">
      <c r="A20" s="433">
        <f>SUM(H18:H31,R18:R31)</f>
        <v>0</v>
      </c>
      <c r="B20" s="255">
        <f ca="1">DATE(Calendrier!$A$1,_xlfn.SHEET()-1,(ROW()/2)-1)</f>
        <v>43564</v>
      </c>
      <c r="C20" s="229"/>
      <c r="D20" s="26" t="s">
        <v>31</v>
      </c>
      <c r="E20" s="242" t="str">
        <f t="shared" si="0"/>
        <v/>
      </c>
      <c r="F20" s="36"/>
      <c r="G20" s="36"/>
      <c r="H20" s="423">
        <f>((G20-F20)+(G21-F21))</f>
        <v>0</v>
      </c>
      <c r="I20" s="245"/>
      <c r="J20" s="235" t="str">
        <f t="shared" ref="J20" si="15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410" t="str">
        <f>IF(OR(C20="SiA",C20="SeA",C20="Si"),1,"")</f>
        <v/>
      </c>
      <c r="P20" s="37"/>
      <c r="Q20" s="38"/>
      <c r="R20" s="405">
        <f>((Q20-P20)-(Q21-P21))</f>
        <v>0</v>
      </c>
      <c r="S20" s="209"/>
      <c r="T20" s="253"/>
      <c r="U20" s="209"/>
      <c r="V20" s="210" t="str">
        <f t="shared" ref="V20" si="16">IF(OR(C20="SiA",C20="SeA",C20="Si",C20="Ast"),1,"")</f>
        <v/>
      </c>
      <c r="W20" s="366"/>
      <c r="X20" s="31"/>
      <c r="Z20" s="8"/>
    </row>
    <row r="21" spans="1:26" ht="12.75" customHeight="1" thickBot="1" x14ac:dyDescent="0.3">
      <c r="A21" s="433"/>
      <c r="B21" s="255"/>
      <c r="C21" s="229"/>
      <c r="D21" s="26" t="s">
        <v>32</v>
      </c>
      <c r="E21" s="242"/>
      <c r="F21" s="36"/>
      <c r="G21" s="36"/>
      <c r="H21" s="424"/>
      <c r="I21" s="245"/>
      <c r="J21" s="235"/>
      <c r="K21" s="301"/>
      <c r="L21" s="247"/>
      <c r="M21" s="248"/>
      <c r="N21" s="249"/>
      <c r="O21" s="411"/>
      <c r="P21" s="37"/>
      <c r="Q21" s="38"/>
      <c r="R21" s="412"/>
      <c r="S21" s="209"/>
      <c r="T21" s="253"/>
      <c r="U21" s="209"/>
      <c r="V21" s="210"/>
      <c r="W21" s="367"/>
      <c r="X21" s="31"/>
      <c r="Z21" s="8"/>
    </row>
    <row r="22" spans="1:26" ht="12.75" customHeight="1" thickBot="1" x14ac:dyDescent="0.3">
      <c r="A22" s="433"/>
      <c r="B22" s="255">
        <f ca="1">DATE(Calendrier!$A$1,_xlfn.SHEET()-1,(ROW()/2)-1)</f>
        <v>43565</v>
      </c>
      <c r="C22" s="229"/>
      <c r="D22" s="26" t="s">
        <v>31</v>
      </c>
      <c r="E22" s="242" t="str">
        <f t="shared" si="0"/>
        <v/>
      </c>
      <c r="F22" s="36"/>
      <c r="G22" s="36"/>
      <c r="H22" s="423">
        <f>((G22-F22)+(G23-F23))</f>
        <v>0</v>
      </c>
      <c r="I22" s="245"/>
      <c r="J22" s="235" t="str">
        <f t="shared" ref="J22" si="17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410" t="str">
        <f>IF(OR(C22="SiA",C22="SeA",C22="Si"),1,"")</f>
        <v/>
      </c>
      <c r="P22" s="37"/>
      <c r="Q22" s="38"/>
      <c r="R22" s="405">
        <f>((Q22-P22)-(Q23-P23))</f>
        <v>0</v>
      </c>
      <c r="S22" s="209"/>
      <c r="T22" s="253"/>
      <c r="U22" s="209"/>
      <c r="V22" s="210" t="str">
        <f t="shared" ref="V22" si="18">IF(OR(C22="SiA",C22="SeA",C22="Si",C22="Ast"),1,"")</f>
        <v/>
      </c>
      <c r="W22" s="366"/>
      <c r="X22" s="31"/>
      <c r="Z22" s="8"/>
    </row>
    <row r="23" spans="1:26" ht="12.75" customHeight="1" thickBot="1" x14ac:dyDescent="0.3">
      <c r="A23" s="433"/>
      <c r="B23" s="255"/>
      <c r="C23" s="229"/>
      <c r="D23" s="26" t="s">
        <v>32</v>
      </c>
      <c r="E23" s="242"/>
      <c r="F23" s="36"/>
      <c r="G23" s="36"/>
      <c r="H23" s="424"/>
      <c r="I23" s="245"/>
      <c r="J23" s="235"/>
      <c r="K23" s="301"/>
      <c r="L23" s="247"/>
      <c r="M23" s="248"/>
      <c r="N23" s="249"/>
      <c r="O23" s="411"/>
      <c r="P23" s="37"/>
      <c r="Q23" s="38"/>
      <c r="R23" s="412"/>
      <c r="S23" s="209"/>
      <c r="T23" s="253"/>
      <c r="U23" s="209"/>
      <c r="V23" s="210"/>
      <c r="W23" s="367"/>
      <c r="X23" s="31"/>
      <c r="Z23" s="8"/>
    </row>
    <row r="24" spans="1:26" ht="12.75" customHeight="1" thickBot="1" x14ac:dyDescent="0.3">
      <c r="A24" s="433"/>
      <c r="B24" s="255">
        <f ca="1">DATE(Calendrier!$A$1,_xlfn.SHEET()-1,(ROW()/2)-1)</f>
        <v>43566</v>
      </c>
      <c r="C24" s="229"/>
      <c r="D24" s="26" t="s">
        <v>31</v>
      </c>
      <c r="E24" s="242" t="str">
        <f t="shared" si="0"/>
        <v/>
      </c>
      <c r="F24" s="36"/>
      <c r="G24" s="36"/>
      <c r="H24" s="423">
        <f>((G24-F24)+(G25-F25))</f>
        <v>0</v>
      </c>
      <c r="I24" s="245"/>
      <c r="J24" s="235" t="str">
        <f t="shared" ref="J24" si="19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410" t="str">
        <f>IF(OR(C24="SiA",C24="SeA",C24="Si"),1,"")</f>
        <v/>
      </c>
      <c r="P24" s="37"/>
      <c r="Q24" s="38"/>
      <c r="R24" s="405">
        <f>((Q24-P24)-(Q25-P25))</f>
        <v>0</v>
      </c>
      <c r="S24" s="209"/>
      <c r="T24" s="253"/>
      <c r="U24" s="209"/>
      <c r="V24" s="210" t="str">
        <f t="shared" ref="V24" si="20">IF(OR(C24="SiA",C24="SeA",C24="Si",C24="Ast"),1,"")</f>
        <v/>
      </c>
      <c r="W24" s="366"/>
      <c r="X24" s="31"/>
    </row>
    <row r="25" spans="1:26" ht="12.75" customHeight="1" thickBot="1" x14ac:dyDescent="0.3">
      <c r="A25" s="433"/>
      <c r="B25" s="255"/>
      <c r="C25" s="229"/>
      <c r="D25" s="26" t="s">
        <v>32</v>
      </c>
      <c r="E25" s="242"/>
      <c r="F25" s="36"/>
      <c r="G25" s="36"/>
      <c r="H25" s="424"/>
      <c r="I25" s="245"/>
      <c r="J25" s="235"/>
      <c r="K25" s="301"/>
      <c r="L25" s="247"/>
      <c r="M25" s="248"/>
      <c r="N25" s="249"/>
      <c r="O25" s="411"/>
      <c r="P25" s="37"/>
      <c r="Q25" s="38"/>
      <c r="R25" s="412"/>
      <c r="S25" s="209"/>
      <c r="T25" s="253"/>
      <c r="U25" s="209"/>
      <c r="V25" s="210"/>
      <c r="W25" s="367"/>
      <c r="X25" s="31"/>
    </row>
    <row r="26" spans="1:26" ht="12.75" customHeight="1" thickBot="1" x14ac:dyDescent="0.3">
      <c r="A26" s="433"/>
      <c r="B26" s="255">
        <f ca="1">DATE(Calendrier!$A$1,_xlfn.SHEET()-1,(ROW()/2)-1)</f>
        <v>43567</v>
      </c>
      <c r="C26" s="229"/>
      <c r="D26" s="26" t="s">
        <v>31</v>
      </c>
      <c r="E26" s="242" t="str">
        <f t="shared" si="0"/>
        <v/>
      </c>
      <c r="F26" s="36"/>
      <c r="G26" s="36"/>
      <c r="H26" s="423">
        <f>((G26-F26)+(G27-F27))</f>
        <v>0</v>
      </c>
      <c r="I26" s="245"/>
      <c r="J26" s="235" t="str">
        <f t="shared" ref="J26" si="2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410" t="str">
        <f>IF(OR(C26="SiA",C26="SeA",C26="Si"),1,"")</f>
        <v/>
      </c>
      <c r="P26" s="37"/>
      <c r="Q26" s="38"/>
      <c r="R26" s="405">
        <f>((Q26-P26)-(Q27-P27))</f>
        <v>0</v>
      </c>
      <c r="S26" s="209"/>
      <c r="T26" s="253"/>
      <c r="U26" s="209"/>
      <c r="V26" s="210" t="str">
        <f t="shared" ref="V26" si="22">IF(OR(C26="SiA",C26="SeA",C26="Si",C26="Ast"),1,"")</f>
        <v/>
      </c>
      <c r="W26" s="366"/>
      <c r="X26" s="31"/>
    </row>
    <row r="27" spans="1:26" ht="12.75" customHeight="1" thickBot="1" x14ac:dyDescent="0.3">
      <c r="A27" s="433"/>
      <c r="B27" s="255"/>
      <c r="C27" s="229"/>
      <c r="D27" s="26" t="s">
        <v>32</v>
      </c>
      <c r="E27" s="242"/>
      <c r="F27" s="36"/>
      <c r="G27" s="36"/>
      <c r="H27" s="424"/>
      <c r="I27" s="245"/>
      <c r="J27" s="235"/>
      <c r="K27" s="301"/>
      <c r="L27" s="247"/>
      <c r="M27" s="248"/>
      <c r="N27" s="249"/>
      <c r="O27" s="411"/>
      <c r="P27" s="37"/>
      <c r="Q27" s="38"/>
      <c r="R27" s="412"/>
      <c r="S27" s="209"/>
      <c r="T27" s="253"/>
      <c r="U27" s="209"/>
      <c r="V27" s="210"/>
      <c r="W27" s="367"/>
      <c r="X27" s="31"/>
    </row>
    <row r="28" spans="1:26" ht="12.75" customHeight="1" thickBot="1" x14ac:dyDescent="0.3">
      <c r="A28" s="433"/>
      <c r="B28" s="255">
        <f ca="1">DATE(Calendrier!$A$1,_xlfn.SHEET()-1,(ROW()/2)-1)</f>
        <v>43568</v>
      </c>
      <c r="C28" s="229"/>
      <c r="D28" s="26" t="s">
        <v>31</v>
      </c>
      <c r="E28" s="242" t="str">
        <f t="shared" si="0"/>
        <v/>
      </c>
      <c r="F28" s="36"/>
      <c r="G28" s="36"/>
      <c r="H28" s="423">
        <f>((G28-F28)+(G29-F29))</f>
        <v>0</v>
      </c>
      <c r="I28" s="245"/>
      <c r="J28" s="235" t="str">
        <f t="shared" ref="J28" si="23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410" t="str">
        <f>IF(OR(C28="SiA",C28="SeA",C28="Si"),1,"")</f>
        <v/>
      </c>
      <c r="P28" s="37"/>
      <c r="Q28" s="38"/>
      <c r="R28" s="405">
        <f>((Q28-P28)-(Q29-P29))</f>
        <v>0</v>
      </c>
      <c r="S28" s="209"/>
      <c r="T28" s="253"/>
      <c r="U28" s="209"/>
      <c r="V28" s="210" t="str">
        <f t="shared" ref="V28" si="24">IF(OR(C28="SiA",C28="SeA",C28="Si",C28="Ast"),1,"")</f>
        <v/>
      </c>
      <c r="W28" s="366"/>
      <c r="X28" s="31"/>
    </row>
    <row r="29" spans="1:26" ht="13.5" customHeight="1" thickBot="1" x14ac:dyDescent="0.3">
      <c r="A29" s="433"/>
      <c r="B29" s="255"/>
      <c r="C29" s="229"/>
      <c r="D29" s="26" t="s">
        <v>32</v>
      </c>
      <c r="E29" s="242"/>
      <c r="F29" s="36"/>
      <c r="G29" s="36"/>
      <c r="H29" s="424"/>
      <c r="I29" s="245"/>
      <c r="J29" s="235"/>
      <c r="K29" s="301"/>
      <c r="L29" s="239"/>
      <c r="M29" s="240"/>
      <c r="N29" s="241"/>
      <c r="O29" s="411"/>
      <c r="P29" s="37"/>
      <c r="Q29" s="38"/>
      <c r="R29" s="412"/>
      <c r="S29" s="209"/>
      <c r="T29" s="253"/>
      <c r="U29" s="209"/>
      <c r="V29" s="210"/>
      <c r="W29" s="367"/>
      <c r="X29" s="31"/>
    </row>
    <row r="30" spans="1:26" ht="13.5" customHeight="1" thickBot="1" x14ac:dyDescent="0.3">
      <c r="A30" s="433"/>
      <c r="B30" s="255">
        <f ca="1">DATE(Calendrier!$A$1,_xlfn.SHEET()-1,(ROW()/2)-1)</f>
        <v>43569</v>
      </c>
      <c r="C30" s="229"/>
      <c r="D30" s="26" t="s">
        <v>31</v>
      </c>
      <c r="E30" s="242" t="str">
        <f t="shared" si="0"/>
        <v/>
      </c>
      <c r="F30" s="36"/>
      <c r="G30" s="36"/>
      <c r="H30" s="423">
        <f>((G30-F30)+(G31-F31))</f>
        <v>0</v>
      </c>
      <c r="I30" s="245"/>
      <c r="J30" s="235" t="str">
        <f t="shared" ref="J30" si="25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410" t="str">
        <f>IF(OR(C30="SiA",C30="SeA",C30="Si"),1,"")</f>
        <v/>
      </c>
      <c r="P30" s="37"/>
      <c r="Q30" s="38"/>
      <c r="R30" s="405">
        <f>((Q30-P30)-(Q31-P31))</f>
        <v>0</v>
      </c>
      <c r="S30" s="209"/>
      <c r="T30" s="253"/>
      <c r="U30" s="209"/>
      <c r="V30" s="210" t="str">
        <f t="shared" ref="V30" si="26">IF(OR(C30="SiA",C30="SeA",C30="Si",C30="Ast"),1,"")</f>
        <v/>
      </c>
      <c r="W30" s="366"/>
      <c r="X30" s="24"/>
    </row>
    <row r="31" spans="1:26" ht="13.5" customHeight="1" thickBot="1" x14ac:dyDescent="0.3">
      <c r="A31" s="433"/>
      <c r="B31" s="255"/>
      <c r="C31" s="229"/>
      <c r="D31" s="26" t="s">
        <v>32</v>
      </c>
      <c r="E31" s="242"/>
      <c r="F31" s="36"/>
      <c r="G31" s="36"/>
      <c r="H31" s="424"/>
      <c r="I31" s="245"/>
      <c r="J31" s="235"/>
      <c r="K31" s="301"/>
      <c r="L31" s="239"/>
      <c r="M31" s="240"/>
      <c r="N31" s="241"/>
      <c r="O31" s="411"/>
      <c r="P31" s="38"/>
      <c r="Q31" s="38"/>
      <c r="R31" s="412"/>
      <c r="S31" s="209"/>
      <c r="T31" s="253"/>
      <c r="U31" s="209"/>
      <c r="V31" s="210"/>
      <c r="W31" s="367"/>
      <c r="X31" s="24"/>
    </row>
    <row r="32" spans="1:26" ht="12.75" customHeight="1" thickBot="1" x14ac:dyDescent="0.3">
      <c r="A32" s="430" t="s">
        <v>129</v>
      </c>
      <c r="B32" s="228">
        <f ca="1">DATE(Calendrier!$A$1,_xlfn.SHEET()-1,(ROW()/2)-1)</f>
        <v>43570</v>
      </c>
      <c r="C32" s="229"/>
      <c r="D32" s="26" t="s">
        <v>31</v>
      </c>
      <c r="E32" s="231" t="str">
        <f t="shared" si="0"/>
        <v/>
      </c>
      <c r="F32" s="39"/>
      <c r="G32" s="40"/>
      <c r="H32" s="407">
        <f>((G32-F32)+(G33-F33))</f>
        <v>0</v>
      </c>
      <c r="I32" s="234"/>
      <c r="J32" s="235" t="str">
        <f t="shared" ref="J32" si="27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410" t="str">
        <f>IF(OR(C32="SiA",C32="SeA",C32="Si"),1,"")</f>
        <v/>
      </c>
      <c r="P32" s="38"/>
      <c r="Q32" s="38"/>
      <c r="R32" s="405">
        <f>((Q32-P32)-(Q33-P33))</f>
        <v>0</v>
      </c>
      <c r="S32" s="209"/>
      <c r="T32" s="253"/>
      <c r="U32" s="209"/>
      <c r="V32" s="210" t="str">
        <f t="shared" ref="V32" si="28">IF(OR(C32="SiA",C32="SeA",C32="Si",C32="Ast"),1,"")</f>
        <v/>
      </c>
      <c r="W32" s="366"/>
      <c r="X32" s="41"/>
    </row>
    <row r="33" spans="1:24" ht="12.75" customHeight="1" thickBot="1" x14ac:dyDescent="0.3">
      <c r="A33" s="430"/>
      <c r="B33" s="228"/>
      <c r="C33" s="229"/>
      <c r="D33" s="26" t="s">
        <v>32</v>
      </c>
      <c r="E33" s="231"/>
      <c r="F33" s="42"/>
      <c r="G33" s="42"/>
      <c r="H33" s="422"/>
      <c r="I33" s="234"/>
      <c r="J33" s="235"/>
      <c r="K33" s="246"/>
      <c r="L33" s="221"/>
      <c r="M33" s="221"/>
      <c r="N33" s="221"/>
      <c r="O33" s="411"/>
      <c r="P33" s="38"/>
      <c r="Q33" s="38"/>
      <c r="R33" s="412"/>
      <c r="S33" s="302"/>
      <c r="T33" s="386"/>
      <c r="U33" s="302"/>
      <c r="V33" s="210"/>
      <c r="W33" s="383"/>
      <c r="X33" s="24"/>
    </row>
    <row r="34" spans="1:24" ht="13.5" customHeight="1" thickBot="1" x14ac:dyDescent="0.3">
      <c r="A34" s="431">
        <f>SUM(H32:H45,R32:R45)</f>
        <v>0</v>
      </c>
      <c r="B34" s="228">
        <f ca="1">DATE(Calendrier!$A$1,_xlfn.SHEET()-1,(ROW()/2)-1)</f>
        <v>43571</v>
      </c>
      <c r="C34" s="229"/>
      <c r="D34" s="26" t="s">
        <v>31</v>
      </c>
      <c r="E34" s="231" t="str">
        <f>IF(C34="","",IF(OR(C34="Cp",C34="AM",C34="Re",C34="Fe"),"",1))</f>
        <v/>
      </c>
      <c r="F34" s="43"/>
      <c r="G34" s="44"/>
      <c r="H34" s="421">
        <f>((G34-F34)+(G35-F35))</f>
        <v>0</v>
      </c>
      <c r="I34" s="234"/>
      <c r="J34" s="235" t="str">
        <f t="shared" ref="J34" si="29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29" t="str">
        <f>IF(OR(C34="SiA",C34="SeA",C34="Si"),1,"")</f>
        <v/>
      </c>
      <c r="P34" s="38"/>
      <c r="Q34" s="38"/>
      <c r="R34" s="420">
        <f>((Q34-P34)-(Q35-P35))</f>
        <v>0</v>
      </c>
      <c r="S34" s="379"/>
      <c r="T34" s="381"/>
      <c r="U34" s="276"/>
      <c r="V34" s="210" t="str">
        <f t="shared" ref="V34" si="30">IF(OR(C34="SiA",C34="SeA",C34="Si",C34="Ast"),1,"")</f>
        <v/>
      </c>
      <c r="W34" s="375"/>
      <c r="X34" s="24"/>
    </row>
    <row r="35" spans="1:24" ht="13.5" customHeight="1" thickBot="1" x14ac:dyDescent="0.3">
      <c r="A35" s="432"/>
      <c r="B35" s="228"/>
      <c r="C35" s="229"/>
      <c r="D35" s="26" t="s">
        <v>32</v>
      </c>
      <c r="E35" s="231"/>
      <c r="F35" s="46"/>
      <c r="G35" s="47"/>
      <c r="H35" s="418"/>
      <c r="I35" s="234"/>
      <c r="J35" s="235"/>
      <c r="K35" s="246"/>
      <c r="L35" s="221"/>
      <c r="M35" s="221"/>
      <c r="N35" s="221"/>
      <c r="O35" s="229"/>
      <c r="P35" s="38"/>
      <c r="Q35" s="38"/>
      <c r="R35" s="375"/>
      <c r="S35" s="379"/>
      <c r="T35" s="381"/>
      <c r="U35" s="276"/>
      <c r="V35" s="210"/>
      <c r="W35" s="375"/>
      <c r="X35" s="24"/>
    </row>
    <row r="36" spans="1:24" ht="12.75" customHeight="1" thickBot="1" x14ac:dyDescent="0.3">
      <c r="A36" s="432"/>
      <c r="B36" s="254">
        <f ca="1">DATE(Calendrier!$A$1,_xlfn.SHEET()-1,(ROW()/2)-1)</f>
        <v>43572</v>
      </c>
      <c r="C36" s="229"/>
      <c r="D36" s="48" t="s">
        <v>31</v>
      </c>
      <c r="E36" s="231" t="str">
        <f t="shared" ref="E36:E62" si="31">IF(C36="","",IF(OR(C36="Cp",C36="AM",C36="Re",C36="Fe"),"",1))</f>
        <v/>
      </c>
      <c r="F36" s="49"/>
      <c r="G36" s="50"/>
      <c r="H36" s="418">
        <f>((G36-F36)+(G37-F37))</f>
        <v>0</v>
      </c>
      <c r="I36" s="296"/>
      <c r="J36" s="235" t="str">
        <f t="shared" ref="J36" si="32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29" t="str">
        <f>IF(OR(C36="SiA",C36="SeA",C36="Si"),1,"")</f>
        <v/>
      </c>
      <c r="P36" s="51"/>
      <c r="Q36" s="52"/>
      <c r="R36" s="375">
        <f>((Q36-P36)-(Q37-P37))</f>
        <v>0</v>
      </c>
      <c r="S36" s="379"/>
      <c r="T36" s="381"/>
      <c r="U36" s="276"/>
      <c r="V36" s="210" t="str">
        <f t="shared" ref="V36" si="33">IF(OR(C36="SiA",C36="SeA",C36="Si",C36="Ast"),1,"")</f>
        <v/>
      </c>
      <c r="W36" s="375"/>
      <c r="X36" s="53"/>
    </row>
    <row r="37" spans="1:24" ht="12.75" customHeight="1" thickBot="1" x14ac:dyDescent="0.3">
      <c r="A37" s="432"/>
      <c r="B37" s="292"/>
      <c r="C37" s="229"/>
      <c r="D37" s="20" t="s">
        <v>32</v>
      </c>
      <c r="E37" s="293"/>
      <c r="F37" s="54"/>
      <c r="G37" s="55"/>
      <c r="H37" s="419"/>
      <c r="I37" s="297"/>
      <c r="J37" s="235"/>
      <c r="K37" s="283"/>
      <c r="L37" s="280"/>
      <c r="M37" s="281"/>
      <c r="N37" s="282"/>
      <c r="O37" s="417"/>
      <c r="P37" s="28"/>
      <c r="Q37" s="29"/>
      <c r="R37" s="376"/>
      <c r="S37" s="380"/>
      <c r="T37" s="382"/>
      <c r="U37" s="277"/>
      <c r="V37" s="210"/>
      <c r="W37" s="376"/>
    </row>
    <row r="38" spans="1:24" ht="12.75" customHeight="1" thickBot="1" x14ac:dyDescent="0.3">
      <c r="A38" s="432"/>
      <c r="B38" s="274">
        <f ca="1">DATE(Calendrier!$A$1,_xlfn.SHEET()-1,(ROW()/2)-1)</f>
        <v>43573</v>
      </c>
      <c r="C38" s="229"/>
      <c r="D38" s="20" t="s">
        <v>31</v>
      </c>
      <c r="E38" s="268" t="str">
        <f t="shared" si="31"/>
        <v/>
      </c>
      <c r="F38" s="56"/>
      <c r="G38" s="56"/>
      <c r="H38" s="414">
        <f>((G38-F38)+(G39-F39))</f>
        <v>0</v>
      </c>
      <c r="I38" s="271"/>
      <c r="J38" s="235" t="str">
        <f t="shared" ref="J38" si="34">IF(OR(C38="SiA",C38="SeA",C38="Si",C38="Ast",C38="For"),1,"")</f>
        <v/>
      </c>
      <c r="K38" s="263"/>
      <c r="L38" s="247"/>
      <c r="M38" s="248"/>
      <c r="N38" s="249"/>
      <c r="O38" s="413" t="str">
        <f>IF(OR(C38="SiA",C38="SeA",C38="Si"),1,"")</f>
        <v/>
      </c>
      <c r="P38" s="28"/>
      <c r="Q38" s="29"/>
      <c r="R38" s="405">
        <f>((Q38-P38)-(Q39-P39))</f>
        <v>0</v>
      </c>
      <c r="S38" s="273"/>
      <c r="T38" s="384"/>
      <c r="U38" s="273"/>
      <c r="V38" s="210" t="str">
        <f t="shared" ref="V38" si="35">IF(OR(C38="SiA",C38="SeA",C38="Si",C38="Ast"),1,"")</f>
        <v/>
      </c>
      <c r="W38" s="383"/>
    </row>
    <row r="39" spans="1:24" ht="12.75" customHeight="1" thickBot="1" x14ac:dyDescent="0.3">
      <c r="A39" s="432"/>
      <c r="B39" s="275"/>
      <c r="C39" s="229"/>
      <c r="D39" s="26" t="s">
        <v>32</v>
      </c>
      <c r="E39" s="269"/>
      <c r="F39" s="56"/>
      <c r="G39" s="56"/>
      <c r="H39" s="416"/>
      <c r="I39" s="272"/>
      <c r="J39" s="235"/>
      <c r="K39" s="264"/>
      <c r="L39" s="247"/>
      <c r="M39" s="248"/>
      <c r="N39" s="249"/>
      <c r="O39" s="415"/>
      <c r="P39" s="28"/>
      <c r="Q39" s="29"/>
      <c r="R39" s="412"/>
      <c r="S39" s="209"/>
      <c r="T39" s="253"/>
      <c r="U39" s="209"/>
      <c r="V39" s="210"/>
      <c r="W39" s="367"/>
    </row>
    <row r="40" spans="1:24" ht="12.75" customHeight="1" thickBot="1" x14ac:dyDescent="0.3">
      <c r="A40" s="432"/>
      <c r="B40" s="274">
        <f ca="1">DATE(Calendrier!$A$1,_xlfn.SHEET()-1,(ROW()/2)-1)</f>
        <v>43574</v>
      </c>
      <c r="C40" s="229"/>
      <c r="D40" s="26" t="s">
        <v>31</v>
      </c>
      <c r="E40" s="268" t="str">
        <f t="shared" si="31"/>
        <v/>
      </c>
      <c r="F40" s="56"/>
      <c r="G40" s="56"/>
      <c r="H40" s="414">
        <f>((G40-F40)+(G41-F41))</f>
        <v>0</v>
      </c>
      <c r="I40" s="271"/>
      <c r="J40" s="235" t="str">
        <f t="shared" ref="J40" si="36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413" t="str">
        <f>IF(OR(C40="SiA",C40="SeA",C40="Si"),1,"")</f>
        <v/>
      </c>
      <c r="P40" s="28"/>
      <c r="Q40" s="29"/>
      <c r="R40" s="405">
        <f>((Q40-P40)-(Q41-P41))</f>
        <v>0</v>
      </c>
      <c r="S40" s="209"/>
      <c r="T40" s="253"/>
      <c r="U40" s="209"/>
      <c r="V40" s="210" t="str">
        <f t="shared" ref="V40" si="37">IF(OR(C40="SiA",C40="SeA",C40="Si",C40="Ast"),1,"")</f>
        <v/>
      </c>
      <c r="W40" s="366"/>
    </row>
    <row r="41" spans="1:24" ht="12.75" customHeight="1" thickBot="1" x14ac:dyDescent="0.3">
      <c r="A41" s="432"/>
      <c r="B41" s="275"/>
      <c r="C41" s="229"/>
      <c r="D41" s="26" t="s">
        <v>32</v>
      </c>
      <c r="E41" s="269"/>
      <c r="F41" s="56"/>
      <c r="G41" s="56"/>
      <c r="H41" s="416"/>
      <c r="I41" s="272"/>
      <c r="J41" s="235"/>
      <c r="K41" s="264"/>
      <c r="L41" s="247"/>
      <c r="M41" s="248"/>
      <c r="N41" s="249"/>
      <c r="O41" s="415"/>
      <c r="P41" s="28"/>
      <c r="Q41" s="29"/>
      <c r="R41" s="412"/>
      <c r="S41" s="209"/>
      <c r="T41" s="253"/>
      <c r="U41" s="209"/>
      <c r="V41" s="210"/>
      <c r="W41" s="367"/>
    </row>
    <row r="42" spans="1:24" ht="12.75" customHeight="1" thickBot="1" x14ac:dyDescent="0.3">
      <c r="A42" s="432"/>
      <c r="B42" s="274">
        <f ca="1">DATE(Calendrier!$A$1,_xlfn.SHEET()-1,(ROW()/2)-1)</f>
        <v>43575</v>
      </c>
      <c r="C42" s="229"/>
      <c r="D42" s="26" t="s">
        <v>31</v>
      </c>
      <c r="E42" s="268" t="str">
        <f t="shared" si="31"/>
        <v/>
      </c>
      <c r="F42" s="56"/>
      <c r="G42" s="56"/>
      <c r="H42" s="414">
        <f>((G42-F42)+(G43-F43))</f>
        <v>0</v>
      </c>
      <c r="I42" s="271"/>
      <c r="J42" s="235" t="str">
        <f t="shared" ref="J42" si="38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413" t="str">
        <f>IF(OR(C42="SiA",C42="SeA",C42="Si"),1,"")</f>
        <v/>
      </c>
      <c r="P42" s="28"/>
      <c r="Q42" s="29"/>
      <c r="R42" s="405">
        <f>((Q42-P42)-(Q43-P43))</f>
        <v>0</v>
      </c>
      <c r="S42" s="209"/>
      <c r="T42" s="253"/>
      <c r="U42" s="209"/>
      <c r="V42" s="210" t="str">
        <f t="shared" ref="V42" si="39">IF(OR(C42="SiA",C42="SeA",C42="Si",C42="Ast"),1,"")</f>
        <v/>
      </c>
      <c r="W42" s="366"/>
    </row>
    <row r="43" spans="1:24" ht="12.75" customHeight="1" thickBot="1" x14ac:dyDescent="0.3">
      <c r="A43" s="432"/>
      <c r="B43" s="275"/>
      <c r="C43" s="229"/>
      <c r="D43" s="26" t="s">
        <v>32</v>
      </c>
      <c r="E43" s="269"/>
      <c r="F43" s="56"/>
      <c r="G43" s="56"/>
      <c r="H43" s="416"/>
      <c r="I43" s="272"/>
      <c r="J43" s="235"/>
      <c r="K43" s="264"/>
      <c r="L43" s="247"/>
      <c r="M43" s="248"/>
      <c r="N43" s="249"/>
      <c r="O43" s="415"/>
      <c r="P43" s="28"/>
      <c r="Q43" s="29"/>
      <c r="R43" s="412"/>
      <c r="S43" s="209"/>
      <c r="T43" s="253"/>
      <c r="U43" s="209"/>
      <c r="V43" s="210"/>
      <c r="W43" s="367"/>
    </row>
    <row r="44" spans="1:24" ht="12.75" customHeight="1" thickBot="1" x14ac:dyDescent="0.3">
      <c r="A44" s="432"/>
      <c r="B44" s="266">
        <f ca="1">DATE(Calendrier!$A$1,_xlfn.SHEET()-1,(ROW()/2)-1)</f>
        <v>43576</v>
      </c>
      <c r="C44" s="229"/>
      <c r="D44" s="26" t="s">
        <v>31</v>
      </c>
      <c r="E44" s="268" t="str">
        <f t="shared" si="31"/>
        <v/>
      </c>
      <c r="F44" s="56"/>
      <c r="G44" s="56"/>
      <c r="H44" s="414">
        <f>((G44-F44)+(G45-F45))</f>
        <v>0</v>
      </c>
      <c r="I44" s="271"/>
      <c r="J44" s="235" t="str">
        <f t="shared" ref="J44" si="40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413" t="str">
        <f>IF(OR(C44="SiA",C44="SeA",C44="Si"),1,"")</f>
        <v/>
      </c>
      <c r="P44" s="28"/>
      <c r="Q44" s="29"/>
      <c r="R44" s="405">
        <f>((Q44-P44)-(Q45-P45))</f>
        <v>0</v>
      </c>
      <c r="S44" s="209"/>
      <c r="T44" s="253"/>
      <c r="U44" s="209"/>
      <c r="V44" s="210" t="str">
        <f t="shared" ref="V44" si="41">IF(OR(C44="SiA",C44="SeA",C44="Si",C44="Ast"),1,"")</f>
        <v/>
      </c>
      <c r="W44" s="366"/>
    </row>
    <row r="45" spans="1:24" ht="12.75" customHeight="1" thickBot="1" x14ac:dyDescent="0.3">
      <c r="A45" s="432"/>
      <c r="B45" s="267"/>
      <c r="C45" s="229"/>
      <c r="D45" s="26" t="s">
        <v>32</v>
      </c>
      <c r="E45" s="269"/>
      <c r="F45" s="56"/>
      <c r="G45" s="56"/>
      <c r="H45" s="416"/>
      <c r="I45" s="272"/>
      <c r="J45" s="235"/>
      <c r="K45" s="264"/>
      <c r="L45" s="247"/>
      <c r="M45" s="248"/>
      <c r="N45" s="249"/>
      <c r="O45" s="415"/>
      <c r="P45" s="28"/>
      <c r="Q45" s="29"/>
      <c r="R45" s="412"/>
      <c r="S45" s="209"/>
      <c r="T45" s="253"/>
      <c r="U45" s="209"/>
      <c r="V45" s="210"/>
      <c r="W45" s="367"/>
    </row>
    <row r="46" spans="1:24" ht="12.75" customHeight="1" thickBot="1" x14ac:dyDescent="0.3">
      <c r="A46" s="430" t="s">
        <v>130</v>
      </c>
      <c r="B46" s="266">
        <f ca="1">DATE(Calendrier!$A$1,_xlfn.SHEET()-1,(ROW()/2)-1)</f>
        <v>43577</v>
      </c>
      <c r="C46" s="229"/>
      <c r="D46" s="26" t="s">
        <v>31</v>
      </c>
      <c r="E46" s="268" t="str">
        <f t="shared" si="31"/>
        <v/>
      </c>
      <c r="F46" s="56"/>
      <c r="G46" s="56"/>
      <c r="H46" s="414">
        <f>((G46-F46)+(G47-F47))</f>
        <v>0</v>
      </c>
      <c r="I46" s="271"/>
      <c r="J46" s="235" t="str">
        <f t="shared" ref="J46" si="4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413" t="str">
        <f>IF(OR(C46="SiA",C46="SeA",C46="Si"),1,"")</f>
        <v/>
      </c>
      <c r="P46" s="28"/>
      <c r="Q46" s="29"/>
      <c r="R46" s="405">
        <f>((Q46-P46)-(Q47-P47))</f>
        <v>0</v>
      </c>
      <c r="S46" s="209"/>
      <c r="T46" s="253"/>
      <c r="U46" s="209"/>
      <c r="V46" s="210" t="str">
        <f t="shared" ref="V46" si="43">IF(OR(C46="SiA",C46="SeA",C46="Si",C46="Ast"),1,"")</f>
        <v/>
      </c>
      <c r="W46" s="366"/>
    </row>
    <row r="47" spans="1:24" ht="12.75" customHeight="1" thickBot="1" x14ac:dyDescent="0.3">
      <c r="A47" s="430"/>
      <c r="B47" s="267"/>
      <c r="C47" s="229"/>
      <c r="D47" s="26" t="s">
        <v>32</v>
      </c>
      <c r="E47" s="269"/>
      <c r="F47" s="56"/>
      <c r="G47" s="56"/>
      <c r="H47" s="416"/>
      <c r="I47" s="272"/>
      <c r="J47" s="235"/>
      <c r="K47" s="264"/>
      <c r="L47" s="239"/>
      <c r="M47" s="240"/>
      <c r="N47" s="241"/>
      <c r="O47" s="415"/>
      <c r="P47" s="28"/>
      <c r="Q47" s="29"/>
      <c r="R47" s="412"/>
      <c r="S47" s="209"/>
      <c r="T47" s="253"/>
      <c r="U47" s="209"/>
      <c r="V47" s="210"/>
      <c r="W47" s="367"/>
    </row>
    <row r="48" spans="1:24" ht="12.75" customHeight="1" thickBot="1" x14ac:dyDescent="0.3">
      <c r="A48" s="431">
        <f>SUM(H46:H59,R46:R59)</f>
        <v>0</v>
      </c>
      <c r="B48" s="258">
        <f ca="1">DATE(Calendrier!$A$1,_xlfn.SHEET()-1,(ROW()/2)-1)</f>
        <v>43578</v>
      </c>
      <c r="C48" s="229"/>
      <c r="D48" s="26" t="s">
        <v>31</v>
      </c>
      <c r="E48" s="260" t="str">
        <f t="shared" si="31"/>
        <v/>
      </c>
      <c r="F48" s="57"/>
      <c r="G48" s="57"/>
      <c r="H48" s="414">
        <f>((G48-F48)+(G49-F49))</f>
        <v>0</v>
      </c>
      <c r="I48" s="262"/>
      <c r="J48" s="235" t="str">
        <f t="shared" ref="J48" si="44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413" t="str">
        <f>IF(OR(C48="SiA",C48="SeA",C48="Si"),1,"")</f>
        <v/>
      </c>
      <c r="P48" s="34"/>
      <c r="Q48" s="35"/>
      <c r="R48" s="405">
        <f>((Q48-P48)-(Q49-P49))</f>
        <v>0</v>
      </c>
      <c r="S48" s="209"/>
      <c r="T48" s="253"/>
      <c r="U48" s="209"/>
      <c r="V48" s="210" t="str">
        <f t="shared" ref="V48" si="45">IF(OR(C48="SiA",C48="SeA",C48="Si",C48="Ast"),1,"")</f>
        <v/>
      </c>
      <c r="W48" s="366"/>
    </row>
    <row r="49" spans="1:24" ht="12.75" customHeight="1" thickBot="1" x14ac:dyDescent="0.3">
      <c r="A49" s="432"/>
      <c r="B49" s="259"/>
      <c r="C49" s="229"/>
      <c r="D49" s="26" t="s">
        <v>32</v>
      </c>
      <c r="E49" s="242"/>
      <c r="F49" s="40"/>
      <c r="G49" s="40"/>
      <c r="H49" s="409"/>
      <c r="I49" s="245"/>
      <c r="J49" s="235"/>
      <c r="K49" s="246"/>
      <c r="L49" s="239"/>
      <c r="M49" s="240"/>
      <c r="N49" s="241"/>
      <c r="O49" s="411"/>
      <c r="P49" s="37"/>
      <c r="Q49" s="38"/>
      <c r="R49" s="412"/>
      <c r="S49" s="209"/>
      <c r="T49" s="253"/>
      <c r="U49" s="209"/>
      <c r="V49" s="210"/>
      <c r="W49" s="367"/>
    </row>
    <row r="50" spans="1:24" ht="12.75" customHeight="1" thickBot="1" x14ac:dyDescent="0.3">
      <c r="A50" s="432"/>
      <c r="B50" s="255">
        <f ca="1">DATE(Calendrier!$A$1,_xlfn.SHEET()-1,(ROW()/2)-1)</f>
        <v>43579</v>
      </c>
      <c r="C50" s="229"/>
      <c r="D50" s="26" t="s">
        <v>31</v>
      </c>
      <c r="E50" s="242" t="str">
        <f t="shared" si="31"/>
        <v/>
      </c>
      <c r="F50" s="40"/>
      <c r="G50" s="40"/>
      <c r="H50" s="408">
        <f>((G50-F50)+(G51-F51))</f>
        <v>0</v>
      </c>
      <c r="I50" s="245"/>
      <c r="J50" s="235" t="str">
        <f t="shared" ref="J50" si="46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410" t="str">
        <f>IF(OR(C50="SiA",C50="SeA",C50="Si"),1,"")</f>
        <v/>
      </c>
      <c r="P50" s="37"/>
      <c r="Q50" s="38"/>
      <c r="R50" s="405">
        <f>((Q50-P50)-(Q51-P51))</f>
        <v>0</v>
      </c>
      <c r="S50" s="209"/>
      <c r="T50" s="253"/>
      <c r="U50" s="209"/>
      <c r="V50" s="210" t="str">
        <f t="shared" ref="V50" si="47">IF(OR(C50="SiA",C50="SeA",C50="Si",C50="Ast"),1,"")</f>
        <v/>
      </c>
      <c r="W50" s="366"/>
    </row>
    <row r="51" spans="1:24" ht="12.75" customHeight="1" thickBot="1" x14ac:dyDescent="0.3">
      <c r="A51" s="432"/>
      <c r="B51" s="255"/>
      <c r="C51" s="229"/>
      <c r="D51" s="26" t="s">
        <v>32</v>
      </c>
      <c r="E51" s="242"/>
      <c r="F51" s="40"/>
      <c r="G51" s="40"/>
      <c r="H51" s="409"/>
      <c r="I51" s="245"/>
      <c r="J51" s="235"/>
      <c r="K51" s="246"/>
      <c r="L51" s="247"/>
      <c r="M51" s="248"/>
      <c r="N51" s="249"/>
      <c r="O51" s="411"/>
      <c r="P51" s="37"/>
      <c r="Q51" s="38"/>
      <c r="R51" s="412"/>
      <c r="S51" s="209"/>
      <c r="T51" s="253"/>
      <c r="U51" s="209"/>
      <c r="V51" s="210"/>
      <c r="W51" s="367"/>
    </row>
    <row r="52" spans="1:24" ht="12.75" customHeight="1" thickBot="1" x14ac:dyDescent="0.3">
      <c r="A52" s="432"/>
      <c r="B52" s="255">
        <f ca="1">DATE(Calendrier!$A$1,_xlfn.SHEET()-1,(ROW()/2)-1)</f>
        <v>43580</v>
      </c>
      <c r="C52" s="229"/>
      <c r="D52" s="26" t="s">
        <v>31</v>
      </c>
      <c r="E52" s="242" t="str">
        <f t="shared" si="31"/>
        <v/>
      </c>
      <c r="F52" s="40"/>
      <c r="G52" s="40"/>
      <c r="H52" s="408">
        <f>((G52-F52)+(G53-F53))</f>
        <v>0</v>
      </c>
      <c r="I52" s="245"/>
      <c r="J52" s="235" t="str">
        <f t="shared" ref="J52" si="48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410" t="str">
        <f>IF(OR(C52="SiA",C52="SeA",C52="Si"),1,"")</f>
        <v/>
      </c>
      <c r="P52" s="37"/>
      <c r="Q52" s="38"/>
      <c r="R52" s="405">
        <f>((Q52-P52)-(Q53-P53))</f>
        <v>0</v>
      </c>
      <c r="S52" s="209"/>
      <c r="T52" s="253"/>
      <c r="U52" s="209"/>
      <c r="V52" s="210" t="str">
        <f t="shared" ref="V52" si="49">IF(OR(C52="SiA",C52="SeA",C52="Si",C52="Ast"),1,"")</f>
        <v/>
      </c>
      <c r="W52" s="366"/>
    </row>
    <row r="53" spans="1:24" ht="12.75" customHeight="1" thickBot="1" x14ac:dyDescent="0.3">
      <c r="A53" s="432"/>
      <c r="B53" s="255"/>
      <c r="C53" s="229"/>
      <c r="D53" s="26" t="s">
        <v>32</v>
      </c>
      <c r="E53" s="242"/>
      <c r="F53" s="40"/>
      <c r="G53" s="40"/>
      <c r="H53" s="409"/>
      <c r="I53" s="245"/>
      <c r="J53" s="235"/>
      <c r="K53" s="246"/>
      <c r="L53" s="247"/>
      <c r="M53" s="248"/>
      <c r="N53" s="249"/>
      <c r="O53" s="411"/>
      <c r="P53" s="37"/>
      <c r="Q53" s="38"/>
      <c r="R53" s="412"/>
      <c r="S53" s="209"/>
      <c r="T53" s="253"/>
      <c r="U53" s="209"/>
      <c r="V53" s="210"/>
      <c r="W53" s="367"/>
    </row>
    <row r="54" spans="1:24" ht="12.75" customHeight="1" thickBot="1" x14ac:dyDescent="0.3">
      <c r="A54" s="432"/>
      <c r="B54" s="255">
        <f ca="1">DATE(Calendrier!$A$1,_xlfn.SHEET()-1,(ROW()/2)-1)</f>
        <v>43581</v>
      </c>
      <c r="C54" s="229"/>
      <c r="D54" s="26" t="s">
        <v>31</v>
      </c>
      <c r="E54" s="242" t="str">
        <f t="shared" si="31"/>
        <v/>
      </c>
      <c r="F54" s="40"/>
      <c r="G54" s="40"/>
      <c r="H54" s="408">
        <f>((G54-F54)+(G55-F55))</f>
        <v>0</v>
      </c>
      <c r="I54" s="245"/>
      <c r="J54" s="235" t="str">
        <f t="shared" ref="J54" si="50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410" t="str">
        <f>IF(OR(C54="SiA",C54="SeA",C54="Si"),1,"")</f>
        <v/>
      </c>
      <c r="P54" s="37"/>
      <c r="Q54" s="38"/>
      <c r="R54" s="405">
        <f>((Q54-P54)-(Q55-P55))</f>
        <v>0</v>
      </c>
      <c r="S54" s="209"/>
      <c r="T54" s="253"/>
      <c r="U54" s="209"/>
      <c r="V54" s="210" t="str">
        <f t="shared" ref="V54" si="51">IF(OR(C54="SiA",C54="SeA",C54="Si",C54="Ast"),1,"")</f>
        <v/>
      </c>
      <c r="W54" s="366"/>
    </row>
    <row r="55" spans="1:24" ht="12.75" customHeight="1" thickBot="1" x14ac:dyDescent="0.3">
      <c r="A55" s="432"/>
      <c r="B55" s="255"/>
      <c r="C55" s="229"/>
      <c r="D55" s="26" t="s">
        <v>32</v>
      </c>
      <c r="E55" s="242"/>
      <c r="F55" s="40"/>
      <c r="G55" s="40"/>
      <c r="H55" s="409"/>
      <c r="I55" s="245"/>
      <c r="J55" s="235"/>
      <c r="K55" s="246"/>
      <c r="L55" s="247"/>
      <c r="M55" s="248"/>
      <c r="N55" s="249"/>
      <c r="O55" s="411"/>
      <c r="P55" s="37"/>
      <c r="Q55" s="38"/>
      <c r="R55" s="412"/>
      <c r="S55" s="209"/>
      <c r="T55" s="253"/>
      <c r="U55" s="209"/>
      <c r="V55" s="210"/>
      <c r="W55" s="367"/>
    </row>
    <row r="56" spans="1:24" ht="12.75" customHeight="1" thickBot="1" x14ac:dyDescent="0.3">
      <c r="A56" s="432"/>
      <c r="B56" s="255">
        <f ca="1">DATE(Calendrier!$A$1,_xlfn.SHEET()-1,(ROW()/2)-1)</f>
        <v>43582</v>
      </c>
      <c r="C56" s="229"/>
      <c r="D56" s="26" t="s">
        <v>31</v>
      </c>
      <c r="E56" s="242" t="str">
        <f t="shared" si="31"/>
        <v/>
      </c>
      <c r="F56" s="40"/>
      <c r="G56" s="40"/>
      <c r="H56" s="408">
        <f>((G56-F56)+(G57-F57))</f>
        <v>0</v>
      </c>
      <c r="I56" s="245"/>
      <c r="J56" s="235" t="str">
        <f t="shared" ref="J56" si="52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410" t="str">
        <f>IF(OR(C56="SiA",C56="SeA",C56="Si"),1,"")</f>
        <v/>
      </c>
      <c r="P56" s="37"/>
      <c r="Q56" s="38"/>
      <c r="R56" s="405">
        <f>((Q56-P56)-(Q57-P57))</f>
        <v>0</v>
      </c>
      <c r="S56" s="209"/>
      <c r="T56" s="253"/>
      <c r="U56" s="209"/>
      <c r="V56" s="210" t="str">
        <f t="shared" ref="V56" si="53">IF(OR(C56="SiA",C56="SeA",C56="Si",C56="Ast"),1,"")</f>
        <v/>
      </c>
      <c r="W56" s="366"/>
    </row>
    <row r="57" spans="1:24" ht="12.75" customHeight="1" thickBot="1" x14ac:dyDescent="0.3">
      <c r="A57" s="432"/>
      <c r="B57" s="255"/>
      <c r="C57" s="229"/>
      <c r="D57" s="26" t="s">
        <v>32</v>
      </c>
      <c r="E57" s="242"/>
      <c r="F57" s="40"/>
      <c r="G57" s="40"/>
      <c r="H57" s="409"/>
      <c r="I57" s="245"/>
      <c r="J57" s="235"/>
      <c r="K57" s="246"/>
      <c r="L57" s="247"/>
      <c r="M57" s="248"/>
      <c r="N57" s="249"/>
      <c r="O57" s="411"/>
      <c r="P57" s="37"/>
      <c r="Q57" s="38"/>
      <c r="R57" s="412"/>
      <c r="S57" s="209"/>
      <c r="T57" s="253"/>
      <c r="U57" s="209"/>
      <c r="V57" s="210"/>
      <c r="W57" s="367"/>
    </row>
    <row r="58" spans="1:24" ht="12.75" customHeight="1" thickBot="1" x14ac:dyDescent="0.3">
      <c r="A58" s="432"/>
      <c r="B58" s="254">
        <f ca="1">DATE(Calendrier!$A$1,_xlfn.SHEET()-1,(ROW()/2)-1)</f>
        <v>43583</v>
      </c>
      <c r="C58" s="229"/>
      <c r="D58" s="26" t="s">
        <v>31</v>
      </c>
      <c r="E58" s="242" t="str">
        <f t="shared" si="31"/>
        <v/>
      </c>
      <c r="F58" s="40"/>
      <c r="G58" s="40"/>
      <c r="H58" s="408">
        <f>((G58-F58)+(G59-F59))</f>
        <v>0</v>
      </c>
      <c r="I58" s="245"/>
      <c r="J58" s="235" t="str">
        <f t="shared" ref="J58" si="54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410" t="str">
        <f>IF(OR(C58="SiA",C58="SeA",C58="Si"),1,"")</f>
        <v/>
      </c>
      <c r="P58" s="37"/>
      <c r="Q58" s="38"/>
      <c r="R58" s="405">
        <f>((Q58-P58)-(Q59-P59))</f>
        <v>0</v>
      </c>
      <c r="S58" s="209"/>
      <c r="T58" s="253"/>
      <c r="U58" s="209"/>
      <c r="V58" s="210" t="str">
        <f t="shared" ref="V58" si="55">IF(OR(C58="SiA",C58="SeA",C58="Si",C58="Ast"),1,"")</f>
        <v/>
      </c>
      <c r="W58" s="366"/>
    </row>
    <row r="59" spans="1:24" ht="12.75" customHeight="1" thickBot="1" x14ac:dyDescent="0.3">
      <c r="A59" s="432"/>
      <c r="B59" s="254"/>
      <c r="C59" s="229"/>
      <c r="D59" s="26" t="s">
        <v>32</v>
      </c>
      <c r="E59" s="242"/>
      <c r="F59" s="40"/>
      <c r="G59" s="40"/>
      <c r="H59" s="409"/>
      <c r="I59" s="245"/>
      <c r="J59" s="235"/>
      <c r="K59" s="246"/>
      <c r="L59" s="247"/>
      <c r="M59" s="248"/>
      <c r="N59" s="249"/>
      <c r="O59" s="411"/>
      <c r="P59" s="37"/>
      <c r="Q59" s="38"/>
      <c r="R59" s="412"/>
      <c r="S59" s="209"/>
      <c r="T59" s="253"/>
      <c r="U59" s="209"/>
      <c r="V59" s="210"/>
      <c r="W59" s="367"/>
    </row>
    <row r="60" spans="1:24" ht="12.75" customHeight="1" thickBot="1" x14ac:dyDescent="0.3">
      <c r="A60" s="430" t="s">
        <v>131</v>
      </c>
      <c r="B60" s="254">
        <f ca="1">DATE(Calendrier!$A$1,_xlfn.SHEET()-1,(ROW()/2)-1)</f>
        <v>43584</v>
      </c>
      <c r="C60" s="229"/>
      <c r="D60" s="26" t="s">
        <v>31</v>
      </c>
      <c r="E60" s="242" t="str">
        <f t="shared" si="31"/>
        <v/>
      </c>
      <c r="F60" s="40"/>
      <c r="G60" s="40"/>
      <c r="H60" s="408">
        <f>((G60-F60)+(G61-F61))</f>
        <v>0</v>
      </c>
      <c r="I60" s="245"/>
      <c r="J60" s="235" t="str">
        <f t="shared" ref="J60" si="56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410" t="str">
        <f>IF(OR(C60="SiA",C60="SeA",C60="Si"),1,"")</f>
        <v/>
      </c>
      <c r="P60" s="37"/>
      <c r="Q60" s="38"/>
      <c r="R60" s="405">
        <f>((Q60-P60)-(Q61-P61))</f>
        <v>0</v>
      </c>
      <c r="S60" s="209"/>
      <c r="T60" s="253"/>
      <c r="U60" s="209"/>
      <c r="V60" s="210" t="str">
        <f t="shared" ref="V60" si="57">IF(OR(C60="SiA",C60="SeA",C60="Si",C60="Ast"),1,"")</f>
        <v/>
      </c>
      <c r="W60" s="366"/>
    </row>
    <row r="61" spans="1:24" ht="12.75" customHeight="1" thickBot="1" x14ac:dyDescent="0.3">
      <c r="A61" s="430"/>
      <c r="B61" s="254"/>
      <c r="C61" s="229"/>
      <c r="D61" s="26" t="s">
        <v>32</v>
      </c>
      <c r="E61" s="242"/>
      <c r="F61" s="40"/>
      <c r="G61" s="40"/>
      <c r="H61" s="409"/>
      <c r="I61" s="245"/>
      <c r="J61" s="235"/>
      <c r="K61" s="246"/>
      <c r="L61" s="239"/>
      <c r="M61" s="240"/>
      <c r="N61" s="241"/>
      <c r="O61" s="411"/>
      <c r="P61" s="37"/>
      <c r="Q61" s="38"/>
      <c r="R61" s="412"/>
      <c r="S61" s="209"/>
      <c r="T61" s="253"/>
      <c r="U61" s="209"/>
      <c r="V61" s="210"/>
      <c r="W61" s="367"/>
    </row>
    <row r="62" spans="1:24" ht="12.75" customHeight="1" thickBot="1" x14ac:dyDescent="0.3">
      <c r="A62" s="431">
        <f>SUM(H60:H63,R60:R63)</f>
        <v>0</v>
      </c>
      <c r="B62" s="228">
        <f ca="1">DATE(Calendrier!$A$1,_xlfn.SHEET()-1,(ROW()/2)-1)</f>
        <v>43585</v>
      </c>
      <c r="C62" s="229"/>
      <c r="D62" s="26" t="s">
        <v>31</v>
      </c>
      <c r="E62" s="242" t="str">
        <f t="shared" si="31"/>
        <v/>
      </c>
      <c r="F62" s="36"/>
      <c r="G62" s="36"/>
      <c r="H62" s="408">
        <f>((G62-F62)+(G63-F63))</f>
        <v>0</v>
      </c>
      <c r="I62" s="245"/>
      <c r="J62" s="235" t="str">
        <f t="shared" ref="J62" si="58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230" t="str">
        <f>IF(OR(C62="SiA",C62="SeA",C62="Si"),1,"")</f>
        <v/>
      </c>
      <c r="P62" s="37"/>
      <c r="Q62" s="38"/>
      <c r="R62" s="405">
        <f>((Q62-P62)-(Q63-P63))</f>
        <v>0</v>
      </c>
      <c r="S62" s="209"/>
      <c r="T62" s="253"/>
      <c r="U62" s="209"/>
      <c r="V62" s="210" t="str">
        <f t="shared" ref="V62" si="59">IF(OR(C62="SiA",C62="SeA",C62="Si",C62="Ast"),1,"")</f>
        <v/>
      </c>
      <c r="W62" s="354"/>
    </row>
    <row r="63" spans="1:24" ht="12.75" customHeight="1" thickBot="1" x14ac:dyDescent="0.3">
      <c r="A63" s="432"/>
      <c r="B63" s="228"/>
      <c r="C63" s="229"/>
      <c r="D63" s="59" t="s">
        <v>32</v>
      </c>
      <c r="E63" s="242"/>
      <c r="F63" s="36"/>
      <c r="G63" s="36"/>
      <c r="H63" s="409"/>
      <c r="I63" s="245"/>
      <c r="J63" s="236"/>
      <c r="K63" s="435"/>
      <c r="L63" s="356"/>
      <c r="M63" s="357"/>
      <c r="N63" s="358"/>
      <c r="O63" s="436"/>
      <c r="P63" s="37"/>
      <c r="Q63" s="60"/>
      <c r="R63" s="406"/>
      <c r="S63" s="209"/>
      <c r="T63" s="253"/>
      <c r="U63" s="209"/>
      <c r="V63" s="211"/>
      <c r="W63" s="434"/>
    </row>
    <row r="64" spans="1:24" ht="16.5" thickBot="1" x14ac:dyDescent="0.3">
      <c r="B64" s="215" t="s">
        <v>35</v>
      </c>
      <c r="C64" s="216"/>
      <c r="D64" s="137"/>
      <c r="E64" s="61">
        <f>SUM(E4:E63)</f>
        <v>0</v>
      </c>
      <c r="F64" s="352">
        <f>SUM(H4:H63)</f>
        <v>0</v>
      </c>
      <c r="G64" s="353"/>
      <c r="H64" s="62"/>
      <c r="I64" s="63">
        <f>SUM(I4:I63)</f>
        <v>0</v>
      </c>
      <c r="J64" s="64">
        <f>SUM(J4:J63)</f>
        <v>0</v>
      </c>
      <c r="K64" s="138">
        <f>SUM(K4:K63)</f>
        <v>0</v>
      </c>
      <c r="L64" s="139"/>
      <c r="M64" s="140"/>
      <c r="N64" s="144" t="s">
        <v>35</v>
      </c>
      <c r="O64" s="145">
        <f>SUM(O4:O63)</f>
        <v>0</v>
      </c>
      <c r="P64" s="147"/>
      <c r="Q64" s="148"/>
      <c r="R64" s="141">
        <f t="shared" ref="R64:W64" si="60">SUM(R4:R63)</f>
        <v>0</v>
      </c>
      <c r="S64" s="73">
        <f t="shared" si="60"/>
        <v>0</v>
      </c>
      <c r="T64" s="73">
        <f t="shared" si="60"/>
        <v>0</v>
      </c>
      <c r="U64" s="73">
        <f t="shared" si="60"/>
        <v>0</v>
      </c>
      <c r="V64" s="142">
        <f t="shared" si="60"/>
        <v>0</v>
      </c>
      <c r="W64" s="146">
        <f t="shared" si="60"/>
        <v>0</v>
      </c>
      <c r="X64" s="143"/>
    </row>
  </sheetData>
  <sheetProtection sheet="1" objects="1" scenarios="1"/>
  <mergeCells count="494">
    <mergeCell ref="A3:A4"/>
    <mergeCell ref="C3:D3"/>
    <mergeCell ref="L3:N3"/>
    <mergeCell ref="B4:B5"/>
    <mergeCell ref="C4:C5"/>
    <mergeCell ref="E4:E5"/>
    <mergeCell ref="J4:J5"/>
    <mergeCell ref="K4:K5"/>
    <mergeCell ref="V4:V5"/>
    <mergeCell ref="W4:W5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H4:H5"/>
    <mergeCell ref="I4:I5"/>
    <mergeCell ref="U6:U7"/>
    <mergeCell ref="V6:V7"/>
    <mergeCell ref="W6:W7"/>
    <mergeCell ref="L7:N7"/>
    <mergeCell ref="R6:R7"/>
    <mergeCell ref="S6:S7"/>
    <mergeCell ref="T6:T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U8:U9"/>
    <mergeCell ref="V8:V9"/>
    <mergeCell ref="W8:W9"/>
    <mergeCell ref="L9:N9"/>
    <mergeCell ref="R8:R9"/>
    <mergeCell ref="S8:S9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U14:U15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B64:C64"/>
    <mergeCell ref="F64:G64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A18:A19"/>
    <mergeCell ref="A32:A33"/>
    <mergeCell ref="A46:A47"/>
    <mergeCell ref="A60:A61"/>
    <mergeCell ref="A62:A63"/>
    <mergeCell ref="A48:A59"/>
    <mergeCell ref="A34:A45"/>
    <mergeCell ref="A20:A31"/>
    <mergeCell ref="A5:A17"/>
  </mergeCells>
  <conditionalFormatting sqref="B4:W63">
    <cfRule type="expression" dxfId="48" priority="1">
      <formula>WEEKDAY(INDIRECT("$B"&amp;ROW()-MOD(ROW(),2)),2)&gt;5</formula>
    </cfRule>
  </conditionalFormatting>
  <dataValidations count="2">
    <dataValidation type="list" allowBlank="1" showInputMessage="1" showErrorMessage="1" sqref="C62" xr:uid="{E485BFB1-B30A-4568-910C-A878BEC1676F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605FC91E-A5B7-4E16-8681-1E360EE2C71D}">
      <formula1>"Si,SiA,SeA,Ast,For,Fe,R3,Réc,Cp,AM"</formula1>
    </dataValidation>
  </dataValidations>
  <pageMargins left="0.7" right="0.7" top="0.75" bottom="0.75" header="0.3" footer="0.3"/>
  <ignoredErrors>
    <ignoredError sqref="H4:H63 O4:O63 J4:J63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58C604E-AF9F-4DE6-9B03-B0466774DE43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3FB8-B0D6-4268-A4BF-BAE8AE49623A}">
  <dimension ref="A1:Z66"/>
  <sheetViews>
    <sheetView showZeros="0" topLeftCell="A16" zoomScale="80" zoomScaleNormal="80" workbookViewId="0">
      <selection activeCell="J48" sqref="J48:J49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4257812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311" t="s">
        <v>131</v>
      </c>
      <c r="B3" s="9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6" ht="12.75" customHeight="1" thickBot="1" x14ac:dyDescent="0.3">
      <c r="A4" s="347"/>
      <c r="B4" s="326">
        <f ca="1">DATE(Calendrier!$A$1,_xlfn.SHEET()-1,(ROW()/2)-1)</f>
        <v>43586</v>
      </c>
      <c r="C4" s="390"/>
      <c r="D4" s="20" t="s">
        <v>31</v>
      </c>
      <c r="E4" s="328" t="str">
        <f t="shared" ref="E4:E32" si="0">IF(C4="","",IF(OR(C4="Cp",C4="AM",C4="Re",C4="Fe"),"",1))</f>
        <v/>
      </c>
      <c r="F4" s="21"/>
      <c r="G4" s="21"/>
      <c r="H4" s="429">
        <f>((G4-F4)+(G5-F5))</f>
        <v>0</v>
      </c>
      <c r="I4" s="330"/>
      <c r="J4" s="331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427" t="str">
        <f>IF(OR(C4="SiA",C4="SeA",C4="Si"),1,"")</f>
        <v/>
      </c>
      <c r="P4" s="22"/>
      <c r="Q4" s="23"/>
      <c r="R4" s="428">
        <f>((Q4-P4)-(Q5-P5))</f>
        <v>0</v>
      </c>
      <c r="S4" s="346"/>
      <c r="T4" s="393"/>
      <c r="U4" s="346"/>
      <c r="V4" s="335" t="str">
        <f>IF(OR(C4="SiA",C4="SeA",C4="Ast"),1,"")</f>
        <v/>
      </c>
      <c r="W4" s="336"/>
      <c r="X4" s="24"/>
      <c r="Y4" s="25"/>
      <c r="Z4" s="8"/>
    </row>
    <row r="5" spans="1:26" ht="13.5" customHeight="1" x14ac:dyDescent="0.25">
      <c r="A5" s="438">
        <f>SUM(H4:H13,R4:R13)+Avr!A62</f>
        <v>0</v>
      </c>
      <c r="B5" s="310"/>
      <c r="C5" s="229"/>
      <c r="D5" s="26" t="s">
        <v>32</v>
      </c>
      <c r="E5" s="269"/>
      <c r="F5" s="27"/>
      <c r="G5" s="27"/>
      <c r="H5" s="426"/>
      <c r="I5" s="272"/>
      <c r="J5" s="235"/>
      <c r="K5" s="316"/>
      <c r="L5" s="247"/>
      <c r="M5" s="248"/>
      <c r="N5" s="249"/>
      <c r="O5" s="415"/>
      <c r="P5" s="28"/>
      <c r="Q5" s="29"/>
      <c r="R5" s="412"/>
      <c r="S5" s="209"/>
      <c r="T5" s="253"/>
      <c r="U5" s="209"/>
      <c r="V5" s="210"/>
      <c r="W5" s="238"/>
      <c r="X5" s="24"/>
      <c r="Y5" s="25"/>
      <c r="Z5" s="8"/>
    </row>
    <row r="6" spans="1:26" ht="12.75" customHeight="1" x14ac:dyDescent="0.25">
      <c r="A6" s="397"/>
      <c r="B6" s="309">
        <f ca="1">DATE(Calendrier!$A$1,_xlfn.SHEET()-1,(ROW()/2)-1)</f>
        <v>43587</v>
      </c>
      <c r="C6" s="229"/>
      <c r="D6" s="20" t="s">
        <v>31</v>
      </c>
      <c r="E6" s="268" t="str">
        <f t="shared" si="0"/>
        <v/>
      </c>
      <c r="F6" s="30"/>
      <c r="G6" s="30"/>
      <c r="H6" s="425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413" t="str">
        <f>IF(OR(C6="SiA",C6="SeA",C6="Si"),1,"")</f>
        <v/>
      </c>
      <c r="P6" s="28"/>
      <c r="Q6" s="29"/>
      <c r="R6" s="405">
        <f>((Q6-P6)-(Q7-P7))</f>
        <v>0</v>
      </c>
      <c r="S6" s="209"/>
      <c r="T6" s="253"/>
      <c r="U6" s="209"/>
      <c r="V6" s="210" t="str">
        <f t="shared" ref="V6" si="2">IF(OR(C6="SiA",C6="SeA",C6="Si",C6="Ast"),1,"")</f>
        <v/>
      </c>
      <c r="W6" s="237"/>
      <c r="X6" s="31"/>
      <c r="Y6" s="32"/>
      <c r="Z6" s="8"/>
    </row>
    <row r="7" spans="1:26" ht="12.75" customHeight="1" x14ac:dyDescent="0.25">
      <c r="A7" s="397"/>
      <c r="B7" s="310"/>
      <c r="C7" s="229"/>
      <c r="D7" s="26" t="s">
        <v>32</v>
      </c>
      <c r="E7" s="269"/>
      <c r="F7" s="30"/>
      <c r="G7" s="30"/>
      <c r="H7" s="426"/>
      <c r="I7" s="322"/>
      <c r="J7" s="235"/>
      <c r="K7" s="316"/>
      <c r="L7" s="247"/>
      <c r="M7" s="248"/>
      <c r="N7" s="249"/>
      <c r="O7" s="415"/>
      <c r="P7" s="28"/>
      <c r="Q7" s="29"/>
      <c r="R7" s="412"/>
      <c r="S7" s="209"/>
      <c r="T7" s="253"/>
      <c r="U7" s="209"/>
      <c r="V7" s="210"/>
      <c r="W7" s="238"/>
      <c r="X7" s="31"/>
      <c r="Y7" s="32"/>
      <c r="Z7" s="8"/>
    </row>
    <row r="8" spans="1:26" ht="12.75" customHeight="1" x14ac:dyDescent="0.25">
      <c r="A8" s="397"/>
      <c r="B8" s="309">
        <f ca="1">DATE(Calendrier!$A$1,_xlfn.SHEET()-1,(ROW()/2)-1)</f>
        <v>43588</v>
      </c>
      <c r="C8" s="229"/>
      <c r="D8" s="26" t="s">
        <v>31</v>
      </c>
      <c r="E8" s="268" t="str">
        <f t="shared" si="0"/>
        <v/>
      </c>
      <c r="F8" s="30"/>
      <c r="G8" s="30"/>
      <c r="H8" s="425">
        <f>((G8-F8)+(G9-F9))</f>
        <v>0</v>
      </c>
      <c r="I8" s="321"/>
      <c r="J8" s="235" t="str">
        <f t="shared" ref="J8" si="3">IF(OR(C8="SiA",C8="SeA",C8="Si",C8="Ast",C8="For"),1,"")</f>
        <v/>
      </c>
      <c r="K8" s="315" t="str">
        <f>IF(OR(C8="Cp"),1,"")</f>
        <v/>
      </c>
      <c r="L8" s="247"/>
      <c r="M8" s="248"/>
      <c r="N8" s="249"/>
      <c r="O8" s="413" t="str">
        <f>IF(OR(C8="SiA",C8="SeA",C8="Si"),1,"")</f>
        <v/>
      </c>
      <c r="P8" s="28"/>
      <c r="Q8" s="29"/>
      <c r="R8" s="405">
        <f>((Q8-P8)-(Q9-P9))</f>
        <v>0</v>
      </c>
      <c r="S8" s="209"/>
      <c r="T8" s="253"/>
      <c r="U8" s="209"/>
      <c r="V8" s="210" t="str">
        <f t="shared" ref="V8" si="4">IF(OR(C8="SiA",C8="SeA",C8="Si",C8="Ast"),1,"")</f>
        <v/>
      </c>
      <c r="W8" s="237"/>
      <c r="X8" s="31"/>
      <c r="Y8" s="32"/>
      <c r="Z8" s="8"/>
    </row>
    <row r="9" spans="1:26" ht="12.75" customHeight="1" x14ac:dyDescent="0.25">
      <c r="A9" s="397"/>
      <c r="B9" s="310"/>
      <c r="C9" s="229"/>
      <c r="D9" s="26" t="s">
        <v>32</v>
      </c>
      <c r="E9" s="269"/>
      <c r="F9" s="30"/>
      <c r="G9" s="30"/>
      <c r="H9" s="426"/>
      <c r="I9" s="322"/>
      <c r="J9" s="235"/>
      <c r="K9" s="316"/>
      <c r="L9" s="247"/>
      <c r="M9" s="248"/>
      <c r="N9" s="249"/>
      <c r="O9" s="415"/>
      <c r="P9" s="28"/>
      <c r="Q9" s="29"/>
      <c r="R9" s="412"/>
      <c r="S9" s="209"/>
      <c r="T9" s="253"/>
      <c r="U9" s="209"/>
      <c r="V9" s="210"/>
      <c r="W9" s="238"/>
      <c r="X9" s="31"/>
      <c r="Y9" s="32"/>
      <c r="Z9" s="8"/>
    </row>
    <row r="10" spans="1:26" ht="12.75" customHeight="1" x14ac:dyDescent="0.25">
      <c r="A10" s="397"/>
      <c r="B10" s="309">
        <f ca="1">DATE(Calendrier!$A$1,_xlfn.SHEET()-1,(ROW()/2)-1)</f>
        <v>43589</v>
      </c>
      <c r="C10" s="229"/>
      <c r="D10" s="26" t="s">
        <v>31</v>
      </c>
      <c r="E10" s="268" t="str">
        <f t="shared" si="0"/>
        <v/>
      </c>
      <c r="F10" s="30"/>
      <c r="G10" s="30"/>
      <c r="H10" s="425">
        <f>((G10-F10)+(G11-F11))</f>
        <v>0</v>
      </c>
      <c r="I10" s="321"/>
      <c r="J10" s="235" t="str">
        <f t="shared" ref="J10" si="5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413" t="str">
        <f>IF(OR(C10="SiA",C10="SeA",C10="Si"),1,"")</f>
        <v/>
      </c>
      <c r="P10" s="28"/>
      <c r="Q10" s="29"/>
      <c r="R10" s="405">
        <f>((Q10-P10)-(Q11-P11))</f>
        <v>0</v>
      </c>
      <c r="S10" s="209"/>
      <c r="T10" s="253"/>
      <c r="U10" s="209"/>
      <c r="V10" s="210" t="str">
        <f t="shared" ref="V10" si="6">IF(OR(C10="SiA",C10="SeA",C10="Si",C10="Ast"),1,"")</f>
        <v/>
      </c>
      <c r="W10" s="237"/>
      <c r="X10" s="31"/>
      <c r="Z10" s="8"/>
    </row>
    <row r="11" spans="1:26" ht="12.75" customHeight="1" x14ac:dyDescent="0.25">
      <c r="A11" s="397"/>
      <c r="B11" s="310"/>
      <c r="C11" s="229"/>
      <c r="D11" s="26" t="s">
        <v>32</v>
      </c>
      <c r="E11" s="269"/>
      <c r="F11" s="30"/>
      <c r="G11" s="30"/>
      <c r="H11" s="426"/>
      <c r="I11" s="322"/>
      <c r="J11" s="235"/>
      <c r="K11" s="316"/>
      <c r="L11" s="247"/>
      <c r="M11" s="248"/>
      <c r="N11" s="249"/>
      <c r="O11" s="415"/>
      <c r="P11" s="28"/>
      <c r="Q11" s="29"/>
      <c r="R11" s="412"/>
      <c r="S11" s="209"/>
      <c r="T11" s="253"/>
      <c r="U11" s="209"/>
      <c r="V11" s="210"/>
      <c r="W11" s="238"/>
      <c r="X11" s="31"/>
      <c r="Z11" s="8"/>
    </row>
    <row r="12" spans="1:26" ht="12.75" customHeight="1" x14ac:dyDescent="0.25">
      <c r="A12" s="397"/>
      <c r="B12" s="309">
        <f ca="1">DATE(Calendrier!$A$1,_xlfn.SHEET()-1,(ROW()/2)-1)</f>
        <v>43590</v>
      </c>
      <c r="C12" s="229"/>
      <c r="D12" s="26" t="s">
        <v>31</v>
      </c>
      <c r="E12" s="268" t="str">
        <f t="shared" si="0"/>
        <v/>
      </c>
      <c r="F12" s="30"/>
      <c r="G12" s="30"/>
      <c r="H12" s="425">
        <f>((G12-F12)+(G13-F13))</f>
        <v>0</v>
      </c>
      <c r="I12" s="271"/>
      <c r="J12" s="235" t="str">
        <f t="shared" ref="J12" si="7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413" t="str">
        <f>IF(OR(C12="SiA",C12="SeA",C12="Si"),1,"")</f>
        <v/>
      </c>
      <c r="P12" s="28"/>
      <c r="Q12" s="29"/>
      <c r="R12" s="405">
        <f>((Q12-P12)-(Q13-P13))</f>
        <v>0</v>
      </c>
      <c r="S12" s="209"/>
      <c r="T12" s="253"/>
      <c r="U12" s="209"/>
      <c r="V12" s="210" t="str">
        <f t="shared" ref="V12" si="8">IF(OR(C12="SiA",C12="SeA",C12="Si",C12="Ast"),1,"")</f>
        <v/>
      </c>
      <c r="W12" s="237"/>
      <c r="X12" s="31"/>
      <c r="Z12" s="8"/>
    </row>
    <row r="13" spans="1:26" ht="12.75" customHeight="1" thickBot="1" x14ac:dyDescent="0.3">
      <c r="A13" s="397"/>
      <c r="B13" s="310"/>
      <c r="C13" s="229"/>
      <c r="D13" s="26" t="s">
        <v>32</v>
      </c>
      <c r="E13" s="269"/>
      <c r="F13" s="30"/>
      <c r="G13" s="30"/>
      <c r="H13" s="426"/>
      <c r="I13" s="272"/>
      <c r="J13" s="235"/>
      <c r="K13" s="316"/>
      <c r="L13" s="247"/>
      <c r="M13" s="248"/>
      <c r="N13" s="249"/>
      <c r="O13" s="415"/>
      <c r="P13" s="28"/>
      <c r="Q13" s="29"/>
      <c r="R13" s="412"/>
      <c r="S13" s="209"/>
      <c r="T13" s="253"/>
      <c r="U13" s="209"/>
      <c r="V13" s="210"/>
      <c r="W13" s="238"/>
      <c r="X13" s="31"/>
      <c r="Z13" s="8"/>
    </row>
    <row r="14" spans="1:26" ht="12.75" customHeight="1" x14ac:dyDescent="0.25">
      <c r="A14" s="311" t="s">
        <v>132</v>
      </c>
      <c r="B14" s="309">
        <f ca="1">DATE(Calendrier!$A$1,_xlfn.SHEET()-1,(ROW()/2)-1)</f>
        <v>43591</v>
      </c>
      <c r="C14" s="229"/>
      <c r="D14" s="26" t="s">
        <v>31</v>
      </c>
      <c r="E14" s="268" t="str">
        <f t="shared" si="0"/>
        <v/>
      </c>
      <c r="F14" s="30"/>
      <c r="G14" s="30"/>
      <c r="H14" s="425">
        <f>((G14-F14)+(G15-F15))</f>
        <v>0</v>
      </c>
      <c r="I14" s="271"/>
      <c r="J14" s="235" t="str">
        <f t="shared" ref="J14" si="9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413" t="str">
        <f>IF(OR(C14="SiA",C14="SeA",C14="Si"),1,"")</f>
        <v/>
      </c>
      <c r="P14" s="28"/>
      <c r="Q14" s="29"/>
      <c r="R14" s="405">
        <f>((Q14-P14)-(Q15-P15))</f>
        <v>0</v>
      </c>
      <c r="S14" s="209"/>
      <c r="T14" s="253"/>
      <c r="U14" s="209"/>
      <c r="V14" s="210" t="str">
        <f t="shared" ref="V14" si="10">IF(OR(C14="SiA",C14="SeA",C14="Si",C14="Ast"),1,"")</f>
        <v/>
      </c>
      <c r="W14" s="237"/>
      <c r="X14" s="31"/>
      <c r="Z14" s="8"/>
    </row>
    <row r="15" spans="1:26" ht="13.5" customHeight="1" thickBot="1" x14ac:dyDescent="0.3">
      <c r="A15" s="347"/>
      <c r="B15" s="310"/>
      <c r="C15" s="229"/>
      <c r="D15" s="26" t="s">
        <v>32</v>
      </c>
      <c r="E15" s="269"/>
      <c r="F15" s="30"/>
      <c r="G15" s="30"/>
      <c r="H15" s="426"/>
      <c r="I15" s="272"/>
      <c r="J15" s="235"/>
      <c r="K15" s="316"/>
      <c r="L15" s="239"/>
      <c r="M15" s="240"/>
      <c r="N15" s="241"/>
      <c r="O15" s="415"/>
      <c r="P15" s="28"/>
      <c r="Q15" s="29"/>
      <c r="R15" s="412"/>
      <c r="S15" s="209"/>
      <c r="T15" s="253"/>
      <c r="U15" s="209"/>
      <c r="V15" s="210"/>
      <c r="W15" s="238"/>
      <c r="X15" s="31"/>
      <c r="Z15" s="8"/>
    </row>
    <row r="16" spans="1:26" ht="12.75" customHeight="1" x14ac:dyDescent="0.25">
      <c r="A16" s="437">
        <f>SUM(H14:H27,R14:R27)</f>
        <v>0</v>
      </c>
      <c r="B16" s="313">
        <f ca="1">DATE(Calendrier!$A$1,_xlfn.SHEET()-1,(ROW()/2)-1)</f>
        <v>43592</v>
      </c>
      <c r="C16" s="229"/>
      <c r="D16" s="26" t="s">
        <v>31</v>
      </c>
      <c r="E16" s="260" t="str">
        <f t="shared" si="0"/>
        <v/>
      </c>
      <c r="F16" s="33"/>
      <c r="G16" s="33"/>
      <c r="H16" s="425">
        <f>((G16-F16)+(G17-F17))</f>
        <v>0</v>
      </c>
      <c r="I16" s="262"/>
      <c r="J16" s="235" t="str">
        <f t="shared" ref="J16" si="11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413" t="str">
        <f>IF(OR(C16="SiA",C16="SeA",C16="Si"),1,"")</f>
        <v/>
      </c>
      <c r="P16" s="34"/>
      <c r="Q16" s="35"/>
      <c r="R16" s="405">
        <f>((Q16-P16)-(Q17-P17))</f>
        <v>0</v>
      </c>
      <c r="S16" s="209"/>
      <c r="T16" s="253"/>
      <c r="U16" s="209"/>
      <c r="V16" s="210" t="str">
        <f t="shared" ref="V16" si="12">IF(OR(C16="SiA",C16="SeA",C16="Si",C16="Ast"),1,"")</f>
        <v/>
      </c>
      <c r="W16" s="237"/>
      <c r="X16" s="24"/>
      <c r="Z16" s="8"/>
    </row>
    <row r="17" spans="1:26" ht="13.5" customHeight="1" x14ac:dyDescent="0.25">
      <c r="A17" s="399"/>
      <c r="B17" s="255"/>
      <c r="C17" s="229"/>
      <c r="D17" s="26" t="s">
        <v>32</v>
      </c>
      <c r="E17" s="242"/>
      <c r="F17" s="36"/>
      <c r="G17" s="36"/>
      <c r="H17" s="424"/>
      <c r="I17" s="245"/>
      <c r="J17" s="235"/>
      <c r="K17" s="301"/>
      <c r="L17" s="239"/>
      <c r="M17" s="240"/>
      <c r="N17" s="241"/>
      <c r="O17" s="411"/>
      <c r="P17" s="37"/>
      <c r="Q17" s="38"/>
      <c r="R17" s="412"/>
      <c r="S17" s="209"/>
      <c r="T17" s="253"/>
      <c r="U17" s="209"/>
      <c r="V17" s="210"/>
      <c r="W17" s="238"/>
      <c r="X17" s="24"/>
      <c r="Z17" s="8"/>
    </row>
    <row r="18" spans="1:26" ht="12.75" customHeight="1" x14ac:dyDescent="0.25">
      <c r="A18" s="399"/>
      <c r="B18" s="255">
        <f ca="1">DATE(Calendrier!$A$1,_xlfn.SHEET()-1,(ROW()/2)-1)</f>
        <v>43593</v>
      </c>
      <c r="C18" s="229"/>
      <c r="D18" s="26" t="s">
        <v>31</v>
      </c>
      <c r="E18" s="242" t="str">
        <f t="shared" si="0"/>
        <v/>
      </c>
      <c r="F18" s="36"/>
      <c r="G18" s="36"/>
      <c r="H18" s="423">
        <f>((G18-F18)+(G19-F19))</f>
        <v>0</v>
      </c>
      <c r="I18" s="245"/>
      <c r="J18" s="235" t="str">
        <f t="shared" ref="J18" si="13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410" t="str">
        <f>IF(OR(C18="SiA",C18="SeA",C18="Si"),1,"")</f>
        <v/>
      </c>
      <c r="P18" s="37"/>
      <c r="Q18" s="38"/>
      <c r="R18" s="405">
        <f>((Q18-P18)-(Q19-P19))</f>
        <v>0</v>
      </c>
      <c r="S18" s="209"/>
      <c r="T18" s="253"/>
      <c r="U18" s="209"/>
      <c r="V18" s="210" t="str">
        <f t="shared" ref="V18" si="14">IF(OR(C18="SiA",C18="SeA",C18="Si",C18="Ast"),1,"")</f>
        <v/>
      </c>
      <c r="W18" s="237"/>
      <c r="X18" s="31"/>
      <c r="Z18" s="8"/>
    </row>
    <row r="19" spans="1:26" ht="12.75" customHeight="1" x14ac:dyDescent="0.25">
      <c r="A19" s="399"/>
      <c r="B19" s="255"/>
      <c r="C19" s="229"/>
      <c r="D19" s="26" t="s">
        <v>32</v>
      </c>
      <c r="E19" s="242"/>
      <c r="F19" s="36"/>
      <c r="G19" s="36"/>
      <c r="H19" s="424"/>
      <c r="I19" s="245"/>
      <c r="J19" s="235"/>
      <c r="K19" s="301"/>
      <c r="L19" s="247"/>
      <c r="M19" s="248"/>
      <c r="N19" s="249"/>
      <c r="O19" s="411"/>
      <c r="P19" s="37"/>
      <c r="Q19" s="38"/>
      <c r="R19" s="412"/>
      <c r="S19" s="209"/>
      <c r="T19" s="253"/>
      <c r="U19" s="209"/>
      <c r="V19" s="210"/>
      <c r="W19" s="238"/>
      <c r="X19" s="31"/>
      <c r="Z19" s="8"/>
    </row>
    <row r="20" spans="1:26" ht="12.75" customHeight="1" x14ac:dyDescent="0.25">
      <c r="A20" s="399"/>
      <c r="B20" s="255">
        <f ca="1">DATE(Calendrier!$A$1,_xlfn.SHEET()-1,(ROW()/2)-1)</f>
        <v>43594</v>
      </c>
      <c r="C20" s="229"/>
      <c r="D20" s="26" t="s">
        <v>31</v>
      </c>
      <c r="E20" s="242" t="str">
        <f t="shared" si="0"/>
        <v/>
      </c>
      <c r="F20" s="36"/>
      <c r="G20" s="36"/>
      <c r="H20" s="423">
        <f>((G20-F20)+(G21-F21))</f>
        <v>0</v>
      </c>
      <c r="I20" s="245"/>
      <c r="J20" s="235" t="str">
        <f t="shared" ref="J20" si="15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410" t="str">
        <f>IF(OR(C20="SiA",C20="SeA",C20="Si"),1,"")</f>
        <v/>
      </c>
      <c r="P20" s="37"/>
      <c r="Q20" s="38"/>
      <c r="R20" s="405">
        <f>((Q20-P20)-(Q21-P21))</f>
        <v>0</v>
      </c>
      <c r="S20" s="209"/>
      <c r="T20" s="253"/>
      <c r="U20" s="209"/>
      <c r="V20" s="210" t="str">
        <f t="shared" ref="V20" si="16">IF(OR(C20="SiA",C20="SeA",C20="Si",C20="Ast"),1,"")</f>
        <v/>
      </c>
      <c r="W20" s="237"/>
      <c r="X20" s="31"/>
      <c r="Z20" s="8"/>
    </row>
    <row r="21" spans="1:26" ht="12.75" customHeight="1" x14ac:dyDescent="0.25">
      <c r="A21" s="399"/>
      <c r="B21" s="255"/>
      <c r="C21" s="229"/>
      <c r="D21" s="26" t="s">
        <v>32</v>
      </c>
      <c r="E21" s="242"/>
      <c r="F21" s="36"/>
      <c r="G21" s="36"/>
      <c r="H21" s="424"/>
      <c r="I21" s="245"/>
      <c r="J21" s="235"/>
      <c r="K21" s="301"/>
      <c r="L21" s="247"/>
      <c r="M21" s="248"/>
      <c r="N21" s="249"/>
      <c r="O21" s="411"/>
      <c r="P21" s="37"/>
      <c r="Q21" s="38"/>
      <c r="R21" s="412"/>
      <c r="S21" s="209"/>
      <c r="T21" s="253"/>
      <c r="U21" s="209"/>
      <c r="V21" s="210"/>
      <c r="W21" s="238"/>
      <c r="X21" s="31"/>
      <c r="Z21" s="8"/>
    </row>
    <row r="22" spans="1:26" ht="12.75" customHeight="1" x14ac:dyDescent="0.25">
      <c r="A22" s="399"/>
      <c r="B22" s="255">
        <f ca="1">DATE(Calendrier!$A$1,_xlfn.SHEET()-1,(ROW()/2)-1)</f>
        <v>43595</v>
      </c>
      <c r="C22" s="229"/>
      <c r="D22" s="26" t="s">
        <v>31</v>
      </c>
      <c r="E22" s="242" t="str">
        <f t="shared" si="0"/>
        <v/>
      </c>
      <c r="F22" s="36"/>
      <c r="G22" s="36"/>
      <c r="H22" s="423">
        <f>((G22-F22)+(G23-F23))</f>
        <v>0</v>
      </c>
      <c r="I22" s="245"/>
      <c r="J22" s="235" t="str">
        <f t="shared" ref="J22" si="17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410" t="str">
        <f>IF(OR(C22="SiA",C22="SeA",C22="Si"),1,"")</f>
        <v/>
      </c>
      <c r="P22" s="37"/>
      <c r="Q22" s="38"/>
      <c r="R22" s="405">
        <f>((Q22-P22)-(Q23-P23))</f>
        <v>0</v>
      </c>
      <c r="S22" s="209"/>
      <c r="T22" s="253"/>
      <c r="U22" s="209"/>
      <c r="V22" s="210" t="str">
        <f t="shared" ref="V22" si="18">IF(OR(C22="SiA",C22="SeA",C22="Si",C22="Ast"),1,"")</f>
        <v/>
      </c>
      <c r="W22" s="237"/>
      <c r="X22" s="31"/>
      <c r="Z22" s="8"/>
    </row>
    <row r="23" spans="1:26" ht="12.75" customHeight="1" x14ac:dyDescent="0.25">
      <c r="A23" s="399"/>
      <c r="B23" s="255"/>
      <c r="C23" s="229"/>
      <c r="D23" s="26" t="s">
        <v>32</v>
      </c>
      <c r="E23" s="242"/>
      <c r="F23" s="36"/>
      <c r="G23" s="36"/>
      <c r="H23" s="424"/>
      <c r="I23" s="245"/>
      <c r="J23" s="235"/>
      <c r="K23" s="301"/>
      <c r="L23" s="247"/>
      <c r="M23" s="248"/>
      <c r="N23" s="249"/>
      <c r="O23" s="411"/>
      <c r="P23" s="37"/>
      <c r="Q23" s="38"/>
      <c r="R23" s="412"/>
      <c r="S23" s="209"/>
      <c r="T23" s="253"/>
      <c r="U23" s="209"/>
      <c r="V23" s="210"/>
      <c r="W23" s="238"/>
      <c r="X23" s="31"/>
      <c r="Z23" s="8"/>
    </row>
    <row r="24" spans="1:26" ht="12.75" customHeight="1" x14ac:dyDescent="0.25">
      <c r="A24" s="399"/>
      <c r="B24" s="255">
        <f ca="1">DATE(Calendrier!$A$1,_xlfn.SHEET()-1,(ROW()/2)-1)</f>
        <v>43596</v>
      </c>
      <c r="C24" s="229"/>
      <c r="D24" s="26" t="s">
        <v>31</v>
      </c>
      <c r="E24" s="242" t="str">
        <f t="shared" si="0"/>
        <v/>
      </c>
      <c r="F24" s="36"/>
      <c r="G24" s="36"/>
      <c r="H24" s="423">
        <f>((G24-F24)+(G25-F25))</f>
        <v>0</v>
      </c>
      <c r="I24" s="245"/>
      <c r="J24" s="235" t="str">
        <f t="shared" ref="J24" si="19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410" t="str">
        <f>IF(OR(C24="SiA",C24="SeA",C24="Si"),1,"")</f>
        <v/>
      </c>
      <c r="P24" s="37"/>
      <c r="Q24" s="38"/>
      <c r="R24" s="405">
        <f>((Q24-P24)-(Q25-P25))</f>
        <v>0</v>
      </c>
      <c r="S24" s="209"/>
      <c r="T24" s="253"/>
      <c r="U24" s="209"/>
      <c r="V24" s="210" t="str">
        <f t="shared" ref="V24" si="20">IF(OR(C24="SiA",C24="SeA",C24="Si",C24="Ast"),1,"")</f>
        <v/>
      </c>
      <c r="W24" s="237"/>
      <c r="X24" s="31"/>
    </row>
    <row r="25" spans="1:26" ht="12.75" customHeight="1" x14ac:dyDescent="0.25">
      <c r="A25" s="399"/>
      <c r="B25" s="255"/>
      <c r="C25" s="229"/>
      <c r="D25" s="26" t="s">
        <v>32</v>
      </c>
      <c r="E25" s="242"/>
      <c r="F25" s="36"/>
      <c r="G25" s="36"/>
      <c r="H25" s="424"/>
      <c r="I25" s="245"/>
      <c r="J25" s="235"/>
      <c r="K25" s="301"/>
      <c r="L25" s="247"/>
      <c r="M25" s="248"/>
      <c r="N25" s="249"/>
      <c r="O25" s="411"/>
      <c r="P25" s="37"/>
      <c r="Q25" s="38"/>
      <c r="R25" s="412"/>
      <c r="S25" s="209"/>
      <c r="T25" s="253"/>
      <c r="U25" s="209"/>
      <c r="V25" s="210"/>
      <c r="W25" s="238"/>
      <c r="X25" s="31"/>
    </row>
    <row r="26" spans="1:26" ht="12.75" customHeight="1" x14ac:dyDescent="0.25">
      <c r="A26" s="399"/>
      <c r="B26" s="255">
        <f ca="1">DATE(Calendrier!$A$1,_xlfn.SHEET()-1,(ROW()/2)-1)</f>
        <v>43597</v>
      </c>
      <c r="C26" s="229"/>
      <c r="D26" s="26" t="s">
        <v>31</v>
      </c>
      <c r="E26" s="242" t="str">
        <f t="shared" si="0"/>
        <v/>
      </c>
      <c r="F26" s="36"/>
      <c r="G26" s="36"/>
      <c r="H26" s="423">
        <f>((G26-F26)+(G27-F27))</f>
        <v>0</v>
      </c>
      <c r="I26" s="245"/>
      <c r="J26" s="235" t="str">
        <f t="shared" ref="J26" si="2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410" t="str">
        <f>IF(OR(C26="SiA",C26="SeA",C26="Si"),1,"")</f>
        <v/>
      </c>
      <c r="P26" s="37"/>
      <c r="Q26" s="38"/>
      <c r="R26" s="405">
        <f>((Q26-P26)-(Q27-P27))</f>
        <v>0</v>
      </c>
      <c r="S26" s="209"/>
      <c r="T26" s="253"/>
      <c r="U26" s="209"/>
      <c r="V26" s="210" t="str">
        <f t="shared" ref="V26" si="22">IF(OR(C26="SiA",C26="SeA",C26="Si",C26="Ast"),1,"")</f>
        <v/>
      </c>
      <c r="W26" s="237"/>
      <c r="X26" s="31"/>
    </row>
    <row r="27" spans="1:26" ht="12.75" customHeight="1" thickBot="1" x14ac:dyDescent="0.3">
      <c r="A27" s="399"/>
      <c r="B27" s="255"/>
      <c r="C27" s="229"/>
      <c r="D27" s="26" t="s">
        <v>32</v>
      </c>
      <c r="E27" s="242"/>
      <c r="F27" s="36"/>
      <c r="G27" s="36"/>
      <c r="H27" s="424"/>
      <c r="I27" s="245"/>
      <c r="J27" s="235"/>
      <c r="K27" s="301"/>
      <c r="L27" s="247"/>
      <c r="M27" s="248"/>
      <c r="N27" s="249"/>
      <c r="O27" s="411"/>
      <c r="P27" s="37"/>
      <c r="Q27" s="38"/>
      <c r="R27" s="412"/>
      <c r="S27" s="209"/>
      <c r="T27" s="253"/>
      <c r="U27" s="209"/>
      <c r="V27" s="210"/>
      <c r="W27" s="238"/>
      <c r="X27" s="31"/>
    </row>
    <row r="28" spans="1:26" ht="12.75" customHeight="1" x14ac:dyDescent="0.25">
      <c r="A28" s="311" t="s">
        <v>133</v>
      </c>
      <c r="B28" s="255">
        <f ca="1">DATE(Calendrier!$A$1,_xlfn.SHEET()-1,(ROW()/2)-1)</f>
        <v>43598</v>
      </c>
      <c r="C28" s="229"/>
      <c r="D28" s="26" t="s">
        <v>31</v>
      </c>
      <c r="E28" s="242" t="str">
        <f t="shared" si="0"/>
        <v/>
      </c>
      <c r="F28" s="36"/>
      <c r="G28" s="36"/>
      <c r="H28" s="423">
        <f>((G28-F28)+(G29-F29))</f>
        <v>0</v>
      </c>
      <c r="I28" s="245"/>
      <c r="J28" s="235" t="str">
        <f t="shared" ref="J28" si="23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410" t="str">
        <f>IF(OR(C28="SiA",C28="SeA",C28="Si"),1,"")</f>
        <v/>
      </c>
      <c r="P28" s="37"/>
      <c r="Q28" s="38"/>
      <c r="R28" s="405">
        <f>((Q28-P28)-(Q29-P29))</f>
        <v>0</v>
      </c>
      <c r="S28" s="209"/>
      <c r="T28" s="253"/>
      <c r="U28" s="209"/>
      <c r="V28" s="210" t="str">
        <f t="shared" ref="V28" si="24">IF(OR(C28="SiA",C28="SeA",C28="Si",C28="Ast"),1,"")</f>
        <v/>
      </c>
      <c r="W28" s="237"/>
      <c r="X28" s="31"/>
    </row>
    <row r="29" spans="1:26" ht="13.5" customHeight="1" thickBot="1" x14ac:dyDescent="0.3">
      <c r="A29" s="347"/>
      <c r="B29" s="255"/>
      <c r="C29" s="229"/>
      <c r="D29" s="26" t="s">
        <v>32</v>
      </c>
      <c r="E29" s="242"/>
      <c r="F29" s="36"/>
      <c r="G29" s="36"/>
      <c r="H29" s="424"/>
      <c r="I29" s="245"/>
      <c r="J29" s="235"/>
      <c r="K29" s="301"/>
      <c r="L29" s="239"/>
      <c r="M29" s="240"/>
      <c r="N29" s="241"/>
      <c r="O29" s="411"/>
      <c r="P29" s="37"/>
      <c r="Q29" s="38"/>
      <c r="R29" s="412"/>
      <c r="S29" s="209"/>
      <c r="T29" s="253"/>
      <c r="U29" s="209"/>
      <c r="V29" s="210"/>
      <c r="W29" s="238"/>
      <c r="X29" s="31"/>
    </row>
    <row r="30" spans="1:26" ht="13.5" customHeight="1" x14ac:dyDescent="0.25">
      <c r="A30" s="437">
        <f>SUM(H28:H41,R28:R41)</f>
        <v>0</v>
      </c>
      <c r="B30" s="255">
        <f ca="1">DATE(Calendrier!$A$1,_xlfn.SHEET()-1,(ROW()/2)-1)</f>
        <v>43599</v>
      </c>
      <c r="C30" s="229"/>
      <c r="D30" s="26" t="s">
        <v>31</v>
      </c>
      <c r="E30" s="242" t="str">
        <f t="shared" si="0"/>
        <v/>
      </c>
      <c r="F30" s="36"/>
      <c r="G30" s="36"/>
      <c r="H30" s="423">
        <f>((G30-F30)+(G31-F31))</f>
        <v>0</v>
      </c>
      <c r="I30" s="245"/>
      <c r="J30" s="235" t="str">
        <f t="shared" ref="J30" si="25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410" t="str">
        <f>IF(OR(C30="SiA",C30="SeA",C30="Si"),1,"")</f>
        <v/>
      </c>
      <c r="P30" s="37"/>
      <c r="Q30" s="38"/>
      <c r="R30" s="405">
        <f>((Q30-P30)-(Q31-P31))</f>
        <v>0</v>
      </c>
      <c r="S30" s="209"/>
      <c r="T30" s="253"/>
      <c r="U30" s="209"/>
      <c r="V30" s="210" t="str">
        <f t="shared" ref="V30" si="26">IF(OR(C30="SiA",C30="SeA",C30="Si",C30="Ast"),1,"")</f>
        <v/>
      </c>
      <c r="W30" s="237"/>
      <c r="X30" s="24"/>
    </row>
    <row r="31" spans="1:26" ht="13.5" customHeight="1" x14ac:dyDescent="0.25">
      <c r="A31" s="399"/>
      <c r="B31" s="255"/>
      <c r="C31" s="229"/>
      <c r="D31" s="26" t="s">
        <v>32</v>
      </c>
      <c r="E31" s="242"/>
      <c r="F31" s="36"/>
      <c r="G31" s="36"/>
      <c r="H31" s="424"/>
      <c r="I31" s="245"/>
      <c r="J31" s="235"/>
      <c r="K31" s="301"/>
      <c r="L31" s="239"/>
      <c r="M31" s="240"/>
      <c r="N31" s="241"/>
      <c r="O31" s="411"/>
      <c r="P31" s="38"/>
      <c r="Q31" s="38"/>
      <c r="R31" s="412"/>
      <c r="S31" s="209"/>
      <c r="T31" s="253"/>
      <c r="U31" s="209"/>
      <c r="V31" s="210"/>
      <c r="W31" s="238"/>
      <c r="X31" s="24"/>
    </row>
    <row r="32" spans="1:26" ht="12.75" customHeight="1" x14ac:dyDescent="0.25">
      <c r="A32" s="399"/>
      <c r="B32" s="228">
        <f ca="1">DATE(Calendrier!$A$1,_xlfn.SHEET()-1,(ROW()/2)-1)</f>
        <v>43600</v>
      </c>
      <c r="C32" s="229"/>
      <c r="D32" s="26" t="s">
        <v>31</v>
      </c>
      <c r="E32" s="231" t="str">
        <f t="shared" si="0"/>
        <v/>
      </c>
      <c r="F32" s="39"/>
      <c r="G32" s="40"/>
      <c r="H32" s="407">
        <f>((G32-F32)+(G33-F33))</f>
        <v>0</v>
      </c>
      <c r="I32" s="234"/>
      <c r="J32" s="235" t="str">
        <f t="shared" ref="J32" si="27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410" t="str">
        <f>IF(OR(C32="SiA",C32="SeA",C32="Si"),1,"")</f>
        <v/>
      </c>
      <c r="P32" s="38"/>
      <c r="Q32" s="38"/>
      <c r="R32" s="405">
        <f>((Q32-P32)-(Q33-P33))</f>
        <v>0</v>
      </c>
      <c r="S32" s="209"/>
      <c r="T32" s="253"/>
      <c r="U32" s="209"/>
      <c r="V32" s="210" t="str">
        <f t="shared" ref="V32" si="28">IF(OR(C32="SiA",C32="SeA",C32="Si",C32="Ast"),1,"")</f>
        <v/>
      </c>
      <c r="W32" s="237"/>
      <c r="X32" s="41"/>
    </row>
    <row r="33" spans="1:24" ht="12.75" customHeight="1" x14ac:dyDescent="0.25">
      <c r="A33" s="399"/>
      <c r="B33" s="228"/>
      <c r="C33" s="229"/>
      <c r="D33" s="26" t="s">
        <v>32</v>
      </c>
      <c r="E33" s="231"/>
      <c r="F33" s="42"/>
      <c r="G33" s="42"/>
      <c r="H33" s="422"/>
      <c r="I33" s="234"/>
      <c r="J33" s="235"/>
      <c r="K33" s="246"/>
      <c r="L33" s="221"/>
      <c r="M33" s="221"/>
      <c r="N33" s="221"/>
      <c r="O33" s="411"/>
      <c r="P33" s="38"/>
      <c r="Q33" s="38"/>
      <c r="R33" s="412"/>
      <c r="S33" s="302"/>
      <c r="T33" s="386"/>
      <c r="U33" s="302"/>
      <c r="V33" s="210"/>
      <c r="W33" s="291"/>
      <c r="X33" s="24"/>
    </row>
    <row r="34" spans="1:24" ht="13.5" customHeight="1" x14ac:dyDescent="0.25">
      <c r="A34" s="399"/>
      <c r="B34" s="228">
        <f ca="1">DATE(Calendrier!$A$1,_xlfn.SHEET()-1,(ROW()/2)-1)</f>
        <v>43601</v>
      </c>
      <c r="C34" s="229"/>
      <c r="D34" s="26" t="s">
        <v>31</v>
      </c>
      <c r="E34" s="231" t="str">
        <f>IF(C34="","",IF(OR(C34="Cp",C34="AM",C34="Re",C34="Fe"),"",1))</f>
        <v/>
      </c>
      <c r="F34" s="43"/>
      <c r="G34" s="44"/>
      <c r="H34" s="421">
        <f>((G34-F34)+(G35-F35))</f>
        <v>0</v>
      </c>
      <c r="I34" s="234"/>
      <c r="J34" s="235" t="str">
        <f t="shared" ref="J34" si="29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29" t="str">
        <f>IF(OR(C34="SiA",C34="SeA",C34="Si"),1,"")</f>
        <v/>
      </c>
      <c r="P34" s="38"/>
      <c r="Q34" s="38"/>
      <c r="R34" s="420">
        <f>((Q34-P34)-(Q35-P35))</f>
        <v>0</v>
      </c>
      <c r="S34" s="379"/>
      <c r="T34" s="381"/>
      <c r="U34" s="276"/>
      <c r="V34" s="210" t="str">
        <f t="shared" ref="V34" si="30">IF(OR(C34="SiA",C34="SeA",C34="Si",C34="Ast"),1,"")</f>
        <v/>
      </c>
      <c r="W34" s="278"/>
      <c r="X34" s="24"/>
    </row>
    <row r="35" spans="1:24" ht="13.5" customHeight="1" x14ac:dyDescent="0.25">
      <c r="A35" s="399"/>
      <c r="B35" s="228"/>
      <c r="C35" s="229"/>
      <c r="D35" s="26" t="s">
        <v>32</v>
      </c>
      <c r="E35" s="231"/>
      <c r="F35" s="46"/>
      <c r="G35" s="47"/>
      <c r="H35" s="418"/>
      <c r="I35" s="234"/>
      <c r="J35" s="235"/>
      <c r="K35" s="246"/>
      <c r="L35" s="221"/>
      <c r="M35" s="221"/>
      <c r="N35" s="221"/>
      <c r="O35" s="229"/>
      <c r="P35" s="38"/>
      <c r="Q35" s="38"/>
      <c r="R35" s="375"/>
      <c r="S35" s="379"/>
      <c r="T35" s="381"/>
      <c r="U35" s="276"/>
      <c r="V35" s="210"/>
      <c r="W35" s="278"/>
      <c r="X35" s="24"/>
    </row>
    <row r="36" spans="1:24" ht="12.75" customHeight="1" x14ac:dyDescent="0.25">
      <c r="A36" s="399"/>
      <c r="B36" s="254">
        <f ca="1">DATE(Calendrier!$A$1,_xlfn.SHEET()-1,(ROW()/2)-1)</f>
        <v>43602</v>
      </c>
      <c r="C36" s="229"/>
      <c r="D36" s="48" t="s">
        <v>31</v>
      </c>
      <c r="E36" s="231" t="str">
        <f t="shared" ref="E36:E64" si="31">IF(C36="","",IF(OR(C36="Cp",C36="AM",C36="Re",C36="Fe"),"",1))</f>
        <v/>
      </c>
      <c r="F36" s="49"/>
      <c r="G36" s="50"/>
      <c r="H36" s="418">
        <f>((G36-F36)+(G37-F37))</f>
        <v>0</v>
      </c>
      <c r="I36" s="296"/>
      <c r="J36" s="235" t="str">
        <f t="shared" ref="J36" si="32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29" t="str">
        <f>IF(OR(C36="SiA",C36="SeA",C36="Si"),1,"")</f>
        <v/>
      </c>
      <c r="P36" s="51"/>
      <c r="Q36" s="52"/>
      <c r="R36" s="375">
        <f>((Q36-P36)-(Q37-P37))</f>
        <v>0</v>
      </c>
      <c r="S36" s="379"/>
      <c r="T36" s="381"/>
      <c r="U36" s="276"/>
      <c r="V36" s="210" t="str">
        <f t="shared" ref="V36" si="33">IF(OR(C36="SiA",C36="SeA",C36="Si",C36="Ast"),1,"")</f>
        <v/>
      </c>
      <c r="W36" s="278"/>
      <c r="X36" s="53"/>
    </row>
    <row r="37" spans="1:24" ht="12.75" customHeight="1" x14ac:dyDescent="0.25">
      <c r="A37" s="399"/>
      <c r="B37" s="292"/>
      <c r="C37" s="229"/>
      <c r="D37" s="20" t="s">
        <v>32</v>
      </c>
      <c r="E37" s="293"/>
      <c r="F37" s="54"/>
      <c r="G37" s="55"/>
      <c r="H37" s="419"/>
      <c r="I37" s="297"/>
      <c r="J37" s="235"/>
      <c r="K37" s="283"/>
      <c r="L37" s="280"/>
      <c r="M37" s="281"/>
      <c r="N37" s="282"/>
      <c r="O37" s="417"/>
      <c r="P37" s="28"/>
      <c r="Q37" s="29"/>
      <c r="R37" s="376"/>
      <c r="S37" s="380"/>
      <c r="T37" s="382"/>
      <c r="U37" s="277"/>
      <c r="V37" s="210"/>
      <c r="W37" s="279"/>
    </row>
    <row r="38" spans="1:24" ht="12.75" customHeight="1" x14ac:dyDescent="0.25">
      <c r="A38" s="399"/>
      <c r="B38" s="274">
        <f ca="1">DATE(Calendrier!$A$1,_xlfn.SHEET()-1,(ROW()/2)-1)</f>
        <v>43603</v>
      </c>
      <c r="C38" s="229"/>
      <c r="D38" s="20" t="s">
        <v>31</v>
      </c>
      <c r="E38" s="268" t="str">
        <f t="shared" si="31"/>
        <v/>
      </c>
      <c r="F38" s="56"/>
      <c r="G38" s="56"/>
      <c r="H38" s="414">
        <f>((G38-F38)+(G39-F39))</f>
        <v>0</v>
      </c>
      <c r="I38" s="271"/>
      <c r="J38" s="235" t="str">
        <f t="shared" ref="J38" si="34">IF(OR(C38="SiA",C38="SeA",C38="Si",C38="Ast",C38="For"),1,"")</f>
        <v/>
      </c>
      <c r="K38" s="263"/>
      <c r="L38" s="247"/>
      <c r="M38" s="248"/>
      <c r="N38" s="249"/>
      <c r="O38" s="413" t="str">
        <f>IF(OR(C38="SiA",C38="SeA",C38="Si"),1,"")</f>
        <v/>
      </c>
      <c r="P38" s="28"/>
      <c r="Q38" s="29"/>
      <c r="R38" s="405">
        <f>((Q38-P38)-(Q39-P39))</f>
        <v>0</v>
      </c>
      <c r="S38" s="273"/>
      <c r="T38" s="384"/>
      <c r="U38" s="273"/>
      <c r="V38" s="210" t="str">
        <f t="shared" ref="V38" si="35">IF(OR(C38="SiA",C38="SeA",C38="Si",C38="Ast"),1,"")</f>
        <v/>
      </c>
      <c r="W38" s="291"/>
    </row>
    <row r="39" spans="1:24" ht="12.75" customHeight="1" x14ac:dyDescent="0.25">
      <c r="A39" s="399"/>
      <c r="B39" s="275"/>
      <c r="C39" s="229"/>
      <c r="D39" s="26" t="s">
        <v>32</v>
      </c>
      <c r="E39" s="269"/>
      <c r="F39" s="56"/>
      <c r="G39" s="56"/>
      <c r="H39" s="416"/>
      <c r="I39" s="272"/>
      <c r="J39" s="235"/>
      <c r="K39" s="264"/>
      <c r="L39" s="247"/>
      <c r="M39" s="248"/>
      <c r="N39" s="249"/>
      <c r="O39" s="415"/>
      <c r="P39" s="28"/>
      <c r="Q39" s="29"/>
      <c r="R39" s="412"/>
      <c r="S39" s="209"/>
      <c r="T39" s="253"/>
      <c r="U39" s="209"/>
      <c r="V39" s="210"/>
      <c r="W39" s="238"/>
    </row>
    <row r="40" spans="1:24" ht="12.75" customHeight="1" x14ac:dyDescent="0.25">
      <c r="A40" s="399"/>
      <c r="B40" s="274">
        <f ca="1">DATE(Calendrier!$A$1,_xlfn.SHEET()-1,(ROW()/2)-1)</f>
        <v>43604</v>
      </c>
      <c r="C40" s="229"/>
      <c r="D40" s="26" t="s">
        <v>31</v>
      </c>
      <c r="E40" s="268" t="str">
        <f t="shared" si="31"/>
        <v/>
      </c>
      <c r="F40" s="56"/>
      <c r="G40" s="56"/>
      <c r="H40" s="414">
        <f>((G40-F40)+(G41-F41))</f>
        <v>0</v>
      </c>
      <c r="I40" s="271"/>
      <c r="J40" s="235" t="str">
        <f t="shared" ref="J40" si="36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413" t="str">
        <f>IF(OR(C40="SiA",C40="SeA",C40="Si"),1,"")</f>
        <v/>
      </c>
      <c r="P40" s="28"/>
      <c r="Q40" s="29"/>
      <c r="R40" s="405">
        <f>((Q40-P40)-(Q41-P41))</f>
        <v>0</v>
      </c>
      <c r="S40" s="209"/>
      <c r="T40" s="253"/>
      <c r="U40" s="209"/>
      <c r="V40" s="210" t="str">
        <f t="shared" ref="V40" si="37">IF(OR(C40="SiA",C40="SeA",C40="Si",C40="Ast"),1,"")</f>
        <v/>
      </c>
      <c r="W40" s="237"/>
    </row>
    <row r="41" spans="1:24" ht="12.75" customHeight="1" thickBot="1" x14ac:dyDescent="0.3">
      <c r="A41" s="400"/>
      <c r="B41" s="275"/>
      <c r="C41" s="229"/>
      <c r="D41" s="26" t="s">
        <v>32</v>
      </c>
      <c r="E41" s="269"/>
      <c r="F41" s="56"/>
      <c r="G41" s="56"/>
      <c r="H41" s="416"/>
      <c r="I41" s="272"/>
      <c r="J41" s="235"/>
      <c r="K41" s="264"/>
      <c r="L41" s="247"/>
      <c r="M41" s="248"/>
      <c r="N41" s="249"/>
      <c r="O41" s="415"/>
      <c r="P41" s="28"/>
      <c r="Q41" s="29"/>
      <c r="R41" s="412"/>
      <c r="S41" s="209"/>
      <c r="T41" s="253"/>
      <c r="U41" s="209"/>
      <c r="V41" s="210"/>
      <c r="W41" s="238"/>
    </row>
    <row r="42" spans="1:24" ht="12.75" customHeight="1" x14ac:dyDescent="0.25">
      <c r="A42" s="311" t="s">
        <v>134</v>
      </c>
      <c r="B42" s="274">
        <f ca="1">DATE(Calendrier!$A$1,_xlfn.SHEET()-1,(ROW()/2)-1)</f>
        <v>43605</v>
      </c>
      <c r="C42" s="229"/>
      <c r="D42" s="26" t="s">
        <v>31</v>
      </c>
      <c r="E42" s="268" t="str">
        <f t="shared" si="31"/>
        <v/>
      </c>
      <c r="F42" s="56"/>
      <c r="G42" s="56"/>
      <c r="H42" s="414">
        <f>((G42-F42)+(G43-F43))</f>
        <v>0</v>
      </c>
      <c r="I42" s="271"/>
      <c r="J42" s="235" t="str">
        <f t="shared" ref="J42" si="38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413" t="str">
        <f>IF(OR(C42="SiA",C42="SeA",C42="Si"),1,"")</f>
        <v/>
      </c>
      <c r="P42" s="28"/>
      <c r="Q42" s="29"/>
      <c r="R42" s="405">
        <f>((Q42-P42)-(Q43-P43))</f>
        <v>0</v>
      </c>
      <c r="S42" s="209"/>
      <c r="T42" s="253"/>
      <c r="U42" s="209"/>
      <c r="V42" s="210" t="str">
        <f t="shared" ref="V42" si="39">IF(OR(C42="SiA",C42="SeA",C42="Si",C42="Ast"),1,"")</f>
        <v/>
      </c>
      <c r="W42" s="237"/>
    </row>
    <row r="43" spans="1:24" ht="12.75" customHeight="1" thickBot="1" x14ac:dyDescent="0.3">
      <c r="A43" s="347"/>
      <c r="B43" s="275"/>
      <c r="C43" s="229"/>
      <c r="D43" s="26" t="s">
        <v>32</v>
      </c>
      <c r="E43" s="269"/>
      <c r="F43" s="56"/>
      <c r="G43" s="56"/>
      <c r="H43" s="416"/>
      <c r="I43" s="272"/>
      <c r="J43" s="235"/>
      <c r="K43" s="264"/>
      <c r="L43" s="247"/>
      <c r="M43" s="248"/>
      <c r="N43" s="249"/>
      <c r="O43" s="415"/>
      <c r="P43" s="28"/>
      <c r="Q43" s="29"/>
      <c r="R43" s="412"/>
      <c r="S43" s="209"/>
      <c r="T43" s="253"/>
      <c r="U43" s="209"/>
      <c r="V43" s="210"/>
      <c r="W43" s="238"/>
    </row>
    <row r="44" spans="1:24" ht="12.75" customHeight="1" x14ac:dyDescent="0.25">
      <c r="A44" s="437">
        <f>SUM(H42:H55,R42:R55)</f>
        <v>0</v>
      </c>
      <c r="B44" s="266">
        <f ca="1">DATE(Calendrier!$A$1,_xlfn.SHEET()-1,(ROW()/2)-1)</f>
        <v>43606</v>
      </c>
      <c r="C44" s="229"/>
      <c r="D44" s="26" t="s">
        <v>31</v>
      </c>
      <c r="E44" s="268" t="str">
        <f t="shared" si="31"/>
        <v/>
      </c>
      <c r="F44" s="56"/>
      <c r="G44" s="56"/>
      <c r="H44" s="414">
        <f>((G44-F44)+(G45-F45))</f>
        <v>0</v>
      </c>
      <c r="I44" s="271"/>
      <c r="J44" s="235" t="str">
        <f t="shared" ref="J44" si="40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413" t="str">
        <f>IF(OR(C44="SiA",C44="SeA",C44="Si"),1,"")</f>
        <v/>
      </c>
      <c r="P44" s="28"/>
      <c r="Q44" s="29"/>
      <c r="R44" s="405">
        <f>((Q44-P44)-(Q45-P45))</f>
        <v>0</v>
      </c>
      <c r="S44" s="209"/>
      <c r="T44" s="253"/>
      <c r="U44" s="209"/>
      <c r="V44" s="210" t="str">
        <f t="shared" ref="V44" si="41">IF(OR(C44="SiA",C44="SeA",C44="Si",C44="Ast"),1,"")</f>
        <v/>
      </c>
      <c r="W44" s="237"/>
    </row>
    <row r="45" spans="1:24" ht="12.75" customHeight="1" x14ac:dyDescent="0.25">
      <c r="A45" s="399"/>
      <c r="B45" s="267"/>
      <c r="C45" s="229"/>
      <c r="D45" s="26" t="s">
        <v>32</v>
      </c>
      <c r="E45" s="269"/>
      <c r="F45" s="56"/>
      <c r="G45" s="56"/>
      <c r="H45" s="416"/>
      <c r="I45" s="272"/>
      <c r="J45" s="235"/>
      <c r="K45" s="264"/>
      <c r="L45" s="247"/>
      <c r="M45" s="248"/>
      <c r="N45" s="249"/>
      <c r="O45" s="415"/>
      <c r="P45" s="28"/>
      <c r="Q45" s="29"/>
      <c r="R45" s="412"/>
      <c r="S45" s="209"/>
      <c r="T45" s="253"/>
      <c r="U45" s="209"/>
      <c r="V45" s="210"/>
      <c r="W45" s="238"/>
    </row>
    <row r="46" spans="1:24" ht="12.75" customHeight="1" x14ac:dyDescent="0.25">
      <c r="A46" s="399"/>
      <c r="B46" s="266">
        <f ca="1">DATE(Calendrier!$A$1,_xlfn.SHEET()-1,(ROW()/2)-1)</f>
        <v>43607</v>
      </c>
      <c r="C46" s="229"/>
      <c r="D46" s="26" t="s">
        <v>31</v>
      </c>
      <c r="E46" s="268" t="str">
        <f t="shared" si="31"/>
        <v/>
      </c>
      <c r="F46" s="56"/>
      <c r="G46" s="56"/>
      <c r="H46" s="414">
        <f>((G46-F46)+(G47-F47))</f>
        <v>0</v>
      </c>
      <c r="I46" s="271"/>
      <c r="J46" s="235" t="str">
        <f t="shared" ref="J46" si="4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413" t="str">
        <f>IF(OR(C46="SiA",C46="SeA",C46="Si"),1,"")</f>
        <v/>
      </c>
      <c r="P46" s="28"/>
      <c r="Q46" s="29"/>
      <c r="R46" s="405">
        <f>((Q46-P46)-(Q47-P47))</f>
        <v>0</v>
      </c>
      <c r="S46" s="209"/>
      <c r="T46" s="253"/>
      <c r="U46" s="209"/>
      <c r="V46" s="210" t="str">
        <f t="shared" ref="V46" si="43">IF(OR(C46="SiA",C46="SeA",C46="Si",C46="Ast"),1,"")</f>
        <v/>
      </c>
      <c r="W46" s="237"/>
    </row>
    <row r="47" spans="1:24" ht="12.75" customHeight="1" x14ac:dyDescent="0.25">
      <c r="A47" s="399"/>
      <c r="B47" s="267"/>
      <c r="C47" s="229"/>
      <c r="D47" s="26" t="s">
        <v>32</v>
      </c>
      <c r="E47" s="269"/>
      <c r="F47" s="56"/>
      <c r="G47" s="56"/>
      <c r="H47" s="416"/>
      <c r="I47" s="272"/>
      <c r="J47" s="235"/>
      <c r="K47" s="264"/>
      <c r="L47" s="239"/>
      <c r="M47" s="240"/>
      <c r="N47" s="241"/>
      <c r="O47" s="415"/>
      <c r="P47" s="28"/>
      <c r="Q47" s="29"/>
      <c r="R47" s="412"/>
      <c r="S47" s="209"/>
      <c r="T47" s="253"/>
      <c r="U47" s="209"/>
      <c r="V47" s="210"/>
      <c r="W47" s="238"/>
    </row>
    <row r="48" spans="1:24" ht="12.75" customHeight="1" x14ac:dyDescent="0.25">
      <c r="A48" s="399"/>
      <c r="B48" s="258">
        <f ca="1">DATE(Calendrier!$A$1,_xlfn.SHEET()-1,(ROW()/2)-1)</f>
        <v>43608</v>
      </c>
      <c r="C48" s="229"/>
      <c r="D48" s="26" t="s">
        <v>31</v>
      </c>
      <c r="E48" s="260" t="str">
        <f t="shared" si="31"/>
        <v/>
      </c>
      <c r="F48" s="57"/>
      <c r="G48" s="57"/>
      <c r="H48" s="414">
        <f>((G48-F48)+(G49-F49))</f>
        <v>0</v>
      </c>
      <c r="I48" s="262"/>
      <c r="J48" s="235" t="str">
        <f t="shared" ref="J48" si="44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413" t="str">
        <f>IF(OR(C48="SiA",C48="SeA",C48="Si"),1,"")</f>
        <v/>
      </c>
      <c r="P48" s="34"/>
      <c r="Q48" s="35"/>
      <c r="R48" s="405">
        <f>((Q48-P48)-(Q49-P49))</f>
        <v>0</v>
      </c>
      <c r="S48" s="209"/>
      <c r="T48" s="253"/>
      <c r="U48" s="209"/>
      <c r="V48" s="210" t="str">
        <f t="shared" ref="V48" si="45">IF(OR(C48="SiA",C48="SeA",C48="Si",C48="Ast"),1,"")</f>
        <v/>
      </c>
      <c r="W48" s="237"/>
    </row>
    <row r="49" spans="1:23" ht="12.75" customHeight="1" x14ac:dyDescent="0.25">
      <c r="A49" s="399"/>
      <c r="B49" s="259"/>
      <c r="C49" s="229"/>
      <c r="D49" s="26" t="s">
        <v>32</v>
      </c>
      <c r="E49" s="242"/>
      <c r="F49" s="40"/>
      <c r="G49" s="40"/>
      <c r="H49" s="409"/>
      <c r="I49" s="245"/>
      <c r="J49" s="235"/>
      <c r="K49" s="246"/>
      <c r="L49" s="239"/>
      <c r="M49" s="240"/>
      <c r="N49" s="241"/>
      <c r="O49" s="411"/>
      <c r="P49" s="37"/>
      <c r="Q49" s="38"/>
      <c r="R49" s="412"/>
      <c r="S49" s="209"/>
      <c r="T49" s="253"/>
      <c r="U49" s="209"/>
      <c r="V49" s="210"/>
      <c r="W49" s="238"/>
    </row>
    <row r="50" spans="1:23" ht="12.75" customHeight="1" x14ac:dyDescent="0.25">
      <c r="A50" s="399"/>
      <c r="B50" s="255">
        <f ca="1">DATE(Calendrier!$A$1,_xlfn.SHEET()-1,(ROW()/2)-1)</f>
        <v>43609</v>
      </c>
      <c r="C50" s="229"/>
      <c r="D50" s="26" t="s">
        <v>31</v>
      </c>
      <c r="E50" s="242" t="str">
        <f t="shared" si="31"/>
        <v/>
      </c>
      <c r="F50" s="40"/>
      <c r="G50" s="40"/>
      <c r="H50" s="408">
        <f>((G50-F50)+(G51-F51))</f>
        <v>0</v>
      </c>
      <c r="I50" s="245"/>
      <c r="J50" s="235" t="str">
        <f t="shared" ref="J50" si="46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410" t="str">
        <f>IF(OR(C50="SiA",C50="SeA",C50="Si"),1,"")</f>
        <v/>
      </c>
      <c r="P50" s="37"/>
      <c r="Q50" s="38"/>
      <c r="R50" s="405">
        <f>((Q50-P50)-(Q51-P51))</f>
        <v>0</v>
      </c>
      <c r="S50" s="209"/>
      <c r="T50" s="253"/>
      <c r="U50" s="209"/>
      <c r="V50" s="210" t="str">
        <f t="shared" ref="V50" si="47">IF(OR(C50="SiA",C50="SeA",C50="Si",C50="Ast"),1,"")</f>
        <v/>
      </c>
      <c r="W50" s="237"/>
    </row>
    <row r="51" spans="1:23" ht="12.75" customHeight="1" x14ac:dyDescent="0.25">
      <c r="A51" s="399"/>
      <c r="B51" s="255"/>
      <c r="C51" s="229"/>
      <c r="D51" s="26" t="s">
        <v>32</v>
      </c>
      <c r="E51" s="242"/>
      <c r="F51" s="40"/>
      <c r="G51" s="40"/>
      <c r="H51" s="409"/>
      <c r="I51" s="245"/>
      <c r="J51" s="235"/>
      <c r="K51" s="246"/>
      <c r="L51" s="247"/>
      <c r="M51" s="248"/>
      <c r="N51" s="249"/>
      <c r="O51" s="411"/>
      <c r="P51" s="37"/>
      <c r="Q51" s="38"/>
      <c r="R51" s="412"/>
      <c r="S51" s="209"/>
      <c r="T51" s="253"/>
      <c r="U51" s="209"/>
      <c r="V51" s="210"/>
      <c r="W51" s="238"/>
    </row>
    <row r="52" spans="1:23" ht="12.75" customHeight="1" x14ac:dyDescent="0.25">
      <c r="A52" s="399"/>
      <c r="B52" s="255">
        <f ca="1">DATE(Calendrier!$A$1,_xlfn.SHEET()-1,(ROW()/2)-1)</f>
        <v>43610</v>
      </c>
      <c r="C52" s="229"/>
      <c r="D52" s="26" t="s">
        <v>31</v>
      </c>
      <c r="E52" s="242" t="str">
        <f t="shared" si="31"/>
        <v/>
      </c>
      <c r="F52" s="40"/>
      <c r="G52" s="40"/>
      <c r="H52" s="408">
        <f>((G52-F52)+(G53-F53))</f>
        <v>0</v>
      </c>
      <c r="I52" s="245"/>
      <c r="J52" s="235" t="str">
        <f t="shared" ref="J52" si="48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410" t="str">
        <f>IF(OR(C52="SiA",C52="SeA",C52="Si"),1,"")</f>
        <v/>
      </c>
      <c r="P52" s="37"/>
      <c r="Q52" s="38"/>
      <c r="R52" s="405">
        <f>((Q52-P52)-(Q53-P53))</f>
        <v>0</v>
      </c>
      <c r="S52" s="209"/>
      <c r="T52" s="253"/>
      <c r="U52" s="209"/>
      <c r="V52" s="210" t="str">
        <f t="shared" ref="V52" si="49">IF(OR(C52="SiA",C52="SeA",C52="Si",C52="Ast"),1,"")</f>
        <v/>
      </c>
      <c r="W52" s="237"/>
    </row>
    <row r="53" spans="1:23" ht="12.75" customHeight="1" x14ac:dyDescent="0.25">
      <c r="A53" s="399"/>
      <c r="B53" s="255"/>
      <c r="C53" s="229"/>
      <c r="D53" s="26" t="s">
        <v>32</v>
      </c>
      <c r="E53" s="242"/>
      <c r="F53" s="40"/>
      <c r="G53" s="40"/>
      <c r="H53" s="409"/>
      <c r="I53" s="245"/>
      <c r="J53" s="235"/>
      <c r="K53" s="246"/>
      <c r="L53" s="247"/>
      <c r="M53" s="248"/>
      <c r="N53" s="249"/>
      <c r="O53" s="411"/>
      <c r="P53" s="37"/>
      <c r="Q53" s="38"/>
      <c r="R53" s="412"/>
      <c r="S53" s="209"/>
      <c r="T53" s="253"/>
      <c r="U53" s="209"/>
      <c r="V53" s="210"/>
      <c r="W53" s="238"/>
    </row>
    <row r="54" spans="1:23" ht="12.75" customHeight="1" x14ac:dyDescent="0.25">
      <c r="A54" s="399"/>
      <c r="B54" s="255">
        <f ca="1">DATE(Calendrier!$A$1,_xlfn.SHEET()-1,(ROW()/2)-1)</f>
        <v>43611</v>
      </c>
      <c r="C54" s="229"/>
      <c r="D54" s="26" t="s">
        <v>31</v>
      </c>
      <c r="E54" s="242" t="str">
        <f t="shared" si="31"/>
        <v/>
      </c>
      <c r="F54" s="40"/>
      <c r="G54" s="40"/>
      <c r="H54" s="408">
        <f>((G54-F54)+(G55-F55))</f>
        <v>0</v>
      </c>
      <c r="I54" s="245"/>
      <c r="J54" s="235" t="str">
        <f t="shared" ref="J54" si="50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410" t="str">
        <f>IF(OR(C54="SiA",C54="SeA",C54="Si"),1,"")</f>
        <v/>
      </c>
      <c r="P54" s="37"/>
      <c r="Q54" s="38"/>
      <c r="R54" s="405">
        <f>((Q54-P54)-(Q55-P55))</f>
        <v>0</v>
      </c>
      <c r="S54" s="209"/>
      <c r="T54" s="253"/>
      <c r="U54" s="209"/>
      <c r="V54" s="210" t="str">
        <f t="shared" ref="V54" si="51">IF(OR(C54="SiA",C54="SeA",C54="Si",C54="Ast"),1,"")</f>
        <v/>
      </c>
      <c r="W54" s="237"/>
    </row>
    <row r="55" spans="1:23" ht="12.75" customHeight="1" thickBot="1" x14ac:dyDescent="0.3">
      <c r="A55" s="400"/>
      <c r="B55" s="255"/>
      <c r="C55" s="229"/>
      <c r="D55" s="26" t="s">
        <v>32</v>
      </c>
      <c r="E55" s="242"/>
      <c r="F55" s="40"/>
      <c r="G55" s="40"/>
      <c r="H55" s="409"/>
      <c r="I55" s="245"/>
      <c r="J55" s="235"/>
      <c r="K55" s="246"/>
      <c r="L55" s="247"/>
      <c r="M55" s="248"/>
      <c r="N55" s="249"/>
      <c r="O55" s="411"/>
      <c r="P55" s="37"/>
      <c r="Q55" s="38"/>
      <c r="R55" s="412"/>
      <c r="S55" s="209"/>
      <c r="T55" s="253"/>
      <c r="U55" s="209"/>
      <c r="V55" s="210"/>
      <c r="W55" s="238"/>
    </row>
    <row r="56" spans="1:23" ht="12.75" customHeight="1" x14ac:dyDescent="0.25">
      <c r="A56" s="311" t="s">
        <v>135</v>
      </c>
      <c r="B56" s="255">
        <f ca="1">DATE(Calendrier!$A$1,_xlfn.SHEET()-1,(ROW()/2)-1)</f>
        <v>43612</v>
      </c>
      <c r="C56" s="229"/>
      <c r="D56" s="26" t="s">
        <v>31</v>
      </c>
      <c r="E56" s="242" t="str">
        <f t="shared" si="31"/>
        <v/>
      </c>
      <c r="F56" s="40"/>
      <c r="G56" s="40"/>
      <c r="H56" s="408">
        <f>((G56-F56)+(G57-F57))</f>
        <v>0</v>
      </c>
      <c r="I56" s="245"/>
      <c r="J56" s="235" t="str">
        <f t="shared" ref="J56" si="52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410" t="str">
        <f>IF(OR(C56="SiA",C56="SeA",C56="Si"),1,"")</f>
        <v/>
      </c>
      <c r="P56" s="37"/>
      <c r="Q56" s="38"/>
      <c r="R56" s="405">
        <f>((Q56-P56)-(Q57-P57))</f>
        <v>0</v>
      </c>
      <c r="S56" s="209"/>
      <c r="T56" s="253"/>
      <c r="U56" s="209"/>
      <c r="V56" s="210" t="str">
        <f t="shared" ref="V56" si="53">IF(OR(C56="SiA",C56="SeA",C56="Si",C56="Ast"),1,"")</f>
        <v/>
      </c>
      <c r="W56" s="237"/>
    </row>
    <row r="57" spans="1:23" ht="12.75" customHeight="1" thickBot="1" x14ac:dyDescent="0.3">
      <c r="A57" s="347"/>
      <c r="B57" s="255"/>
      <c r="C57" s="229"/>
      <c r="D57" s="26" t="s">
        <v>32</v>
      </c>
      <c r="E57" s="242"/>
      <c r="F57" s="40"/>
      <c r="G57" s="40"/>
      <c r="H57" s="409"/>
      <c r="I57" s="245"/>
      <c r="J57" s="235"/>
      <c r="K57" s="246"/>
      <c r="L57" s="247"/>
      <c r="M57" s="248"/>
      <c r="N57" s="249"/>
      <c r="O57" s="411"/>
      <c r="P57" s="37"/>
      <c r="Q57" s="38"/>
      <c r="R57" s="412"/>
      <c r="S57" s="209"/>
      <c r="T57" s="253"/>
      <c r="U57" s="209"/>
      <c r="V57" s="210"/>
      <c r="W57" s="238"/>
    </row>
    <row r="58" spans="1:23" ht="12.75" customHeight="1" x14ac:dyDescent="0.25">
      <c r="A58" s="437">
        <f>SUM(H56:H65,R56:R65)+SUM(Juin!H4:H7,Juin!R4:R7)</f>
        <v>0</v>
      </c>
      <c r="B58" s="254">
        <f ca="1">DATE(Calendrier!$A$1,_xlfn.SHEET()-1,(ROW()/2)-1)</f>
        <v>43613</v>
      </c>
      <c r="C58" s="229"/>
      <c r="D58" s="26" t="s">
        <v>31</v>
      </c>
      <c r="E58" s="242" t="str">
        <f t="shared" si="31"/>
        <v/>
      </c>
      <c r="F58" s="40"/>
      <c r="G58" s="40"/>
      <c r="H58" s="408">
        <f>((G58-F58)+(G59-F59))</f>
        <v>0</v>
      </c>
      <c r="I58" s="245"/>
      <c r="J58" s="235" t="str">
        <f t="shared" ref="J58" si="54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410" t="str">
        <f>IF(OR(C58="SiA",C58="SeA",C58="Si"),1,"")</f>
        <v/>
      </c>
      <c r="P58" s="37"/>
      <c r="Q58" s="38"/>
      <c r="R58" s="405">
        <f>((Q58-P58)-(Q59-P59))</f>
        <v>0</v>
      </c>
      <c r="S58" s="209"/>
      <c r="T58" s="253"/>
      <c r="U58" s="209"/>
      <c r="V58" s="210" t="str">
        <f t="shared" ref="V58" si="55">IF(OR(C58="SiA",C58="SeA",C58="Si",C58="Ast"),1,"")</f>
        <v/>
      </c>
      <c r="W58" s="237"/>
    </row>
    <row r="59" spans="1:23" ht="12.75" customHeight="1" x14ac:dyDescent="0.25">
      <c r="A59" s="399"/>
      <c r="B59" s="254"/>
      <c r="C59" s="229"/>
      <c r="D59" s="26" t="s">
        <v>32</v>
      </c>
      <c r="E59" s="242"/>
      <c r="F59" s="40"/>
      <c r="G59" s="40"/>
      <c r="H59" s="409"/>
      <c r="I59" s="245"/>
      <c r="J59" s="235"/>
      <c r="K59" s="246"/>
      <c r="L59" s="247"/>
      <c r="M59" s="248"/>
      <c r="N59" s="249"/>
      <c r="O59" s="411"/>
      <c r="P59" s="37"/>
      <c r="Q59" s="38"/>
      <c r="R59" s="412"/>
      <c r="S59" s="209"/>
      <c r="T59" s="253"/>
      <c r="U59" s="209"/>
      <c r="V59" s="210"/>
      <c r="W59" s="238"/>
    </row>
    <row r="60" spans="1:23" ht="12.75" customHeight="1" x14ac:dyDescent="0.25">
      <c r="A60" s="399"/>
      <c r="B60" s="254">
        <f ca="1">DATE(Calendrier!$A$1,_xlfn.SHEET()-1,(ROW()/2)-1)</f>
        <v>43614</v>
      </c>
      <c r="C60" s="229"/>
      <c r="D60" s="26" t="s">
        <v>31</v>
      </c>
      <c r="E60" s="242" t="str">
        <f t="shared" si="31"/>
        <v/>
      </c>
      <c r="F60" s="40"/>
      <c r="G60" s="40"/>
      <c r="H60" s="408">
        <f>((G60-F60)+(G61-F61))</f>
        <v>0</v>
      </c>
      <c r="I60" s="245"/>
      <c r="J60" s="235" t="str">
        <f t="shared" ref="J60" si="56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410" t="str">
        <f>IF(OR(C60="SiA",C60="SeA",C60="Si"),1,"")</f>
        <v/>
      </c>
      <c r="P60" s="37"/>
      <c r="Q60" s="38"/>
      <c r="R60" s="405">
        <f>((Q60-P60)-(Q61-P61))</f>
        <v>0</v>
      </c>
      <c r="S60" s="209"/>
      <c r="T60" s="253"/>
      <c r="U60" s="209"/>
      <c r="V60" s="210" t="str">
        <f t="shared" ref="V60" si="57">IF(OR(C60="SiA",C60="SeA",C60="Si",C60="Ast"),1,"")</f>
        <v/>
      </c>
      <c r="W60" s="237"/>
    </row>
    <row r="61" spans="1:23" ht="12.75" customHeight="1" x14ac:dyDescent="0.25">
      <c r="A61" s="399"/>
      <c r="B61" s="254"/>
      <c r="C61" s="229"/>
      <c r="D61" s="26" t="s">
        <v>32</v>
      </c>
      <c r="E61" s="242"/>
      <c r="F61" s="40"/>
      <c r="G61" s="40"/>
      <c r="H61" s="409"/>
      <c r="I61" s="245"/>
      <c r="J61" s="235"/>
      <c r="K61" s="246"/>
      <c r="L61" s="239"/>
      <c r="M61" s="240"/>
      <c r="N61" s="241"/>
      <c r="O61" s="411"/>
      <c r="P61" s="37"/>
      <c r="Q61" s="38"/>
      <c r="R61" s="412"/>
      <c r="S61" s="209"/>
      <c r="T61" s="253"/>
      <c r="U61" s="209"/>
      <c r="V61" s="210"/>
      <c r="W61" s="238"/>
    </row>
    <row r="62" spans="1:23" ht="12.75" customHeight="1" x14ac:dyDescent="0.25">
      <c r="A62" s="399"/>
      <c r="B62" s="228">
        <f ca="1">DATE(Calendrier!$A$1,_xlfn.SHEET()-1,(ROW()/2)-1)</f>
        <v>43615</v>
      </c>
      <c r="C62" s="229"/>
      <c r="D62" s="26" t="s">
        <v>31</v>
      </c>
      <c r="E62" s="242" t="str">
        <f t="shared" si="31"/>
        <v/>
      </c>
      <c r="F62" s="36"/>
      <c r="G62" s="36"/>
      <c r="H62" s="408">
        <f>((G62-F62)+(G63-F63))</f>
        <v>0</v>
      </c>
      <c r="I62" s="245"/>
      <c r="J62" s="235" t="str">
        <f t="shared" ref="J62" si="58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410" t="str">
        <f>IF(OR(C62="SiA",C62="SeA",C62="Si"),1,"")</f>
        <v/>
      </c>
      <c r="P62" s="37"/>
      <c r="Q62" s="38"/>
      <c r="R62" s="405">
        <f>((Q62-P62)-(Q63-P63))</f>
        <v>0</v>
      </c>
      <c r="S62" s="209"/>
      <c r="T62" s="253"/>
      <c r="U62" s="209"/>
      <c r="V62" s="210" t="str">
        <f t="shared" ref="V62" si="59">IF(OR(C62="SiA",C62="SeA",C62="Si",C62="Ast"),1,"")</f>
        <v/>
      </c>
      <c r="W62" s="237"/>
    </row>
    <row r="63" spans="1:23" ht="12.75" customHeight="1" x14ac:dyDescent="0.25">
      <c r="A63" s="399"/>
      <c r="B63" s="228"/>
      <c r="C63" s="229"/>
      <c r="D63" s="26" t="s">
        <v>32</v>
      </c>
      <c r="E63" s="242"/>
      <c r="F63" s="36"/>
      <c r="G63" s="36"/>
      <c r="H63" s="409"/>
      <c r="I63" s="245"/>
      <c r="J63" s="235"/>
      <c r="K63" s="246"/>
      <c r="L63" s="239"/>
      <c r="M63" s="240"/>
      <c r="N63" s="241"/>
      <c r="O63" s="411"/>
      <c r="P63" s="38"/>
      <c r="Q63" s="38"/>
      <c r="R63" s="412"/>
      <c r="S63" s="209"/>
      <c r="T63" s="253"/>
      <c r="U63" s="209"/>
      <c r="V63" s="210"/>
      <c r="W63" s="238"/>
    </row>
    <row r="64" spans="1:23" ht="13.5" customHeight="1" thickBot="1" x14ac:dyDescent="0.3">
      <c r="A64" s="399"/>
      <c r="B64" s="228">
        <f ca="1">DATE(Calendrier!$A$1,_xlfn.SHEET()-1,(ROW()/2)-1)</f>
        <v>43616</v>
      </c>
      <c r="C64" s="229"/>
      <c r="D64" s="26" t="s">
        <v>31</v>
      </c>
      <c r="E64" s="231" t="str">
        <f t="shared" si="31"/>
        <v/>
      </c>
      <c r="F64" s="39"/>
      <c r="G64" s="40"/>
      <c r="H64" s="407">
        <f>((G64-F64)+(G65-F65))</f>
        <v>0</v>
      </c>
      <c r="I64" s="234"/>
      <c r="J64" s="235" t="str">
        <f t="shared" ref="J64" si="60">IF(OR(C64="SiA",C64="SeA",C64="Si",C64="Ast",C64="For"),1,"")</f>
        <v/>
      </c>
      <c r="K64" s="219" t="str">
        <f>IF(OR(C64="Cp"),1,"")</f>
        <v/>
      </c>
      <c r="L64" s="221"/>
      <c r="M64" s="221"/>
      <c r="N64" s="221"/>
      <c r="O64" s="230" t="str">
        <f>IF(OR(C64="SiA",C64="SeA",C64="Si"),1,"")</f>
        <v/>
      </c>
      <c r="P64" s="58"/>
      <c r="Q64" s="38"/>
      <c r="R64" s="405">
        <f>((Q64-P64)-(Q65-P65))</f>
        <v>0</v>
      </c>
      <c r="S64" s="209"/>
      <c r="T64" s="253"/>
      <c r="U64" s="209"/>
      <c r="V64" s="210" t="str">
        <f t="shared" ref="V64" si="61">IF(OR(C64="SiA",C64="SeA",C64="Si",C64="Ast"),1,"")</f>
        <v/>
      </c>
      <c r="W64" s="212"/>
    </row>
    <row r="65" spans="1:24" ht="13.5" customHeight="1" thickBot="1" x14ac:dyDescent="0.3">
      <c r="A65" s="400"/>
      <c r="B65" s="228"/>
      <c r="C65" s="230"/>
      <c r="D65" s="59" t="s">
        <v>32</v>
      </c>
      <c r="E65" s="232"/>
      <c r="F65" s="42"/>
      <c r="G65" s="42"/>
      <c r="H65" s="407"/>
      <c r="I65" s="234"/>
      <c r="J65" s="236"/>
      <c r="K65" s="220"/>
      <c r="L65" s="214"/>
      <c r="M65" s="214"/>
      <c r="N65" s="214"/>
      <c r="O65" s="404"/>
      <c r="P65" s="37"/>
      <c r="Q65" s="60"/>
      <c r="R65" s="406"/>
      <c r="S65" s="209"/>
      <c r="T65" s="253"/>
      <c r="U65" s="209"/>
      <c r="V65" s="211"/>
      <c r="W65" s="213"/>
    </row>
    <row r="66" spans="1:24" ht="16.5" thickBot="1" x14ac:dyDescent="0.3">
      <c r="B66" s="215" t="s">
        <v>35</v>
      </c>
      <c r="C66" s="216"/>
      <c r="E66" s="61">
        <f>SUM(E4:E65)</f>
        <v>0</v>
      </c>
      <c r="F66" s="352">
        <f>SUM(H4:H65)</f>
        <v>0</v>
      </c>
      <c r="G66" s="353"/>
      <c r="H66" s="62"/>
      <c r="I66" s="63">
        <f>SUM(I4:I65)</f>
        <v>0</v>
      </c>
      <c r="J66" s="64">
        <f>SUM(J4:J65)</f>
        <v>0</v>
      </c>
      <c r="K66" s="65">
        <f>SUM(K4:K65)</f>
        <v>0</v>
      </c>
      <c r="L66" s="66"/>
      <c r="M66" s="67"/>
      <c r="N66" s="68" t="s">
        <v>35</v>
      </c>
      <c r="O66" s="69">
        <f>SUM(O4:O65)</f>
        <v>0</v>
      </c>
      <c r="P66" s="70"/>
      <c r="Q66" s="71"/>
      <c r="R66" s="72">
        <f t="shared" ref="R66:W66" si="62">SUM(R4:R65)</f>
        <v>0</v>
      </c>
      <c r="S66" s="73">
        <f t="shared" si="62"/>
        <v>0</v>
      </c>
      <c r="T66" s="73">
        <f t="shared" si="62"/>
        <v>0</v>
      </c>
      <c r="U66" s="73">
        <f t="shared" si="62"/>
        <v>0</v>
      </c>
      <c r="V66" s="74">
        <f t="shared" si="62"/>
        <v>0</v>
      </c>
      <c r="W66" s="75">
        <f t="shared" si="62"/>
        <v>0</v>
      </c>
      <c r="X66" s="76"/>
    </row>
  </sheetData>
  <sheetProtection sheet="1" objects="1" scenarios="1"/>
  <mergeCells count="510">
    <mergeCell ref="A3:A4"/>
    <mergeCell ref="C3:D3"/>
    <mergeCell ref="L3:N3"/>
    <mergeCell ref="B4:B5"/>
    <mergeCell ref="C4:C5"/>
    <mergeCell ref="E4:E5"/>
    <mergeCell ref="J4:J5"/>
    <mergeCell ref="K4:K5"/>
    <mergeCell ref="V4:V5"/>
    <mergeCell ref="A5:A13"/>
    <mergeCell ref="W4:W5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H4:H5"/>
    <mergeCell ref="I4:I5"/>
    <mergeCell ref="U6:U7"/>
    <mergeCell ref="V6:V7"/>
    <mergeCell ref="W6:W7"/>
    <mergeCell ref="L7:N7"/>
    <mergeCell ref="R6:R7"/>
    <mergeCell ref="S6:S7"/>
    <mergeCell ref="T6:T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U8:U9"/>
    <mergeCell ref="V8:V9"/>
    <mergeCell ref="W8:W9"/>
    <mergeCell ref="L9:N9"/>
    <mergeCell ref="R8:R9"/>
    <mergeCell ref="S8:S9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U14:U15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A14:A15"/>
    <mergeCell ref="A16:A27"/>
    <mergeCell ref="A28:A29"/>
    <mergeCell ref="A42:A43"/>
    <mergeCell ref="A56:A57"/>
    <mergeCell ref="A58:A65"/>
    <mergeCell ref="A44:A55"/>
    <mergeCell ref="A30:A41"/>
    <mergeCell ref="U64:U65"/>
    <mergeCell ref="U60:U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E56:E57"/>
    <mergeCell ref="H56:H57"/>
    <mergeCell ref="I56:I57"/>
    <mergeCell ref="J56:J57"/>
  </mergeCells>
  <conditionalFormatting sqref="B62:I65 B4:B61 D4:U5 W4:W65 D6:I61 J6:U65">
    <cfRule type="expression" dxfId="46" priority="5">
      <formula>WEEKDAY(INDIRECT("$B"&amp;ROW()-MOD(ROW(),2)),2)&gt;5</formula>
    </cfRule>
  </conditionalFormatting>
  <conditionalFormatting sqref="C4:C61">
    <cfRule type="expression" dxfId="45" priority="4">
      <formula>WEEKDAY(INDIRECT("$B"&amp;ROW()-MOD(ROW(),2)),2)&gt;5</formula>
    </cfRule>
  </conditionalFormatting>
  <conditionalFormatting sqref="V4:V65">
    <cfRule type="expression" dxfId="44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AC51BE81-9C47-4724-9B22-8D80E9FC4042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E8550B45-B48A-4875-AEE5-E7A4730D48B6}">
      <formula1>"Si,SiA,SeA,Ast,For,Fe,R3,Réc,Cp,AM"</formula1>
    </dataValidation>
  </dataValidations>
  <pageMargins left="0.7" right="0.7" top="0.75" bottom="0.75" header="0.3" footer="0.3"/>
  <ignoredErrors>
    <ignoredError sqref="H4:H65 O4:O65 J4:J6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364202FD-08C0-4CC6-BE7D-3AD1E926B61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B62:I65 B4:B61 D4:U5 W4:W65 D6:I61 J6:U65</xm:sqref>
        </x14:conditionalFormatting>
        <x14:conditionalFormatting xmlns:xm="http://schemas.microsoft.com/office/excel/2006/main">
          <x14:cfRule type="expression" priority="3" id="{0547C689-F3C9-4002-901F-E518675489B2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D2D46284-FCE3-4475-9E7C-FB2308B0216C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6620-459D-4F5C-A0BF-7060C4D1D569}">
  <dimension ref="A1:Z65"/>
  <sheetViews>
    <sheetView showZeros="0" topLeftCell="A25" zoomScale="80" zoomScaleNormal="80" workbookViewId="0">
      <selection activeCell="V4" sqref="V4:V5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570312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133"/>
      <c r="B3" s="136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6" ht="12.75" customHeight="1" x14ac:dyDescent="0.25">
      <c r="A4" s="133"/>
      <c r="B4" s="443">
        <f ca="1">DATE(Calendrier!$A$1,_xlfn.SHEET()-1,(ROW()/2)-1)</f>
        <v>43617</v>
      </c>
      <c r="C4" s="390"/>
      <c r="D4" s="20" t="s">
        <v>31</v>
      </c>
      <c r="E4" s="328" t="str">
        <f t="shared" ref="E4:E32" si="0">IF(C4="","",IF(OR(C4="Cp",C4="AM",C4="Re",C4="Fe"),"",1))</f>
        <v/>
      </c>
      <c r="F4" s="21"/>
      <c r="G4" s="21"/>
      <c r="H4" s="429">
        <f>((G4-F4)+(G5-F5))</f>
        <v>0</v>
      </c>
      <c r="I4" s="330"/>
      <c r="J4" s="331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427" t="str">
        <f>IF(OR(C4="SiA",C4="SeA",C4="Si"),1,"")</f>
        <v/>
      </c>
      <c r="P4" s="22"/>
      <c r="Q4" s="23"/>
      <c r="R4" s="428">
        <f>((Q4-P4)-(Q5-P5))</f>
        <v>0</v>
      </c>
      <c r="S4" s="346"/>
      <c r="T4" s="393"/>
      <c r="U4" s="346"/>
      <c r="V4" s="335" t="str">
        <f>IF(OR(C4="SiA",C4="SeA",C4="Ast"),1,"")</f>
        <v/>
      </c>
      <c r="W4" s="387"/>
      <c r="X4" s="24"/>
      <c r="Y4" s="25"/>
      <c r="Z4" s="8"/>
    </row>
    <row r="5" spans="1:26" ht="13.5" customHeight="1" x14ac:dyDescent="0.25">
      <c r="A5" s="134"/>
      <c r="B5" s="442"/>
      <c r="C5" s="229"/>
      <c r="D5" s="26" t="s">
        <v>32</v>
      </c>
      <c r="E5" s="269"/>
      <c r="F5" s="27"/>
      <c r="G5" s="27"/>
      <c r="H5" s="426"/>
      <c r="I5" s="272"/>
      <c r="J5" s="235"/>
      <c r="K5" s="316"/>
      <c r="L5" s="247"/>
      <c r="M5" s="248"/>
      <c r="N5" s="249"/>
      <c r="O5" s="415"/>
      <c r="P5" s="28"/>
      <c r="Q5" s="29"/>
      <c r="R5" s="412"/>
      <c r="S5" s="209"/>
      <c r="T5" s="253"/>
      <c r="U5" s="209"/>
      <c r="V5" s="210"/>
      <c r="W5" s="367"/>
      <c r="X5" s="24"/>
      <c r="Y5" s="25"/>
      <c r="Z5" s="8"/>
    </row>
    <row r="6" spans="1:26" ht="12.75" customHeight="1" x14ac:dyDescent="0.25">
      <c r="A6" s="134"/>
      <c r="B6" s="441">
        <f ca="1">DATE(Calendrier!$A$1,_xlfn.SHEET()-1,(ROW()/2)-1)</f>
        <v>43618</v>
      </c>
      <c r="C6" s="229"/>
      <c r="D6" s="20" t="s">
        <v>31</v>
      </c>
      <c r="E6" s="268" t="str">
        <f t="shared" si="0"/>
        <v/>
      </c>
      <c r="F6" s="30"/>
      <c r="G6" s="30"/>
      <c r="H6" s="425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413" t="str">
        <f>IF(OR(C6="SiA",C6="SeA",C6="Si"),1,"")</f>
        <v/>
      </c>
      <c r="P6" s="28"/>
      <c r="Q6" s="29"/>
      <c r="R6" s="405">
        <f>((Q6-P6)-(Q7-P7))</f>
        <v>0</v>
      </c>
      <c r="S6" s="209"/>
      <c r="T6" s="253"/>
      <c r="U6" s="209"/>
      <c r="V6" s="210" t="str">
        <f t="shared" ref="V6" si="2">IF(OR(C6="SiA",C6="SeA",C6="Si",C6="Ast"),1,"")</f>
        <v/>
      </c>
      <c r="W6" s="366"/>
      <c r="X6" s="31"/>
      <c r="Y6" s="32"/>
      <c r="Z6" s="8"/>
    </row>
    <row r="7" spans="1:26" ht="12.75" customHeight="1" thickBot="1" x14ac:dyDescent="0.3">
      <c r="A7" s="135"/>
      <c r="B7" s="442"/>
      <c r="C7" s="229"/>
      <c r="D7" s="26" t="s">
        <v>32</v>
      </c>
      <c r="E7" s="269"/>
      <c r="F7" s="30"/>
      <c r="G7" s="30"/>
      <c r="H7" s="426"/>
      <c r="I7" s="322"/>
      <c r="J7" s="235"/>
      <c r="K7" s="316"/>
      <c r="L7" s="247"/>
      <c r="M7" s="248"/>
      <c r="N7" s="249"/>
      <c r="O7" s="415"/>
      <c r="P7" s="28"/>
      <c r="Q7" s="29"/>
      <c r="R7" s="412"/>
      <c r="S7" s="209"/>
      <c r="T7" s="253"/>
      <c r="U7" s="209"/>
      <c r="V7" s="210"/>
      <c r="W7" s="367"/>
      <c r="X7" s="31"/>
      <c r="Y7" s="32"/>
      <c r="Z7" s="8"/>
    </row>
    <row r="8" spans="1:26" ht="12.75" customHeight="1" x14ac:dyDescent="0.25">
      <c r="A8" s="439" t="s">
        <v>136</v>
      </c>
      <c r="B8" s="309">
        <f ca="1">DATE(Calendrier!$A$1,_xlfn.SHEET()-1,(ROW()/2)-1)</f>
        <v>43619</v>
      </c>
      <c r="C8" s="229"/>
      <c r="D8" s="26" t="s">
        <v>31</v>
      </c>
      <c r="E8" s="268" t="str">
        <f t="shared" si="0"/>
        <v/>
      </c>
      <c r="F8" s="30"/>
      <c r="G8" s="30"/>
      <c r="H8" s="425">
        <f>((G8-F8)+(G9-F9))</f>
        <v>0</v>
      </c>
      <c r="I8" s="321"/>
      <c r="J8" s="235" t="str">
        <f t="shared" ref="J8" si="3">IF(OR(C8="SiA",C8="SeA",C8="Si",C8="Ast",C8="For"),1,"")</f>
        <v/>
      </c>
      <c r="K8" s="315" t="str">
        <f>IF(OR(C8="Cp"),1,"")</f>
        <v/>
      </c>
      <c r="L8" s="247"/>
      <c r="M8" s="248"/>
      <c r="N8" s="249"/>
      <c r="O8" s="413" t="str">
        <f>IF(OR(C8="SiA",C8="SeA",C8="Si"),1,"")</f>
        <v/>
      </c>
      <c r="P8" s="28"/>
      <c r="Q8" s="29"/>
      <c r="R8" s="405">
        <f>((Q8-P8)-(Q9-P9))</f>
        <v>0</v>
      </c>
      <c r="S8" s="209"/>
      <c r="T8" s="253"/>
      <c r="U8" s="209"/>
      <c r="V8" s="210" t="str">
        <f t="shared" ref="V8" si="4">IF(OR(C8="SiA",C8="SeA",C8="Si",C8="Ast"),1,"")</f>
        <v/>
      </c>
      <c r="W8" s="366"/>
      <c r="X8" s="31"/>
      <c r="Y8" s="32"/>
      <c r="Z8" s="8"/>
    </row>
    <row r="9" spans="1:26" ht="12.75" customHeight="1" thickBot="1" x14ac:dyDescent="0.3">
      <c r="A9" s="395"/>
      <c r="B9" s="310"/>
      <c r="C9" s="229"/>
      <c r="D9" s="26" t="s">
        <v>32</v>
      </c>
      <c r="E9" s="269"/>
      <c r="F9" s="30"/>
      <c r="G9" s="30"/>
      <c r="H9" s="426"/>
      <c r="I9" s="322"/>
      <c r="J9" s="235"/>
      <c r="K9" s="316"/>
      <c r="L9" s="247"/>
      <c r="M9" s="248"/>
      <c r="N9" s="249"/>
      <c r="O9" s="415"/>
      <c r="P9" s="28"/>
      <c r="Q9" s="29"/>
      <c r="R9" s="412"/>
      <c r="S9" s="209"/>
      <c r="T9" s="253"/>
      <c r="U9" s="209"/>
      <c r="V9" s="210"/>
      <c r="W9" s="367"/>
      <c r="X9" s="31"/>
      <c r="Y9" s="32"/>
      <c r="Z9" s="8"/>
    </row>
    <row r="10" spans="1:26" ht="12.75" customHeight="1" x14ac:dyDescent="0.25">
      <c r="A10" s="438">
        <f>SUM(H8:H21,R8:R21)</f>
        <v>0</v>
      </c>
      <c r="B10" s="309">
        <f ca="1">DATE(Calendrier!$A$1,_xlfn.SHEET()-1,(ROW()/2)-1)</f>
        <v>43620</v>
      </c>
      <c r="C10" s="229"/>
      <c r="D10" s="26" t="s">
        <v>31</v>
      </c>
      <c r="E10" s="268" t="str">
        <f t="shared" si="0"/>
        <v/>
      </c>
      <c r="F10" s="30"/>
      <c r="G10" s="30"/>
      <c r="H10" s="425">
        <f>((G10-F10)+(G11-F11))</f>
        <v>0</v>
      </c>
      <c r="I10" s="321"/>
      <c r="J10" s="235" t="str">
        <f t="shared" ref="J10" si="5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413" t="str">
        <f>IF(OR(C10="SiA",C10="SeA",C10="Si"),1,"")</f>
        <v/>
      </c>
      <c r="P10" s="28"/>
      <c r="Q10" s="29"/>
      <c r="R10" s="405">
        <f>((Q10-P10)-(Q11-P11))</f>
        <v>0</v>
      </c>
      <c r="S10" s="209"/>
      <c r="T10" s="253"/>
      <c r="U10" s="209"/>
      <c r="V10" s="210" t="str">
        <f t="shared" ref="V10" si="6">IF(OR(C10="SiA",C10="SeA",C10="Si",C10="Ast"),1,"")</f>
        <v/>
      </c>
      <c r="W10" s="366"/>
      <c r="X10" s="31"/>
      <c r="Z10" s="8"/>
    </row>
    <row r="11" spans="1:26" ht="12.75" customHeight="1" x14ac:dyDescent="0.25">
      <c r="A11" s="397"/>
      <c r="B11" s="310"/>
      <c r="C11" s="229"/>
      <c r="D11" s="26" t="s">
        <v>32</v>
      </c>
      <c r="E11" s="269"/>
      <c r="F11" s="30"/>
      <c r="G11" s="30"/>
      <c r="H11" s="426"/>
      <c r="I11" s="322"/>
      <c r="J11" s="235"/>
      <c r="K11" s="316"/>
      <c r="L11" s="247"/>
      <c r="M11" s="248"/>
      <c r="N11" s="249"/>
      <c r="O11" s="415"/>
      <c r="P11" s="28"/>
      <c r="Q11" s="29"/>
      <c r="R11" s="412"/>
      <c r="S11" s="209"/>
      <c r="T11" s="253"/>
      <c r="U11" s="209"/>
      <c r="V11" s="210"/>
      <c r="W11" s="367"/>
      <c r="X11" s="31"/>
      <c r="Z11" s="8"/>
    </row>
    <row r="12" spans="1:26" ht="12.75" customHeight="1" x14ac:dyDescent="0.25">
      <c r="A12" s="397"/>
      <c r="B12" s="309">
        <f ca="1">DATE(Calendrier!$A$1,_xlfn.SHEET()-1,(ROW()/2)-1)</f>
        <v>43621</v>
      </c>
      <c r="C12" s="229"/>
      <c r="D12" s="26" t="s">
        <v>31</v>
      </c>
      <c r="E12" s="268" t="str">
        <f t="shared" si="0"/>
        <v/>
      </c>
      <c r="F12" s="30"/>
      <c r="G12" s="30"/>
      <c r="H12" s="425">
        <f>((G12-F12)+(G13-F13))</f>
        <v>0</v>
      </c>
      <c r="I12" s="271"/>
      <c r="J12" s="235" t="str">
        <f t="shared" ref="J12" si="7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413" t="str">
        <f>IF(OR(C12="SiA",C12="SeA",C12="Si"),1,"")</f>
        <v/>
      </c>
      <c r="P12" s="28"/>
      <c r="Q12" s="29"/>
      <c r="R12" s="405">
        <f>((Q12-P12)-(Q13-P13))</f>
        <v>0</v>
      </c>
      <c r="S12" s="209"/>
      <c r="T12" s="253"/>
      <c r="U12" s="209"/>
      <c r="V12" s="210" t="str">
        <f t="shared" ref="V12" si="8">IF(OR(C12="SiA",C12="SeA",C12="Si",C12="Ast"),1,"")</f>
        <v/>
      </c>
      <c r="W12" s="366"/>
      <c r="X12" s="31"/>
      <c r="Z12" s="8"/>
    </row>
    <row r="13" spans="1:26" ht="12.75" customHeight="1" x14ac:dyDescent="0.25">
      <c r="A13" s="397"/>
      <c r="B13" s="310"/>
      <c r="C13" s="229"/>
      <c r="D13" s="26" t="s">
        <v>32</v>
      </c>
      <c r="E13" s="269"/>
      <c r="F13" s="30"/>
      <c r="G13" s="30"/>
      <c r="H13" s="426"/>
      <c r="I13" s="272"/>
      <c r="J13" s="235"/>
      <c r="K13" s="316"/>
      <c r="L13" s="247"/>
      <c r="M13" s="248"/>
      <c r="N13" s="249"/>
      <c r="O13" s="415"/>
      <c r="P13" s="28"/>
      <c r="Q13" s="29"/>
      <c r="R13" s="412"/>
      <c r="S13" s="209"/>
      <c r="T13" s="253"/>
      <c r="U13" s="209"/>
      <c r="V13" s="210"/>
      <c r="W13" s="367"/>
      <c r="X13" s="31"/>
      <c r="Z13" s="8"/>
    </row>
    <row r="14" spans="1:26" ht="12.75" customHeight="1" x14ac:dyDescent="0.25">
      <c r="A14" s="397"/>
      <c r="B14" s="309">
        <f ca="1">DATE(Calendrier!$A$1,_xlfn.SHEET()-1,(ROW()/2)-1)</f>
        <v>43622</v>
      </c>
      <c r="C14" s="229"/>
      <c r="D14" s="26" t="s">
        <v>31</v>
      </c>
      <c r="E14" s="268" t="str">
        <f t="shared" si="0"/>
        <v/>
      </c>
      <c r="F14" s="30"/>
      <c r="G14" s="30"/>
      <c r="H14" s="425">
        <f>((G14-F14)+(G15-F15))</f>
        <v>0</v>
      </c>
      <c r="I14" s="271"/>
      <c r="J14" s="235" t="str">
        <f t="shared" ref="J14" si="9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413" t="str">
        <f>IF(OR(C14="SiA",C14="SeA",C14="Si"),1,"")</f>
        <v/>
      </c>
      <c r="P14" s="28"/>
      <c r="Q14" s="29"/>
      <c r="R14" s="405">
        <f>((Q14-P14)-(Q15-P15))</f>
        <v>0</v>
      </c>
      <c r="S14" s="209"/>
      <c r="T14" s="253"/>
      <c r="U14" s="209"/>
      <c r="V14" s="210" t="str">
        <f t="shared" ref="V14" si="10">IF(OR(C14="SiA",C14="SeA",C14="Si",C14="Ast"),1,"")</f>
        <v/>
      </c>
      <c r="W14" s="366"/>
      <c r="X14" s="31"/>
      <c r="Z14" s="8"/>
    </row>
    <row r="15" spans="1:26" ht="13.5" customHeight="1" x14ac:dyDescent="0.25">
      <c r="A15" s="397"/>
      <c r="B15" s="310"/>
      <c r="C15" s="229"/>
      <c r="D15" s="26" t="s">
        <v>32</v>
      </c>
      <c r="E15" s="269"/>
      <c r="F15" s="30"/>
      <c r="G15" s="30"/>
      <c r="H15" s="426"/>
      <c r="I15" s="272"/>
      <c r="J15" s="235"/>
      <c r="K15" s="316"/>
      <c r="L15" s="239"/>
      <c r="M15" s="240"/>
      <c r="N15" s="241"/>
      <c r="O15" s="415"/>
      <c r="P15" s="28"/>
      <c r="Q15" s="29"/>
      <c r="R15" s="412"/>
      <c r="S15" s="209"/>
      <c r="T15" s="253"/>
      <c r="U15" s="209"/>
      <c r="V15" s="210"/>
      <c r="W15" s="367"/>
      <c r="X15" s="31"/>
      <c r="Z15" s="8"/>
    </row>
    <row r="16" spans="1:26" ht="12.75" customHeight="1" x14ac:dyDescent="0.25">
      <c r="A16" s="397"/>
      <c r="B16" s="313">
        <f ca="1">DATE(Calendrier!$A$1,_xlfn.SHEET()-1,(ROW()/2)-1)</f>
        <v>43623</v>
      </c>
      <c r="C16" s="229"/>
      <c r="D16" s="26" t="s">
        <v>31</v>
      </c>
      <c r="E16" s="260" t="str">
        <f t="shared" si="0"/>
        <v/>
      </c>
      <c r="F16" s="33"/>
      <c r="G16" s="33"/>
      <c r="H16" s="425">
        <f>((G16-F16)+(G17-F17))</f>
        <v>0</v>
      </c>
      <c r="I16" s="262"/>
      <c r="J16" s="235" t="str">
        <f t="shared" ref="J16" si="11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413" t="str">
        <f>IF(OR(C16="SiA",C16="SeA",C16="Si"),1,"")</f>
        <v/>
      </c>
      <c r="P16" s="34"/>
      <c r="Q16" s="35"/>
      <c r="R16" s="405">
        <f>((Q16-P16)-(Q17-P17))</f>
        <v>0</v>
      </c>
      <c r="S16" s="209"/>
      <c r="T16" s="253"/>
      <c r="U16" s="209"/>
      <c r="V16" s="210" t="str">
        <f t="shared" ref="V16" si="12">IF(OR(C16="SiA",C16="SeA",C16="Si",C16="Ast"),1,"")</f>
        <v/>
      </c>
      <c r="W16" s="366"/>
      <c r="X16" s="24"/>
      <c r="Z16" s="8"/>
    </row>
    <row r="17" spans="1:26" ht="13.5" customHeight="1" x14ac:dyDescent="0.25">
      <c r="A17" s="397"/>
      <c r="B17" s="255"/>
      <c r="C17" s="229"/>
      <c r="D17" s="26" t="s">
        <v>32</v>
      </c>
      <c r="E17" s="242"/>
      <c r="F17" s="36"/>
      <c r="G17" s="36"/>
      <c r="H17" s="424"/>
      <c r="I17" s="245"/>
      <c r="J17" s="235"/>
      <c r="K17" s="301"/>
      <c r="L17" s="239"/>
      <c r="M17" s="240"/>
      <c r="N17" s="241"/>
      <c r="O17" s="411"/>
      <c r="P17" s="37"/>
      <c r="Q17" s="38"/>
      <c r="R17" s="412"/>
      <c r="S17" s="209"/>
      <c r="T17" s="253"/>
      <c r="U17" s="209"/>
      <c r="V17" s="210"/>
      <c r="W17" s="367"/>
      <c r="X17" s="24"/>
      <c r="Z17" s="8"/>
    </row>
    <row r="18" spans="1:26" ht="12.75" customHeight="1" x14ac:dyDescent="0.25">
      <c r="A18" s="397"/>
      <c r="B18" s="255">
        <f ca="1">DATE(Calendrier!$A$1,_xlfn.SHEET()-1,(ROW()/2)-1)</f>
        <v>43624</v>
      </c>
      <c r="C18" s="229"/>
      <c r="D18" s="26" t="s">
        <v>31</v>
      </c>
      <c r="E18" s="242" t="str">
        <f t="shared" si="0"/>
        <v/>
      </c>
      <c r="F18" s="36"/>
      <c r="G18" s="36"/>
      <c r="H18" s="423">
        <f>((G18-F18)+(G19-F19))</f>
        <v>0</v>
      </c>
      <c r="I18" s="245"/>
      <c r="J18" s="235" t="str">
        <f t="shared" ref="J18" si="13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410" t="str">
        <f>IF(OR(C18="SiA",C18="SeA",C18="Si"),1,"")</f>
        <v/>
      </c>
      <c r="P18" s="37"/>
      <c r="Q18" s="38"/>
      <c r="R18" s="405">
        <f>((Q18-P18)-(Q19-P19))</f>
        <v>0</v>
      </c>
      <c r="S18" s="209"/>
      <c r="T18" s="253"/>
      <c r="U18" s="209"/>
      <c r="V18" s="210" t="str">
        <f t="shared" ref="V18" si="14">IF(OR(C18="SiA",C18="SeA",C18="Si",C18="Ast"),1,"")</f>
        <v/>
      </c>
      <c r="W18" s="366"/>
      <c r="X18" s="31"/>
      <c r="Z18" s="8"/>
    </row>
    <row r="19" spans="1:26" ht="12.75" customHeight="1" x14ac:dyDescent="0.25">
      <c r="A19" s="397"/>
      <c r="B19" s="255"/>
      <c r="C19" s="229"/>
      <c r="D19" s="26" t="s">
        <v>32</v>
      </c>
      <c r="E19" s="242"/>
      <c r="F19" s="36"/>
      <c r="G19" s="36"/>
      <c r="H19" s="424"/>
      <c r="I19" s="245"/>
      <c r="J19" s="235"/>
      <c r="K19" s="301"/>
      <c r="L19" s="247"/>
      <c r="M19" s="248"/>
      <c r="N19" s="249"/>
      <c r="O19" s="411"/>
      <c r="P19" s="37"/>
      <c r="Q19" s="38"/>
      <c r="R19" s="412"/>
      <c r="S19" s="209"/>
      <c r="T19" s="253"/>
      <c r="U19" s="209"/>
      <c r="V19" s="210"/>
      <c r="W19" s="367"/>
      <c r="X19" s="31"/>
      <c r="Z19" s="8"/>
    </row>
    <row r="20" spans="1:26" ht="12.75" customHeight="1" x14ac:dyDescent="0.25">
      <c r="A20" s="397"/>
      <c r="B20" s="255">
        <f ca="1">DATE(Calendrier!$A$1,_xlfn.SHEET()-1,(ROW()/2)-1)</f>
        <v>43625</v>
      </c>
      <c r="C20" s="229"/>
      <c r="D20" s="26" t="s">
        <v>31</v>
      </c>
      <c r="E20" s="242" t="str">
        <f t="shared" si="0"/>
        <v/>
      </c>
      <c r="F20" s="36"/>
      <c r="G20" s="36"/>
      <c r="H20" s="423">
        <f>((G20-F20)+(G21-F21))</f>
        <v>0</v>
      </c>
      <c r="I20" s="245"/>
      <c r="J20" s="235" t="str">
        <f t="shared" ref="J20" si="15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410" t="str">
        <f>IF(OR(C20="SiA",C20="SeA",C20="Si"),1,"")</f>
        <v/>
      </c>
      <c r="P20" s="37"/>
      <c r="Q20" s="38"/>
      <c r="R20" s="405">
        <f>((Q20-P20)-(Q21-P21))</f>
        <v>0</v>
      </c>
      <c r="S20" s="209"/>
      <c r="T20" s="253"/>
      <c r="U20" s="209"/>
      <c r="V20" s="210" t="str">
        <f t="shared" ref="V20" si="16">IF(OR(C20="SiA",C20="SeA",C20="Si",C20="Ast"),1,"")</f>
        <v/>
      </c>
      <c r="W20" s="366"/>
      <c r="X20" s="31"/>
      <c r="Z20" s="8"/>
    </row>
    <row r="21" spans="1:26" ht="12.75" customHeight="1" thickBot="1" x14ac:dyDescent="0.3">
      <c r="A21" s="397"/>
      <c r="B21" s="255"/>
      <c r="C21" s="229"/>
      <c r="D21" s="26" t="s">
        <v>32</v>
      </c>
      <c r="E21" s="242"/>
      <c r="F21" s="36"/>
      <c r="G21" s="36"/>
      <c r="H21" s="424"/>
      <c r="I21" s="245"/>
      <c r="J21" s="235"/>
      <c r="K21" s="301"/>
      <c r="L21" s="247"/>
      <c r="M21" s="248"/>
      <c r="N21" s="249"/>
      <c r="O21" s="411"/>
      <c r="P21" s="37"/>
      <c r="Q21" s="38"/>
      <c r="R21" s="412"/>
      <c r="S21" s="209"/>
      <c r="T21" s="253"/>
      <c r="U21" s="209"/>
      <c r="V21" s="210"/>
      <c r="W21" s="367"/>
      <c r="X21" s="31"/>
      <c r="Z21" s="8"/>
    </row>
    <row r="22" spans="1:26" ht="12.75" customHeight="1" x14ac:dyDescent="0.25">
      <c r="A22" s="439" t="s">
        <v>137</v>
      </c>
      <c r="B22" s="255">
        <f ca="1">DATE(Calendrier!$A$1,_xlfn.SHEET()-1,(ROW()/2)-1)</f>
        <v>43626</v>
      </c>
      <c r="C22" s="229"/>
      <c r="D22" s="26" t="s">
        <v>31</v>
      </c>
      <c r="E22" s="242" t="str">
        <f t="shared" si="0"/>
        <v/>
      </c>
      <c r="F22" s="36"/>
      <c r="G22" s="36"/>
      <c r="H22" s="423">
        <f>((G22-F22)+(G23-F23))</f>
        <v>0</v>
      </c>
      <c r="I22" s="245"/>
      <c r="J22" s="235" t="str">
        <f t="shared" ref="J22" si="17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410" t="str">
        <f>IF(OR(C22="SiA",C22="SeA",C22="Si"),1,"")</f>
        <v/>
      </c>
      <c r="P22" s="37"/>
      <c r="Q22" s="38"/>
      <c r="R22" s="405">
        <f>((Q22-P22)-(Q23-P23))</f>
        <v>0</v>
      </c>
      <c r="S22" s="209"/>
      <c r="T22" s="253"/>
      <c r="U22" s="209"/>
      <c r="V22" s="210" t="str">
        <f t="shared" ref="V22" si="18">IF(OR(C22="SiA",C22="SeA",C22="Si",C22="Ast"),1,"")</f>
        <v/>
      </c>
      <c r="W22" s="366"/>
      <c r="X22" s="31"/>
      <c r="Z22" s="8"/>
    </row>
    <row r="23" spans="1:26" ht="12.75" customHeight="1" thickBot="1" x14ac:dyDescent="0.3">
      <c r="A23" s="395"/>
      <c r="B23" s="255"/>
      <c r="C23" s="229"/>
      <c r="D23" s="26" t="s">
        <v>32</v>
      </c>
      <c r="E23" s="242"/>
      <c r="F23" s="36"/>
      <c r="G23" s="36"/>
      <c r="H23" s="424"/>
      <c r="I23" s="245"/>
      <c r="J23" s="235"/>
      <c r="K23" s="301"/>
      <c r="L23" s="247"/>
      <c r="M23" s="248"/>
      <c r="N23" s="249"/>
      <c r="O23" s="411"/>
      <c r="P23" s="37"/>
      <c r="Q23" s="38"/>
      <c r="R23" s="412"/>
      <c r="S23" s="209"/>
      <c r="T23" s="253"/>
      <c r="U23" s="209"/>
      <c r="V23" s="210"/>
      <c r="W23" s="367"/>
      <c r="X23" s="31"/>
      <c r="Z23" s="8"/>
    </row>
    <row r="24" spans="1:26" ht="12.75" customHeight="1" x14ac:dyDescent="0.25">
      <c r="A24" s="438">
        <f>SUM(H22:H35,R22:R35)</f>
        <v>0</v>
      </c>
      <c r="B24" s="255">
        <f ca="1">DATE(Calendrier!$A$1,_xlfn.SHEET()-1,(ROW()/2)-1)</f>
        <v>43627</v>
      </c>
      <c r="C24" s="229"/>
      <c r="D24" s="26" t="s">
        <v>31</v>
      </c>
      <c r="E24" s="242" t="str">
        <f t="shared" si="0"/>
        <v/>
      </c>
      <c r="F24" s="36"/>
      <c r="G24" s="36"/>
      <c r="H24" s="423">
        <f>((G24-F24)+(G25-F25))</f>
        <v>0</v>
      </c>
      <c r="I24" s="245"/>
      <c r="J24" s="235" t="str">
        <f t="shared" ref="J24" si="19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410" t="str">
        <f>IF(OR(C24="SiA",C24="SeA",C24="Si"),1,"")</f>
        <v/>
      </c>
      <c r="P24" s="37"/>
      <c r="Q24" s="38"/>
      <c r="R24" s="405">
        <f>((Q24-P24)-(Q25-P25))</f>
        <v>0</v>
      </c>
      <c r="S24" s="209"/>
      <c r="T24" s="253"/>
      <c r="U24" s="209"/>
      <c r="V24" s="210" t="str">
        <f t="shared" ref="V24" si="20">IF(OR(C24="SiA",C24="SeA",C24="Si",C24="Ast"),1,"")</f>
        <v/>
      </c>
      <c r="W24" s="366"/>
      <c r="X24" s="31"/>
    </row>
    <row r="25" spans="1:26" ht="12.75" customHeight="1" x14ac:dyDescent="0.25">
      <c r="A25" s="397"/>
      <c r="B25" s="255"/>
      <c r="C25" s="229"/>
      <c r="D25" s="26" t="s">
        <v>32</v>
      </c>
      <c r="E25" s="242"/>
      <c r="F25" s="36"/>
      <c r="G25" s="36"/>
      <c r="H25" s="424"/>
      <c r="I25" s="245"/>
      <c r="J25" s="235"/>
      <c r="K25" s="301"/>
      <c r="L25" s="247"/>
      <c r="M25" s="248"/>
      <c r="N25" s="249"/>
      <c r="O25" s="411"/>
      <c r="P25" s="37"/>
      <c r="Q25" s="38"/>
      <c r="R25" s="412"/>
      <c r="S25" s="209"/>
      <c r="T25" s="253"/>
      <c r="U25" s="209"/>
      <c r="V25" s="210"/>
      <c r="W25" s="367"/>
      <c r="X25" s="31"/>
    </row>
    <row r="26" spans="1:26" ht="12.75" customHeight="1" x14ac:dyDescent="0.25">
      <c r="A26" s="397"/>
      <c r="B26" s="255">
        <f ca="1">DATE(Calendrier!$A$1,_xlfn.SHEET()-1,(ROW()/2)-1)</f>
        <v>43628</v>
      </c>
      <c r="C26" s="229"/>
      <c r="D26" s="26" t="s">
        <v>31</v>
      </c>
      <c r="E26" s="242" t="str">
        <f t="shared" si="0"/>
        <v/>
      </c>
      <c r="F26" s="36"/>
      <c r="G26" s="36"/>
      <c r="H26" s="423">
        <f>((G26-F26)+(G27-F27))</f>
        <v>0</v>
      </c>
      <c r="I26" s="245"/>
      <c r="J26" s="235" t="str">
        <f t="shared" ref="J26" si="2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410" t="str">
        <f>IF(OR(C26="SiA",C26="SeA",C26="Si"),1,"")</f>
        <v/>
      </c>
      <c r="P26" s="37"/>
      <c r="Q26" s="38"/>
      <c r="R26" s="405">
        <f>((Q26-P26)-(Q27-P27))</f>
        <v>0</v>
      </c>
      <c r="S26" s="209"/>
      <c r="T26" s="253"/>
      <c r="U26" s="209"/>
      <c r="V26" s="210" t="str">
        <f t="shared" ref="V26" si="22">IF(OR(C26="SiA",C26="SeA",C26="Si",C26="Ast"),1,"")</f>
        <v/>
      </c>
      <c r="W26" s="366"/>
      <c r="X26" s="31"/>
    </row>
    <row r="27" spans="1:26" ht="12.75" customHeight="1" x14ac:dyDescent="0.25">
      <c r="A27" s="397"/>
      <c r="B27" s="255"/>
      <c r="C27" s="229"/>
      <c r="D27" s="26" t="s">
        <v>32</v>
      </c>
      <c r="E27" s="242"/>
      <c r="F27" s="36"/>
      <c r="G27" s="36"/>
      <c r="H27" s="424"/>
      <c r="I27" s="245"/>
      <c r="J27" s="235"/>
      <c r="K27" s="301"/>
      <c r="L27" s="247"/>
      <c r="M27" s="248"/>
      <c r="N27" s="249"/>
      <c r="O27" s="411"/>
      <c r="P27" s="37"/>
      <c r="Q27" s="38"/>
      <c r="R27" s="412"/>
      <c r="S27" s="209"/>
      <c r="T27" s="253"/>
      <c r="U27" s="209"/>
      <c r="V27" s="210"/>
      <c r="W27" s="367"/>
      <c r="X27" s="31"/>
    </row>
    <row r="28" spans="1:26" ht="12.75" customHeight="1" x14ac:dyDescent="0.25">
      <c r="A28" s="397"/>
      <c r="B28" s="255">
        <f ca="1">DATE(Calendrier!$A$1,_xlfn.SHEET()-1,(ROW()/2)-1)</f>
        <v>43629</v>
      </c>
      <c r="C28" s="229"/>
      <c r="D28" s="26" t="s">
        <v>31</v>
      </c>
      <c r="E28" s="242" t="str">
        <f t="shared" si="0"/>
        <v/>
      </c>
      <c r="F28" s="36"/>
      <c r="G28" s="36"/>
      <c r="H28" s="423">
        <f>((G28-F28)+(G29-F29))</f>
        <v>0</v>
      </c>
      <c r="I28" s="245"/>
      <c r="J28" s="235" t="str">
        <f t="shared" ref="J28" si="23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410" t="str">
        <f>IF(OR(C28="SiA",C28="SeA",C28="Si"),1,"")</f>
        <v/>
      </c>
      <c r="P28" s="37"/>
      <c r="Q28" s="38"/>
      <c r="R28" s="405">
        <f>((Q28-P28)-(Q29-P29))</f>
        <v>0</v>
      </c>
      <c r="S28" s="209"/>
      <c r="T28" s="253"/>
      <c r="U28" s="209"/>
      <c r="V28" s="210" t="str">
        <f t="shared" ref="V28" si="24">IF(OR(C28="SiA",C28="SeA",C28="Si",C28="Ast"),1,"")</f>
        <v/>
      </c>
      <c r="W28" s="366"/>
      <c r="X28" s="31"/>
    </row>
    <row r="29" spans="1:26" ht="13.5" customHeight="1" x14ac:dyDescent="0.25">
      <c r="A29" s="397"/>
      <c r="B29" s="255"/>
      <c r="C29" s="229"/>
      <c r="D29" s="26" t="s">
        <v>32</v>
      </c>
      <c r="E29" s="242"/>
      <c r="F29" s="36"/>
      <c r="G29" s="36"/>
      <c r="H29" s="424"/>
      <c r="I29" s="245"/>
      <c r="J29" s="235"/>
      <c r="K29" s="301"/>
      <c r="L29" s="239"/>
      <c r="M29" s="240"/>
      <c r="N29" s="241"/>
      <c r="O29" s="411"/>
      <c r="P29" s="37"/>
      <c r="Q29" s="38"/>
      <c r="R29" s="412"/>
      <c r="S29" s="209"/>
      <c r="T29" s="253"/>
      <c r="U29" s="209"/>
      <c r="V29" s="210"/>
      <c r="W29" s="367"/>
      <c r="X29" s="31"/>
    </row>
    <row r="30" spans="1:26" ht="13.5" customHeight="1" x14ac:dyDescent="0.25">
      <c r="A30" s="397"/>
      <c r="B30" s="255">
        <f ca="1">DATE(Calendrier!$A$1,_xlfn.SHEET()-1,(ROW()/2)-1)</f>
        <v>43630</v>
      </c>
      <c r="C30" s="229"/>
      <c r="D30" s="26" t="s">
        <v>31</v>
      </c>
      <c r="E30" s="242" t="str">
        <f t="shared" si="0"/>
        <v/>
      </c>
      <c r="F30" s="36"/>
      <c r="G30" s="36"/>
      <c r="H30" s="423">
        <f>((G30-F30)+(G31-F31))</f>
        <v>0</v>
      </c>
      <c r="I30" s="245"/>
      <c r="J30" s="235" t="str">
        <f t="shared" ref="J30" si="25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410" t="str">
        <f>IF(OR(C30="SiA",C30="SeA",C30="Si"),1,"")</f>
        <v/>
      </c>
      <c r="P30" s="37"/>
      <c r="Q30" s="38"/>
      <c r="R30" s="405">
        <f>((Q30-P30)-(Q31-P31))</f>
        <v>0</v>
      </c>
      <c r="S30" s="209"/>
      <c r="T30" s="253"/>
      <c r="U30" s="209"/>
      <c r="V30" s="210" t="str">
        <f t="shared" ref="V30" si="26">IF(OR(C30="SiA",C30="SeA",C30="Si",C30="Ast"),1,"")</f>
        <v/>
      </c>
      <c r="W30" s="366"/>
      <c r="X30" s="24"/>
    </row>
    <row r="31" spans="1:26" ht="13.5" customHeight="1" x14ac:dyDescent="0.25">
      <c r="A31" s="397"/>
      <c r="B31" s="255"/>
      <c r="C31" s="229"/>
      <c r="D31" s="26" t="s">
        <v>32</v>
      </c>
      <c r="E31" s="242"/>
      <c r="F31" s="36"/>
      <c r="G31" s="36"/>
      <c r="H31" s="424"/>
      <c r="I31" s="245"/>
      <c r="J31" s="235"/>
      <c r="K31" s="301"/>
      <c r="L31" s="239"/>
      <c r="M31" s="240"/>
      <c r="N31" s="241"/>
      <c r="O31" s="411"/>
      <c r="P31" s="38"/>
      <c r="Q31" s="38"/>
      <c r="R31" s="412"/>
      <c r="S31" s="209"/>
      <c r="T31" s="253"/>
      <c r="U31" s="209"/>
      <c r="V31" s="210"/>
      <c r="W31" s="367"/>
      <c r="X31" s="24"/>
    </row>
    <row r="32" spans="1:26" ht="12.75" customHeight="1" x14ac:dyDescent="0.25">
      <c r="A32" s="397"/>
      <c r="B32" s="228">
        <f ca="1">DATE(Calendrier!$A$1,_xlfn.SHEET()-1,(ROW()/2)-1)</f>
        <v>43631</v>
      </c>
      <c r="C32" s="229"/>
      <c r="D32" s="26" t="s">
        <v>31</v>
      </c>
      <c r="E32" s="231" t="str">
        <f t="shared" si="0"/>
        <v/>
      </c>
      <c r="F32" s="39"/>
      <c r="G32" s="40"/>
      <c r="H32" s="407">
        <f>((G32-F32)+(G33-F33))</f>
        <v>0</v>
      </c>
      <c r="I32" s="234"/>
      <c r="J32" s="235" t="str">
        <f t="shared" ref="J32" si="27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410" t="str">
        <f>IF(OR(C32="SiA",C32="SeA",C32="Si"),1,"")</f>
        <v/>
      </c>
      <c r="P32" s="38"/>
      <c r="Q32" s="38"/>
      <c r="R32" s="405">
        <f>((Q32-P32)-(Q33-P33))</f>
        <v>0</v>
      </c>
      <c r="S32" s="209"/>
      <c r="T32" s="253"/>
      <c r="U32" s="209"/>
      <c r="V32" s="210" t="str">
        <f t="shared" ref="V32" si="28">IF(OR(C32="SiA",C32="SeA",C32="Si",C32="Ast"),1,"")</f>
        <v/>
      </c>
      <c r="W32" s="366"/>
      <c r="X32" s="41"/>
    </row>
    <row r="33" spans="1:24" ht="12.75" customHeight="1" x14ac:dyDescent="0.25">
      <c r="A33" s="397"/>
      <c r="B33" s="228"/>
      <c r="C33" s="229"/>
      <c r="D33" s="26" t="s">
        <v>32</v>
      </c>
      <c r="E33" s="231"/>
      <c r="F33" s="42"/>
      <c r="G33" s="42"/>
      <c r="H33" s="422"/>
      <c r="I33" s="234"/>
      <c r="J33" s="235"/>
      <c r="K33" s="246"/>
      <c r="L33" s="221"/>
      <c r="M33" s="221"/>
      <c r="N33" s="221"/>
      <c r="O33" s="411"/>
      <c r="P33" s="38"/>
      <c r="Q33" s="38"/>
      <c r="R33" s="412"/>
      <c r="S33" s="302"/>
      <c r="T33" s="386"/>
      <c r="U33" s="302"/>
      <c r="V33" s="210"/>
      <c r="W33" s="383"/>
      <c r="X33" s="24"/>
    </row>
    <row r="34" spans="1:24" ht="13.5" customHeight="1" x14ac:dyDescent="0.25">
      <c r="A34" s="397"/>
      <c r="B34" s="228">
        <f ca="1">DATE(Calendrier!$A$1,_xlfn.SHEET()-1,(ROW()/2)-1)</f>
        <v>43632</v>
      </c>
      <c r="C34" s="229"/>
      <c r="D34" s="26" t="s">
        <v>31</v>
      </c>
      <c r="E34" s="231" t="str">
        <f>IF(C34="","",IF(OR(C34="Cp",C34="AM",C34="Re",C34="Fe"),"",1))</f>
        <v/>
      </c>
      <c r="F34" s="43"/>
      <c r="G34" s="44"/>
      <c r="H34" s="421">
        <f>((G34-F34)+(G35-F35))</f>
        <v>0</v>
      </c>
      <c r="I34" s="234"/>
      <c r="J34" s="235" t="str">
        <f t="shared" ref="J34" si="29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29" t="str">
        <f>IF(OR(C34="SiA",C34="SeA",C34="Si"),1,"")</f>
        <v/>
      </c>
      <c r="P34" s="38"/>
      <c r="Q34" s="38"/>
      <c r="R34" s="420">
        <f>((Q34-P34)-(Q35-P35))</f>
        <v>0</v>
      </c>
      <c r="S34" s="379"/>
      <c r="T34" s="381"/>
      <c r="U34" s="276"/>
      <c r="V34" s="210" t="str">
        <f t="shared" ref="V34" si="30">IF(OR(C34="SiA",C34="SeA",C34="Si",C34="Ast"),1,"")</f>
        <v/>
      </c>
      <c r="W34" s="375"/>
      <c r="X34" s="24"/>
    </row>
    <row r="35" spans="1:24" ht="13.5" customHeight="1" thickBot="1" x14ac:dyDescent="0.3">
      <c r="A35" s="402"/>
      <c r="B35" s="228"/>
      <c r="C35" s="229"/>
      <c r="D35" s="26" t="s">
        <v>32</v>
      </c>
      <c r="E35" s="231"/>
      <c r="F35" s="46"/>
      <c r="G35" s="47"/>
      <c r="H35" s="418"/>
      <c r="I35" s="234"/>
      <c r="J35" s="235"/>
      <c r="K35" s="246"/>
      <c r="L35" s="221"/>
      <c r="M35" s="221"/>
      <c r="N35" s="221"/>
      <c r="O35" s="229"/>
      <c r="P35" s="38"/>
      <c r="Q35" s="38"/>
      <c r="R35" s="375"/>
      <c r="S35" s="379"/>
      <c r="T35" s="381"/>
      <c r="U35" s="276"/>
      <c r="V35" s="210"/>
      <c r="W35" s="375"/>
      <c r="X35" s="24"/>
    </row>
    <row r="36" spans="1:24" ht="12.75" customHeight="1" x14ac:dyDescent="0.25">
      <c r="A36" s="439" t="s">
        <v>138</v>
      </c>
      <c r="B36" s="254">
        <f ca="1">DATE(Calendrier!$A$1,_xlfn.SHEET()-1,(ROW()/2)-1)</f>
        <v>43633</v>
      </c>
      <c r="C36" s="229"/>
      <c r="D36" s="48" t="s">
        <v>31</v>
      </c>
      <c r="E36" s="231" t="str">
        <f t="shared" ref="E36:E62" si="31">IF(C36="","",IF(OR(C36="Cp",C36="AM",C36="Re",C36="Fe"),"",1))</f>
        <v/>
      </c>
      <c r="F36" s="49"/>
      <c r="G36" s="50"/>
      <c r="H36" s="418">
        <f>((G36-F36)+(G37-F37))</f>
        <v>0</v>
      </c>
      <c r="I36" s="296"/>
      <c r="J36" s="235" t="str">
        <f t="shared" ref="J36" si="32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29" t="str">
        <f>IF(OR(C36="SiA",C36="SeA",C36="Si"),1,"")</f>
        <v/>
      </c>
      <c r="P36" s="51"/>
      <c r="Q36" s="52"/>
      <c r="R36" s="375">
        <f>((Q36-P36)-(Q37-P37))</f>
        <v>0</v>
      </c>
      <c r="S36" s="379"/>
      <c r="T36" s="381"/>
      <c r="U36" s="276"/>
      <c r="V36" s="210" t="str">
        <f t="shared" ref="V36" si="33">IF(OR(C36="SiA",C36="SeA",C36="Si",C36="Ast"),1,"")</f>
        <v/>
      </c>
      <c r="W36" s="375"/>
      <c r="X36" s="53"/>
    </row>
    <row r="37" spans="1:24" ht="12.75" customHeight="1" thickBot="1" x14ac:dyDescent="0.3">
      <c r="A37" s="395"/>
      <c r="B37" s="292"/>
      <c r="C37" s="229"/>
      <c r="D37" s="20" t="s">
        <v>32</v>
      </c>
      <c r="E37" s="293"/>
      <c r="F37" s="54"/>
      <c r="G37" s="55"/>
      <c r="H37" s="419"/>
      <c r="I37" s="297"/>
      <c r="J37" s="235"/>
      <c r="K37" s="283"/>
      <c r="L37" s="280"/>
      <c r="M37" s="281"/>
      <c r="N37" s="282"/>
      <c r="O37" s="417"/>
      <c r="P37" s="28"/>
      <c r="Q37" s="29"/>
      <c r="R37" s="376"/>
      <c r="S37" s="380"/>
      <c r="T37" s="382"/>
      <c r="U37" s="277"/>
      <c r="V37" s="210"/>
      <c r="W37" s="376"/>
    </row>
    <row r="38" spans="1:24" ht="12.75" customHeight="1" x14ac:dyDescent="0.25">
      <c r="A38" s="437">
        <f>SUM(H36:H49,R36:R49)</f>
        <v>0</v>
      </c>
      <c r="B38" s="274">
        <f ca="1">DATE(Calendrier!$A$1,_xlfn.SHEET()-1,(ROW()/2)-1)</f>
        <v>43634</v>
      </c>
      <c r="C38" s="229"/>
      <c r="D38" s="20" t="s">
        <v>31</v>
      </c>
      <c r="E38" s="268" t="str">
        <f t="shared" si="31"/>
        <v/>
      </c>
      <c r="F38" s="56"/>
      <c r="G38" s="56"/>
      <c r="H38" s="414">
        <f>((G38-F38)+(G39-F39))</f>
        <v>0</v>
      </c>
      <c r="I38" s="271"/>
      <c r="J38" s="235" t="str">
        <f t="shared" ref="J38" si="34">IF(OR(C38="SiA",C38="SeA",C38="Si",C38="Ast",C38="For"),1,"")</f>
        <v/>
      </c>
      <c r="K38" s="263"/>
      <c r="L38" s="247"/>
      <c r="M38" s="248"/>
      <c r="N38" s="249"/>
      <c r="O38" s="413" t="str">
        <f>IF(OR(C38="SiA",C38="SeA",C38="Si"),1,"")</f>
        <v/>
      </c>
      <c r="P38" s="28"/>
      <c r="Q38" s="29"/>
      <c r="R38" s="405">
        <f>((Q38-P38)-(Q39-P39))</f>
        <v>0</v>
      </c>
      <c r="S38" s="273"/>
      <c r="T38" s="384"/>
      <c r="U38" s="273"/>
      <c r="V38" s="210" t="str">
        <f t="shared" ref="V38" si="35">IF(OR(C38="SiA",C38="SeA",C38="Si",C38="Ast"),1,"")</f>
        <v/>
      </c>
      <c r="W38" s="383"/>
    </row>
    <row r="39" spans="1:24" ht="12.75" customHeight="1" x14ac:dyDescent="0.25">
      <c r="A39" s="399"/>
      <c r="B39" s="275"/>
      <c r="C39" s="229"/>
      <c r="D39" s="26" t="s">
        <v>32</v>
      </c>
      <c r="E39" s="269"/>
      <c r="F39" s="56"/>
      <c r="G39" s="56"/>
      <c r="H39" s="416"/>
      <c r="I39" s="272"/>
      <c r="J39" s="235"/>
      <c r="K39" s="264"/>
      <c r="L39" s="247"/>
      <c r="M39" s="248"/>
      <c r="N39" s="249"/>
      <c r="O39" s="415"/>
      <c r="P39" s="28"/>
      <c r="Q39" s="29"/>
      <c r="R39" s="412"/>
      <c r="S39" s="209"/>
      <c r="T39" s="253"/>
      <c r="U39" s="209"/>
      <c r="V39" s="210"/>
      <c r="W39" s="367"/>
    </row>
    <row r="40" spans="1:24" ht="12.75" customHeight="1" x14ac:dyDescent="0.25">
      <c r="A40" s="399"/>
      <c r="B40" s="274">
        <f ca="1">DATE(Calendrier!$A$1,_xlfn.SHEET()-1,(ROW()/2)-1)</f>
        <v>43635</v>
      </c>
      <c r="C40" s="229"/>
      <c r="D40" s="26" t="s">
        <v>31</v>
      </c>
      <c r="E40" s="268" t="str">
        <f t="shared" si="31"/>
        <v/>
      </c>
      <c r="F40" s="56"/>
      <c r="G40" s="56"/>
      <c r="H40" s="414">
        <f>((G40-F40)+(G41-F41))</f>
        <v>0</v>
      </c>
      <c r="I40" s="271"/>
      <c r="J40" s="235" t="str">
        <f t="shared" ref="J40" si="36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413" t="str">
        <f>IF(OR(C40="SiA",C40="SeA",C40="Si"),1,"")</f>
        <v/>
      </c>
      <c r="P40" s="28"/>
      <c r="Q40" s="29"/>
      <c r="R40" s="405">
        <f>((Q40-P40)-(Q41-P41))</f>
        <v>0</v>
      </c>
      <c r="S40" s="209"/>
      <c r="T40" s="253"/>
      <c r="U40" s="209"/>
      <c r="V40" s="210" t="str">
        <f t="shared" ref="V40" si="37">IF(OR(C40="SiA",C40="SeA",C40="Si",C40="Ast"),1,"")</f>
        <v/>
      </c>
      <c r="W40" s="366"/>
    </row>
    <row r="41" spans="1:24" ht="12.75" customHeight="1" x14ac:dyDescent="0.25">
      <c r="A41" s="399"/>
      <c r="B41" s="275"/>
      <c r="C41" s="229"/>
      <c r="D41" s="26" t="s">
        <v>32</v>
      </c>
      <c r="E41" s="269"/>
      <c r="F41" s="56"/>
      <c r="G41" s="56"/>
      <c r="H41" s="416"/>
      <c r="I41" s="272"/>
      <c r="J41" s="235"/>
      <c r="K41" s="264"/>
      <c r="L41" s="247"/>
      <c r="M41" s="248"/>
      <c r="N41" s="249"/>
      <c r="O41" s="415"/>
      <c r="P41" s="28"/>
      <c r="Q41" s="29"/>
      <c r="R41" s="412"/>
      <c r="S41" s="209"/>
      <c r="T41" s="253"/>
      <c r="U41" s="209"/>
      <c r="V41" s="210"/>
      <c r="W41" s="367"/>
    </row>
    <row r="42" spans="1:24" ht="12.75" customHeight="1" x14ac:dyDescent="0.25">
      <c r="A42" s="399"/>
      <c r="B42" s="274">
        <f ca="1">DATE(Calendrier!$A$1,_xlfn.SHEET()-1,(ROW()/2)-1)</f>
        <v>43636</v>
      </c>
      <c r="C42" s="229"/>
      <c r="D42" s="26" t="s">
        <v>31</v>
      </c>
      <c r="E42" s="268" t="str">
        <f t="shared" si="31"/>
        <v/>
      </c>
      <c r="F42" s="56"/>
      <c r="G42" s="56"/>
      <c r="H42" s="414">
        <f>((G42-F42)+(G43-F43))</f>
        <v>0</v>
      </c>
      <c r="I42" s="271"/>
      <c r="J42" s="235" t="str">
        <f t="shared" ref="J42" si="38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413" t="str">
        <f>IF(OR(C42="SiA",C42="SeA",C42="Si"),1,"")</f>
        <v/>
      </c>
      <c r="P42" s="28"/>
      <c r="Q42" s="29"/>
      <c r="R42" s="405">
        <f>((Q42-P42)-(Q43-P43))</f>
        <v>0</v>
      </c>
      <c r="S42" s="209"/>
      <c r="T42" s="253"/>
      <c r="U42" s="209"/>
      <c r="V42" s="210" t="str">
        <f t="shared" ref="V42" si="39">IF(OR(C42="SiA",C42="SeA",C42="Si",C42="Ast"),1,"")</f>
        <v/>
      </c>
      <c r="W42" s="366"/>
    </row>
    <row r="43" spans="1:24" ht="12.75" customHeight="1" x14ac:dyDescent="0.25">
      <c r="A43" s="399"/>
      <c r="B43" s="275"/>
      <c r="C43" s="229"/>
      <c r="D43" s="26" t="s">
        <v>32</v>
      </c>
      <c r="E43" s="269"/>
      <c r="F43" s="56"/>
      <c r="G43" s="56"/>
      <c r="H43" s="416"/>
      <c r="I43" s="272"/>
      <c r="J43" s="235"/>
      <c r="K43" s="264"/>
      <c r="L43" s="247"/>
      <c r="M43" s="248"/>
      <c r="N43" s="249"/>
      <c r="O43" s="415"/>
      <c r="P43" s="28"/>
      <c r="Q43" s="29"/>
      <c r="R43" s="412"/>
      <c r="S43" s="209"/>
      <c r="T43" s="253"/>
      <c r="U43" s="209"/>
      <c r="V43" s="210"/>
      <c r="W43" s="367"/>
    </row>
    <row r="44" spans="1:24" ht="12.75" customHeight="1" x14ac:dyDescent="0.25">
      <c r="A44" s="399"/>
      <c r="B44" s="266">
        <f ca="1">DATE(Calendrier!$A$1,_xlfn.SHEET()-1,(ROW()/2)-1)</f>
        <v>43637</v>
      </c>
      <c r="C44" s="229"/>
      <c r="D44" s="26" t="s">
        <v>31</v>
      </c>
      <c r="E44" s="268" t="str">
        <f t="shared" si="31"/>
        <v/>
      </c>
      <c r="F44" s="56"/>
      <c r="G44" s="56"/>
      <c r="H44" s="414">
        <f>((G44-F44)+(G45-F45))</f>
        <v>0</v>
      </c>
      <c r="I44" s="271"/>
      <c r="J44" s="235" t="str">
        <f t="shared" ref="J44" si="40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413" t="str">
        <f>IF(OR(C44="SiA",C44="SeA",C44="Si"),1,"")</f>
        <v/>
      </c>
      <c r="P44" s="28"/>
      <c r="Q44" s="29"/>
      <c r="R44" s="405">
        <f>((Q44-P44)-(Q45-P45))</f>
        <v>0</v>
      </c>
      <c r="S44" s="209"/>
      <c r="T44" s="253"/>
      <c r="U44" s="209"/>
      <c r="V44" s="210" t="str">
        <f t="shared" ref="V44" si="41">IF(OR(C44="SiA",C44="SeA",C44="Si",C44="Ast"),1,"")</f>
        <v/>
      </c>
      <c r="W44" s="366"/>
    </row>
    <row r="45" spans="1:24" ht="12.75" customHeight="1" x14ac:dyDescent="0.25">
      <c r="A45" s="399"/>
      <c r="B45" s="267"/>
      <c r="C45" s="229"/>
      <c r="D45" s="26" t="s">
        <v>32</v>
      </c>
      <c r="E45" s="269"/>
      <c r="F45" s="56"/>
      <c r="G45" s="56"/>
      <c r="H45" s="416"/>
      <c r="I45" s="272"/>
      <c r="J45" s="235"/>
      <c r="K45" s="264"/>
      <c r="L45" s="247"/>
      <c r="M45" s="248"/>
      <c r="N45" s="249"/>
      <c r="O45" s="415"/>
      <c r="P45" s="28"/>
      <c r="Q45" s="29"/>
      <c r="R45" s="412"/>
      <c r="S45" s="209"/>
      <c r="T45" s="253"/>
      <c r="U45" s="209"/>
      <c r="V45" s="210"/>
      <c r="W45" s="367"/>
    </row>
    <row r="46" spans="1:24" ht="12.75" customHeight="1" x14ac:dyDescent="0.25">
      <c r="A46" s="399"/>
      <c r="B46" s="266">
        <f ca="1">DATE(Calendrier!$A$1,_xlfn.SHEET()-1,(ROW()/2)-1)</f>
        <v>43638</v>
      </c>
      <c r="C46" s="229"/>
      <c r="D46" s="26" t="s">
        <v>31</v>
      </c>
      <c r="E46" s="268" t="str">
        <f t="shared" si="31"/>
        <v/>
      </c>
      <c r="F46" s="56"/>
      <c r="G46" s="56"/>
      <c r="H46" s="414">
        <f>((G46-F46)+(G47-F47))</f>
        <v>0</v>
      </c>
      <c r="I46" s="271"/>
      <c r="J46" s="235" t="str">
        <f t="shared" ref="J46" si="4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413" t="str">
        <f>IF(OR(C46="SiA",C46="SeA",C46="Si"),1,"")</f>
        <v/>
      </c>
      <c r="P46" s="28"/>
      <c r="Q46" s="29"/>
      <c r="R46" s="405">
        <f>((Q46-P46)-(Q47-P47))</f>
        <v>0</v>
      </c>
      <c r="S46" s="209"/>
      <c r="T46" s="253"/>
      <c r="U46" s="209"/>
      <c r="V46" s="210" t="str">
        <f t="shared" ref="V46" si="43">IF(OR(C46="SiA",C46="SeA",C46="Si",C46="Ast"),1,"")</f>
        <v/>
      </c>
      <c r="W46" s="366"/>
    </row>
    <row r="47" spans="1:24" ht="12.75" customHeight="1" x14ac:dyDescent="0.25">
      <c r="A47" s="399"/>
      <c r="B47" s="267"/>
      <c r="C47" s="229"/>
      <c r="D47" s="26" t="s">
        <v>32</v>
      </c>
      <c r="E47" s="269"/>
      <c r="F47" s="56"/>
      <c r="G47" s="56"/>
      <c r="H47" s="416"/>
      <c r="I47" s="272"/>
      <c r="J47" s="235"/>
      <c r="K47" s="264"/>
      <c r="L47" s="239"/>
      <c r="M47" s="240"/>
      <c r="N47" s="241"/>
      <c r="O47" s="415"/>
      <c r="P47" s="28"/>
      <c r="Q47" s="29"/>
      <c r="R47" s="412"/>
      <c r="S47" s="209"/>
      <c r="T47" s="253"/>
      <c r="U47" s="209"/>
      <c r="V47" s="210"/>
      <c r="W47" s="367"/>
    </row>
    <row r="48" spans="1:24" ht="12.75" customHeight="1" x14ac:dyDescent="0.25">
      <c r="A48" s="399"/>
      <c r="B48" s="258">
        <f ca="1">DATE(Calendrier!$A$1,_xlfn.SHEET()-1,(ROW()/2)-1)</f>
        <v>43639</v>
      </c>
      <c r="C48" s="229"/>
      <c r="D48" s="26" t="s">
        <v>31</v>
      </c>
      <c r="E48" s="260" t="str">
        <f t="shared" si="31"/>
        <v/>
      </c>
      <c r="F48" s="57"/>
      <c r="G48" s="57"/>
      <c r="H48" s="414">
        <f>((G48-F48)+(G49-F49))</f>
        <v>0</v>
      </c>
      <c r="I48" s="262"/>
      <c r="J48" s="235" t="str">
        <f t="shared" ref="J48" si="44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413" t="str">
        <f>IF(OR(C48="SiA",C48="SeA",C48="Si"),1,"")</f>
        <v/>
      </c>
      <c r="P48" s="34"/>
      <c r="Q48" s="35"/>
      <c r="R48" s="405">
        <f>((Q48-P48)-(Q49-P49))</f>
        <v>0</v>
      </c>
      <c r="S48" s="209"/>
      <c r="T48" s="253"/>
      <c r="U48" s="209"/>
      <c r="V48" s="210" t="str">
        <f t="shared" ref="V48" si="45">IF(OR(C48="SiA",C48="SeA",C48="Si",C48="Ast"),1,"")</f>
        <v/>
      </c>
      <c r="W48" s="366"/>
    </row>
    <row r="49" spans="1:24" ht="12.75" customHeight="1" thickBot="1" x14ac:dyDescent="0.3">
      <c r="A49" s="400"/>
      <c r="B49" s="259"/>
      <c r="C49" s="229"/>
      <c r="D49" s="26" t="s">
        <v>32</v>
      </c>
      <c r="E49" s="242"/>
      <c r="F49" s="40"/>
      <c r="G49" s="40"/>
      <c r="H49" s="409"/>
      <c r="I49" s="245"/>
      <c r="J49" s="235"/>
      <c r="K49" s="246"/>
      <c r="L49" s="239"/>
      <c r="M49" s="240"/>
      <c r="N49" s="241"/>
      <c r="O49" s="411"/>
      <c r="P49" s="37"/>
      <c r="Q49" s="38"/>
      <c r="R49" s="412"/>
      <c r="S49" s="209"/>
      <c r="T49" s="253"/>
      <c r="U49" s="209"/>
      <c r="V49" s="210"/>
      <c r="W49" s="367"/>
    </row>
    <row r="50" spans="1:24" ht="12.75" customHeight="1" x14ac:dyDescent="0.25">
      <c r="A50" s="439" t="s">
        <v>139</v>
      </c>
      <c r="B50" s="255">
        <f ca="1">DATE(Calendrier!$A$1,_xlfn.SHEET()-1,(ROW()/2)-1)</f>
        <v>43640</v>
      </c>
      <c r="C50" s="229"/>
      <c r="D50" s="26" t="s">
        <v>31</v>
      </c>
      <c r="E50" s="242" t="str">
        <f t="shared" si="31"/>
        <v/>
      </c>
      <c r="F50" s="40"/>
      <c r="G50" s="40"/>
      <c r="H50" s="408">
        <f>((G50-F50)+(G51-F51))</f>
        <v>0</v>
      </c>
      <c r="I50" s="245"/>
      <c r="J50" s="235" t="str">
        <f t="shared" ref="J50" si="46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410" t="str">
        <f>IF(OR(C50="SiA",C50="SeA",C50="Si"),1,"")</f>
        <v/>
      </c>
      <c r="P50" s="37"/>
      <c r="Q50" s="38"/>
      <c r="R50" s="405">
        <f>((Q50-P50)-(Q51-P51))</f>
        <v>0</v>
      </c>
      <c r="S50" s="209"/>
      <c r="T50" s="253"/>
      <c r="U50" s="209"/>
      <c r="V50" s="210" t="str">
        <f t="shared" ref="V50" si="47">IF(OR(C50="SiA",C50="SeA",C50="Si",C50="Ast"),1,"")</f>
        <v/>
      </c>
      <c r="W50" s="366"/>
    </row>
    <row r="51" spans="1:24" ht="12.75" customHeight="1" thickBot="1" x14ac:dyDescent="0.3">
      <c r="A51" s="395"/>
      <c r="B51" s="255"/>
      <c r="C51" s="229"/>
      <c r="D51" s="26" t="s">
        <v>32</v>
      </c>
      <c r="E51" s="242"/>
      <c r="F51" s="40"/>
      <c r="G51" s="40"/>
      <c r="H51" s="409"/>
      <c r="I51" s="245"/>
      <c r="J51" s="235"/>
      <c r="K51" s="246"/>
      <c r="L51" s="247"/>
      <c r="M51" s="248"/>
      <c r="N51" s="249"/>
      <c r="O51" s="411"/>
      <c r="P51" s="37"/>
      <c r="Q51" s="38"/>
      <c r="R51" s="412"/>
      <c r="S51" s="209"/>
      <c r="T51" s="253"/>
      <c r="U51" s="209"/>
      <c r="V51" s="210"/>
      <c r="W51" s="367"/>
    </row>
    <row r="52" spans="1:24" ht="12.75" customHeight="1" thickBot="1" x14ac:dyDescent="0.3">
      <c r="A52" s="431">
        <f>SUM(H50:H63,R50:R63)</f>
        <v>0</v>
      </c>
      <c r="B52" s="255">
        <f ca="1">DATE(Calendrier!$A$1,_xlfn.SHEET()-1,(ROW()/2)-1)</f>
        <v>43641</v>
      </c>
      <c r="C52" s="229"/>
      <c r="D52" s="26" t="s">
        <v>31</v>
      </c>
      <c r="E52" s="242" t="str">
        <f t="shared" si="31"/>
        <v/>
      </c>
      <c r="F52" s="40"/>
      <c r="G52" s="40"/>
      <c r="H52" s="408">
        <f>((G52-F52)+(G53-F53))</f>
        <v>0</v>
      </c>
      <c r="I52" s="245"/>
      <c r="J52" s="235" t="str">
        <f t="shared" ref="J52" si="48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410" t="str">
        <f>IF(OR(C52="SiA",C52="SeA",C52="Si"),1,"")</f>
        <v/>
      </c>
      <c r="P52" s="37"/>
      <c r="Q52" s="38"/>
      <c r="R52" s="405">
        <f>((Q52-P52)-(Q53-P53))</f>
        <v>0</v>
      </c>
      <c r="S52" s="209"/>
      <c r="T52" s="253"/>
      <c r="U52" s="209"/>
      <c r="V52" s="210" t="str">
        <f t="shared" ref="V52" si="49">IF(OR(C52="SiA",C52="SeA",C52="Si",C52="Ast"),1,"")</f>
        <v/>
      </c>
      <c r="W52" s="366"/>
    </row>
    <row r="53" spans="1:24" ht="12.75" customHeight="1" thickBot="1" x14ac:dyDescent="0.3">
      <c r="A53" s="432"/>
      <c r="B53" s="255"/>
      <c r="C53" s="229"/>
      <c r="D53" s="26" t="s">
        <v>32</v>
      </c>
      <c r="E53" s="242"/>
      <c r="F53" s="40"/>
      <c r="G53" s="40"/>
      <c r="H53" s="409"/>
      <c r="I53" s="245"/>
      <c r="J53" s="235"/>
      <c r="K53" s="246"/>
      <c r="L53" s="247"/>
      <c r="M53" s="248"/>
      <c r="N53" s="249"/>
      <c r="O53" s="411"/>
      <c r="P53" s="37"/>
      <c r="Q53" s="38"/>
      <c r="R53" s="412"/>
      <c r="S53" s="209"/>
      <c r="T53" s="253"/>
      <c r="U53" s="209"/>
      <c r="V53" s="210"/>
      <c r="W53" s="367"/>
    </row>
    <row r="54" spans="1:24" ht="12.75" customHeight="1" thickBot="1" x14ac:dyDescent="0.3">
      <c r="A54" s="432"/>
      <c r="B54" s="255">
        <f ca="1">DATE(Calendrier!$A$1,_xlfn.SHEET()-1,(ROW()/2)-1)</f>
        <v>43642</v>
      </c>
      <c r="C54" s="229"/>
      <c r="D54" s="26" t="s">
        <v>31</v>
      </c>
      <c r="E54" s="242" t="str">
        <f t="shared" si="31"/>
        <v/>
      </c>
      <c r="F54" s="40"/>
      <c r="G54" s="40"/>
      <c r="H54" s="408">
        <f>((G54-F54)+(G55-F55))</f>
        <v>0</v>
      </c>
      <c r="I54" s="245"/>
      <c r="J54" s="235" t="str">
        <f t="shared" ref="J54" si="50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410" t="str">
        <f>IF(OR(C54="SiA",C54="SeA",C54="Si"),1,"")</f>
        <v/>
      </c>
      <c r="P54" s="37"/>
      <c r="Q54" s="38"/>
      <c r="R54" s="405">
        <f>((Q54-P54)-(Q55-P55))</f>
        <v>0</v>
      </c>
      <c r="S54" s="209"/>
      <c r="T54" s="253"/>
      <c r="U54" s="209"/>
      <c r="V54" s="210" t="str">
        <f t="shared" ref="V54" si="51">IF(OR(C54="SiA",C54="SeA",C54="Si",C54="Ast"),1,"")</f>
        <v/>
      </c>
      <c r="W54" s="366"/>
    </row>
    <row r="55" spans="1:24" ht="12.75" customHeight="1" thickBot="1" x14ac:dyDescent="0.3">
      <c r="A55" s="432"/>
      <c r="B55" s="255"/>
      <c r="C55" s="229"/>
      <c r="D55" s="26" t="s">
        <v>32</v>
      </c>
      <c r="E55" s="242"/>
      <c r="F55" s="40"/>
      <c r="G55" s="40"/>
      <c r="H55" s="409"/>
      <c r="I55" s="245"/>
      <c r="J55" s="235"/>
      <c r="K55" s="246"/>
      <c r="L55" s="247"/>
      <c r="M55" s="248"/>
      <c r="N55" s="249"/>
      <c r="O55" s="411"/>
      <c r="P55" s="37"/>
      <c r="Q55" s="38"/>
      <c r="R55" s="412"/>
      <c r="S55" s="209"/>
      <c r="T55" s="253"/>
      <c r="U55" s="209"/>
      <c r="V55" s="210"/>
      <c r="W55" s="367"/>
    </row>
    <row r="56" spans="1:24" ht="12.75" customHeight="1" thickBot="1" x14ac:dyDescent="0.3">
      <c r="A56" s="432"/>
      <c r="B56" s="255">
        <f ca="1">DATE(Calendrier!$A$1,_xlfn.SHEET()-1,(ROW()/2)-1)</f>
        <v>43643</v>
      </c>
      <c r="C56" s="229"/>
      <c r="D56" s="26" t="s">
        <v>31</v>
      </c>
      <c r="E56" s="242" t="str">
        <f t="shared" si="31"/>
        <v/>
      </c>
      <c r="F56" s="40"/>
      <c r="G56" s="40"/>
      <c r="H56" s="408">
        <f>((G56-F56)+(G57-F57))</f>
        <v>0</v>
      </c>
      <c r="I56" s="245"/>
      <c r="J56" s="235" t="str">
        <f t="shared" ref="J56" si="52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410" t="str">
        <f>IF(OR(C56="SiA",C56="SeA",C56="Si"),1,"")</f>
        <v/>
      </c>
      <c r="P56" s="37"/>
      <c r="Q56" s="38"/>
      <c r="R56" s="405">
        <f>((Q56-P56)-(Q57-P57))</f>
        <v>0</v>
      </c>
      <c r="S56" s="209"/>
      <c r="T56" s="253"/>
      <c r="U56" s="209"/>
      <c r="V56" s="210" t="str">
        <f t="shared" ref="V56" si="53">IF(OR(C56="SiA",C56="SeA",C56="Si",C56="Ast"),1,"")</f>
        <v/>
      </c>
      <c r="W56" s="366"/>
    </row>
    <row r="57" spans="1:24" ht="12.75" customHeight="1" thickBot="1" x14ac:dyDescent="0.3">
      <c r="A57" s="432"/>
      <c r="B57" s="255"/>
      <c r="C57" s="229"/>
      <c r="D57" s="26" t="s">
        <v>32</v>
      </c>
      <c r="E57" s="242"/>
      <c r="F57" s="40"/>
      <c r="G57" s="40"/>
      <c r="H57" s="409"/>
      <c r="I57" s="245"/>
      <c r="J57" s="235"/>
      <c r="K57" s="246"/>
      <c r="L57" s="247"/>
      <c r="M57" s="248"/>
      <c r="N57" s="249"/>
      <c r="O57" s="411"/>
      <c r="P57" s="37"/>
      <c r="Q57" s="38"/>
      <c r="R57" s="412"/>
      <c r="S57" s="209"/>
      <c r="T57" s="253"/>
      <c r="U57" s="209"/>
      <c r="V57" s="210"/>
      <c r="W57" s="367"/>
    </row>
    <row r="58" spans="1:24" ht="12.75" customHeight="1" thickBot="1" x14ac:dyDescent="0.3">
      <c r="A58" s="432"/>
      <c r="B58" s="254">
        <f ca="1">DATE(Calendrier!$A$1,_xlfn.SHEET()-1,(ROW()/2)-1)</f>
        <v>43644</v>
      </c>
      <c r="C58" s="229"/>
      <c r="D58" s="26" t="s">
        <v>31</v>
      </c>
      <c r="E58" s="242" t="str">
        <f t="shared" si="31"/>
        <v/>
      </c>
      <c r="F58" s="40"/>
      <c r="G58" s="40"/>
      <c r="H58" s="408">
        <f>((G58-F58)+(G59-F59))</f>
        <v>0</v>
      </c>
      <c r="I58" s="245"/>
      <c r="J58" s="235" t="str">
        <f t="shared" ref="J58" si="54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410" t="str">
        <f>IF(OR(C58="SiA",C58="SeA",C58="Si"),1,"")</f>
        <v/>
      </c>
      <c r="P58" s="37"/>
      <c r="Q58" s="38"/>
      <c r="R58" s="405">
        <f>((Q58-P58)-(Q59-P59))</f>
        <v>0</v>
      </c>
      <c r="S58" s="209"/>
      <c r="T58" s="253"/>
      <c r="U58" s="209"/>
      <c r="V58" s="210" t="str">
        <f t="shared" ref="V58" si="55">IF(OR(C58="SiA",C58="SeA",C58="Si",C58="Ast"),1,"")</f>
        <v/>
      </c>
      <c r="W58" s="366"/>
    </row>
    <row r="59" spans="1:24" ht="12.75" customHeight="1" thickBot="1" x14ac:dyDescent="0.3">
      <c r="A59" s="432"/>
      <c r="B59" s="254"/>
      <c r="C59" s="229"/>
      <c r="D59" s="26" t="s">
        <v>32</v>
      </c>
      <c r="E59" s="242"/>
      <c r="F59" s="40"/>
      <c r="G59" s="40"/>
      <c r="H59" s="409"/>
      <c r="I59" s="245"/>
      <c r="J59" s="235"/>
      <c r="K59" s="246"/>
      <c r="L59" s="247"/>
      <c r="M59" s="248"/>
      <c r="N59" s="249"/>
      <c r="O59" s="411"/>
      <c r="P59" s="37"/>
      <c r="Q59" s="38"/>
      <c r="R59" s="412"/>
      <c r="S59" s="209"/>
      <c r="T59" s="253"/>
      <c r="U59" s="209"/>
      <c r="V59" s="210"/>
      <c r="W59" s="367"/>
    </row>
    <row r="60" spans="1:24" ht="12.75" customHeight="1" thickBot="1" x14ac:dyDescent="0.3">
      <c r="A60" s="432"/>
      <c r="B60" s="254">
        <f ca="1">DATE(Calendrier!$A$1,_xlfn.SHEET()-1,(ROW()/2)-1)</f>
        <v>43645</v>
      </c>
      <c r="C60" s="229"/>
      <c r="D60" s="26" t="s">
        <v>31</v>
      </c>
      <c r="E60" s="242" t="str">
        <f t="shared" si="31"/>
        <v/>
      </c>
      <c r="F60" s="40"/>
      <c r="G60" s="40"/>
      <c r="H60" s="408">
        <f>((G60-F60)+(G61-F61))</f>
        <v>0</v>
      </c>
      <c r="I60" s="245"/>
      <c r="J60" s="235" t="str">
        <f t="shared" ref="J60" si="56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410" t="str">
        <f>IF(OR(C60="SiA",C60="SeA",C60="Si"),1,"")</f>
        <v/>
      </c>
      <c r="P60" s="37"/>
      <c r="Q60" s="38"/>
      <c r="R60" s="405">
        <f>((Q60-P60)-(Q61-P61))</f>
        <v>0</v>
      </c>
      <c r="S60" s="209"/>
      <c r="T60" s="253"/>
      <c r="U60" s="209"/>
      <c r="V60" s="210" t="str">
        <f t="shared" ref="V60" si="57">IF(OR(C60="SiA",C60="SeA",C60="Si",C60="Ast"),1,"")</f>
        <v/>
      </c>
      <c r="W60" s="366"/>
    </row>
    <row r="61" spans="1:24" ht="12.75" customHeight="1" thickBot="1" x14ac:dyDescent="0.3">
      <c r="A61" s="432"/>
      <c r="B61" s="254"/>
      <c r="C61" s="229"/>
      <c r="D61" s="26" t="s">
        <v>32</v>
      </c>
      <c r="E61" s="242"/>
      <c r="F61" s="40"/>
      <c r="G61" s="40"/>
      <c r="H61" s="409"/>
      <c r="I61" s="245"/>
      <c r="J61" s="235"/>
      <c r="K61" s="246"/>
      <c r="L61" s="239"/>
      <c r="M61" s="240"/>
      <c r="N61" s="241"/>
      <c r="O61" s="411"/>
      <c r="P61" s="37"/>
      <c r="Q61" s="38"/>
      <c r="R61" s="412"/>
      <c r="S61" s="209"/>
      <c r="T61" s="253"/>
      <c r="U61" s="209"/>
      <c r="V61" s="210"/>
      <c r="W61" s="367"/>
    </row>
    <row r="62" spans="1:24" ht="12.75" customHeight="1" thickBot="1" x14ac:dyDescent="0.3">
      <c r="A62" s="432"/>
      <c r="B62" s="228">
        <f ca="1">DATE(Calendrier!$A$1,_xlfn.SHEET()-1,(ROW()/2)-1)</f>
        <v>43646</v>
      </c>
      <c r="C62" s="229"/>
      <c r="D62" s="26" t="s">
        <v>31</v>
      </c>
      <c r="E62" s="242" t="str">
        <f t="shared" si="31"/>
        <v/>
      </c>
      <c r="F62" s="36"/>
      <c r="G62" s="36"/>
      <c r="H62" s="408">
        <f>((G62-F62)+(G63-F63))</f>
        <v>0</v>
      </c>
      <c r="I62" s="245"/>
      <c r="J62" s="235" t="str">
        <f t="shared" ref="J62" si="58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230" t="str">
        <f>IF(OR(C62="SiA",C62="SeA",C62="Si"),1,"")</f>
        <v/>
      </c>
      <c r="P62" s="37"/>
      <c r="Q62" s="38"/>
      <c r="R62" s="405">
        <f>((Q62-P62)-(Q63-P63))</f>
        <v>0</v>
      </c>
      <c r="S62" s="209"/>
      <c r="T62" s="253"/>
      <c r="U62" s="209"/>
      <c r="V62" s="210" t="str">
        <f t="shared" ref="V62" si="59">IF(OR(C62="SiA",C62="SeA",C62="Si",C62="Ast"),1,"")</f>
        <v/>
      </c>
      <c r="W62" s="354"/>
    </row>
    <row r="63" spans="1:24" ht="12.75" customHeight="1" thickBot="1" x14ac:dyDescent="0.3">
      <c r="A63" s="432"/>
      <c r="B63" s="228"/>
      <c r="C63" s="229"/>
      <c r="D63" s="59" t="s">
        <v>32</v>
      </c>
      <c r="E63" s="242"/>
      <c r="F63" s="36"/>
      <c r="G63" s="36"/>
      <c r="H63" s="409"/>
      <c r="I63" s="245"/>
      <c r="J63" s="236"/>
      <c r="K63" s="246"/>
      <c r="L63" s="214"/>
      <c r="M63" s="214"/>
      <c r="N63" s="214"/>
      <c r="O63" s="440"/>
      <c r="P63" s="38"/>
      <c r="Q63" s="60"/>
      <c r="R63" s="412"/>
      <c r="S63" s="209"/>
      <c r="T63" s="253"/>
      <c r="U63" s="209"/>
      <c r="V63" s="211"/>
      <c r="W63" s="355"/>
    </row>
    <row r="64" spans="1:24" ht="16.5" thickBot="1" x14ac:dyDescent="0.3">
      <c r="B64" s="215" t="s">
        <v>35</v>
      </c>
      <c r="C64" s="216"/>
      <c r="D64" s="181"/>
      <c r="E64" s="61">
        <f>SUM(E4:E63)</f>
        <v>0</v>
      </c>
      <c r="F64" s="352">
        <f>SUM(H4:H63)</f>
        <v>0</v>
      </c>
      <c r="G64" s="353"/>
      <c r="H64" s="62"/>
      <c r="I64" s="63">
        <f>SUM(I4:I63)</f>
        <v>0</v>
      </c>
      <c r="J64" s="64">
        <f>SUM(J4:J63)</f>
        <v>0</v>
      </c>
      <c r="K64" s="65">
        <f>SUM(K4:K63)</f>
        <v>0</v>
      </c>
      <c r="L64" s="182"/>
      <c r="M64" s="183"/>
      <c r="N64" s="172" t="s">
        <v>35</v>
      </c>
      <c r="O64" s="160">
        <f>SUM(O4:O63)</f>
        <v>0</v>
      </c>
      <c r="P64" s="70"/>
      <c r="Q64" s="207"/>
      <c r="R64" s="72">
        <f t="shared" ref="R64:W64" si="60">SUM(R4:R63)</f>
        <v>0</v>
      </c>
      <c r="S64" s="73">
        <f t="shared" si="60"/>
        <v>0</v>
      </c>
      <c r="T64" s="73">
        <f t="shared" si="60"/>
        <v>0</v>
      </c>
      <c r="U64" s="73">
        <f t="shared" si="60"/>
        <v>0</v>
      </c>
      <c r="V64" s="74">
        <f t="shared" si="60"/>
        <v>0</v>
      </c>
      <c r="W64" s="156">
        <f t="shared" si="60"/>
        <v>0</v>
      </c>
      <c r="X64" s="76"/>
    </row>
    <row r="65" spans="17:17" x14ac:dyDescent="0.25">
      <c r="Q65" s="208"/>
    </row>
  </sheetData>
  <sheetProtection sheet="1" objects="1" scenarios="1"/>
  <mergeCells count="492">
    <mergeCell ref="C3:D3"/>
    <mergeCell ref="L3:N3"/>
    <mergeCell ref="B4:B5"/>
    <mergeCell ref="C4:C5"/>
    <mergeCell ref="E4:E5"/>
    <mergeCell ref="J4:J5"/>
    <mergeCell ref="K4:K5"/>
    <mergeCell ref="V4:V5"/>
    <mergeCell ref="W4:W5"/>
    <mergeCell ref="L5:N5"/>
    <mergeCell ref="S4:S5"/>
    <mergeCell ref="T4:T5"/>
    <mergeCell ref="U4:U5"/>
    <mergeCell ref="E6:E7"/>
    <mergeCell ref="H6:H7"/>
    <mergeCell ref="I6:I7"/>
    <mergeCell ref="J6:J7"/>
    <mergeCell ref="L4:N4"/>
    <mergeCell ref="O4:O5"/>
    <mergeCell ref="R4:R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6:B7"/>
    <mergeCell ref="C6:C7"/>
    <mergeCell ref="S14:S15"/>
    <mergeCell ref="T14:T15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L13:N13"/>
    <mergeCell ref="R12:R13"/>
    <mergeCell ref="S12:S13"/>
    <mergeCell ref="E10:E11"/>
    <mergeCell ref="H10:H11"/>
    <mergeCell ref="I10:I11"/>
    <mergeCell ref="J10:J11"/>
    <mergeCell ref="K12:K13"/>
    <mergeCell ref="L12:N12"/>
    <mergeCell ref="O12:O13"/>
    <mergeCell ref="T8:T9"/>
    <mergeCell ref="U10:U11"/>
    <mergeCell ref="V10:V11"/>
    <mergeCell ref="W10:W11"/>
    <mergeCell ref="L11:N11"/>
    <mergeCell ref="T10:T11"/>
    <mergeCell ref="U12:U13"/>
    <mergeCell ref="V12:V13"/>
    <mergeCell ref="W12:W13"/>
    <mergeCell ref="T12:T13"/>
    <mergeCell ref="K8:K9"/>
    <mergeCell ref="L8:N8"/>
    <mergeCell ref="O8:O9"/>
    <mergeCell ref="T16:T17"/>
    <mergeCell ref="U16:U17"/>
    <mergeCell ref="V16:V17"/>
    <mergeCell ref="W16:W17"/>
    <mergeCell ref="L17:N17"/>
    <mergeCell ref="B14:B15"/>
    <mergeCell ref="C14:C15"/>
    <mergeCell ref="E14:E15"/>
    <mergeCell ref="H14:H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I14:I15"/>
    <mergeCell ref="J14:J15"/>
    <mergeCell ref="U14:U15"/>
    <mergeCell ref="V14:V15"/>
    <mergeCell ref="W14:W15"/>
    <mergeCell ref="L15:N15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F64:G64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A8:A9"/>
    <mergeCell ref="A10:A21"/>
    <mergeCell ref="A22:A23"/>
    <mergeCell ref="A36:A37"/>
    <mergeCell ref="A50:A51"/>
    <mergeCell ref="A52:A63"/>
    <mergeCell ref="A38:A49"/>
    <mergeCell ref="A24:A35"/>
    <mergeCell ref="B64:C64"/>
    <mergeCell ref="B60:B61"/>
    <mergeCell ref="C60:C61"/>
    <mergeCell ref="C48:C49"/>
    <mergeCell ref="C44:C45"/>
    <mergeCell ref="B24:B25"/>
    <mergeCell ref="C24:C25"/>
    <mergeCell ref="B18:B19"/>
    <mergeCell ref="C18:C19"/>
    <mergeCell ref="B12:B13"/>
    <mergeCell ref="C12:C13"/>
    <mergeCell ref="B10:B11"/>
    <mergeCell ref="C10:C11"/>
  </mergeCells>
  <conditionalFormatting sqref="B4:W63">
    <cfRule type="expression" dxfId="40" priority="1">
      <formula>WEEKDAY(INDIRECT("$B"&amp;ROW()-MOD(ROW(),2)),2)&gt;5</formula>
    </cfRule>
  </conditionalFormatting>
  <dataValidations count="2">
    <dataValidation type="list" allowBlank="1" showInputMessage="1" showErrorMessage="1" sqref="C62" xr:uid="{6783E6C7-3E6C-4624-A1BB-0296B7BDB140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5668963D-7BA0-4272-9BB8-F1DD92048F06}">
      <formula1>"Si,SiA,SeA,Ast,For,Fe,R3,Réc,Cp,AM"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H4:H63 O4:O63 J4:J63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F4525223-CC81-41F0-BB7D-87EF9F20D2F3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04746-CBB4-4747-950F-C83ABC53D95B}">
  <dimension ref="A1:Z66"/>
  <sheetViews>
    <sheetView showZeros="0" zoomScale="80" zoomScaleNormal="80" workbookViewId="0">
      <selection activeCell="C4" sqref="C4:C5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4257812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311" t="s">
        <v>140</v>
      </c>
      <c r="B3" s="9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6" ht="12.75" customHeight="1" thickBot="1" x14ac:dyDescent="0.3">
      <c r="A4" s="347"/>
      <c r="B4" s="326">
        <f ca="1">DATE(Calendrier!$A$1,_xlfn.SHEET()-1,(ROW()/2)-1)</f>
        <v>43647</v>
      </c>
      <c r="C4" s="390"/>
      <c r="D4" s="20" t="s">
        <v>31</v>
      </c>
      <c r="E4" s="328" t="str">
        <f t="shared" ref="E4:E32" si="0">IF(C4="","",IF(OR(C4="Cp",C4="AM",C4="Re",C4="Fe"),"",1))</f>
        <v/>
      </c>
      <c r="F4" s="21"/>
      <c r="G4" s="21"/>
      <c r="H4" s="429">
        <f>((G4-F4)+(G5-F5))</f>
        <v>0</v>
      </c>
      <c r="I4" s="330"/>
      <c r="J4" s="331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427" t="str">
        <f>IF(OR(C4="SiA",C4="SeA",C4="Si"),1,"")</f>
        <v/>
      </c>
      <c r="P4" s="22"/>
      <c r="Q4" s="23"/>
      <c r="R4" s="428">
        <f>((Q4-P4)-(Q5-P5))</f>
        <v>0</v>
      </c>
      <c r="S4" s="346"/>
      <c r="T4" s="393"/>
      <c r="U4" s="346"/>
      <c r="V4" s="335" t="str">
        <f>IF(OR(C4="SiA",C4="SeA",C4="Ast"),1,"")</f>
        <v/>
      </c>
      <c r="W4" s="387"/>
      <c r="X4" s="24"/>
      <c r="Y4" s="25"/>
      <c r="Z4" s="8"/>
    </row>
    <row r="5" spans="1:26" ht="13.5" customHeight="1" x14ac:dyDescent="0.25">
      <c r="A5" s="437">
        <f>SUM(H4:H17,R4:R17)</f>
        <v>0</v>
      </c>
      <c r="B5" s="310"/>
      <c r="C5" s="229"/>
      <c r="D5" s="26" t="s">
        <v>32</v>
      </c>
      <c r="E5" s="269"/>
      <c r="F5" s="27"/>
      <c r="G5" s="27"/>
      <c r="H5" s="426"/>
      <c r="I5" s="272"/>
      <c r="J5" s="235"/>
      <c r="K5" s="316"/>
      <c r="L5" s="247"/>
      <c r="M5" s="248"/>
      <c r="N5" s="249"/>
      <c r="O5" s="415"/>
      <c r="P5" s="28"/>
      <c r="Q5" s="29"/>
      <c r="R5" s="412"/>
      <c r="S5" s="209"/>
      <c r="T5" s="253"/>
      <c r="U5" s="209"/>
      <c r="V5" s="210"/>
      <c r="W5" s="367"/>
      <c r="X5" s="24"/>
      <c r="Y5" s="25"/>
      <c r="Z5" s="8"/>
    </row>
    <row r="6" spans="1:26" ht="12.75" customHeight="1" x14ac:dyDescent="0.25">
      <c r="A6" s="397"/>
      <c r="B6" s="309">
        <f ca="1">DATE(Calendrier!$A$1,_xlfn.SHEET()-1,(ROW()/2)-1)</f>
        <v>43648</v>
      </c>
      <c r="C6" s="229"/>
      <c r="D6" s="20" t="s">
        <v>31</v>
      </c>
      <c r="E6" s="268" t="str">
        <f t="shared" si="0"/>
        <v/>
      </c>
      <c r="F6" s="30"/>
      <c r="G6" s="30"/>
      <c r="H6" s="425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413" t="str">
        <f>IF(OR(C6="SiA",C6="SeA",C6="Si"),1,"")</f>
        <v/>
      </c>
      <c r="P6" s="28"/>
      <c r="Q6" s="29"/>
      <c r="R6" s="405">
        <f>((Q6-P6)-(Q7-P7))</f>
        <v>0</v>
      </c>
      <c r="S6" s="209"/>
      <c r="T6" s="253"/>
      <c r="U6" s="209"/>
      <c r="V6" s="210" t="str">
        <f t="shared" ref="V6" si="2">IF(OR(C6="SiA",C6="SeA",C6="Si",C6="Ast"),1,"")</f>
        <v/>
      </c>
      <c r="W6" s="366"/>
      <c r="X6" s="31"/>
      <c r="Y6" s="32"/>
      <c r="Z6" s="8"/>
    </row>
    <row r="7" spans="1:26" ht="12.75" customHeight="1" x14ac:dyDescent="0.25">
      <c r="A7" s="397"/>
      <c r="B7" s="310"/>
      <c r="C7" s="229"/>
      <c r="D7" s="26" t="s">
        <v>32</v>
      </c>
      <c r="E7" s="269"/>
      <c r="F7" s="30"/>
      <c r="G7" s="30"/>
      <c r="H7" s="426"/>
      <c r="I7" s="322"/>
      <c r="J7" s="235"/>
      <c r="K7" s="316"/>
      <c r="L7" s="247"/>
      <c r="M7" s="248"/>
      <c r="N7" s="249"/>
      <c r="O7" s="415"/>
      <c r="P7" s="28"/>
      <c r="Q7" s="29"/>
      <c r="R7" s="412"/>
      <c r="S7" s="209"/>
      <c r="T7" s="253"/>
      <c r="U7" s="209"/>
      <c r="V7" s="210"/>
      <c r="W7" s="367"/>
      <c r="X7" s="31"/>
      <c r="Y7" s="32"/>
      <c r="Z7" s="8"/>
    </row>
    <row r="8" spans="1:26" ht="12.75" customHeight="1" x14ac:dyDescent="0.25">
      <c r="A8" s="397"/>
      <c r="B8" s="309">
        <f ca="1">DATE(Calendrier!$A$1,_xlfn.SHEET()-1,(ROW()/2)-1)</f>
        <v>43649</v>
      </c>
      <c r="C8" s="229"/>
      <c r="D8" s="26" t="s">
        <v>31</v>
      </c>
      <c r="E8" s="268" t="str">
        <f t="shared" si="0"/>
        <v/>
      </c>
      <c r="F8" s="30"/>
      <c r="G8" s="30"/>
      <c r="H8" s="425">
        <f>((G8-F8)+(G9-F9))</f>
        <v>0</v>
      </c>
      <c r="I8" s="321"/>
      <c r="J8" s="235" t="str">
        <f t="shared" ref="J8" si="3">IF(OR(C8="SiA",C8="SeA",C8="Si",C8="Ast",C8="For"),1,"")</f>
        <v/>
      </c>
      <c r="K8" s="315" t="str">
        <f>IF(OR(C8="Cp"),1,"")</f>
        <v/>
      </c>
      <c r="L8" s="247"/>
      <c r="M8" s="248"/>
      <c r="N8" s="249"/>
      <c r="O8" s="413" t="str">
        <f>IF(OR(C8="SiA",C8="SeA",C8="Si"),1,"")</f>
        <v/>
      </c>
      <c r="P8" s="28"/>
      <c r="Q8" s="29"/>
      <c r="R8" s="405">
        <f>((Q8-P8)-(Q9-P9))</f>
        <v>0</v>
      </c>
      <c r="S8" s="209"/>
      <c r="T8" s="253"/>
      <c r="U8" s="209"/>
      <c r="V8" s="210" t="str">
        <f t="shared" ref="V8" si="4">IF(OR(C8="SiA",C8="SeA",C8="Si",C8="Ast"),1,"")</f>
        <v/>
      </c>
      <c r="W8" s="366"/>
      <c r="X8" s="31"/>
      <c r="Y8" s="32"/>
      <c r="Z8" s="8"/>
    </row>
    <row r="9" spans="1:26" ht="12.75" customHeight="1" x14ac:dyDescent="0.25">
      <c r="A9" s="397"/>
      <c r="B9" s="310"/>
      <c r="C9" s="229"/>
      <c r="D9" s="26" t="s">
        <v>32</v>
      </c>
      <c r="E9" s="269"/>
      <c r="F9" s="30"/>
      <c r="G9" s="30"/>
      <c r="H9" s="426"/>
      <c r="I9" s="322"/>
      <c r="J9" s="235"/>
      <c r="K9" s="316"/>
      <c r="L9" s="247"/>
      <c r="M9" s="248"/>
      <c r="N9" s="249"/>
      <c r="O9" s="415"/>
      <c r="P9" s="28"/>
      <c r="Q9" s="29"/>
      <c r="R9" s="412"/>
      <c r="S9" s="209"/>
      <c r="T9" s="253"/>
      <c r="U9" s="209"/>
      <c r="V9" s="210"/>
      <c r="W9" s="367"/>
      <c r="X9" s="31"/>
      <c r="Y9" s="32"/>
      <c r="Z9" s="8"/>
    </row>
    <row r="10" spans="1:26" ht="12.75" customHeight="1" x14ac:dyDescent="0.25">
      <c r="A10" s="397"/>
      <c r="B10" s="309">
        <f ca="1">DATE(Calendrier!$A$1,_xlfn.SHEET()-1,(ROW()/2)-1)</f>
        <v>43650</v>
      </c>
      <c r="C10" s="229"/>
      <c r="D10" s="26" t="s">
        <v>31</v>
      </c>
      <c r="E10" s="268" t="str">
        <f t="shared" si="0"/>
        <v/>
      </c>
      <c r="F10" s="30"/>
      <c r="G10" s="30"/>
      <c r="H10" s="425">
        <f>((G10-F10)+(G11-F11))</f>
        <v>0</v>
      </c>
      <c r="I10" s="321"/>
      <c r="J10" s="235" t="str">
        <f t="shared" ref="J10" si="5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413" t="str">
        <f>IF(OR(C10="SiA",C10="SeA",C10="Si"),1,"")</f>
        <v/>
      </c>
      <c r="P10" s="28"/>
      <c r="Q10" s="29"/>
      <c r="R10" s="405">
        <f>((Q10-P10)-(Q11-P11))</f>
        <v>0</v>
      </c>
      <c r="S10" s="209"/>
      <c r="T10" s="253"/>
      <c r="U10" s="209"/>
      <c r="V10" s="210" t="str">
        <f t="shared" ref="V10" si="6">IF(OR(C10="SiA",C10="SeA",C10="Si",C10="Ast"),1,"")</f>
        <v/>
      </c>
      <c r="W10" s="366"/>
      <c r="X10" s="31"/>
      <c r="Z10" s="8"/>
    </row>
    <row r="11" spans="1:26" ht="12.75" customHeight="1" x14ac:dyDescent="0.25">
      <c r="A11" s="397"/>
      <c r="B11" s="310"/>
      <c r="C11" s="229"/>
      <c r="D11" s="26" t="s">
        <v>32</v>
      </c>
      <c r="E11" s="269"/>
      <c r="F11" s="30"/>
      <c r="G11" s="30"/>
      <c r="H11" s="426"/>
      <c r="I11" s="322"/>
      <c r="J11" s="235"/>
      <c r="K11" s="316"/>
      <c r="L11" s="247"/>
      <c r="M11" s="248"/>
      <c r="N11" s="249"/>
      <c r="O11" s="415"/>
      <c r="P11" s="28"/>
      <c r="Q11" s="29"/>
      <c r="R11" s="412"/>
      <c r="S11" s="209"/>
      <c r="T11" s="253"/>
      <c r="U11" s="209"/>
      <c r="V11" s="210"/>
      <c r="W11" s="367"/>
      <c r="X11" s="31"/>
      <c r="Z11" s="8"/>
    </row>
    <row r="12" spans="1:26" ht="12.75" customHeight="1" x14ac:dyDescent="0.25">
      <c r="A12" s="397"/>
      <c r="B12" s="309">
        <f ca="1">DATE(Calendrier!$A$1,_xlfn.SHEET()-1,(ROW()/2)-1)</f>
        <v>43651</v>
      </c>
      <c r="C12" s="229"/>
      <c r="D12" s="26" t="s">
        <v>31</v>
      </c>
      <c r="E12" s="268" t="str">
        <f t="shared" si="0"/>
        <v/>
      </c>
      <c r="F12" s="30"/>
      <c r="G12" s="30"/>
      <c r="H12" s="425">
        <f>((G12-F12)+(G13-F13))</f>
        <v>0</v>
      </c>
      <c r="I12" s="271"/>
      <c r="J12" s="235" t="str">
        <f t="shared" ref="J12" si="7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413" t="str">
        <f>IF(OR(C12="SiA",C12="SeA",C12="Si"),1,"")</f>
        <v/>
      </c>
      <c r="P12" s="28"/>
      <c r="Q12" s="29"/>
      <c r="R12" s="405">
        <f>((Q12-P12)-(Q13-P13))</f>
        <v>0</v>
      </c>
      <c r="S12" s="209"/>
      <c r="T12" s="253"/>
      <c r="U12" s="209"/>
      <c r="V12" s="210" t="str">
        <f t="shared" ref="V12" si="8">IF(OR(C12="SiA",C12="SeA",C12="Si",C12="Ast"),1,"")</f>
        <v/>
      </c>
      <c r="W12" s="366"/>
      <c r="X12" s="31"/>
      <c r="Z12" s="8"/>
    </row>
    <row r="13" spans="1:26" ht="12.75" customHeight="1" x14ac:dyDescent="0.25">
      <c r="A13" s="397"/>
      <c r="B13" s="310"/>
      <c r="C13" s="229"/>
      <c r="D13" s="26" t="s">
        <v>32</v>
      </c>
      <c r="E13" s="269"/>
      <c r="F13" s="30"/>
      <c r="G13" s="30"/>
      <c r="H13" s="426"/>
      <c r="I13" s="272"/>
      <c r="J13" s="235"/>
      <c r="K13" s="316"/>
      <c r="L13" s="247"/>
      <c r="M13" s="248"/>
      <c r="N13" s="249"/>
      <c r="O13" s="415"/>
      <c r="P13" s="28"/>
      <c r="Q13" s="29"/>
      <c r="R13" s="412"/>
      <c r="S13" s="209"/>
      <c r="T13" s="253"/>
      <c r="U13" s="209"/>
      <c r="V13" s="210"/>
      <c r="W13" s="367"/>
      <c r="X13" s="31"/>
      <c r="Z13" s="8"/>
    </row>
    <row r="14" spans="1:26" ht="12.75" customHeight="1" x14ac:dyDescent="0.25">
      <c r="A14" s="397"/>
      <c r="B14" s="309">
        <f ca="1">DATE(Calendrier!$A$1,_xlfn.SHEET()-1,(ROW()/2)-1)</f>
        <v>43652</v>
      </c>
      <c r="C14" s="229"/>
      <c r="D14" s="26" t="s">
        <v>31</v>
      </c>
      <c r="E14" s="268" t="str">
        <f t="shared" si="0"/>
        <v/>
      </c>
      <c r="F14" s="30"/>
      <c r="G14" s="30"/>
      <c r="H14" s="425">
        <f>((G14-F14)+(G15-F15))</f>
        <v>0</v>
      </c>
      <c r="I14" s="271"/>
      <c r="J14" s="235" t="str">
        <f t="shared" ref="J14" si="9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413" t="str">
        <f>IF(OR(C14="SiA",C14="SeA",C14="Si"),1,"")</f>
        <v/>
      </c>
      <c r="P14" s="28"/>
      <c r="Q14" s="29"/>
      <c r="R14" s="405">
        <f>((Q14-P14)-(Q15-P15))</f>
        <v>0</v>
      </c>
      <c r="S14" s="209"/>
      <c r="T14" s="253"/>
      <c r="U14" s="209"/>
      <c r="V14" s="210" t="str">
        <f t="shared" ref="V14" si="10">IF(OR(C14="SiA",C14="SeA",C14="Si",C14="Ast"),1,"")</f>
        <v/>
      </c>
      <c r="W14" s="366"/>
      <c r="X14" s="31"/>
      <c r="Z14" s="8"/>
    </row>
    <row r="15" spans="1:26" ht="13.5" customHeight="1" x14ac:dyDescent="0.25">
      <c r="A15" s="397"/>
      <c r="B15" s="310"/>
      <c r="C15" s="229"/>
      <c r="D15" s="26" t="s">
        <v>32</v>
      </c>
      <c r="E15" s="269"/>
      <c r="F15" s="30"/>
      <c r="G15" s="30"/>
      <c r="H15" s="426"/>
      <c r="I15" s="272"/>
      <c r="J15" s="235"/>
      <c r="K15" s="316"/>
      <c r="L15" s="239"/>
      <c r="M15" s="240"/>
      <c r="N15" s="241"/>
      <c r="O15" s="415"/>
      <c r="P15" s="28"/>
      <c r="Q15" s="29"/>
      <c r="R15" s="412"/>
      <c r="S15" s="209"/>
      <c r="T15" s="253"/>
      <c r="U15" s="209"/>
      <c r="V15" s="210"/>
      <c r="W15" s="367"/>
      <c r="X15" s="31"/>
      <c r="Z15" s="8"/>
    </row>
    <row r="16" spans="1:26" ht="12.75" customHeight="1" x14ac:dyDescent="0.25">
      <c r="A16" s="397"/>
      <c r="B16" s="313">
        <f ca="1">DATE(Calendrier!$A$1,_xlfn.SHEET()-1,(ROW()/2)-1)</f>
        <v>43653</v>
      </c>
      <c r="C16" s="229"/>
      <c r="D16" s="26" t="s">
        <v>31</v>
      </c>
      <c r="E16" s="260" t="str">
        <f t="shared" si="0"/>
        <v/>
      </c>
      <c r="F16" s="33"/>
      <c r="G16" s="33"/>
      <c r="H16" s="425">
        <f>((G16-F16)+(G17-F17))</f>
        <v>0</v>
      </c>
      <c r="I16" s="262"/>
      <c r="J16" s="235" t="str">
        <f t="shared" ref="J16" si="11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413" t="str">
        <f>IF(OR(C16="SiA",C16="SeA",C16="Si"),1,"")</f>
        <v/>
      </c>
      <c r="P16" s="34"/>
      <c r="Q16" s="35"/>
      <c r="R16" s="405">
        <f>((Q16-P16)-(Q17-P17))</f>
        <v>0</v>
      </c>
      <c r="S16" s="209"/>
      <c r="T16" s="253"/>
      <c r="U16" s="209"/>
      <c r="V16" s="210" t="str">
        <f t="shared" ref="V16" si="12">IF(OR(C16="SiA",C16="SeA",C16="Si",C16="Ast"),1,"")</f>
        <v/>
      </c>
      <c r="W16" s="366"/>
      <c r="X16" s="24"/>
      <c r="Z16" s="8"/>
    </row>
    <row r="17" spans="1:26" ht="13.5" customHeight="1" thickBot="1" x14ac:dyDescent="0.3">
      <c r="A17" s="402"/>
      <c r="B17" s="255"/>
      <c r="C17" s="229"/>
      <c r="D17" s="26" t="s">
        <v>32</v>
      </c>
      <c r="E17" s="242"/>
      <c r="F17" s="36"/>
      <c r="G17" s="36"/>
      <c r="H17" s="424"/>
      <c r="I17" s="245"/>
      <c r="J17" s="235"/>
      <c r="K17" s="301"/>
      <c r="L17" s="239"/>
      <c r="M17" s="240"/>
      <c r="N17" s="241"/>
      <c r="O17" s="411"/>
      <c r="P17" s="37"/>
      <c r="Q17" s="38"/>
      <c r="R17" s="412"/>
      <c r="S17" s="209"/>
      <c r="T17" s="253"/>
      <c r="U17" s="209"/>
      <c r="V17" s="210"/>
      <c r="W17" s="367"/>
      <c r="X17" s="24"/>
      <c r="Z17" s="8"/>
    </row>
    <row r="18" spans="1:26" ht="12.75" customHeight="1" x14ac:dyDescent="0.25">
      <c r="A18" s="311" t="s">
        <v>141</v>
      </c>
      <c r="B18" s="255">
        <f ca="1">DATE(Calendrier!$A$1,_xlfn.SHEET()-1,(ROW()/2)-1)</f>
        <v>43654</v>
      </c>
      <c r="C18" s="229"/>
      <c r="D18" s="26" t="s">
        <v>31</v>
      </c>
      <c r="E18" s="242" t="str">
        <f t="shared" si="0"/>
        <v/>
      </c>
      <c r="F18" s="36"/>
      <c r="G18" s="36"/>
      <c r="H18" s="423">
        <f>((G18-F18)+(G19-F19))</f>
        <v>0</v>
      </c>
      <c r="I18" s="245"/>
      <c r="J18" s="235" t="str">
        <f t="shared" ref="J18" si="13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410" t="str">
        <f>IF(OR(C18="SiA",C18="SeA",C18="Si"),1,"")</f>
        <v/>
      </c>
      <c r="P18" s="37"/>
      <c r="Q18" s="38"/>
      <c r="R18" s="405">
        <f>((Q18-P18)-(Q19-P19))</f>
        <v>0</v>
      </c>
      <c r="S18" s="209"/>
      <c r="T18" s="253"/>
      <c r="U18" s="209"/>
      <c r="V18" s="210" t="str">
        <f t="shared" ref="V18" si="14">IF(OR(C18="SiA",C18="SeA",C18="Si",C18="Ast"),1,"")</f>
        <v/>
      </c>
      <c r="W18" s="366"/>
      <c r="X18" s="31"/>
      <c r="Z18" s="8"/>
    </row>
    <row r="19" spans="1:26" ht="12.75" customHeight="1" thickBot="1" x14ac:dyDescent="0.3">
      <c r="A19" s="347"/>
      <c r="B19" s="255"/>
      <c r="C19" s="229"/>
      <c r="D19" s="26" t="s">
        <v>32</v>
      </c>
      <c r="E19" s="242"/>
      <c r="F19" s="36"/>
      <c r="G19" s="36"/>
      <c r="H19" s="424"/>
      <c r="I19" s="245"/>
      <c r="J19" s="235"/>
      <c r="K19" s="301"/>
      <c r="L19" s="247"/>
      <c r="M19" s="248"/>
      <c r="N19" s="249"/>
      <c r="O19" s="411"/>
      <c r="P19" s="37"/>
      <c r="Q19" s="38"/>
      <c r="R19" s="412"/>
      <c r="S19" s="209"/>
      <c r="T19" s="253"/>
      <c r="U19" s="209"/>
      <c r="V19" s="210"/>
      <c r="W19" s="367"/>
      <c r="X19" s="31"/>
      <c r="Z19" s="8"/>
    </row>
    <row r="20" spans="1:26" ht="12.75" customHeight="1" x14ac:dyDescent="0.25">
      <c r="A20" s="438">
        <f>SUM(H18:H31,R18:R31)</f>
        <v>0</v>
      </c>
      <c r="B20" s="255">
        <f ca="1">DATE(Calendrier!$A$1,_xlfn.SHEET()-1,(ROW()/2)-1)</f>
        <v>43655</v>
      </c>
      <c r="C20" s="229"/>
      <c r="D20" s="26" t="s">
        <v>31</v>
      </c>
      <c r="E20" s="242" t="str">
        <f t="shared" si="0"/>
        <v/>
      </c>
      <c r="F20" s="36"/>
      <c r="G20" s="36"/>
      <c r="H20" s="423">
        <f>((G20-F20)+(G21-F21))</f>
        <v>0</v>
      </c>
      <c r="I20" s="245"/>
      <c r="J20" s="235" t="str">
        <f t="shared" ref="J20" si="15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410" t="str">
        <f>IF(OR(C20="SiA",C20="SeA",C20="Si"),1,"")</f>
        <v/>
      </c>
      <c r="P20" s="37"/>
      <c r="Q20" s="38"/>
      <c r="R20" s="405">
        <f>((Q20-P20)-(Q21-P21))</f>
        <v>0</v>
      </c>
      <c r="S20" s="209"/>
      <c r="T20" s="253"/>
      <c r="U20" s="209"/>
      <c r="V20" s="210" t="str">
        <f t="shared" ref="V20" si="16">IF(OR(C20="SiA",C20="SeA",C20="Si",C20="Ast"),1,"")</f>
        <v/>
      </c>
      <c r="W20" s="366"/>
      <c r="X20" s="31"/>
      <c r="Z20" s="8"/>
    </row>
    <row r="21" spans="1:26" ht="12.75" customHeight="1" x14ac:dyDescent="0.25">
      <c r="A21" s="397"/>
      <c r="B21" s="255"/>
      <c r="C21" s="229"/>
      <c r="D21" s="26" t="s">
        <v>32</v>
      </c>
      <c r="E21" s="242"/>
      <c r="F21" s="36"/>
      <c r="G21" s="36"/>
      <c r="H21" s="424"/>
      <c r="I21" s="245"/>
      <c r="J21" s="235"/>
      <c r="K21" s="301"/>
      <c r="L21" s="247"/>
      <c r="M21" s="248"/>
      <c r="N21" s="249"/>
      <c r="O21" s="411"/>
      <c r="P21" s="37"/>
      <c r="Q21" s="38"/>
      <c r="R21" s="412"/>
      <c r="S21" s="209"/>
      <c r="T21" s="253"/>
      <c r="U21" s="209"/>
      <c r="V21" s="210"/>
      <c r="W21" s="367"/>
      <c r="X21" s="31"/>
      <c r="Z21" s="8"/>
    </row>
    <row r="22" spans="1:26" ht="12.75" customHeight="1" x14ac:dyDescent="0.25">
      <c r="A22" s="397"/>
      <c r="B22" s="255">
        <f ca="1">DATE(Calendrier!$A$1,_xlfn.SHEET()-1,(ROW()/2)-1)</f>
        <v>43656</v>
      </c>
      <c r="C22" s="229"/>
      <c r="D22" s="26" t="s">
        <v>31</v>
      </c>
      <c r="E22" s="242" t="str">
        <f t="shared" si="0"/>
        <v/>
      </c>
      <c r="F22" s="36"/>
      <c r="G22" s="36"/>
      <c r="H22" s="423">
        <f>((G22-F22)+(G23-F23))</f>
        <v>0</v>
      </c>
      <c r="I22" s="245"/>
      <c r="J22" s="235" t="str">
        <f t="shared" ref="J22" si="17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410" t="str">
        <f>IF(OR(C22="SiA",C22="SeA",C22="Si"),1,"")</f>
        <v/>
      </c>
      <c r="P22" s="37"/>
      <c r="Q22" s="38"/>
      <c r="R22" s="405">
        <f>((Q22-P22)-(Q23-P23))</f>
        <v>0</v>
      </c>
      <c r="S22" s="209"/>
      <c r="T22" s="253"/>
      <c r="U22" s="209"/>
      <c r="V22" s="210" t="str">
        <f t="shared" ref="V22" si="18">IF(OR(C22="SiA",C22="SeA",C22="Si",C22="Ast"),1,"")</f>
        <v/>
      </c>
      <c r="W22" s="366"/>
      <c r="X22" s="31"/>
      <c r="Z22" s="8"/>
    </row>
    <row r="23" spans="1:26" ht="12.75" customHeight="1" x14ac:dyDescent="0.25">
      <c r="A23" s="397"/>
      <c r="B23" s="255"/>
      <c r="C23" s="229"/>
      <c r="D23" s="26" t="s">
        <v>32</v>
      </c>
      <c r="E23" s="242"/>
      <c r="F23" s="36"/>
      <c r="G23" s="36"/>
      <c r="H23" s="424"/>
      <c r="I23" s="245"/>
      <c r="J23" s="235"/>
      <c r="K23" s="301"/>
      <c r="L23" s="247"/>
      <c r="M23" s="248"/>
      <c r="N23" s="249"/>
      <c r="O23" s="411"/>
      <c r="P23" s="37"/>
      <c r="Q23" s="38"/>
      <c r="R23" s="412"/>
      <c r="S23" s="209"/>
      <c r="T23" s="253"/>
      <c r="U23" s="209"/>
      <c r="V23" s="210"/>
      <c r="W23" s="367"/>
      <c r="X23" s="31"/>
      <c r="Z23" s="8"/>
    </row>
    <row r="24" spans="1:26" ht="12.75" customHeight="1" x14ac:dyDescent="0.25">
      <c r="A24" s="397"/>
      <c r="B24" s="255">
        <f ca="1">DATE(Calendrier!$A$1,_xlfn.SHEET()-1,(ROW()/2)-1)</f>
        <v>43657</v>
      </c>
      <c r="C24" s="229"/>
      <c r="D24" s="26" t="s">
        <v>31</v>
      </c>
      <c r="E24" s="242" t="str">
        <f t="shared" si="0"/>
        <v/>
      </c>
      <c r="F24" s="36"/>
      <c r="G24" s="36"/>
      <c r="H24" s="423">
        <f>((G24-F24)+(G25-F25))</f>
        <v>0</v>
      </c>
      <c r="I24" s="245"/>
      <c r="J24" s="235" t="str">
        <f t="shared" ref="J24" si="19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410" t="str">
        <f>IF(OR(C24="SiA",C24="SeA",C24="Si"),1,"")</f>
        <v/>
      </c>
      <c r="P24" s="37"/>
      <c r="Q24" s="38"/>
      <c r="R24" s="405">
        <f>((Q24-P24)-(Q25-P25))</f>
        <v>0</v>
      </c>
      <c r="S24" s="209"/>
      <c r="T24" s="253"/>
      <c r="U24" s="209"/>
      <c r="V24" s="210" t="str">
        <f t="shared" ref="V24" si="20">IF(OR(C24="SiA",C24="SeA",C24="Si",C24="Ast"),1,"")</f>
        <v/>
      </c>
      <c r="W24" s="366"/>
      <c r="X24" s="31"/>
    </row>
    <row r="25" spans="1:26" ht="12.75" customHeight="1" x14ac:dyDescent="0.25">
      <c r="A25" s="397"/>
      <c r="B25" s="255"/>
      <c r="C25" s="229"/>
      <c r="D25" s="26" t="s">
        <v>32</v>
      </c>
      <c r="E25" s="242"/>
      <c r="F25" s="36"/>
      <c r="G25" s="36"/>
      <c r="H25" s="424"/>
      <c r="I25" s="245"/>
      <c r="J25" s="235"/>
      <c r="K25" s="301"/>
      <c r="L25" s="247"/>
      <c r="M25" s="248"/>
      <c r="N25" s="249"/>
      <c r="O25" s="411"/>
      <c r="P25" s="37"/>
      <c r="Q25" s="38"/>
      <c r="R25" s="412"/>
      <c r="S25" s="209"/>
      <c r="T25" s="253"/>
      <c r="U25" s="209"/>
      <c r="V25" s="210"/>
      <c r="W25" s="367"/>
      <c r="X25" s="31"/>
    </row>
    <row r="26" spans="1:26" ht="12.75" customHeight="1" x14ac:dyDescent="0.25">
      <c r="A26" s="397"/>
      <c r="B26" s="255">
        <f ca="1">DATE(Calendrier!$A$1,_xlfn.SHEET()-1,(ROW()/2)-1)</f>
        <v>43658</v>
      </c>
      <c r="C26" s="229"/>
      <c r="D26" s="26" t="s">
        <v>31</v>
      </c>
      <c r="E26" s="242" t="str">
        <f t="shared" si="0"/>
        <v/>
      </c>
      <c r="F26" s="36"/>
      <c r="G26" s="36"/>
      <c r="H26" s="423">
        <f>((G26-F26)+(G27-F27))</f>
        <v>0</v>
      </c>
      <c r="I26" s="245"/>
      <c r="J26" s="235" t="str">
        <f t="shared" ref="J26" si="2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410" t="str">
        <f>IF(OR(C26="SiA",C26="SeA",C26="Si"),1,"")</f>
        <v/>
      </c>
      <c r="P26" s="37"/>
      <c r="Q26" s="38"/>
      <c r="R26" s="405">
        <f>((Q26-P26)-(Q27-P27))</f>
        <v>0</v>
      </c>
      <c r="S26" s="209"/>
      <c r="T26" s="253"/>
      <c r="U26" s="209"/>
      <c r="V26" s="210" t="str">
        <f t="shared" ref="V26" si="22">IF(OR(C26="SiA",C26="SeA",C26="Si",C26="Ast"),1,"")</f>
        <v/>
      </c>
      <c r="W26" s="366"/>
      <c r="X26" s="31"/>
    </row>
    <row r="27" spans="1:26" ht="12.75" customHeight="1" x14ac:dyDescent="0.25">
      <c r="A27" s="397"/>
      <c r="B27" s="255"/>
      <c r="C27" s="229"/>
      <c r="D27" s="26" t="s">
        <v>32</v>
      </c>
      <c r="E27" s="242"/>
      <c r="F27" s="36"/>
      <c r="G27" s="36"/>
      <c r="H27" s="424"/>
      <c r="I27" s="245"/>
      <c r="J27" s="235"/>
      <c r="K27" s="301"/>
      <c r="L27" s="247"/>
      <c r="M27" s="248"/>
      <c r="N27" s="249"/>
      <c r="O27" s="411"/>
      <c r="P27" s="37"/>
      <c r="Q27" s="38"/>
      <c r="R27" s="412"/>
      <c r="S27" s="209"/>
      <c r="T27" s="253"/>
      <c r="U27" s="209"/>
      <c r="V27" s="210"/>
      <c r="W27" s="367"/>
      <c r="X27" s="31"/>
    </row>
    <row r="28" spans="1:26" ht="12.75" customHeight="1" x14ac:dyDescent="0.25">
      <c r="A28" s="397"/>
      <c r="B28" s="255">
        <f ca="1">DATE(Calendrier!$A$1,_xlfn.SHEET()-1,(ROW()/2)-1)</f>
        <v>43659</v>
      </c>
      <c r="C28" s="229"/>
      <c r="D28" s="26" t="s">
        <v>31</v>
      </c>
      <c r="E28" s="242" t="str">
        <f t="shared" si="0"/>
        <v/>
      </c>
      <c r="F28" s="36"/>
      <c r="G28" s="36"/>
      <c r="H28" s="423">
        <f>((G28-F28)+(G29-F29))</f>
        <v>0</v>
      </c>
      <c r="I28" s="245"/>
      <c r="J28" s="235" t="str">
        <f t="shared" ref="J28" si="23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410" t="str">
        <f>IF(OR(C28="SiA",C28="SeA",C28="Si"),1,"")</f>
        <v/>
      </c>
      <c r="P28" s="37"/>
      <c r="Q28" s="38"/>
      <c r="R28" s="405">
        <f>((Q28-P28)-(Q29-P29))</f>
        <v>0</v>
      </c>
      <c r="S28" s="209"/>
      <c r="T28" s="253"/>
      <c r="U28" s="209"/>
      <c r="V28" s="210" t="str">
        <f t="shared" ref="V28" si="24">IF(OR(C28="SiA",C28="SeA",C28="Si",C28="Ast"),1,"")</f>
        <v/>
      </c>
      <c r="W28" s="366"/>
      <c r="X28" s="31"/>
    </row>
    <row r="29" spans="1:26" ht="13.5" customHeight="1" x14ac:dyDescent="0.25">
      <c r="A29" s="397"/>
      <c r="B29" s="255"/>
      <c r="C29" s="229"/>
      <c r="D29" s="26" t="s">
        <v>32</v>
      </c>
      <c r="E29" s="242"/>
      <c r="F29" s="36"/>
      <c r="G29" s="36"/>
      <c r="H29" s="424"/>
      <c r="I29" s="245"/>
      <c r="J29" s="235"/>
      <c r="K29" s="301"/>
      <c r="L29" s="239"/>
      <c r="M29" s="240"/>
      <c r="N29" s="241"/>
      <c r="O29" s="411"/>
      <c r="P29" s="37"/>
      <c r="Q29" s="38"/>
      <c r="R29" s="412"/>
      <c r="S29" s="209"/>
      <c r="T29" s="253"/>
      <c r="U29" s="209"/>
      <c r="V29" s="210"/>
      <c r="W29" s="367"/>
      <c r="X29" s="31"/>
    </row>
    <row r="30" spans="1:26" ht="13.5" customHeight="1" x14ac:dyDescent="0.25">
      <c r="A30" s="397"/>
      <c r="B30" s="255">
        <f ca="1">DATE(Calendrier!$A$1,_xlfn.SHEET()-1,(ROW()/2)-1)</f>
        <v>43660</v>
      </c>
      <c r="C30" s="229"/>
      <c r="D30" s="26" t="s">
        <v>31</v>
      </c>
      <c r="E30" s="242" t="str">
        <f t="shared" si="0"/>
        <v/>
      </c>
      <c r="F30" s="36"/>
      <c r="G30" s="36"/>
      <c r="H30" s="423">
        <f>((G30-F30)+(G31-F31))</f>
        <v>0</v>
      </c>
      <c r="I30" s="245"/>
      <c r="J30" s="235" t="str">
        <f t="shared" ref="J30" si="25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410" t="str">
        <f>IF(OR(C30="SiA",C30="SeA",C30="Si"),1,"")</f>
        <v/>
      </c>
      <c r="P30" s="37"/>
      <c r="Q30" s="38"/>
      <c r="R30" s="405">
        <f>((Q30-P30)-(Q31-P31))</f>
        <v>0</v>
      </c>
      <c r="S30" s="209"/>
      <c r="T30" s="253"/>
      <c r="U30" s="209"/>
      <c r="V30" s="210" t="str">
        <f t="shared" ref="V30" si="26">IF(OR(C30="SiA",C30="SeA",C30="Si",C30="Ast"),1,"")</f>
        <v/>
      </c>
      <c r="W30" s="366"/>
      <c r="X30" s="24"/>
    </row>
    <row r="31" spans="1:26" ht="13.5" customHeight="1" thickBot="1" x14ac:dyDescent="0.3">
      <c r="A31" s="402"/>
      <c r="B31" s="255"/>
      <c r="C31" s="229"/>
      <c r="D31" s="26" t="s">
        <v>32</v>
      </c>
      <c r="E31" s="242"/>
      <c r="F31" s="36"/>
      <c r="G31" s="36"/>
      <c r="H31" s="424"/>
      <c r="I31" s="245"/>
      <c r="J31" s="235"/>
      <c r="K31" s="301"/>
      <c r="L31" s="239"/>
      <c r="M31" s="240"/>
      <c r="N31" s="241"/>
      <c r="O31" s="411"/>
      <c r="P31" s="38"/>
      <c r="Q31" s="38"/>
      <c r="R31" s="412"/>
      <c r="S31" s="209"/>
      <c r="T31" s="253"/>
      <c r="U31" s="209"/>
      <c r="V31" s="210"/>
      <c r="W31" s="367"/>
      <c r="X31" s="24"/>
    </row>
    <row r="32" spans="1:26" ht="12.75" customHeight="1" x14ac:dyDescent="0.25">
      <c r="A32" s="311" t="s">
        <v>142</v>
      </c>
      <c r="B32" s="228">
        <f ca="1">DATE(Calendrier!$A$1,_xlfn.SHEET()-1,(ROW()/2)-1)</f>
        <v>43661</v>
      </c>
      <c r="C32" s="229"/>
      <c r="D32" s="26" t="s">
        <v>31</v>
      </c>
      <c r="E32" s="231" t="str">
        <f t="shared" si="0"/>
        <v/>
      </c>
      <c r="F32" s="39"/>
      <c r="G32" s="40"/>
      <c r="H32" s="407">
        <f>((G32-F32)+(G33-F33))</f>
        <v>0</v>
      </c>
      <c r="I32" s="234"/>
      <c r="J32" s="235" t="str">
        <f t="shared" ref="J32" si="27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410" t="str">
        <f>IF(OR(C32="SiA",C32="SeA",C32="Si"),1,"")</f>
        <v/>
      </c>
      <c r="P32" s="38"/>
      <c r="Q32" s="38"/>
      <c r="R32" s="405">
        <f>((Q32-P32)-(Q33-P33))</f>
        <v>0</v>
      </c>
      <c r="S32" s="209"/>
      <c r="T32" s="253"/>
      <c r="U32" s="209"/>
      <c r="V32" s="210" t="str">
        <f t="shared" ref="V32" si="28">IF(OR(C32="SiA",C32="SeA",C32="Si",C32="Ast"),1,"")</f>
        <v/>
      </c>
      <c r="W32" s="366"/>
      <c r="X32" s="41"/>
    </row>
    <row r="33" spans="1:24" ht="12.75" customHeight="1" thickBot="1" x14ac:dyDescent="0.3">
      <c r="A33" s="347"/>
      <c r="B33" s="228"/>
      <c r="C33" s="229"/>
      <c r="D33" s="26" t="s">
        <v>32</v>
      </c>
      <c r="E33" s="231"/>
      <c r="F33" s="42"/>
      <c r="G33" s="42"/>
      <c r="H33" s="422"/>
      <c r="I33" s="234"/>
      <c r="J33" s="235"/>
      <c r="K33" s="246"/>
      <c r="L33" s="221"/>
      <c r="M33" s="221"/>
      <c r="N33" s="221"/>
      <c r="O33" s="411"/>
      <c r="P33" s="38"/>
      <c r="Q33" s="38"/>
      <c r="R33" s="412"/>
      <c r="S33" s="302"/>
      <c r="T33" s="386"/>
      <c r="U33" s="302"/>
      <c r="V33" s="210"/>
      <c r="W33" s="383"/>
      <c r="X33" s="24"/>
    </row>
    <row r="34" spans="1:24" ht="13.5" customHeight="1" x14ac:dyDescent="0.25">
      <c r="A34" s="437">
        <f>SUM(H32:H45,R32:R45)</f>
        <v>0</v>
      </c>
      <c r="B34" s="228">
        <f ca="1">DATE(Calendrier!$A$1,_xlfn.SHEET()-1,(ROW()/2)-1)</f>
        <v>43662</v>
      </c>
      <c r="C34" s="229"/>
      <c r="D34" s="26" t="s">
        <v>31</v>
      </c>
      <c r="E34" s="231" t="str">
        <f>IF(C34="","",IF(OR(C34="Cp",C34="AM",C34="Re",C34="Fe"),"",1))</f>
        <v/>
      </c>
      <c r="F34" s="43"/>
      <c r="G34" s="44"/>
      <c r="H34" s="421">
        <f>((G34-F34)+(G35-F35))</f>
        <v>0</v>
      </c>
      <c r="I34" s="234"/>
      <c r="J34" s="235" t="str">
        <f t="shared" ref="J34" si="29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29" t="str">
        <f>IF(OR(C34="SiA",C34="SeA",C34="Si"),1,"")</f>
        <v/>
      </c>
      <c r="P34" s="38"/>
      <c r="Q34" s="38"/>
      <c r="R34" s="420">
        <f>((Q34-P34)-(Q35-P35))</f>
        <v>0</v>
      </c>
      <c r="S34" s="379"/>
      <c r="T34" s="381"/>
      <c r="U34" s="276"/>
      <c r="V34" s="210" t="str">
        <f t="shared" ref="V34" si="30">IF(OR(C34="SiA",C34="SeA",C34="Si",C34="Ast"),1,"")</f>
        <v/>
      </c>
      <c r="W34" s="375"/>
      <c r="X34" s="24"/>
    </row>
    <row r="35" spans="1:24" ht="13.5" customHeight="1" x14ac:dyDescent="0.25">
      <c r="A35" s="399"/>
      <c r="B35" s="228"/>
      <c r="C35" s="229"/>
      <c r="D35" s="26" t="s">
        <v>32</v>
      </c>
      <c r="E35" s="231"/>
      <c r="F35" s="46"/>
      <c r="G35" s="47"/>
      <c r="H35" s="418"/>
      <c r="I35" s="234"/>
      <c r="J35" s="235"/>
      <c r="K35" s="246"/>
      <c r="L35" s="221"/>
      <c r="M35" s="221"/>
      <c r="N35" s="221"/>
      <c r="O35" s="229"/>
      <c r="P35" s="38"/>
      <c r="Q35" s="38"/>
      <c r="R35" s="375"/>
      <c r="S35" s="379"/>
      <c r="T35" s="381"/>
      <c r="U35" s="276"/>
      <c r="V35" s="210"/>
      <c r="W35" s="375"/>
      <c r="X35" s="24"/>
    </row>
    <row r="36" spans="1:24" ht="12.75" customHeight="1" x14ac:dyDescent="0.25">
      <c r="A36" s="399"/>
      <c r="B36" s="254">
        <f ca="1">DATE(Calendrier!$A$1,_xlfn.SHEET()-1,(ROW()/2)-1)</f>
        <v>43663</v>
      </c>
      <c r="C36" s="229"/>
      <c r="D36" s="48" t="s">
        <v>31</v>
      </c>
      <c r="E36" s="231" t="str">
        <f t="shared" ref="E36:E64" si="31">IF(C36="","",IF(OR(C36="Cp",C36="AM",C36="Re",C36="Fe"),"",1))</f>
        <v/>
      </c>
      <c r="F36" s="49"/>
      <c r="G36" s="50"/>
      <c r="H36" s="418">
        <f>((G36-F36)+(G37-F37))</f>
        <v>0</v>
      </c>
      <c r="I36" s="296"/>
      <c r="J36" s="235" t="str">
        <f t="shared" ref="J36" si="32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29" t="str">
        <f>IF(OR(C36="SiA",C36="SeA",C36="Si"),1,"")</f>
        <v/>
      </c>
      <c r="P36" s="51"/>
      <c r="Q36" s="52"/>
      <c r="R36" s="375">
        <f>((Q36-P36)-(Q37-P37))</f>
        <v>0</v>
      </c>
      <c r="S36" s="379"/>
      <c r="T36" s="381"/>
      <c r="U36" s="276"/>
      <c r="V36" s="210" t="str">
        <f t="shared" ref="V36" si="33">IF(OR(C36="SiA",C36="SeA",C36="Si",C36="Ast"),1,"")</f>
        <v/>
      </c>
      <c r="W36" s="375"/>
      <c r="X36" s="53"/>
    </row>
    <row r="37" spans="1:24" ht="12.75" customHeight="1" x14ac:dyDescent="0.25">
      <c r="A37" s="399"/>
      <c r="B37" s="292"/>
      <c r="C37" s="229"/>
      <c r="D37" s="20" t="s">
        <v>32</v>
      </c>
      <c r="E37" s="293"/>
      <c r="F37" s="54"/>
      <c r="G37" s="55"/>
      <c r="H37" s="419"/>
      <c r="I37" s="297"/>
      <c r="J37" s="235"/>
      <c r="K37" s="283"/>
      <c r="L37" s="280"/>
      <c r="M37" s="281"/>
      <c r="N37" s="282"/>
      <c r="O37" s="417"/>
      <c r="P37" s="28"/>
      <c r="Q37" s="29"/>
      <c r="R37" s="376"/>
      <c r="S37" s="380"/>
      <c r="T37" s="382"/>
      <c r="U37" s="277"/>
      <c r="V37" s="210"/>
      <c r="W37" s="376"/>
    </row>
    <row r="38" spans="1:24" ht="12.75" customHeight="1" x14ac:dyDescent="0.25">
      <c r="A38" s="399"/>
      <c r="B38" s="274">
        <f ca="1">DATE(Calendrier!$A$1,_xlfn.SHEET()-1,(ROW()/2)-1)</f>
        <v>43664</v>
      </c>
      <c r="C38" s="229"/>
      <c r="D38" s="20" t="s">
        <v>31</v>
      </c>
      <c r="E38" s="268" t="str">
        <f t="shared" si="31"/>
        <v/>
      </c>
      <c r="F38" s="56"/>
      <c r="G38" s="56"/>
      <c r="H38" s="414">
        <f>((G38-F38)+(G39-F39))</f>
        <v>0</v>
      </c>
      <c r="I38" s="271"/>
      <c r="J38" s="235" t="str">
        <f t="shared" ref="J38" si="34">IF(OR(C38="SiA",C38="SeA",C38="Si",C38="Ast",C38="For"),1,"")</f>
        <v/>
      </c>
      <c r="K38" s="263"/>
      <c r="L38" s="247"/>
      <c r="M38" s="248"/>
      <c r="N38" s="249"/>
      <c r="O38" s="413" t="str">
        <f>IF(OR(C38="SiA",C38="SeA",C38="Si"),1,"")</f>
        <v/>
      </c>
      <c r="P38" s="28"/>
      <c r="Q38" s="29"/>
      <c r="R38" s="405">
        <f>((Q38-P38)-(Q39-P39))</f>
        <v>0</v>
      </c>
      <c r="S38" s="273"/>
      <c r="T38" s="384"/>
      <c r="U38" s="273"/>
      <c r="V38" s="210" t="str">
        <f t="shared" ref="V38" si="35">IF(OR(C38="SiA",C38="SeA",C38="Si",C38="Ast"),1,"")</f>
        <v/>
      </c>
      <c r="W38" s="383"/>
    </row>
    <row r="39" spans="1:24" ht="12.75" customHeight="1" x14ac:dyDescent="0.25">
      <c r="A39" s="399"/>
      <c r="B39" s="275"/>
      <c r="C39" s="229"/>
      <c r="D39" s="26" t="s">
        <v>32</v>
      </c>
      <c r="E39" s="269"/>
      <c r="F39" s="56"/>
      <c r="G39" s="56"/>
      <c r="H39" s="416"/>
      <c r="I39" s="272"/>
      <c r="J39" s="235"/>
      <c r="K39" s="264"/>
      <c r="L39" s="247"/>
      <c r="M39" s="248"/>
      <c r="N39" s="249"/>
      <c r="O39" s="415"/>
      <c r="P39" s="28"/>
      <c r="Q39" s="29"/>
      <c r="R39" s="412"/>
      <c r="S39" s="209"/>
      <c r="T39" s="253"/>
      <c r="U39" s="209"/>
      <c r="V39" s="210"/>
      <c r="W39" s="367"/>
    </row>
    <row r="40" spans="1:24" ht="12.75" customHeight="1" x14ac:dyDescent="0.25">
      <c r="A40" s="399"/>
      <c r="B40" s="274">
        <f ca="1">DATE(Calendrier!$A$1,_xlfn.SHEET()-1,(ROW()/2)-1)</f>
        <v>43665</v>
      </c>
      <c r="C40" s="229"/>
      <c r="D40" s="26" t="s">
        <v>31</v>
      </c>
      <c r="E40" s="268" t="str">
        <f t="shared" si="31"/>
        <v/>
      </c>
      <c r="F40" s="56"/>
      <c r="G40" s="56"/>
      <c r="H40" s="414">
        <f>((G40-F40)+(G41-F41))</f>
        <v>0</v>
      </c>
      <c r="I40" s="271"/>
      <c r="J40" s="235" t="str">
        <f t="shared" ref="J40" si="36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413" t="str">
        <f>IF(OR(C40="SiA",C40="SeA",C40="Si"),1,"")</f>
        <v/>
      </c>
      <c r="P40" s="28"/>
      <c r="Q40" s="29"/>
      <c r="R40" s="405">
        <f>((Q40-P40)-(Q41-P41))</f>
        <v>0</v>
      </c>
      <c r="S40" s="209"/>
      <c r="T40" s="253"/>
      <c r="U40" s="209"/>
      <c r="V40" s="210" t="str">
        <f t="shared" ref="V40" si="37">IF(OR(C40="SiA",C40="SeA",C40="Si",C40="Ast"),1,"")</f>
        <v/>
      </c>
      <c r="W40" s="366"/>
    </row>
    <row r="41" spans="1:24" ht="12.75" customHeight="1" x14ac:dyDescent="0.25">
      <c r="A41" s="399"/>
      <c r="B41" s="275"/>
      <c r="C41" s="229"/>
      <c r="D41" s="26" t="s">
        <v>32</v>
      </c>
      <c r="E41" s="269"/>
      <c r="F41" s="56"/>
      <c r="G41" s="56"/>
      <c r="H41" s="416"/>
      <c r="I41" s="272"/>
      <c r="J41" s="235"/>
      <c r="K41" s="264"/>
      <c r="L41" s="247"/>
      <c r="M41" s="248"/>
      <c r="N41" s="249"/>
      <c r="O41" s="415"/>
      <c r="P41" s="28"/>
      <c r="Q41" s="29"/>
      <c r="R41" s="412"/>
      <c r="S41" s="209"/>
      <c r="T41" s="253"/>
      <c r="U41" s="209"/>
      <c r="V41" s="210"/>
      <c r="W41" s="367"/>
    </row>
    <row r="42" spans="1:24" ht="12.75" customHeight="1" x14ac:dyDescent="0.25">
      <c r="A42" s="399"/>
      <c r="B42" s="274">
        <f ca="1">DATE(Calendrier!$A$1,_xlfn.SHEET()-1,(ROW()/2)-1)</f>
        <v>43666</v>
      </c>
      <c r="C42" s="229"/>
      <c r="D42" s="26" t="s">
        <v>31</v>
      </c>
      <c r="E42" s="268" t="str">
        <f t="shared" si="31"/>
        <v/>
      </c>
      <c r="F42" s="56"/>
      <c r="G42" s="56"/>
      <c r="H42" s="414">
        <f>((G42-F42)+(G43-F43))</f>
        <v>0</v>
      </c>
      <c r="I42" s="271"/>
      <c r="J42" s="235" t="str">
        <f t="shared" ref="J42" si="38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413" t="str">
        <f>IF(OR(C42="SiA",C42="SeA",C42="Si"),1,"")</f>
        <v/>
      </c>
      <c r="P42" s="28"/>
      <c r="Q42" s="29"/>
      <c r="R42" s="405">
        <f>((Q42-P42)-(Q43-P43))</f>
        <v>0</v>
      </c>
      <c r="S42" s="209"/>
      <c r="T42" s="253"/>
      <c r="U42" s="209"/>
      <c r="V42" s="210" t="str">
        <f t="shared" ref="V42" si="39">IF(OR(C42="SiA",C42="SeA",C42="Si",C42="Ast"),1,"")</f>
        <v/>
      </c>
      <c r="W42" s="366"/>
    </row>
    <row r="43" spans="1:24" ht="12.75" customHeight="1" x14ac:dyDescent="0.25">
      <c r="A43" s="399"/>
      <c r="B43" s="275"/>
      <c r="C43" s="229"/>
      <c r="D43" s="26" t="s">
        <v>32</v>
      </c>
      <c r="E43" s="269"/>
      <c r="F43" s="56"/>
      <c r="G43" s="56"/>
      <c r="H43" s="416"/>
      <c r="I43" s="272"/>
      <c r="J43" s="235"/>
      <c r="K43" s="264"/>
      <c r="L43" s="247"/>
      <c r="M43" s="248"/>
      <c r="N43" s="249"/>
      <c r="O43" s="415"/>
      <c r="P43" s="28"/>
      <c r="Q43" s="29"/>
      <c r="R43" s="412"/>
      <c r="S43" s="209"/>
      <c r="T43" s="253"/>
      <c r="U43" s="209"/>
      <c r="V43" s="210"/>
      <c r="W43" s="367"/>
    </row>
    <row r="44" spans="1:24" ht="12.75" customHeight="1" x14ac:dyDescent="0.25">
      <c r="A44" s="399"/>
      <c r="B44" s="266">
        <f ca="1">DATE(Calendrier!$A$1,_xlfn.SHEET()-1,(ROW()/2)-1)</f>
        <v>43667</v>
      </c>
      <c r="C44" s="229"/>
      <c r="D44" s="26" t="s">
        <v>31</v>
      </c>
      <c r="E44" s="268" t="str">
        <f t="shared" si="31"/>
        <v/>
      </c>
      <c r="F44" s="56"/>
      <c r="G44" s="56"/>
      <c r="H44" s="414">
        <f>((G44-F44)+(G45-F45))</f>
        <v>0</v>
      </c>
      <c r="I44" s="271"/>
      <c r="J44" s="235" t="str">
        <f t="shared" ref="J44" si="40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413" t="str">
        <f>IF(OR(C44="SiA",C44="SeA",C44="Si"),1,"")</f>
        <v/>
      </c>
      <c r="P44" s="28"/>
      <c r="Q44" s="29"/>
      <c r="R44" s="405">
        <f>((Q44-P44)-(Q45-P45))</f>
        <v>0</v>
      </c>
      <c r="S44" s="209"/>
      <c r="T44" s="253"/>
      <c r="U44" s="209"/>
      <c r="V44" s="210" t="str">
        <f t="shared" ref="V44" si="41">IF(OR(C44="SiA",C44="SeA",C44="Si",C44="Ast"),1,"")</f>
        <v/>
      </c>
      <c r="W44" s="366"/>
    </row>
    <row r="45" spans="1:24" ht="12.75" customHeight="1" thickBot="1" x14ac:dyDescent="0.3">
      <c r="A45" s="400"/>
      <c r="B45" s="267"/>
      <c r="C45" s="229"/>
      <c r="D45" s="26" t="s">
        <v>32</v>
      </c>
      <c r="E45" s="269"/>
      <c r="F45" s="56"/>
      <c r="G45" s="56"/>
      <c r="H45" s="416"/>
      <c r="I45" s="272"/>
      <c r="J45" s="235"/>
      <c r="K45" s="264"/>
      <c r="L45" s="247"/>
      <c r="M45" s="248"/>
      <c r="N45" s="249"/>
      <c r="O45" s="415"/>
      <c r="P45" s="28"/>
      <c r="Q45" s="29"/>
      <c r="R45" s="412"/>
      <c r="S45" s="209"/>
      <c r="T45" s="253"/>
      <c r="U45" s="209"/>
      <c r="V45" s="210"/>
      <c r="W45" s="367"/>
    </row>
    <row r="46" spans="1:24" ht="12.75" customHeight="1" x14ac:dyDescent="0.25">
      <c r="A46" s="311" t="s">
        <v>143</v>
      </c>
      <c r="B46" s="266">
        <f ca="1">DATE(Calendrier!$A$1,_xlfn.SHEET()-1,(ROW()/2)-1)</f>
        <v>43668</v>
      </c>
      <c r="C46" s="229"/>
      <c r="D46" s="26" t="s">
        <v>31</v>
      </c>
      <c r="E46" s="268" t="str">
        <f t="shared" si="31"/>
        <v/>
      </c>
      <c r="F46" s="56"/>
      <c r="G46" s="56"/>
      <c r="H46" s="414">
        <f>((G46-F46)+(G47-F47))</f>
        <v>0</v>
      </c>
      <c r="I46" s="271"/>
      <c r="J46" s="235" t="str">
        <f t="shared" ref="J46" si="4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413" t="str">
        <f>IF(OR(C46="SiA",C46="SeA",C46="Si"),1,"")</f>
        <v/>
      </c>
      <c r="P46" s="28"/>
      <c r="Q46" s="29"/>
      <c r="R46" s="405">
        <f>((Q46-P46)-(Q47-P47))</f>
        <v>0</v>
      </c>
      <c r="S46" s="209"/>
      <c r="T46" s="253"/>
      <c r="U46" s="209"/>
      <c r="V46" s="210" t="str">
        <f t="shared" ref="V46" si="43">IF(OR(C46="SiA",C46="SeA",C46="Si",C46="Ast"),1,"")</f>
        <v/>
      </c>
      <c r="W46" s="366"/>
    </row>
    <row r="47" spans="1:24" ht="12.75" customHeight="1" thickBot="1" x14ac:dyDescent="0.3">
      <c r="A47" s="347"/>
      <c r="B47" s="267"/>
      <c r="C47" s="229"/>
      <c r="D47" s="26" t="s">
        <v>32</v>
      </c>
      <c r="E47" s="269"/>
      <c r="F47" s="56"/>
      <c r="G47" s="56"/>
      <c r="H47" s="416"/>
      <c r="I47" s="272"/>
      <c r="J47" s="235"/>
      <c r="K47" s="264"/>
      <c r="L47" s="239"/>
      <c r="M47" s="240"/>
      <c r="N47" s="241"/>
      <c r="O47" s="415"/>
      <c r="P47" s="28"/>
      <c r="Q47" s="29"/>
      <c r="R47" s="412"/>
      <c r="S47" s="209"/>
      <c r="T47" s="253"/>
      <c r="U47" s="209"/>
      <c r="V47" s="210"/>
      <c r="W47" s="367"/>
    </row>
    <row r="48" spans="1:24" ht="12.75" customHeight="1" x14ac:dyDescent="0.25">
      <c r="A48" s="437">
        <f>SUM(H46:H59,R46:R59)</f>
        <v>0</v>
      </c>
      <c r="B48" s="258">
        <f ca="1">DATE(Calendrier!$A$1,_xlfn.SHEET()-1,(ROW()/2)-1)</f>
        <v>43669</v>
      </c>
      <c r="C48" s="229"/>
      <c r="D48" s="26" t="s">
        <v>31</v>
      </c>
      <c r="E48" s="260" t="str">
        <f t="shared" si="31"/>
        <v/>
      </c>
      <c r="F48" s="57"/>
      <c r="G48" s="57"/>
      <c r="H48" s="414">
        <f>((G48-F48)+(G49-F49))</f>
        <v>0</v>
      </c>
      <c r="I48" s="262"/>
      <c r="J48" s="235" t="str">
        <f t="shared" ref="J48" si="44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413" t="str">
        <f>IF(OR(C48="SiA",C48="SeA",C48="Si"),1,"")</f>
        <v/>
      </c>
      <c r="P48" s="34"/>
      <c r="Q48" s="35"/>
      <c r="R48" s="405">
        <f>((Q48-P48)-(Q49-P49))</f>
        <v>0</v>
      </c>
      <c r="S48" s="209"/>
      <c r="T48" s="253"/>
      <c r="U48" s="209"/>
      <c r="V48" s="210" t="str">
        <f t="shared" ref="V48" si="45">IF(OR(C48="SiA",C48="SeA",C48="Si",C48="Ast"),1,"")</f>
        <v/>
      </c>
      <c r="W48" s="366"/>
    </row>
    <row r="49" spans="1:23" ht="12.75" customHeight="1" x14ac:dyDescent="0.25">
      <c r="A49" s="399"/>
      <c r="B49" s="259"/>
      <c r="C49" s="229"/>
      <c r="D49" s="26" t="s">
        <v>32</v>
      </c>
      <c r="E49" s="242"/>
      <c r="F49" s="40"/>
      <c r="G49" s="40"/>
      <c r="H49" s="409"/>
      <c r="I49" s="245"/>
      <c r="J49" s="235"/>
      <c r="K49" s="246"/>
      <c r="L49" s="239"/>
      <c r="M49" s="240"/>
      <c r="N49" s="241"/>
      <c r="O49" s="411"/>
      <c r="P49" s="37"/>
      <c r="Q49" s="38"/>
      <c r="R49" s="412"/>
      <c r="S49" s="209"/>
      <c r="T49" s="253"/>
      <c r="U49" s="209"/>
      <c r="V49" s="210"/>
      <c r="W49" s="367"/>
    </row>
    <row r="50" spans="1:23" ht="12.75" customHeight="1" x14ac:dyDescent="0.25">
      <c r="A50" s="399"/>
      <c r="B50" s="255">
        <f ca="1">DATE(Calendrier!$A$1,_xlfn.SHEET()-1,(ROW()/2)-1)</f>
        <v>43670</v>
      </c>
      <c r="C50" s="229"/>
      <c r="D50" s="26" t="s">
        <v>31</v>
      </c>
      <c r="E50" s="242" t="str">
        <f t="shared" si="31"/>
        <v/>
      </c>
      <c r="F50" s="40"/>
      <c r="G50" s="40"/>
      <c r="H50" s="408">
        <f>((G50-F50)+(G51-F51))</f>
        <v>0</v>
      </c>
      <c r="I50" s="245"/>
      <c r="J50" s="235" t="str">
        <f t="shared" ref="J50" si="46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410" t="str">
        <f>IF(OR(C50="SiA",C50="SeA",C50="Si"),1,"")</f>
        <v/>
      </c>
      <c r="P50" s="37"/>
      <c r="Q50" s="38"/>
      <c r="R50" s="405">
        <f>((Q50-P50)-(Q51-P51))</f>
        <v>0</v>
      </c>
      <c r="S50" s="209"/>
      <c r="T50" s="253"/>
      <c r="U50" s="209"/>
      <c r="V50" s="210" t="str">
        <f t="shared" ref="V50" si="47">IF(OR(C50="SiA",C50="SeA",C50="Si",C50="Ast"),1,"")</f>
        <v/>
      </c>
      <c r="W50" s="366"/>
    </row>
    <row r="51" spans="1:23" ht="12.75" customHeight="1" x14ac:dyDescent="0.25">
      <c r="A51" s="399"/>
      <c r="B51" s="255"/>
      <c r="C51" s="229"/>
      <c r="D51" s="26" t="s">
        <v>32</v>
      </c>
      <c r="E51" s="242"/>
      <c r="F51" s="40"/>
      <c r="G51" s="40"/>
      <c r="H51" s="409"/>
      <c r="I51" s="245"/>
      <c r="J51" s="235"/>
      <c r="K51" s="246"/>
      <c r="L51" s="247"/>
      <c r="M51" s="248"/>
      <c r="N51" s="249"/>
      <c r="O51" s="411"/>
      <c r="P51" s="37"/>
      <c r="Q51" s="38"/>
      <c r="R51" s="412"/>
      <c r="S51" s="209"/>
      <c r="T51" s="253"/>
      <c r="U51" s="209"/>
      <c r="V51" s="210"/>
      <c r="W51" s="367"/>
    </row>
    <row r="52" spans="1:23" ht="12.75" customHeight="1" x14ac:dyDescent="0.25">
      <c r="A52" s="399"/>
      <c r="B52" s="255">
        <f ca="1">DATE(Calendrier!$A$1,_xlfn.SHEET()-1,(ROW()/2)-1)</f>
        <v>43671</v>
      </c>
      <c r="C52" s="229"/>
      <c r="D52" s="26" t="s">
        <v>31</v>
      </c>
      <c r="E52" s="242" t="str">
        <f t="shared" si="31"/>
        <v/>
      </c>
      <c r="F52" s="40"/>
      <c r="G52" s="40"/>
      <c r="H52" s="408">
        <f>((G52-F52)+(G53-F53))</f>
        <v>0</v>
      </c>
      <c r="I52" s="245"/>
      <c r="J52" s="235" t="str">
        <f t="shared" ref="J52" si="48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410" t="str">
        <f>IF(OR(C52="SiA",C52="SeA",C52="Si"),1,"")</f>
        <v/>
      </c>
      <c r="P52" s="37"/>
      <c r="Q52" s="38"/>
      <c r="R52" s="405">
        <f>((Q52-P52)-(Q53-P53))</f>
        <v>0</v>
      </c>
      <c r="S52" s="209"/>
      <c r="T52" s="253"/>
      <c r="U52" s="209"/>
      <c r="V52" s="210" t="str">
        <f t="shared" ref="V52" si="49">IF(OR(C52="SiA",C52="SeA",C52="Si",C52="Ast"),1,"")</f>
        <v/>
      </c>
      <c r="W52" s="366"/>
    </row>
    <row r="53" spans="1:23" ht="12.75" customHeight="1" x14ac:dyDescent="0.25">
      <c r="A53" s="399"/>
      <c r="B53" s="255"/>
      <c r="C53" s="229"/>
      <c r="D53" s="26" t="s">
        <v>32</v>
      </c>
      <c r="E53" s="242"/>
      <c r="F53" s="40"/>
      <c r="G53" s="40"/>
      <c r="H53" s="409"/>
      <c r="I53" s="245"/>
      <c r="J53" s="235"/>
      <c r="K53" s="246"/>
      <c r="L53" s="247"/>
      <c r="M53" s="248"/>
      <c r="N53" s="249"/>
      <c r="O53" s="411"/>
      <c r="P53" s="37"/>
      <c r="Q53" s="38"/>
      <c r="R53" s="412"/>
      <c r="S53" s="209"/>
      <c r="T53" s="253"/>
      <c r="U53" s="209"/>
      <c r="V53" s="210"/>
      <c r="W53" s="367"/>
    </row>
    <row r="54" spans="1:23" ht="12.75" customHeight="1" x14ac:dyDescent="0.25">
      <c r="A54" s="399"/>
      <c r="B54" s="255">
        <f ca="1">DATE(Calendrier!$A$1,_xlfn.SHEET()-1,(ROW()/2)-1)</f>
        <v>43672</v>
      </c>
      <c r="C54" s="229"/>
      <c r="D54" s="26" t="s">
        <v>31</v>
      </c>
      <c r="E54" s="242" t="str">
        <f t="shared" si="31"/>
        <v/>
      </c>
      <c r="F54" s="40"/>
      <c r="G54" s="40"/>
      <c r="H54" s="408">
        <f>((G54-F54)+(G55-F55))</f>
        <v>0</v>
      </c>
      <c r="I54" s="245"/>
      <c r="J54" s="235" t="str">
        <f t="shared" ref="J54" si="50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410" t="str">
        <f>IF(OR(C54="SiA",C54="SeA",C54="Si"),1,"")</f>
        <v/>
      </c>
      <c r="P54" s="37"/>
      <c r="Q54" s="38"/>
      <c r="R54" s="405">
        <f>((Q54-P54)-(Q55-P55))</f>
        <v>0</v>
      </c>
      <c r="S54" s="209"/>
      <c r="T54" s="253"/>
      <c r="U54" s="209"/>
      <c r="V54" s="210" t="str">
        <f t="shared" ref="V54" si="51">IF(OR(C54="SiA",C54="SeA",C54="Si",C54="Ast"),1,"")</f>
        <v/>
      </c>
      <c r="W54" s="366"/>
    </row>
    <row r="55" spans="1:23" ht="12.75" customHeight="1" x14ac:dyDescent="0.25">
      <c r="A55" s="399"/>
      <c r="B55" s="255"/>
      <c r="C55" s="229"/>
      <c r="D55" s="26" t="s">
        <v>32</v>
      </c>
      <c r="E55" s="242"/>
      <c r="F55" s="40"/>
      <c r="G55" s="40"/>
      <c r="H55" s="409"/>
      <c r="I55" s="245"/>
      <c r="J55" s="235"/>
      <c r="K55" s="246"/>
      <c r="L55" s="247"/>
      <c r="M55" s="248"/>
      <c r="N55" s="249"/>
      <c r="O55" s="411"/>
      <c r="P55" s="37"/>
      <c r="Q55" s="38"/>
      <c r="R55" s="412"/>
      <c r="S55" s="209"/>
      <c r="T55" s="253"/>
      <c r="U55" s="209"/>
      <c r="V55" s="210"/>
      <c r="W55" s="367"/>
    </row>
    <row r="56" spans="1:23" ht="12.75" customHeight="1" x14ac:dyDescent="0.25">
      <c r="A56" s="399"/>
      <c r="B56" s="255">
        <f ca="1">DATE(Calendrier!$A$1,_xlfn.SHEET()-1,(ROW()/2)-1)</f>
        <v>43673</v>
      </c>
      <c r="C56" s="229"/>
      <c r="D56" s="26" t="s">
        <v>31</v>
      </c>
      <c r="E56" s="242" t="str">
        <f t="shared" si="31"/>
        <v/>
      </c>
      <c r="F56" s="40"/>
      <c r="G56" s="40"/>
      <c r="H56" s="408">
        <f>((G56-F56)+(G57-F57))</f>
        <v>0</v>
      </c>
      <c r="I56" s="245"/>
      <c r="J56" s="235" t="str">
        <f t="shared" ref="J56" si="52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410" t="str">
        <f>IF(OR(C56="SiA",C56="SeA",C56="Si"),1,"")</f>
        <v/>
      </c>
      <c r="P56" s="37"/>
      <c r="Q56" s="38"/>
      <c r="R56" s="405">
        <f>((Q56-P56)-(Q57-P57))</f>
        <v>0</v>
      </c>
      <c r="S56" s="209"/>
      <c r="T56" s="253"/>
      <c r="U56" s="209"/>
      <c r="V56" s="210" t="str">
        <f t="shared" ref="V56" si="53">IF(OR(C56="SiA",C56="SeA",C56="Si",C56="Ast"),1,"")</f>
        <v/>
      </c>
      <c r="W56" s="366"/>
    </row>
    <row r="57" spans="1:23" ht="12.75" customHeight="1" x14ac:dyDescent="0.25">
      <c r="A57" s="399"/>
      <c r="B57" s="255"/>
      <c r="C57" s="229"/>
      <c r="D57" s="26" t="s">
        <v>32</v>
      </c>
      <c r="E57" s="242"/>
      <c r="F57" s="40"/>
      <c r="G57" s="40"/>
      <c r="H57" s="409"/>
      <c r="I57" s="245"/>
      <c r="J57" s="235"/>
      <c r="K57" s="246"/>
      <c r="L57" s="247"/>
      <c r="M57" s="248"/>
      <c r="N57" s="249"/>
      <c r="O57" s="411"/>
      <c r="P57" s="37"/>
      <c r="Q57" s="38"/>
      <c r="R57" s="412"/>
      <c r="S57" s="209"/>
      <c r="T57" s="253"/>
      <c r="U57" s="209"/>
      <c r="V57" s="210"/>
      <c r="W57" s="367"/>
    </row>
    <row r="58" spans="1:23" ht="12.75" customHeight="1" x14ac:dyDescent="0.25">
      <c r="A58" s="399"/>
      <c r="B58" s="254">
        <f ca="1">DATE(Calendrier!$A$1,_xlfn.SHEET()-1,(ROW()/2)-1)</f>
        <v>43674</v>
      </c>
      <c r="C58" s="229"/>
      <c r="D58" s="26" t="s">
        <v>31</v>
      </c>
      <c r="E58" s="242" t="str">
        <f t="shared" si="31"/>
        <v/>
      </c>
      <c r="F58" s="40"/>
      <c r="G58" s="40"/>
      <c r="H58" s="408">
        <f>((G58-F58)+(G59-F59))</f>
        <v>0</v>
      </c>
      <c r="I58" s="245"/>
      <c r="J58" s="235" t="str">
        <f t="shared" ref="J58" si="54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410" t="str">
        <f>IF(OR(C58="SiA",C58="SeA",C58="Si"),1,"")</f>
        <v/>
      </c>
      <c r="P58" s="37"/>
      <c r="Q58" s="38"/>
      <c r="R58" s="405">
        <f>((Q58-P58)-(Q59-P59))</f>
        <v>0</v>
      </c>
      <c r="S58" s="209"/>
      <c r="T58" s="253"/>
      <c r="U58" s="209"/>
      <c r="V58" s="210" t="str">
        <f t="shared" ref="V58" si="55">IF(OR(C58="SiA",C58="SeA",C58="Si",C58="Ast"),1,"")</f>
        <v/>
      </c>
      <c r="W58" s="366"/>
    </row>
    <row r="59" spans="1:23" ht="12.75" customHeight="1" thickBot="1" x14ac:dyDescent="0.3">
      <c r="A59" s="400"/>
      <c r="B59" s="254"/>
      <c r="C59" s="229"/>
      <c r="D59" s="26" t="s">
        <v>32</v>
      </c>
      <c r="E59" s="242"/>
      <c r="F59" s="40"/>
      <c r="G59" s="40"/>
      <c r="H59" s="409"/>
      <c r="I59" s="245"/>
      <c r="J59" s="235"/>
      <c r="K59" s="246"/>
      <c r="L59" s="247"/>
      <c r="M59" s="248"/>
      <c r="N59" s="249"/>
      <c r="O59" s="411"/>
      <c r="P59" s="37"/>
      <c r="Q59" s="38"/>
      <c r="R59" s="412"/>
      <c r="S59" s="209"/>
      <c r="T59" s="253"/>
      <c r="U59" s="209"/>
      <c r="V59" s="210"/>
      <c r="W59" s="367"/>
    </row>
    <row r="60" spans="1:23" ht="12.75" customHeight="1" x14ac:dyDescent="0.25">
      <c r="A60" s="311" t="s">
        <v>144</v>
      </c>
      <c r="B60" s="254">
        <f ca="1">DATE(Calendrier!$A$1,_xlfn.SHEET()-1,(ROW()/2)-1)</f>
        <v>43675</v>
      </c>
      <c r="C60" s="229"/>
      <c r="D60" s="26" t="s">
        <v>31</v>
      </c>
      <c r="E60" s="242" t="str">
        <f t="shared" si="31"/>
        <v/>
      </c>
      <c r="F60" s="40"/>
      <c r="G60" s="40"/>
      <c r="H60" s="408">
        <f>((G60-F60)+(G61-F61))</f>
        <v>0</v>
      </c>
      <c r="I60" s="245"/>
      <c r="J60" s="235" t="str">
        <f t="shared" ref="J60" si="56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410" t="str">
        <f>IF(OR(C60="SiA",C60="SeA",C60="Si"),1,"")</f>
        <v/>
      </c>
      <c r="P60" s="37"/>
      <c r="Q60" s="38"/>
      <c r="R60" s="405">
        <f>((Q60-P60)-(Q61-P61))</f>
        <v>0</v>
      </c>
      <c r="S60" s="209"/>
      <c r="T60" s="253"/>
      <c r="U60" s="209"/>
      <c r="V60" s="210" t="str">
        <f t="shared" ref="V60" si="57">IF(OR(C60="SiA",C60="SeA",C60="Si",C60="Ast"),1,"")</f>
        <v/>
      </c>
      <c r="W60" s="366"/>
    </row>
    <row r="61" spans="1:23" ht="12.75" customHeight="1" thickBot="1" x14ac:dyDescent="0.3">
      <c r="A61" s="347"/>
      <c r="B61" s="254"/>
      <c r="C61" s="229"/>
      <c r="D61" s="26" t="s">
        <v>32</v>
      </c>
      <c r="E61" s="242"/>
      <c r="F61" s="40"/>
      <c r="G61" s="40"/>
      <c r="H61" s="409"/>
      <c r="I61" s="245"/>
      <c r="J61" s="235"/>
      <c r="K61" s="246"/>
      <c r="L61" s="239"/>
      <c r="M61" s="240"/>
      <c r="N61" s="241"/>
      <c r="O61" s="411"/>
      <c r="P61" s="37"/>
      <c r="Q61" s="38"/>
      <c r="R61" s="412"/>
      <c r="S61" s="209"/>
      <c r="T61" s="253"/>
      <c r="U61" s="209"/>
      <c r="V61" s="210"/>
      <c r="W61" s="367"/>
    </row>
    <row r="62" spans="1:23" ht="12.75" customHeight="1" x14ac:dyDescent="0.25">
      <c r="A62" s="437">
        <f>SUM(H60:H65,R60:R65)</f>
        <v>0</v>
      </c>
      <c r="B62" s="228">
        <f ca="1">DATE(Calendrier!$A$1,_xlfn.SHEET()-1,(ROW()/2)-1)</f>
        <v>43676</v>
      </c>
      <c r="C62" s="229"/>
      <c r="D62" s="26" t="s">
        <v>31</v>
      </c>
      <c r="E62" s="242" t="str">
        <f t="shared" si="31"/>
        <v/>
      </c>
      <c r="F62" s="36"/>
      <c r="G62" s="36"/>
      <c r="H62" s="408">
        <f>((G62-F62)+(G63-F63))</f>
        <v>0</v>
      </c>
      <c r="I62" s="245"/>
      <c r="J62" s="235" t="str">
        <f t="shared" ref="J62" si="58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410" t="str">
        <f>IF(OR(C62="SiA",C62="SeA",C62="Si"),1,"")</f>
        <v/>
      </c>
      <c r="P62" s="37"/>
      <c r="Q62" s="38"/>
      <c r="R62" s="405">
        <f>((Q62-P62)-(Q63-P63))</f>
        <v>0</v>
      </c>
      <c r="S62" s="209"/>
      <c r="T62" s="253"/>
      <c r="U62" s="209"/>
      <c r="V62" s="210" t="str">
        <f t="shared" ref="V62" si="59">IF(OR(C62="SiA",C62="SeA",C62="Si",C62="Ast"),1,"")</f>
        <v/>
      </c>
      <c r="W62" s="366"/>
    </row>
    <row r="63" spans="1:23" ht="12.75" customHeight="1" x14ac:dyDescent="0.25">
      <c r="A63" s="399"/>
      <c r="B63" s="228"/>
      <c r="C63" s="229"/>
      <c r="D63" s="26" t="s">
        <v>32</v>
      </c>
      <c r="E63" s="242"/>
      <c r="F63" s="36"/>
      <c r="G63" s="36"/>
      <c r="H63" s="409"/>
      <c r="I63" s="245"/>
      <c r="J63" s="235"/>
      <c r="K63" s="246"/>
      <c r="L63" s="239"/>
      <c r="M63" s="240"/>
      <c r="N63" s="241"/>
      <c r="O63" s="411"/>
      <c r="P63" s="38"/>
      <c r="Q63" s="38"/>
      <c r="R63" s="412"/>
      <c r="S63" s="209"/>
      <c r="T63" s="253"/>
      <c r="U63" s="209"/>
      <c r="V63" s="210"/>
      <c r="W63" s="367"/>
    </row>
    <row r="64" spans="1:23" ht="13.5" customHeight="1" thickBot="1" x14ac:dyDescent="0.3">
      <c r="A64" s="399"/>
      <c r="B64" s="228">
        <f ca="1">DATE(Calendrier!$A$1,_xlfn.SHEET()-1,(ROW()/2)-1)</f>
        <v>43677</v>
      </c>
      <c r="C64" s="229"/>
      <c r="D64" s="26" t="s">
        <v>31</v>
      </c>
      <c r="E64" s="231" t="str">
        <f t="shared" si="31"/>
        <v/>
      </c>
      <c r="F64" s="39"/>
      <c r="G64" s="40"/>
      <c r="H64" s="407">
        <f>((G64-F64)+(G65-F65))</f>
        <v>0</v>
      </c>
      <c r="I64" s="234"/>
      <c r="J64" s="235" t="str">
        <f t="shared" ref="J64" si="60">IF(OR(C64="SiA",C64="SeA",C64="Si",C64="Ast",C64="For"),1,"")</f>
        <v/>
      </c>
      <c r="K64" s="219" t="str">
        <f>IF(OR(C64="Cp"),1,"")</f>
        <v/>
      </c>
      <c r="L64" s="221"/>
      <c r="M64" s="221"/>
      <c r="N64" s="221"/>
      <c r="O64" s="230" t="str">
        <f>IF(OR(C64="SiA",C64="SeA",C64="Si"),1,"")</f>
        <v/>
      </c>
      <c r="P64" s="58"/>
      <c r="Q64" s="38"/>
      <c r="R64" s="405">
        <f>((Q64-P64)-(Q65-P65))</f>
        <v>0</v>
      </c>
      <c r="S64" s="209"/>
      <c r="T64" s="253"/>
      <c r="U64" s="209"/>
      <c r="V64" s="210" t="str">
        <f t="shared" ref="V64" si="61">IF(OR(C64="SiA",C64="SeA",C64="Si",C64="Ast"),1,"")</f>
        <v/>
      </c>
      <c r="W64" s="354"/>
    </row>
    <row r="65" spans="1:24" ht="13.5" customHeight="1" thickBot="1" x14ac:dyDescent="0.3">
      <c r="A65" s="400"/>
      <c r="B65" s="228"/>
      <c r="C65" s="230"/>
      <c r="D65" s="59" t="s">
        <v>32</v>
      </c>
      <c r="E65" s="232"/>
      <c r="F65" s="42"/>
      <c r="G65" s="42"/>
      <c r="H65" s="407"/>
      <c r="I65" s="234"/>
      <c r="J65" s="236"/>
      <c r="K65" s="220"/>
      <c r="L65" s="214"/>
      <c r="M65" s="214"/>
      <c r="N65" s="214"/>
      <c r="O65" s="404"/>
      <c r="P65" s="37"/>
      <c r="Q65" s="60"/>
      <c r="R65" s="406"/>
      <c r="S65" s="209"/>
      <c r="T65" s="253"/>
      <c r="U65" s="209"/>
      <c r="V65" s="211"/>
      <c r="W65" s="403"/>
    </row>
    <row r="66" spans="1:24" ht="16.5" thickBot="1" x14ac:dyDescent="0.3">
      <c r="B66" s="215" t="s">
        <v>35</v>
      </c>
      <c r="C66" s="216"/>
      <c r="E66" s="61">
        <f>SUM(E4:E65)</f>
        <v>0</v>
      </c>
      <c r="F66" s="352">
        <f>SUM(H4:H65)</f>
        <v>0</v>
      </c>
      <c r="G66" s="353"/>
      <c r="H66" s="62"/>
      <c r="I66" s="63">
        <f>SUM(I4:I65)</f>
        <v>0</v>
      </c>
      <c r="J66" s="64">
        <f>SUM(J4:J65)</f>
        <v>0</v>
      </c>
      <c r="K66" s="65">
        <f>SUM(K4:K65)</f>
        <v>0</v>
      </c>
      <c r="L66" s="66"/>
      <c r="M66" s="67"/>
      <c r="N66" s="68" t="s">
        <v>35</v>
      </c>
      <c r="O66" s="69">
        <f>SUM(O4:O65)</f>
        <v>0</v>
      </c>
      <c r="P66" s="70"/>
      <c r="Q66" s="71"/>
      <c r="R66" s="72">
        <f t="shared" ref="R66:W66" si="62">SUM(R4:R65)</f>
        <v>0</v>
      </c>
      <c r="S66" s="73">
        <f t="shared" si="62"/>
        <v>0</v>
      </c>
      <c r="T66" s="73">
        <f t="shared" si="62"/>
        <v>0</v>
      </c>
      <c r="U66" s="73">
        <f t="shared" si="62"/>
        <v>0</v>
      </c>
      <c r="V66" s="74">
        <f t="shared" si="62"/>
        <v>0</v>
      </c>
      <c r="W66" s="75">
        <f t="shared" si="62"/>
        <v>0</v>
      </c>
      <c r="X66" s="76"/>
    </row>
  </sheetData>
  <sheetProtection sheet="1" objects="1" scenarios="1"/>
  <mergeCells count="510">
    <mergeCell ref="A3:A4"/>
    <mergeCell ref="C3:D3"/>
    <mergeCell ref="L3:N3"/>
    <mergeCell ref="B4:B5"/>
    <mergeCell ref="C4:C5"/>
    <mergeCell ref="E4:E5"/>
    <mergeCell ref="J4:J5"/>
    <mergeCell ref="K4:K5"/>
    <mergeCell ref="V4:V5"/>
    <mergeCell ref="W4:W5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H4:H5"/>
    <mergeCell ref="I4:I5"/>
    <mergeCell ref="U6:U7"/>
    <mergeCell ref="V6:V7"/>
    <mergeCell ref="W6:W7"/>
    <mergeCell ref="L7:N7"/>
    <mergeCell ref="R6:R7"/>
    <mergeCell ref="S6:S7"/>
    <mergeCell ref="T6:T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U8:U9"/>
    <mergeCell ref="V8:V9"/>
    <mergeCell ref="W8:W9"/>
    <mergeCell ref="L9:N9"/>
    <mergeCell ref="R8:R9"/>
    <mergeCell ref="S8:S9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U14:U15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A18:A19"/>
    <mergeCell ref="A32:A33"/>
    <mergeCell ref="A46:A47"/>
    <mergeCell ref="A60:A61"/>
    <mergeCell ref="A62:A65"/>
    <mergeCell ref="A48:A59"/>
    <mergeCell ref="A34:A45"/>
    <mergeCell ref="A20:A31"/>
    <mergeCell ref="A5:A17"/>
  </mergeCells>
  <conditionalFormatting sqref="B62:I65 B4:B61 D4:U5 W4:W65 D6:I61 J6:U65">
    <cfRule type="expression" dxfId="38" priority="6">
      <formula>WEEKDAY(INDIRECT("$B"&amp;ROW()-MOD(ROW(),2)),2)&gt;5</formula>
    </cfRule>
  </conditionalFormatting>
  <conditionalFormatting sqref="C4:C61">
    <cfRule type="expression" dxfId="37" priority="4">
      <formula>WEEKDAY(INDIRECT("$B"&amp;ROW()-MOD(ROW(),2)),2)&gt;5</formula>
    </cfRule>
  </conditionalFormatting>
  <conditionalFormatting sqref="V4:V65">
    <cfRule type="expression" dxfId="36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79A2B87B-EE9A-448A-83BC-0211373C99F6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E42B5803-C107-4299-AFA9-33E14EAB96F8}">
      <formula1>"Si,SiA,SeA,Ast,For,Fe,R3,Réc,Cp,AM"</formula1>
    </dataValidation>
  </dataValidations>
  <pageMargins left="0.7" right="0.7" top="0.75" bottom="0.75" header="0.3" footer="0.3"/>
  <ignoredErrors>
    <ignoredError sqref="H4:H65 O4:O65 J4:J6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BE4FF77-493D-4B59-9175-7492D7E5DFA1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B62:I65 B4:B61 D4:U5 W4:W65 D6:I61 J6:U65</xm:sqref>
        </x14:conditionalFormatting>
        <x14:conditionalFormatting xmlns:xm="http://schemas.microsoft.com/office/excel/2006/main">
          <x14:cfRule type="expression" priority="3" id="{C82CE472-816B-4DB3-89B4-26DCEA54CAEC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1E7BF099-DC1E-4889-B871-2AC9F19628B2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2095E-B59C-4FB1-8BD3-31AAEB063E93}">
  <dimension ref="A1:Z66"/>
  <sheetViews>
    <sheetView showZeros="0" zoomScale="80" zoomScaleNormal="80" workbookViewId="0">
      <selection activeCell="C4" sqref="C4:C5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8554687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311" t="s">
        <v>144</v>
      </c>
      <c r="B3" s="9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6" ht="12.75" customHeight="1" thickBot="1" x14ac:dyDescent="0.3">
      <c r="A4" s="347"/>
      <c r="B4" s="326">
        <f ca="1">DATE(Calendrier!$A$1,_xlfn.SHEET()-1,(ROW()/2)-1)</f>
        <v>43678</v>
      </c>
      <c r="C4" s="390"/>
      <c r="D4" s="20" t="s">
        <v>31</v>
      </c>
      <c r="E4" s="328" t="str">
        <f t="shared" ref="E4:E32" si="0">IF(C4="","",IF(OR(C4="Cp",C4="AM",C4="Re",C4="Fe"),"",1))</f>
        <v/>
      </c>
      <c r="F4" s="21"/>
      <c r="G4" s="21"/>
      <c r="H4" s="429">
        <f>((G4-F4)+(G5-F5))</f>
        <v>0</v>
      </c>
      <c r="I4" s="330"/>
      <c r="J4" s="331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427" t="str">
        <f>IF(OR(C4="SiA",C4="SeA",C4="Si"),1,"")</f>
        <v/>
      </c>
      <c r="P4" s="22"/>
      <c r="Q4" s="23"/>
      <c r="R4" s="428">
        <f>((Q4-P4)-(Q5-P5))</f>
        <v>0</v>
      </c>
      <c r="S4" s="346"/>
      <c r="T4" s="393"/>
      <c r="U4" s="346"/>
      <c r="V4" s="335" t="str">
        <f>IF(OR(C4="SiA",C4="SeA",C4="Ast"),1,"")</f>
        <v/>
      </c>
      <c r="W4" s="387"/>
      <c r="X4" s="24"/>
      <c r="Y4" s="25"/>
      <c r="Z4" s="8"/>
    </row>
    <row r="5" spans="1:26" ht="13.5" customHeight="1" x14ac:dyDescent="0.25">
      <c r="A5" s="438">
        <f>SUM(H4:H11,R4:R11)+Juil!A62</f>
        <v>0</v>
      </c>
      <c r="B5" s="310"/>
      <c r="C5" s="229"/>
      <c r="D5" s="26" t="s">
        <v>32</v>
      </c>
      <c r="E5" s="269"/>
      <c r="F5" s="27"/>
      <c r="G5" s="27"/>
      <c r="H5" s="426"/>
      <c r="I5" s="272"/>
      <c r="J5" s="235"/>
      <c r="K5" s="316"/>
      <c r="L5" s="247"/>
      <c r="M5" s="248"/>
      <c r="N5" s="249"/>
      <c r="O5" s="415"/>
      <c r="P5" s="28"/>
      <c r="Q5" s="29"/>
      <c r="R5" s="412"/>
      <c r="S5" s="209"/>
      <c r="T5" s="253"/>
      <c r="U5" s="209"/>
      <c r="V5" s="210"/>
      <c r="W5" s="367"/>
      <c r="X5" s="24"/>
      <c r="Y5" s="25"/>
      <c r="Z5" s="8"/>
    </row>
    <row r="6" spans="1:26" ht="12.75" customHeight="1" x14ac:dyDescent="0.25">
      <c r="A6" s="397"/>
      <c r="B6" s="309">
        <f ca="1">DATE(Calendrier!$A$1,_xlfn.SHEET()-1,(ROW()/2)-1)</f>
        <v>43679</v>
      </c>
      <c r="C6" s="229"/>
      <c r="D6" s="20" t="s">
        <v>31</v>
      </c>
      <c r="E6" s="268" t="str">
        <f t="shared" si="0"/>
        <v/>
      </c>
      <c r="F6" s="30"/>
      <c r="G6" s="30"/>
      <c r="H6" s="425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413" t="str">
        <f>IF(OR(C6="SiA",C6="SeA",C6="Si"),1,"")</f>
        <v/>
      </c>
      <c r="P6" s="28"/>
      <c r="Q6" s="29"/>
      <c r="R6" s="405">
        <f>((Q6-P6)-(Q7-P7))</f>
        <v>0</v>
      </c>
      <c r="S6" s="209"/>
      <c r="T6" s="253"/>
      <c r="U6" s="209"/>
      <c r="V6" s="210" t="str">
        <f t="shared" ref="V6" si="2">IF(OR(C6="SiA",C6="SeA",C6="Si",C6="Ast"),1,"")</f>
        <v/>
      </c>
      <c r="W6" s="366"/>
      <c r="X6" s="31"/>
      <c r="Y6" s="32"/>
      <c r="Z6" s="8"/>
    </row>
    <row r="7" spans="1:26" ht="12.75" customHeight="1" x14ac:dyDescent="0.25">
      <c r="A7" s="397"/>
      <c r="B7" s="310"/>
      <c r="C7" s="229"/>
      <c r="D7" s="26" t="s">
        <v>32</v>
      </c>
      <c r="E7" s="269"/>
      <c r="F7" s="30"/>
      <c r="G7" s="30"/>
      <c r="H7" s="426"/>
      <c r="I7" s="322"/>
      <c r="J7" s="235"/>
      <c r="K7" s="316"/>
      <c r="L7" s="247"/>
      <c r="M7" s="248"/>
      <c r="N7" s="249"/>
      <c r="O7" s="415"/>
      <c r="P7" s="28"/>
      <c r="Q7" s="29"/>
      <c r="R7" s="412"/>
      <c r="S7" s="209"/>
      <c r="T7" s="253"/>
      <c r="U7" s="209"/>
      <c r="V7" s="210"/>
      <c r="W7" s="367"/>
      <c r="X7" s="31"/>
      <c r="Y7" s="32"/>
      <c r="Z7" s="8"/>
    </row>
    <row r="8" spans="1:26" ht="12.75" customHeight="1" x14ac:dyDescent="0.25">
      <c r="A8" s="397"/>
      <c r="B8" s="309">
        <f ca="1">DATE(Calendrier!$A$1,_xlfn.SHEET()-1,(ROW()/2)-1)</f>
        <v>43680</v>
      </c>
      <c r="C8" s="229"/>
      <c r="D8" s="26" t="s">
        <v>31</v>
      </c>
      <c r="E8" s="268" t="str">
        <f t="shared" si="0"/>
        <v/>
      </c>
      <c r="F8" s="30"/>
      <c r="G8" s="30"/>
      <c r="H8" s="425">
        <f>((G8-F8)+(G9-F9))</f>
        <v>0</v>
      </c>
      <c r="I8" s="321"/>
      <c r="J8" s="235" t="str">
        <f t="shared" ref="J8" si="3">IF(OR(C8="SiA",C8="SeA",C8="Si",C8="Ast",C8="For"),1,"")</f>
        <v/>
      </c>
      <c r="K8" s="315" t="str">
        <f>IF(OR(C8="Cp"),1,"")</f>
        <v/>
      </c>
      <c r="L8" s="247"/>
      <c r="M8" s="248"/>
      <c r="N8" s="249"/>
      <c r="O8" s="413" t="str">
        <f>IF(OR(C8="SiA",C8="SeA",C8="Si"),1,"")</f>
        <v/>
      </c>
      <c r="P8" s="28"/>
      <c r="Q8" s="29"/>
      <c r="R8" s="405">
        <f>((Q8-P8)-(Q9-P9))</f>
        <v>0</v>
      </c>
      <c r="S8" s="209"/>
      <c r="T8" s="253"/>
      <c r="U8" s="209"/>
      <c r="V8" s="210" t="str">
        <f t="shared" ref="V8" si="4">IF(OR(C8="SiA",C8="SeA",C8="Si",C8="Ast"),1,"")</f>
        <v/>
      </c>
      <c r="W8" s="366"/>
      <c r="X8" s="31"/>
      <c r="Y8" s="32"/>
      <c r="Z8" s="8"/>
    </row>
    <row r="9" spans="1:26" ht="12.75" customHeight="1" x14ac:dyDescent="0.25">
      <c r="A9" s="397"/>
      <c r="B9" s="310"/>
      <c r="C9" s="229"/>
      <c r="D9" s="26" t="s">
        <v>32</v>
      </c>
      <c r="E9" s="269"/>
      <c r="F9" s="30"/>
      <c r="G9" s="30"/>
      <c r="H9" s="426"/>
      <c r="I9" s="322"/>
      <c r="J9" s="235"/>
      <c r="K9" s="316"/>
      <c r="L9" s="247"/>
      <c r="M9" s="248"/>
      <c r="N9" s="249"/>
      <c r="O9" s="415"/>
      <c r="P9" s="28"/>
      <c r="Q9" s="29"/>
      <c r="R9" s="412"/>
      <c r="S9" s="209"/>
      <c r="T9" s="253"/>
      <c r="U9" s="209"/>
      <c r="V9" s="210"/>
      <c r="W9" s="367"/>
      <c r="X9" s="31"/>
      <c r="Y9" s="32"/>
      <c r="Z9" s="8"/>
    </row>
    <row r="10" spans="1:26" ht="12.75" customHeight="1" x14ac:dyDescent="0.25">
      <c r="A10" s="397"/>
      <c r="B10" s="309">
        <f ca="1">DATE(Calendrier!$A$1,_xlfn.SHEET()-1,(ROW()/2)-1)</f>
        <v>43681</v>
      </c>
      <c r="C10" s="229"/>
      <c r="D10" s="26" t="s">
        <v>31</v>
      </c>
      <c r="E10" s="268" t="str">
        <f t="shared" si="0"/>
        <v/>
      </c>
      <c r="F10" s="30"/>
      <c r="G10" s="30"/>
      <c r="H10" s="425">
        <f>((G10-F10)+(G11-F11))</f>
        <v>0</v>
      </c>
      <c r="I10" s="321"/>
      <c r="J10" s="235" t="str">
        <f t="shared" ref="J10" si="5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413" t="str">
        <f>IF(OR(C10="SiA",C10="SeA",C10="Si"),1,"")</f>
        <v/>
      </c>
      <c r="P10" s="28"/>
      <c r="Q10" s="29"/>
      <c r="R10" s="405">
        <f>((Q10-P10)-(Q11-P11))</f>
        <v>0</v>
      </c>
      <c r="S10" s="209"/>
      <c r="T10" s="253"/>
      <c r="U10" s="209"/>
      <c r="V10" s="210" t="str">
        <f t="shared" ref="V10" si="6">IF(OR(C10="SiA",C10="SeA",C10="Si",C10="Ast"),1,"")</f>
        <v/>
      </c>
      <c r="W10" s="366"/>
      <c r="X10" s="31"/>
      <c r="Z10" s="8"/>
    </row>
    <row r="11" spans="1:26" ht="12.75" customHeight="1" thickBot="1" x14ac:dyDescent="0.3">
      <c r="A11" s="397"/>
      <c r="B11" s="310"/>
      <c r="C11" s="229"/>
      <c r="D11" s="26" t="s">
        <v>32</v>
      </c>
      <c r="E11" s="269"/>
      <c r="F11" s="30"/>
      <c r="G11" s="30"/>
      <c r="H11" s="426"/>
      <c r="I11" s="322"/>
      <c r="J11" s="235"/>
      <c r="K11" s="316"/>
      <c r="L11" s="247"/>
      <c r="M11" s="248"/>
      <c r="N11" s="249"/>
      <c r="O11" s="415"/>
      <c r="P11" s="28"/>
      <c r="Q11" s="29"/>
      <c r="R11" s="412"/>
      <c r="S11" s="209"/>
      <c r="T11" s="253"/>
      <c r="U11" s="209"/>
      <c r="V11" s="210"/>
      <c r="W11" s="367"/>
      <c r="X11" s="31"/>
      <c r="Z11" s="8"/>
    </row>
    <row r="12" spans="1:26" ht="12.75" customHeight="1" x14ac:dyDescent="0.25">
      <c r="A12" s="311" t="s">
        <v>145</v>
      </c>
      <c r="B12" s="309">
        <f ca="1">DATE(Calendrier!$A$1,_xlfn.SHEET()-1,(ROW()/2)-1)</f>
        <v>43682</v>
      </c>
      <c r="C12" s="229"/>
      <c r="D12" s="26" t="s">
        <v>31</v>
      </c>
      <c r="E12" s="268" t="str">
        <f t="shared" si="0"/>
        <v/>
      </c>
      <c r="F12" s="30"/>
      <c r="G12" s="30"/>
      <c r="H12" s="425">
        <f>((G12-F12)+(G13-F13))</f>
        <v>0</v>
      </c>
      <c r="I12" s="271"/>
      <c r="J12" s="235" t="str">
        <f t="shared" ref="J12" si="7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413" t="str">
        <f>IF(OR(C12="SiA",C12="SeA",C12="Si"),1,"")</f>
        <v/>
      </c>
      <c r="P12" s="28"/>
      <c r="Q12" s="29"/>
      <c r="R12" s="405">
        <f>((Q12-P12)-(Q13-P13))</f>
        <v>0</v>
      </c>
      <c r="S12" s="209"/>
      <c r="T12" s="253"/>
      <c r="U12" s="209"/>
      <c r="V12" s="210" t="str">
        <f t="shared" ref="V12" si="8">IF(OR(C12="SiA",C12="SeA",C12="Si",C12="Ast"),1,"")</f>
        <v/>
      </c>
      <c r="W12" s="366"/>
      <c r="X12" s="31"/>
      <c r="Z12" s="8"/>
    </row>
    <row r="13" spans="1:26" ht="12.75" customHeight="1" thickBot="1" x14ac:dyDescent="0.3">
      <c r="A13" s="347"/>
      <c r="B13" s="310"/>
      <c r="C13" s="229"/>
      <c r="D13" s="26" t="s">
        <v>32</v>
      </c>
      <c r="E13" s="269"/>
      <c r="F13" s="30"/>
      <c r="G13" s="30"/>
      <c r="H13" s="426"/>
      <c r="I13" s="272"/>
      <c r="J13" s="235"/>
      <c r="K13" s="316"/>
      <c r="L13" s="247"/>
      <c r="M13" s="248"/>
      <c r="N13" s="249"/>
      <c r="O13" s="415"/>
      <c r="P13" s="28"/>
      <c r="Q13" s="29"/>
      <c r="R13" s="412"/>
      <c r="S13" s="209"/>
      <c r="T13" s="253"/>
      <c r="U13" s="209"/>
      <c r="V13" s="210"/>
      <c r="W13" s="367"/>
      <c r="X13" s="31"/>
      <c r="Z13" s="8"/>
    </row>
    <row r="14" spans="1:26" ht="12.75" customHeight="1" x14ac:dyDescent="0.25">
      <c r="A14" s="438">
        <f>SUM(H12:H25,R12:R25)</f>
        <v>0</v>
      </c>
      <c r="B14" s="309">
        <f ca="1">DATE(Calendrier!$A$1,_xlfn.SHEET()-1,(ROW()/2)-1)</f>
        <v>43683</v>
      </c>
      <c r="C14" s="229"/>
      <c r="D14" s="26" t="s">
        <v>31</v>
      </c>
      <c r="E14" s="268" t="str">
        <f t="shared" si="0"/>
        <v/>
      </c>
      <c r="F14" s="30"/>
      <c r="G14" s="30"/>
      <c r="H14" s="425">
        <f>((G14-F14)+(G15-F15))</f>
        <v>0</v>
      </c>
      <c r="I14" s="271"/>
      <c r="J14" s="235" t="str">
        <f t="shared" ref="J14" si="9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413" t="str">
        <f>IF(OR(C14="SiA",C14="SeA",C14="Si"),1,"")</f>
        <v/>
      </c>
      <c r="P14" s="28"/>
      <c r="Q14" s="29"/>
      <c r="R14" s="405">
        <f>((Q14-P14)-(Q15-P15))</f>
        <v>0</v>
      </c>
      <c r="S14" s="209"/>
      <c r="T14" s="253"/>
      <c r="U14" s="209"/>
      <c r="V14" s="210" t="str">
        <f t="shared" ref="V14" si="10">IF(OR(C14="SiA",C14="SeA",C14="Si",C14="Ast"),1,"")</f>
        <v/>
      </c>
      <c r="W14" s="366"/>
      <c r="X14" s="31"/>
      <c r="Z14" s="8"/>
    </row>
    <row r="15" spans="1:26" ht="13.5" customHeight="1" x14ac:dyDescent="0.25">
      <c r="A15" s="397"/>
      <c r="B15" s="310"/>
      <c r="C15" s="229"/>
      <c r="D15" s="26" t="s">
        <v>32</v>
      </c>
      <c r="E15" s="269"/>
      <c r="F15" s="30"/>
      <c r="G15" s="30"/>
      <c r="H15" s="426"/>
      <c r="I15" s="272"/>
      <c r="J15" s="235"/>
      <c r="K15" s="316"/>
      <c r="L15" s="239"/>
      <c r="M15" s="240"/>
      <c r="N15" s="241"/>
      <c r="O15" s="415"/>
      <c r="P15" s="28"/>
      <c r="Q15" s="29"/>
      <c r="R15" s="412"/>
      <c r="S15" s="209"/>
      <c r="T15" s="253"/>
      <c r="U15" s="209"/>
      <c r="V15" s="210"/>
      <c r="W15" s="367"/>
      <c r="X15" s="31"/>
      <c r="Z15" s="8"/>
    </row>
    <row r="16" spans="1:26" ht="12.75" customHeight="1" x14ac:dyDescent="0.25">
      <c r="A16" s="397"/>
      <c r="B16" s="313">
        <f ca="1">DATE(Calendrier!$A$1,_xlfn.SHEET()-1,(ROW()/2)-1)</f>
        <v>43684</v>
      </c>
      <c r="C16" s="229"/>
      <c r="D16" s="26" t="s">
        <v>31</v>
      </c>
      <c r="E16" s="260" t="str">
        <f t="shared" si="0"/>
        <v/>
      </c>
      <c r="F16" s="33"/>
      <c r="G16" s="33"/>
      <c r="H16" s="425">
        <f>((G16-F16)+(G17-F17))</f>
        <v>0</v>
      </c>
      <c r="I16" s="262"/>
      <c r="J16" s="235" t="str">
        <f t="shared" ref="J16" si="11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413" t="str">
        <f>IF(OR(C16="SiA",C16="SeA",C16="Si"),1,"")</f>
        <v/>
      </c>
      <c r="P16" s="34"/>
      <c r="Q16" s="35"/>
      <c r="R16" s="405">
        <f>((Q16-P16)-(Q17-P17))</f>
        <v>0</v>
      </c>
      <c r="S16" s="209"/>
      <c r="T16" s="253"/>
      <c r="U16" s="209"/>
      <c r="V16" s="210" t="str">
        <f t="shared" ref="V16" si="12">IF(OR(C16="SiA",C16="SeA",C16="Si",C16="Ast"),1,"")</f>
        <v/>
      </c>
      <c r="W16" s="366"/>
      <c r="X16" s="24"/>
      <c r="Z16" s="8"/>
    </row>
    <row r="17" spans="1:26" ht="13.5" customHeight="1" x14ac:dyDescent="0.25">
      <c r="A17" s="397"/>
      <c r="B17" s="255"/>
      <c r="C17" s="229"/>
      <c r="D17" s="26" t="s">
        <v>32</v>
      </c>
      <c r="E17" s="242"/>
      <c r="F17" s="36"/>
      <c r="G17" s="36"/>
      <c r="H17" s="424"/>
      <c r="I17" s="245"/>
      <c r="J17" s="235"/>
      <c r="K17" s="301"/>
      <c r="L17" s="239"/>
      <c r="M17" s="240"/>
      <c r="N17" s="241"/>
      <c r="O17" s="411"/>
      <c r="P17" s="37"/>
      <c r="Q17" s="38"/>
      <c r="R17" s="412"/>
      <c r="S17" s="209"/>
      <c r="T17" s="253"/>
      <c r="U17" s="209"/>
      <c r="V17" s="210"/>
      <c r="W17" s="367"/>
      <c r="X17" s="24"/>
      <c r="Z17" s="8"/>
    </row>
    <row r="18" spans="1:26" ht="12.75" customHeight="1" x14ac:dyDescent="0.25">
      <c r="A18" s="397"/>
      <c r="B18" s="255">
        <f ca="1">DATE(Calendrier!$A$1,_xlfn.SHEET()-1,(ROW()/2)-1)</f>
        <v>43685</v>
      </c>
      <c r="C18" s="229"/>
      <c r="D18" s="26" t="s">
        <v>31</v>
      </c>
      <c r="E18" s="242" t="str">
        <f t="shared" si="0"/>
        <v/>
      </c>
      <c r="F18" s="36"/>
      <c r="G18" s="36"/>
      <c r="H18" s="423">
        <f>((G18-F18)+(G19-F19))</f>
        <v>0</v>
      </c>
      <c r="I18" s="245"/>
      <c r="J18" s="235" t="str">
        <f t="shared" ref="J18" si="13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410" t="str">
        <f>IF(OR(C18="SiA",C18="SeA",C18="Si"),1,"")</f>
        <v/>
      </c>
      <c r="P18" s="37"/>
      <c r="Q18" s="38"/>
      <c r="R18" s="405">
        <f>((Q18-P18)-(Q19-P19))</f>
        <v>0</v>
      </c>
      <c r="S18" s="209"/>
      <c r="T18" s="253"/>
      <c r="U18" s="209"/>
      <c r="V18" s="210" t="str">
        <f t="shared" ref="V18" si="14">IF(OR(C18="SiA",C18="SeA",C18="Si",C18="Ast"),1,"")</f>
        <v/>
      </c>
      <c r="W18" s="366"/>
      <c r="X18" s="31"/>
      <c r="Z18" s="8"/>
    </row>
    <row r="19" spans="1:26" ht="12.75" customHeight="1" x14ac:dyDescent="0.25">
      <c r="A19" s="397"/>
      <c r="B19" s="255"/>
      <c r="C19" s="229"/>
      <c r="D19" s="26" t="s">
        <v>32</v>
      </c>
      <c r="E19" s="242"/>
      <c r="F19" s="36"/>
      <c r="G19" s="36"/>
      <c r="H19" s="424"/>
      <c r="I19" s="245"/>
      <c r="J19" s="235"/>
      <c r="K19" s="301"/>
      <c r="L19" s="247"/>
      <c r="M19" s="248"/>
      <c r="N19" s="249"/>
      <c r="O19" s="411"/>
      <c r="P19" s="37"/>
      <c r="Q19" s="38"/>
      <c r="R19" s="412"/>
      <c r="S19" s="209"/>
      <c r="T19" s="253"/>
      <c r="U19" s="209"/>
      <c r="V19" s="210"/>
      <c r="W19" s="367"/>
      <c r="X19" s="31"/>
      <c r="Z19" s="8"/>
    </row>
    <row r="20" spans="1:26" ht="12.75" customHeight="1" x14ac:dyDescent="0.25">
      <c r="A20" s="397"/>
      <c r="B20" s="255">
        <f ca="1">DATE(Calendrier!$A$1,_xlfn.SHEET()-1,(ROW()/2)-1)</f>
        <v>43686</v>
      </c>
      <c r="C20" s="229"/>
      <c r="D20" s="26" t="s">
        <v>31</v>
      </c>
      <c r="E20" s="242" t="str">
        <f t="shared" si="0"/>
        <v/>
      </c>
      <c r="F20" s="36"/>
      <c r="G20" s="36"/>
      <c r="H20" s="423">
        <f>((G20-F20)+(G21-F21))</f>
        <v>0</v>
      </c>
      <c r="I20" s="245"/>
      <c r="J20" s="235" t="str">
        <f t="shared" ref="J20" si="15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410" t="str">
        <f>IF(OR(C20="SiA",C20="SeA",C20="Si"),1,"")</f>
        <v/>
      </c>
      <c r="P20" s="37"/>
      <c r="Q20" s="38"/>
      <c r="R20" s="405">
        <f>((Q20-P20)-(Q21-P21))</f>
        <v>0</v>
      </c>
      <c r="S20" s="209"/>
      <c r="T20" s="253"/>
      <c r="U20" s="209"/>
      <c r="V20" s="210" t="str">
        <f t="shared" ref="V20" si="16">IF(OR(C20="SiA",C20="SeA",C20="Si",C20="Ast"),1,"")</f>
        <v/>
      </c>
      <c r="W20" s="366"/>
      <c r="X20" s="31"/>
      <c r="Z20" s="8"/>
    </row>
    <row r="21" spans="1:26" ht="12.75" customHeight="1" x14ac:dyDescent="0.25">
      <c r="A21" s="397"/>
      <c r="B21" s="255"/>
      <c r="C21" s="229"/>
      <c r="D21" s="26" t="s">
        <v>32</v>
      </c>
      <c r="E21" s="242"/>
      <c r="F21" s="36"/>
      <c r="G21" s="36"/>
      <c r="H21" s="424"/>
      <c r="I21" s="245"/>
      <c r="J21" s="235"/>
      <c r="K21" s="301"/>
      <c r="L21" s="247"/>
      <c r="M21" s="248"/>
      <c r="N21" s="249"/>
      <c r="O21" s="411"/>
      <c r="P21" s="37"/>
      <c r="Q21" s="38"/>
      <c r="R21" s="412"/>
      <c r="S21" s="209"/>
      <c r="T21" s="253"/>
      <c r="U21" s="209"/>
      <c r="V21" s="210"/>
      <c r="W21" s="367"/>
      <c r="X21" s="31"/>
      <c r="Z21" s="8"/>
    </row>
    <row r="22" spans="1:26" ht="12.75" customHeight="1" x14ac:dyDescent="0.25">
      <c r="A22" s="397"/>
      <c r="B22" s="255">
        <f ca="1">DATE(Calendrier!$A$1,_xlfn.SHEET()-1,(ROW()/2)-1)</f>
        <v>43687</v>
      </c>
      <c r="C22" s="229"/>
      <c r="D22" s="26" t="s">
        <v>31</v>
      </c>
      <c r="E22" s="242" t="str">
        <f t="shared" si="0"/>
        <v/>
      </c>
      <c r="F22" s="36"/>
      <c r="G22" s="36"/>
      <c r="H22" s="423">
        <f>((G22-F22)+(G23-F23))</f>
        <v>0</v>
      </c>
      <c r="I22" s="245"/>
      <c r="J22" s="235" t="str">
        <f t="shared" ref="J22" si="17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410" t="str">
        <f>IF(OR(C22="SiA",C22="SeA",C22="Si"),1,"")</f>
        <v/>
      </c>
      <c r="P22" s="37"/>
      <c r="Q22" s="38"/>
      <c r="R22" s="405">
        <f>((Q22-P22)-(Q23-P23))</f>
        <v>0</v>
      </c>
      <c r="S22" s="209"/>
      <c r="T22" s="253"/>
      <c r="U22" s="209"/>
      <c r="V22" s="210" t="str">
        <f t="shared" ref="V22" si="18">IF(OR(C22="SiA",C22="SeA",C22="Si",C22="Ast"),1,"")</f>
        <v/>
      </c>
      <c r="W22" s="366"/>
      <c r="X22" s="31"/>
      <c r="Z22" s="8"/>
    </row>
    <row r="23" spans="1:26" ht="12.75" customHeight="1" x14ac:dyDescent="0.25">
      <c r="A23" s="397"/>
      <c r="B23" s="255"/>
      <c r="C23" s="229"/>
      <c r="D23" s="26" t="s">
        <v>32</v>
      </c>
      <c r="E23" s="242"/>
      <c r="F23" s="36"/>
      <c r="G23" s="36"/>
      <c r="H23" s="424"/>
      <c r="I23" s="245"/>
      <c r="J23" s="235"/>
      <c r="K23" s="301"/>
      <c r="L23" s="247"/>
      <c r="M23" s="248"/>
      <c r="N23" s="249"/>
      <c r="O23" s="411"/>
      <c r="P23" s="37"/>
      <c r="Q23" s="38"/>
      <c r="R23" s="412"/>
      <c r="S23" s="209"/>
      <c r="T23" s="253"/>
      <c r="U23" s="209"/>
      <c r="V23" s="210"/>
      <c r="W23" s="367"/>
      <c r="X23" s="31"/>
      <c r="Z23" s="8"/>
    </row>
    <row r="24" spans="1:26" ht="12.75" customHeight="1" x14ac:dyDescent="0.25">
      <c r="A24" s="397"/>
      <c r="B24" s="255">
        <f ca="1">DATE(Calendrier!$A$1,_xlfn.SHEET()-1,(ROW()/2)-1)</f>
        <v>43688</v>
      </c>
      <c r="C24" s="229"/>
      <c r="D24" s="26" t="s">
        <v>31</v>
      </c>
      <c r="E24" s="242" t="str">
        <f t="shared" si="0"/>
        <v/>
      </c>
      <c r="F24" s="36"/>
      <c r="G24" s="36"/>
      <c r="H24" s="423">
        <f>((G24-F24)+(G25-F25))</f>
        <v>0</v>
      </c>
      <c r="I24" s="245"/>
      <c r="J24" s="235" t="str">
        <f t="shared" ref="J24" si="19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410" t="str">
        <f>IF(OR(C24="SiA",C24="SeA",C24="Si"),1,"")</f>
        <v/>
      </c>
      <c r="P24" s="37"/>
      <c r="Q24" s="38"/>
      <c r="R24" s="405">
        <f>((Q24-P24)-(Q25-P25))</f>
        <v>0</v>
      </c>
      <c r="S24" s="209"/>
      <c r="T24" s="253"/>
      <c r="U24" s="209"/>
      <c r="V24" s="210" t="str">
        <f t="shared" ref="V24" si="20">IF(OR(C24="SiA",C24="SeA",C24="Si",C24="Ast"),1,"")</f>
        <v/>
      </c>
      <c r="W24" s="366"/>
      <c r="X24" s="31"/>
    </row>
    <row r="25" spans="1:26" ht="12.75" customHeight="1" thickBot="1" x14ac:dyDescent="0.3">
      <c r="A25" s="402"/>
      <c r="B25" s="255"/>
      <c r="C25" s="229"/>
      <c r="D25" s="26" t="s">
        <v>32</v>
      </c>
      <c r="E25" s="242"/>
      <c r="F25" s="36"/>
      <c r="G25" s="36"/>
      <c r="H25" s="424"/>
      <c r="I25" s="245"/>
      <c r="J25" s="235"/>
      <c r="K25" s="301"/>
      <c r="L25" s="247"/>
      <c r="M25" s="248"/>
      <c r="N25" s="249"/>
      <c r="O25" s="411"/>
      <c r="P25" s="37"/>
      <c r="Q25" s="38"/>
      <c r="R25" s="412"/>
      <c r="S25" s="209"/>
      <c r="T25" s="253"/>
      <c r="U25" s="209"/>
      <c r="V25" s="210"/>
      <c r="W25" s="367"/>
      <c r="X25" s="31"/>
    </row>
    <row r="26" spans="1:26" ht="12.75" customHeight="1" x14ac:dyDescent="0.25">
      <c r="A26" s="311" t="s">
        <v>146</v>
      </c>
      <c r="B26" s="255">
        <f ca="1">DATE(Calendrier!$A$1,_xlfn.SHEET()-1,(ROW()/2)-1)</f>
        <v>43689</v>
      </c>
      <c r="C26" s="229"/>
      <c r="D26" s="26" t="s">
        <v>31</v>
      </c>
      <c r="E26" s="242" t="str">
        <f t="shared" si="0"/>
        <v/>
      </c>
      <c r="F26" s="36"/>
      <c r="G26" s="36"/>
      <c r="H26" s="423">
        <f>((G26-F26)+(G27-F27))</f>
        <v>0</v>
      </c>
      <c r="I26" s="245"/>
      <c r="J26" s="235" t="str">
        <f t="shared" ref="J26" si="2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410" t="str">
        <f>IF(OR(C26="SiA",C26="SeA",C26="Si"),1,"")</f>
        <v/>
      </c>
      <c r="P26" s="37"/>
      <c r="Q26" s="38"/>
      <c r="R26" s="405">
        <f>((Q26-P26)-(Q27-P27))</f>
        <v>0</v>
      </c>
      <c r="S26" s="209"/>
      <c r="T26" s="253"/>
      <c r="U26" s="209"/>
      <c r="V26" s="210" t="str">
        <f t="shared" ref="V26" si="22">IF(OR(C26="SiA",C26="SeA",C26="Si",C26="Ast"),1,"")</f>
        <v/>
      </c>
      <c r="W26" s="366"/>
      <c r="X26" s="31"/>
    </row>
    <row r="27" spans="1:26" ht="12.75" customHeight="1" thickBot="1" x14ac:dyDescent="0.3">
      <c r="A27" s="347"/>
      <c r="B27" s="255"/>
      <c r="C27" s="229"/>
      <c r="D27" s="26" t="s">
        <v>32</v>
      </c>
      <c r="E27" s="242"/>
      <c r="F27" s="36"/>
      <c r="G27" s="36"/>
      <c r="H27" s="424"/>
      <c r="I27" s="245"/>
      <c r="J27" s="235"/>
      <c r="K27" s="301"/>
      <c r="L27" s="247"/>
      <c r="M27" s="248"/>
      <c r="N27" s="249"/>
      <c r="O27" s="411"/>
      <c r="P27" s="37"/>
      <c r="Q27" s="38"/>
      <c r="R27" s="412"/>
      <c r="S27" s="209"/>
      <c r="T27" s="253"/>
      <c r="U27" s="209"/>
      <c r="V27" s="210"/>
      <c r="W27" s="367"/>
      <c r="X27" s="31"/>
    </row>
    <row r="28" spans="1:26" ht="12.75" customHeight="1" x14ac:dyDescent="0.25">
      <c r="A28" s="438">
        <f>SUM(H26:H39,R26:R39)</f>
        <v>0</v>
      </c>
      <c r="B28" s="255">
        <f ca="1">DATE(Calendrier!$A$1,_xlfn.SHEET()-1,(ROW()/2)-1)</f>
        <v>43690</v>
      </c>
      <c r="C28" s="229"/>
      <c r="D28" s="26" t="s">
        <v>31</v>
      </c>
      <c r="E28" s="242" t="str">
        <f t="shared" si="0"/>
        <v/>
      </c>
      <c r="F28" s="36"/>
      <c r="G28" s="36"/>
      <c r="H28" s="423">
        <f>((G28-F28)+(G29-F29))</f>
        <v>0</v>
      </c>
      <c r="I28" s="245"/>
      <c r="J28" s="235" t="str">
        <f t="shared" ref="J28" si="23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410" t="str">
        <f>IF(OR(C28="SiA",C28="SeA",C28="Si"),1,"")</f>
        <v/>
      </c>
      <c r="P28" s="37"/>
      <c r="Q28" s="38"/>
      <c r="R28" s="405">
        <f>((Q28-P28)-(Q29-P29))</f>
        <v>0</v>
      </c>
      <c r="S28" s="209"/>
      <c r="T28" s="253"/>
      <c r="U28" s="209"/>
      <c r="V28" s="210" t="str">
        <f t="shared" ref="V28" si="24">IF(OR(C28="SiA",C28="SeA",C28="Si",C28="Ast"),1,"")</f>
        <v/>
      </c>
      <c r="W28" s="366"/>
      <c r="X28" s="31"/>
    </row>
    <row r="29" spans="1:26" ht="13.5" customHeight="1" x14ac:dyDescent="0.25">
      <c r="A29" s="397"/>
      <c r="B29" s="255"/>
      <c r="C29" s="229"/>
      <c r="D29" s="26" t="s">
        <v>32</v>
      </c>
      <c r="E29" s="242"/>
      <c r="F29" s="36"/>
      <c r="G29" s="36"/>
      <c r="H29" s="424"/>
      <c r="I29" s="245"/>
      <c r="J29" s="235"/>
      <c r="K29" s="301"/>
      <c r="L29" s="239"/>
      <c r="M29" s="240"/>
      <c r="N29" s="241"/>
      <c r="O29" s="411"/>
      <c r="P29" s="37"/>
      <c r="Q29" s="38"/>
      <c r="R29" s="412"/>
      <c r="S29" s="209"/>
      <c r="T29" s="253"/>
      <c r="U29" s="209"/>
      <c r="V29" s="210"/>
      <c r="W29" s="367"/>
      <c r="X29" s="31"/>
    </row>
    <row r="30" spans="1:26" ht="13.5" customHeight="1" x14ac:dyDescent="0.25">
      <c r="A30" s="397"/>
      <c r="B30" s="255">
        <f ca="1">DATE(Calendrier!$A$1,_xlfn.SHEET()-1,(ROW()/2)-1)</f>
        <v>43691</v>
      </c>
      <c r="C30" s="229"/>
      <c r="D30" s="26" t="s">
        <v>31</v>
      </c>
      <c r="E30" s="242" t="str">
        <f t="shared" si="0"/>
        <v/>
      </c>
      <c r="F30" s="36"/>
      <c r="G30" s="36"/>
      <c r="H30" s="423">
        <f>((G30-F30)+(G31-F31))</f>
        <v>0</v>
      </c>
      <c r="I30" s="245"/>
      <c r="J30" s="235" t="str">
        <f t="shared" ref="J30" si="25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410" t="str">
        <f>IF(OR(C30="SiA",C30="SeA",C30="Si"),1,"")</f>
        <v/>
      </c>
      <c r="P30" s="37"/>
      <c r="Q30" s="38"/>
      <c r="R30" s="405">
        <f>((Q30-P30)-(Q31-P31))</f>
        <v>0</v>
      </c>
      <c r="S30" s="209"/>
      <c r="T30" s="253"/>
      <c r="U30" s="209"/>
      <c r="V30" s="210" t="str">
        <f t="shared" ref="V30" si="26">IF(OR(C30="SiA",C30="SeA",C30="Si",C30="Ast"),1,"")</f>
        <v/>
      </c>
      <c r="W30" s="366"/>
      <c r="X30" s="24"/>
    </row>
    <row r="31" spans="1:26" ht="13.5" customHeight="1" x14ac:dyDescent="0.25">
      <c r="A31" s="397"/>
      <c r="B31" s="255"/>
      <c r="C31" s="229"/>
      <c r="D31" s="26" t="s">
        <v>32</v>
      </c>
      <c r="E31" s="242"/>
      <c r="F31" s="36"/>
      <c r="G31" s="36"/>
      <c r="H31" s="424"/>
      <c r="I31" s="245"/>
      <c r="J31" s="235"/>
      <c r="K31" s="301"/>
      <c r="L31" s="239"/>
      <c r="M31" s="240"/>
      <c r="N31" s="241"/>
      <c r="O31" s="411"/>
      <c r="P31" s="38"/>
      <c r="Q31" s="38"/>
      <c r="R31" s="412"/>
      <c r="S31" s="209"/>
      <c r="T31" s="253"/>
      <c r="U31" s="209"/>
      <c r="V31" s="210"/>
      <c r="W31" s="367"/>
      <c r="X31" s="24"/>
    </row>
    <row r="32" spans="1:26" ht="12.75" customHeight="1" x14ac:dyDescent="0.25">
      <c r="A32" s="397"/>
      <c r="B32" s="228">
        <f ca="1">DATE(Calendrier!$A$1,_xlfn.SHEET()-1,(ROW()/2)-1)</f>
        <v>43692</v>
      </c>
      <c r="C32" s="229"/>
      <c r="D32" s="26" t="s">
        <v>31</v>
      </c>
      <c r="E32" s="231" t="str">
        <f t="shared" si="0"/>
        <v/>
      </c>
      <c r="F32" s="39"/>
      <c r="G32" s="40"/>
      <c r="H32" s="407">
        <f>((G32-F32)+(G33-F33))</f>
        <v>0</v>
      </c>
      <c r="I32" s="234"/>
      <c r="J32" s="235" t="str">
        <f t="shared" ref="J32" si="27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410" t="str">
        <f>IF(OR(C32="SiA",C32="SeA",C32="Si"),1,"")</f>
        <v/>
      </c>
      <c r="P32" s="38"/>
      <c r="Q32" s="38"/>
      <c r="R32" s="405">
        <f>((Q32-P32)-(Q33-P33))</f>
        <v>0</v>
      </c>
      <c r="S32" s="209"/>
      <c r="T32" s="253"/>
      <c r="U32" s="209"/>
      <c r="V32" s="210" t="str">
        <f t="shared" ref="V32" si="28">IF(OR(C32="SiA",C32="SeA",C32="Si",C32="Ast"),1,"")</f>
        <v/>
      </c>
      <c r="W32" s="366"/>
      <c r="X32" s="41"/>
    </row>
    <row r="33" spans="1:24" ht="12.75" customHeight="1" x14ac:dyDescent="0.25">
      <c r="A33" s="397"/>
      <c r="B33" s="228"/>
      <c r="C33" s="229"/>
      <c r="D33" s="26" t="s">
        <v>32</v>
      </c>
      <c r="E33" s="231"/>
      <c r="F33" s="42"/>
      <c r="G33" s="42"/>
      <c r="H33" s="422"/>
      <c r="I33" s="234"/>
      <c r="J33" s="235"/>
      <c r="K33" s="246"/>
      <c r="L33" s="221"/>
      <c r="M33" s="221"/>
      <c r="N33" s="221"/>
      <c r="O33" s="411"/>
      <c r="P33" s="38"/>
      <c r="Q33" s="38"/>
      <c r="R33" s="412"/>
      <c r="S33" s="302"/>
      <c r="T33" s="386"/>
      <c r="U33" s="302"/>
      <c r="V33" s="210"/>
      <c r="W33" s="383"/>
      <c r="X33" s="24"/>
    </row>
    <row r="34" spans="1:24" ht="13.5" customHeight="1" x14ac:dyDescent="0.25">
      <c r="A34" s="397"/>
      <c r="B34" s="228">
        <f ca="1">DATE(Calendrier!$A$1,_xlfn.SHEET()-1,(ROW()/2)-1)</f>
        <v>43693</v>
      </c>
      <c r="C34" s="229"/>
      <c r="D34" s="26" t="s">
        <v>31</v>
      </c>
      <c r="E34" s="231" t="str">
        <f>IF(C34="","",IF(OR(C34="Cp",C34="AM",C34="Re",C34="Fe"),"",1))</f>
        <v/>
      </c>
      <c r="F34" s="43"/>
      <c r="G34" s="44"/>
      <c r="H34" s="421">
        <f>((G34-F34)+(G35-F35))</f>
        <v>0</v>
      </c>
      <c r="I34" s="234"/>
      <c r="J34" s="235" t="str">
        <f t="shared" ref="J34" si="29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29" t="str">
        <f>IF(OR(C34="SiA",C34="SeA",C34="Si"),1,"")</f>
        <v/>
      </c>
      <c r="P34" s="38"/>
      <c r="Q34" s="38"/>
      <c r="R34" s="420">
        <f>((Q34-P34)-(Q35-P35))</f>
        <v>0</v>
      </c>
      <c r="S34" s="379"/>
      <c r="T34" s="381"/>
      <c r="U34" s="276"/>
      <c r="V34" s="210" t="str">
        <f t="shared" ref="V34" si="30">IF(OR(C34="SiA",C34="SeA",C34="Si",C34="Ast"),1,"")</f>
        <v/>
      </c>
      <c r="W34" s="375"/>
      <c r="X34" s="24"/>
    </row>
    <row r="35" spans="1:24" ht="13.5" customHeight="1" x14ac:dyDescent="0.25">
      <c r="A35" s="397"/>
      <c r="B35" s="228"/>
      <c r="C35" s="229"/>
      <c r="D35" s="26" t="s">
        <v>32</v>
      </c>
      <c r="E35" s="231"/>
      <c r="F35" s="46"/>
      <c r="G35" s="47"/>
      <c r="H35" s="418"/>
      <c r="I35" s="234"/>
      <c r="J35" s="235"/>
      <c r="K35" s="246"/>
      <c r="L35" s="221"/>
      <c r="M35" s="221"/>
      <c r="N35" s="221"/>
      <c r="O35" s="229"/>
      <c r="P35" s="38"/>
      <c r="Q35" s="38"/>
      <c r="R35" s="375"/>
      <c r="S35" s="379"/>
      <c r="T35" s="381"/>
      <c r="U35" s="276"/>
      <c r="V35" s="210"/>
      <c r="W35" s="375"/>
      <c r="X35" s="24"/>
    </row>
    <row r="36" spans="1:24" ht="12.75" customHeight="1" x14ac:dyDescent="0.25">
      <c r="A36" s="397"/>
      <c r="B36" s="254">
        <f ca="1">DATE(Calendrier!$A$1,_xlfn.SHEET()-1,(ROW()/2)-1)</f>
        <v>43694</v>
      </c>
      <c r="C36" s="229"/>
      <c r="D36" s="48" t="s">
        <v>31</v>
      </c>
      <c r="E36" s="231" t="str">
        <f t="shared" ref="E36:E64" si="31">IF(C36="","",IF(OR(C36="Cp",C36="AM",C36="Re",C36="Fe"),"",1))</f>
        <v/>
      </c>
      <c r="F36" s="49"/>
      <c r="G36" s="50"/>
      <c r="H36" s="418">
        <f>((G36-F36)+(G37-F37))</f>
        <v>0</v>
      </c>
      <c r="I36" s="296"/>
      <c r="J36" s="235" t="str">
        <f t="shared" ref="J36" si="32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29" t="str">
        <f>IF(OR(C36="SiA",C36="SeA",C36="Si"),1,"")</f>
        <v/>
      </c>
      <c r="P36" s="51"/>
      <c r="Q36" s="52"/>
      <c r="R36" s="375">
        <f>((Q36-P36)-(Q37-P37))</f>
        <v>0</v>
      </c>
      <c r="S36" s="379"/>
      <c r="T36" s="381"/>
      <c r="U36" s="276"/>
      <c r="V36" s="210" t="str">
        <f t="shared" ref="V36" si="33">IF(OR(C36="SiA",C36="SeA",C36="Si",C36="Ast"),1,"")</f>
        <v/>
      </c>
      <c r="W36" s="375"/>
      <c r="X36" s="53"/>
    </row>
    <row r="37" spans="1:24" ht="12.75" customHeight="1" x14ac:dyDescent="0.25">
      <c r="A37" s="397"/>
      <c r="B37" s="292"/>
      <c r="C37" s="229"/>
      <c r="D37" s="20" t="s">
        <v>32</v>
      </c>
      <c r="E37" s="293"/>
      <c r="F37" s="54"/>
      <c r="G37" s="55"/>
      <c r="H37" s="419"/>
      <c r="I37" s="297"/>
      <c r="J37" s="235"/>
      <c r="K37" s="283"/>
      <c r="L37" s="280"/>
      <c r="M37" s="281"/>
      <c r="N37" s="282"/>
      <c r="O37" s="417"/>
      <c r="P37" s="28"/>
      <c r="Q37" s="29"/>
      <c r="R37" s="376"/>
      <c r="S37" s="380"/>
      <c r="T37" s="382"/>
      <c r="U37" s="277"/>
      <c r="V37" s="210"/>
      <c r="W37" s="376"/>
    </row>
    <row r="38" spans="1:24" ht="12.75" customHeight="1" x14ac:dyDescent="0.25">
      <c r="A38" s="397"/>
      <c r="B38" s="274">
        <f ca="1">DATE(Calendrier!$A$1,_xlfn.SHEET()-1,(ROW()/2)-1)</f>
        <v>43695</v>
      </c>
      <c r="C38" s="229"/>
      <c r="D38" s="20" t="s">
        <v>31</v>
      </c>
      <c r="E38" s="268" t="str">
        <f t="shared" si="31"/>
        <v/>
      </c>
      <c r="F38" s="56"/>
      <c r="G38" s="56"/>
      <c r="H38" s="414">
        <f>((G38-F38)+(G39-F39))</f>
        <v>0</v>
      </c>
      <c r="I38" s="271"/>
      <c r="J38" s="235" t="str">
        <f t="shared" ref="J38" si="34">IF(OR(C38="SiA",C38="SeA",C38="Si",C38="Ast",C38="For"),1,"")</f>
        <v/>
      </c>
      <c r="K38" s="263"/>
      <c r="L38" s="247"/>
      <c r="M38" s="248"/>
      <c r="N38" s="249"/>
      <c r="O38" s="413" t="str">
        <f>IF(OR(C38="SiA",C38="SeA",C38="Si"),1,"")</f>
        <v/>
      </c>
      <c r="P38" s="28"/>
      <c r="Q38" s="29"/>
      <c r="R38" s="405">
        <f>((Q38-P38)-(Q39-P39))</f>
        <v>0</v>
      </c>
      <c r="S38" s="273"/>
      <c r="T38" s="384"/>
      <c r="U38" s="273"/>
      <c r="V38" s="210" t="str">
        <f t="shared" ref="V38" si="35">IF(OR(C38="SiA",C38="SeA",C38="Si",C38="Ast"),1,"")</f>
        <v/>
      </c>
      <c r="W38" s="383"/>
    </row>
    <row r="39" spans="1:24" ht="12.75" customHeight="1" thickBot="1" x14ac:dyDescent="0.3">
      <c r="A39" s="402"/>
      <c r="B39" s="275"/>
      <c r="C39" s="229"/>
      <c r="D39" s="26" t="s">
        <v>32</v>
      </c>
      <c r="E39" s="269"/>
      <c r="F39" s="56"/>
      <c r="G39" s="56"/>
      <c r="H39" s="416"/>
      <c r="I39" s="272"/>
      <c r="J39" s="235"/>
      <c r="K39" s="264"/>
      <c r="L39" s="247"/>
      <c r="M39" s="248"/>
      <c r="N39" s="249"/>
      <c r="O39" s="415"/>
      <c r="P39" s="28"/>
      <c r="Q39" s="29"/>
      <c r="R39" s="412"/>
      <c r="S39" s="209"/>
      <c r="T39" s="253"/>
      <c r="U39" s="209"/>
      <c r="V39" s="210"/>
      <c r="W39" s="367"/>
    </row>
    <row r="40" spans="1:24" ht="12.75" customHeight="1" x14ac:dyDescent="0.25">
      <c r="A40" s="311" t="s">
        <v>147</v>
      </c>
      <c r="B40" s="274">
        <f ca="1">DATE(Calendrier!$A$1,_xlfn.SHEET()-1,(ROW()/2)-1)</f>
        <v>43696</v>
      </c>
      <c r="C40" s="229"/>
      <c r="D40" s="26" t="s">
        <v>31</v>
      </c>
      <c r="E40" s="268" t="str">
        <f t="shared" si="31"/>
        <v/>
      </c>
      <c r="F40" s="56"/>
      <c r="G40" s="56"/>
      <c r="H40" s="414">
        <f>((G40-F40)+(G41-F41))</f>
        <v>0</v>
      </c>
      <c r="I40" s="271"/>
      <c r="J40" s="235" t="str">
        <f t="shared" ref="J40" si="36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413" t="str">
        <f>IF(OR(C40="SiA",C40="SeA",C40="Si"),1,"")</f>
        <v/>
      </c>
      <c r="P40" s="28"/>
      <c r="Q40" s="29"/>
      <c r="R40" s="405">
        <f>((Q40-P40)-(Q41-P41))</f>
        <v>0</v>
      </c>
      <c r="S40" s="209"/>
      <c r="T40" s="253"/>
      <c r="U40" s="209"/>
      <c r="V40" s="210" t="str">
        <f t="shared" ref="V40" si="37">IF(OR(C40="SiA",C40="SeA",C40="Si",C40="Ast"),1,"")</f>
        <v/>
      </c>
      <c r="W40" s="366"/>
    </row>
    <row r="41" spans="1:24" ht="12.75" customHeight="1" thickBot="1" x14ac:dyDescent="0.3">
      <c r="A41" s="347"/>
      <c r="B41" s="275"/>
      <c r="C41" s="229"/>
      <c r="D41" s="26" t="s">
        <v>32</v>
      </c>
      <c r="E41" s="269"/>
      <c r="F41" s="56"/>
      <c r="G41" s="56"/>
      <c r="H41" s="416"/>
      <c r="I41" s="272"/>
      <c r="J41" s="235"/>
      <c r="K41" s="264"/>
      <c r="L41" s="247"/>
      <c r="M41" s="248"/>
      <c r="N41" s="249"/>
      <c r="O41" s="415"/>
      <c r="P41" s="28"/>
      <c r="Q41" s="29"/>
      <c r="R41" s="412"/>
      <c r="S41" s="209"/>
      <c r="T41" s="253"/>
      <c r="U41" s="209"/>
      <c r="V41" s="210"/>
      <c r="W41" s="367"/>
    </row>
    <row r="42" spans="1:24" ht="12.75" customHeight="1" x14ac:dyDescent="0.25">
      <c r="A42" s="437">
        <f>SUM(H40:H53,R40:R53)</f>
        <v>0</v>
      </c>
      <c r="B42" s="274">
        <f ca="1">DATE(Calendrier!$A$1,_xlfn.SHEET()-1,(ROW()/2)-1)</f>
        <v>43697</v>
      </c>
      <c r="C42" s="229"/>
      <c r="D42" s="26" t="s">
        <v>31</v>
      </c>
      <c r="E42" s="268" t="str">
        <f t="shared" si="31"/>
        <v/>
      </c>
      <c r="F42" s="56"/>
      <c r="G42" s="56"/>
      <c r="H42" s="414">
        <f>((G42-F42)+(G43-F43))</f>
        <v>0</v>
      </c>
      <c r="I42" s="271"/>
      <c r="J42" s="235" t="str">
        <f t="shared" ref="J42" si="38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413" t="str">
        <f>IF(OR(C42="SiA",C42="SeA",C42="Si"),1,"")</f>
        <v/>
      </c>
      <c r="P42" s="28"/>
      <c r="Q42" s="29"/>
      <c r="R42" s="405">
        <f>((Q42-P42)-(Q43-P43))</f>
        <v>0</v>
      </c>
      <c r="S42" s="209"/>
      <c r="T42" s="253"/>
      <c r="U42" s="209"/>
      <c r="V42" s="210" t="str">
        <f t="shared" ref="V42" si="39">IF(OR(C42="SiA",C42="SeA",C42="Si",C42="Ast"),1,"")</f>
        <v/>
      </c>
      <c r="W42" s="366"/>
    </row>
    <row r="43" spans="1:24" ht="12.75" customHeight="1" x14ac:dyDescent="0.25">
      <c r="A43" s="399"/>
      <c r="B43" s="275"/>
      <c r="C43" s="229"/>
      <c r="D43" s="26" t="s">
        <v>32</v>
      </c>
      <c r="E43" s="269"/>
      <c r="F43" s="56"/>
      <c r="G43" s="56"/>
      <c r="H43" s="416"/>
      <c r="I43" s="272"/>
      <c r="J43" s="235"/>
      <c r="K43" s="264"/>
      <c r="L43" s="247"/>
      <c r="M43" s="248"/>
      <c r="N43" s="249"/>
      <c r="O43" s="415"/>
      <c r="P43" s="28"/>
      <c r="Q43" s="29"/>
      <c r="R43" s="412"/>
      <c r="S43" s="209"/>
      <c r="T43" s="253"/>
      <c r="U43" s="209"/>
      <c r="V43" s="210"/>
      <c r="W43" s="367"/>
    </row>
    <row r="44" spans="1:24" ht="12.75" customHeight="1" x14ac:dyDescent="0.25">
      <c r="A44" s="399"/>
      <c r="B44" s="266">
        <f ca="1">DATE(Calendrier!$A$1,_xlfn.SHEET()-1,(ROW()/2)-1)</f>
        <v>43698</v>
      </c>
      <c r="C44" s="229"/>
      <c r="D44" s="26" t="s">
        <v>31</v>
      </c>
      <c r="E44" s="268" t="str">
        <f t="shared" si="31"/>
        <v/>
      </c>
      <c r="F44" s="56"/>
      <c r="G44" s="56"/>
      <c r="H44" s="414">
        <f>((G44-F44)+(G45-F45))</f>
        <v>0</v>
      </c>
      <c r="I44" s="271"/>
      <c r="J44" s="235" t="str">
        <f t="shared" ref="J44" si="40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413" t="str">
        <f>IF(OR(C44="SiA",C44="SeA",C44="Si"),1,"")</f>
        <v/>
      </c>
      <c r="P44" s="28"/>
      <c r="Q44" s="29"/>
      <c r="R44" s="405">
        <f>((Q44-P44)-(Q45-P45))</f>
        <v>0</v>
      </c>
      <c r="S44" s="209"/>
      <c r="T44" s="253"/>
      <c r="U44" s="209"/>
      <c r="V44" s="210" t="str">
        <f t="shared" ref="V44" si="41">IF(OR(C44="SiA",C44="SeA",C44="Si",C44="Ast"),1,"")</f>
        <v/>
      </c>
      <c r="W44" s="366"/>
    </row>
    <row r="45" spans="1:24" ht="12.75" customHeight="1" x14ac:dyDescent="0.25">
      <c r="A45" s="399"/>
      <c r="B45" s="267"/>
      <c r="C45" s="229"/>
      <c r="D45" s="26" t="s">
        <v>32</v>
      </c>
      <c r="E45" s="269"/>
      <c r="F45" s="56"/>
      <c r="G45" s="56"/>
      <c r="H45" s="416"/>
      <c r="I45" s="272"/>
      <c r="J45" s="235"/>
      <c r="K45" s="264"/>
      <c r="L45" s="247"/>
      <c r="M45" s="248"/>
      <c r="N45" s="249"/>
      <c r="O45" s="415"/>
      <c r="P45" s="28"/>
      <c r="Q45" s="29"/>
      <c r="R45" s="412"/>
      <c r="S45" s="209"/>
      <c r="T45" s="253"/>
      <c r="U45" s="209"/>
      <c r="V45" s="210"/>
      <c r="W45" s="367"/>
    </row>
    <row r="46" spans="1:24" ht="12.75" customHeight="1" x14ac:dyDescent="0.25">
      <c r="A46" s="399"/>
      <c r="B46" s="266">
        <f ca="1">DATE(Calendrier!$A$1,_xlfn.SHEET()-1,(ROW()/2)-1)</f>
        <v>43699</v>
      </c>
      <c r="C46" s="229"/>
      <c r="D46" s="26" t="s">
        <v>31</v>
      </c>
      <c r="E46" s="268" t="str">
        <f t="shared" si="31"/>
        <v/>
      </c>
      <c r="F46" s="56"/>
      <c r="G46" s="56"/>
      <c r="H46" s="414">
        <f>((G46-F46)+(G47-F47))</f>
        <v>0</v>
      </c>
      <c r="I46" s="271"/>
      <c r="J46" s="235" t="str">
        <f t="shared" ref="J46" si="4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413" t="str">
        <f>IF(OR(C46="SiA",C46="SeA",C46="Si"),1,"")</f>
        <v/>
      </c>
      <c r="P46" s="28"/>
      <c r="Q46" s="29"/>
      <c r="R46" s="405">
        <f>((Q46-P46)-(Q47-P47))</f>
        <v>0</v>
      </c>
      <c r="S46" s="209"/>
      <c r="T46" s="253"/>
      <c r="U46" s="209"/>
      <c r="V46" s="210" t="str">
        <f t="shared" ref="V46" si="43">IF(OR(C46="SiA",C46="SeA",C46="Si",C46="Ast"),1,"")</f>
        <v/>
      </c>
      <c r="W46" s="366"/>
    </row>
    <row r="47" spans="1:24" ht="12.75" customHeight="1" x14ac:dyDescent="0.25">
      <c r="A47" s="399"/>
      <c r="B47" s="267"/>
      <c r="C47" s="229"/>
      <c r="D47" s="26" t="s">
        <v>32</v>
      </c>
      <c r="E47" s="269"/>
      <c r="F47" s="56"/>
      <c r="G47" s="56"/>
      <c r="H47" s="416"/>
      <c r="I47" s="272"/>
      <c r="J47" s="235"/>
      <c r="K47" s="264"/>
      <c r="L47" s="239"/>
      <c r="M47" s="240"/>
      <c r="N47" s="241"/>
      <c r="O47" s="415"/>
      <c r="P47" s="28"/>
      <c r="Q47" s="29"/>
      <c r="R47" s="412"/>
      <c r="S47" s="209"/>
      <c r="T47" s="253"/>
      <c r="U47" s="209"/>
      <c r="V47" s="210"/>
      <c r="W47" s="367"/>
    </row>
    <row r="48" spans="1:24" ht="12.75" customHeight="1" x14ac:dyDescent="0.25">
      <c r="A48" s="399"/>
      <c r="B48" s="258">
        <f ca="1">DATE(Calendrier!$A$1,_xlfn.SHEET()-1,(ROW()/2)-1)</f>
        <v>43700</v>
      </c>
      <c r="C48" s="229"/>
      <c r="D48" s="26" t="s">
        <v>31</v>
      </c>
      <c r="E48" s="260" t="str">
        <f t="shared" si="31"/>
        <v/>
      </c>
      <c r="F48" s="57"/>
      <c r="G48" s="57"/>
      <c r="H48" s="414">
        <f>((G48-F48)+(G49-F49))</f>
        <v>0</v>
      </c>
      <c r="I48" s="262"/>
      <c r="J48" s="235" t="str">
        <f t="shared" ref="J48" si="44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413" t="str">
        <f>IF(OR(C48="SiA",C48="SeA",C48="Si"),1,"")</f>
        <v/>
      </c>
      <c r="P48" s="34"/>
      <c r="Q48" s="35"/>
      <c r="R48" s="405">
        <f>((Q48-P48)-(Q49-P49))</f>
        <v>0</v>
      </c>
      <c r="S48" s="209"/>
      <c r="T48" s="253"/>
      <c r="U48" s="209"/>
      <c r="V48" s="210" t="str">
        <f t="shared" ref="V48" si="45">IF(OR(C48="SiA",C48="SeA",C48="Si",C48="Ast"),1,"")</f>
        <v/>
      </c>
      <c r="W48" s="366"/>
    </row>
    <row r="49" spans="1:23" ht="12.75" customHeight="1" x14ac:dyDescent="0.25">
      <c r="A49" s="399"/>
      <c r="B49" s="259"/>
      <c r="C49" s="229"/>
      <c r="D49" s="26" t="s">
        <v>32</v>
      </c>
      <c r="E49" s="242"/>
      <c r="F49" s="40"/>
      <c r="G49" s="40"/>
      <c r="H49" s="409"/>
      <c r="I49" s="245"/>
      <c r="J49" s="235"/>
      <c r="K49" s="246"/>
      <c r="L49" s="239"/>
      <c r="M49" s="240"/>
      <c r="N49" s="241"/>
      <c r="O49" s="411"/>
      <c r="P49" s="37"/>
      <c r="Q49" s="38"/>
      <c r="R49" s="412"/>
      <c r="S49" s="209"/>
      <c r="T49" s="253"/>
      <c r="U49" s="209"/>
      <c r="V49" s="210"/>
      <c r="W49" s="367"/>
    </row>
    <row r="50" spans="1:23" ht="12.75" customHeight="1" x14ac:dyDescent="0.25">
      <c r="A50" s="399"/>
      <c r="B50" s="255">
        <f ca="1">DATE(Calendrier!$A$1,_xlfn.SHEET()-1,(ROW()/2)-1)</f>
        <v>43701</v>
      </c>
      <c r="C50" s="229"/>
      <c r="D50" s="26" t="s">
        <v>31</v>
      </c>
      <c r="E50" s="242" t="str">
        <f t="shared" si="31"/>
        <v/>
      </c>
      <c r="F50" s="40"/>
      <c r="G50" s="40"/>
      <c r="H50" s="408">
        <f>((G50-F50)+(G51-F51))</f>
        <v>0</v>
      </c>
      <c r="I50" s="245"/>
      <c r="J50" s="235" t="str">
        <f t="shared" ref="J50" si="46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410" t="str">
        <f>IF(OR(C50="SiA",C50="SeA",C50="Si"),1,"")</f>
        <v/>
      </c>
      <c r="P50" s="37"/>
      <c r="Q50" s="38"/>
      <c r="R50" s="405">
        <f>((Q50-P50)-(Q51-P51))</f>
        <v>0</v>
      </c>
      <c r="S50" s="209"/>
      <c r="T50" s="253"/>
      <c r="U50" s="209"/>
      <c r="V50" s="210" t="str">
        <f t="shared" ref="V50" si="47">IF(OR(C50="SiA",C50="SeA",C50="Si",C50="Ast"),1,"")</f>
        <v/>
      </c>
      <c r="W50" s="366"/>
    </row>
    <row r="51" spans="1:23" ht="12.75" customHeight="1" x14ac:dyDescent="0.25">
      <c r="A51" s="399"/>
      <c r="B51" s="255"/>
      <c r="C51" s="229"/>
      <c r="D51" s="26" t="s">
        <v>32</v>
      </c>
      <c r="E51" s="242"/>
      <c r="F51" s="40"/>
      <c r="G51" s="40"/>
      <c r="H51" s="409"/>
      <c r="I51" s="245"/>
      <c r="J51" s="235"/>
      <c r="K51" s="246"/>
      <c r="L51" s="247"/>
      <c r="M51" s="248"/>
      <c r="N51" s="249"/>
      <c r="O51" s="411"/>
      <c r="P51" s="37"/>
      <c r="Q51" s="38"/>
      <c r="R51" s="412"/>
      <c r="S51" s="209"/>
      <c r="T51" s="253"/>
      <c r="U51" s="209"/>
      <c r="V51" s="210"/>
      <c r="W51" s="367"/>
    </row>
    <row r="52" spans="1:23" ht="12.75" customHeight="1" x14ac:dyDescent="0.25">
      <c r="A52" s="399"/>
      <c r="B52" s="255">
        <f ca="1">DATE(Calendrier!$A$1,_xlfn.SHEET()-1,(ROW()/2)-1)</f>
        <v>43702</v>
      </c>
      <c r="C52" s="229"/>
      <c r="D52" s="26" t="s">
        <v>31</v>
      </c>
      <c r="E52" s="242" t="str">
        <f t="shared" si="31"/>
        <v/>
      </c>
      <c r="F52" s="40"/>
      <c r="G52" s="40"/>
      <c r="H52" s="408">
        <f>((G52-F52)+(G53-F53))</f>
        <v>0</v>
      </c>
      <c r="I52" s="245"/>
      <c r="J52" s="235" t="str">
        <f t="shared" ref="J52" si="48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410" t="str">
        <f>IF(OR(C52="SiA",C52="SeA",C52="Si"),1,"")</f>
        <v/>
      </c>
      <c r="P52" s="37"/>
      <c r="Q52" s="38"/>
      <c r="R52" s="405">
        <f>((Q52-P52)-(Q53-P53))</f>
        <v>0</v>
      </c>
      <c r="S52" s="209"/>
      <c r="T52" s="253"/>
      <c r="U52" s="209"/>
      <c r="V52" s="210" t="str">
        <f t="shared" ref="V52" si="49">IF(OR(C52="SiA",C52="SeA",C52="Si",C52="Ast"),1,"")</f>
        <v/>
      </c>
      <c r="W52" s="366"/>
    </row>
    <row r="53" spans="1:23" ht="12.75" customHeight="1" thickBot="1" x14ac:dyDescent="0.3">
      <c r="A53" s="400"/>
      <c r="B53" s="255"/>
      <c r="C53" s="229"/>
      <c r="D53" s="26" t="s">
        <v>32</v>
      </c>
      <c r="E53" s="242"/>
      <c r="F53" s="40"/>
      <c r="G53" s="40"/>
      <c r="H53" s="409"/>
      <c r="I53" s="245"/>
      <c r="J53" s="235"/>
      <c r="K53" s="246"/>
      <c r="L53" s="247"/>
      <c r="M53" s="248"/>
      <c r="N53" s="249"/>
      <c r="O53" s="411"/>
      <c r="P53" s="37"/>
      <c r="Q53" s="38"/>
      <c r="R53" s="412"/>
      <c r="S53" s="209"/>
      <c r="T53" s="253"/>
      <c r="U53" s="209"/>
      <c r="V53" s="210"/>
      <c r="W53" s="367"/>
    </row>
    <row r="54" spans="1:23" ht="12.75" customHeight="1" x14ac:dyDescent="0.25">
      <c r="A54" s="311" t="s">
        <v>148</v>
      </c>
      <c r="B54" s="255">
        <f ca="1">DATE(Calendrier!$A$1,_xlfn.SHEET()-1,(ROW()/2)-1)</f>
        <v>43703</v>
      </c>
      <c r="C54" s="229"/>
      <c r="D54" s="26" t="s">
        <v>31</v>
      </c>
      <c r="E54" s="242" t="str">
        <f t="shared" si="31"/>
        <v/>
      </c>
      <c r="F54" s="40"/>
      <c r="G54" s="40"/>
      <c r="H54" s="408">
        <f>((G54-F54)+(G55-F55))</f>
        <v>0</v>
      </c>
      <c r="I54" s="245"/>
      <c r="J54" s="235" t="str">
        <f t="shared" ref="J54" si="50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410" t="str">
        <f>IF(OR(C54="SiA",C54="SeA",C54="Si"),1,"")</f>
        <v/>
      </c>
      <c r="P54" s="37"/>
      <c r="Q54" s="38"/>
      <c r="R54" s="405">
        <f>((Q54-P54)-(Q55-P55))</f>
        <v>0</v>
      </c>
      <c r="S54" s="209"/>
      <c r="T54" s="253"/>
      <c r="U54" s="209"/>
      <c r="V54" s="210" t="str">
        <f t="shared" ref="V54" si="51">IF(OR(C54="SiA",C54="SeA",C54="Si",C54="Ast"),1,"")</f>
        <v/>
      </c>
      <c r="W54" s="366"/>
    </row>
    <row r="55" spans="1:23" ht="12.75" customHeight="1" thickBot="1" x14ac:dyDescent="0.3">
      <c r="A55" s="347"/>
      <c r="B55" s="255"/>
      <c r="C55" s="229"/>
      <c r="D55" s="26" t="s">
        <v>32</v>
      </c>
      <c r="E55" s="242"/>
      <c r="F55" s="40"/>
      <c r="G55" s="40"/>
      <c r="H55" s="409"/>
      <c r="I55" s="245"/>
      <c r="J55" s="235"/>
      <c r="K55" s="246"/>
      <c r="L55" s="247"/>
      <c r="M55" s="248"/>
      <c r="N55" s="249"/>
      <c r="O55" s="411"/>
      <c r="P55" s="37"/>
      <c r="Q55" s="38"/>
      <c r="R55" s="412"/>
      <c r="S55" s="209"/>
      <c r="T55" s="253"/>
      <c r="U55" s="209"/>
      <c r="V55" s="210"/>
      <c r="W55" s="367"/>
    </row>
    <row r="56" spans="1:23" ht="12.75" customHeight="1" x14ac:dyDescent="0.25">
      <c r="A56" s="437">
        <f>SUM(H54:H65,R54:R65)+SUM(Sept!H4,Sept!R4)</f>
        <v>0</v>
      </c>
      <c r="B56" s="255">
        <f ca="1">DATE(Calendrier!$A$1,_xlfn.SHEET()-1,(ROW()/2)-1)</f>
        <v>43704</v>
      </c>
      <c r="C56" s="229"/>
      <c r="D56" s="26" t="s">
        <v>31</v>
      </c>
      <c r="E56" s="242" t="str">
        <f t="shared" si="31"/>
        <v/>
      </c>
      <c r="F56" s="40"/>
      <c r="G56" s="40"/>
      <c r="H56" s="408">
        <f>((G56-F56)+(G57-F57))</f>
        <v>0</v>
      </c>
      <c r="I56" s="245"/>
      <c r="J56" s="235" t="str">
        <f t="shared" ref="J56" si="52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410" t="str">
        <f>IF(OR(C56="SiA",C56="SeA",C56="Si"),1,"")</f>
        <v/>
      </c>
      <c r="P56" s="37"/>
      <c r="Q56" s="38"/>
      <c r="R56" s="405">
        <f>((Q56-P56)-(Q57-P57))</f>
        <v>0</v>
      </c>
      <c r="S56" s="209"/>
      <c r="T56" s="253"/>
      <c r="U56" s="209"/>
      <c r="V56" s="210" t="str">
        <f t="shared" ref="V56" si="53">IF(OR(C56="SiA",C56="SeA",C56="Si",C56="Ast"),1,"")</f>
        <v/>
      </c>
      <c r="W56" s="366"/>
    </row>
    <row r="57" spans="1:23" ht="12.75" customHeight="1" x14ac:dyDescent="0.25">
      <c r="A57" s="399"/>
      <c r="B57" s="255"/>
      <c r="C57" s="229"/>
      <c r="D57" s="26" t="s">
        <v>32</v>
      </c>
      <c r="E57" s="242"/>
      <c r="F57" s="40"/>
      <c r="G57" s="40"/>
      <c r="H57" s="409"/>
      <c r="I57" s="245"/>
      <c r="J57" s="235"/>
      <c r="K57" s="246"/>
      <c r="L57" s="247"/>
      <c r="M57" s="248"/>
      <c r="N57" s="249"/>
      <c r="O57" s="411"/>
      <c r="P57" s="37"/>
      <c r="Q57" s="38"/>
      <c r="R57" s="412"/>
      <c r="S57" s="209"/>
      <c r="T57" s="253"/>
      <c r="U57" s="209"/>
      <c r="V57" s="210"/>
      <c r="W57" s="367"/>
    </row>
    <row r="58" spans="1:23" ht="12.75" customHeight="1" x14ac:dyDescent="0.25">
      <c r="A58" s="399"/>
      <c r="B58" s="254">
        <f ca="1">DATE(Calendrier!$A$1,_xlfn.SHEET()-1,(ROW()/2)-1)</f>
        <v>43705</v>
      </c>
      <c r="C58" s="229"/>
      <c r="D58" s="26" t="s">
        <v>31</v>
      </c>
      <c r="E58" s="242" t="str">
        <f t="shared" si="31"/>
        <v/>
      </c>
      <c r="F58" s="40"/>
      <c r="G58" s="40"/>
      <c r="H58" s="408">
        <f>((G58-F58)+(G59-F59))</f>
        <v>0</v>
      </c>
      <c r="I58" s="245"/>
      <c r="J58" s="235" t="str">
        <f t="shared" ref="J58" si="54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410" t="str">
        <f>IF(OR(C58="SiA",C58="SeA",C58="Si"),1,"")</f>
        <v/>
      </c>
      <c r="P58" s="37"/>
      <c r="Q58" s="38"/>
      <c r="R58" s="405">
        <f>((Q58-P58)-(Q59-P59))</f>
        <v>0</v>
      </c>
      <c r="S58" s="209"/>
      <c r="T58" s="253"/>
      <c r="U58" s="209"/>
      <c r="V58" s="210" t="str">
        <f t="shared" ref="V58" si="55">IF(OR(C58="SiA",C58="SeA",C58="Si",C58="Ast"),1,"")</f>
        <v/>
      </c>
      <c r="W58" s="366"/>
    </row>
    <row r="59" spans="1:23" ht="12.75" customHeight="1" x14ac:dyDescent="0.25">
      <c r="A59" s="399"/>
      <c r="B59" s="254"/>
      <c r="C59" s="229"/>
      <c r="D59" s="26" t="s">
        <v>32</v>
      </c>
      <c r="E59" s="242"/>
      <c r="F59" s="40"/>
      <c r="G59" s="40"/>
      <c r="H59" s="409"/>
      <c r="I59" s="245"/>
      <c r="J59" s="235"/>
      <c r="K59" s="246"/>
      <c r="L59" s="247"/>
      <c r="M59" s="248"/>
      <c r="N59" s="249"/>
      <c r="O59" s="411"/>
      <c r="P59" s="37"/>
      <c r="Q59" s="38"/>
      <c r="R59" s="412"/>
      <c r="S59" s="209"/>
      <c r="T59" s="253"/>
      <c r="U59" s="209"/>
      <c r="V59" s="210"/>
      <c r="W59" s="367"/>
    </row>
    <row r="60" spans="1:23" ht="12.75" customHeight="1" x14ac:dyDescent="0.25">
      <c r="A60" s="399"/>
      <c r="B60" s="254">
        <f ca="1">DATE(Calendrier!$A$1,_xlfn.SHEET()-1,(ROW()/2)-1)</f>
        <v>43706</v>
      </c>
      <c r="C60" s="229"/>
      <c r="D60" s="26" t="s">
        <v>31</v>
      </c>
      <c r="E60" s="242" t="str">
        <f t="shared" si="31"/>
        <v/>
      </c>
      <c r="F60" s="40"/>
      <c r="G60" s="40"/>
      <c r="H60" s="408">
        <f>((G60-F60)+(G61-F61))</f>
        <v>0</v>
      </c>
      <c r="I60" s="245"/>
      <c r="J60" s="235" t="str">
        <f t="shared" ref="J60" si="56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410" t="str">
        <f>IF(OR(C60="SiA",C60="SeA",C60="Si"),1,"")</f>
        <v/>
      </c>
      <c r="P60" s="37"/>
      <c r="Q60" s="38"/>
      <c r="R60" s="405">
        <f>((Q60-P60)-(Q61-P61))</f>
        <v>0</v>
      </c>
      <c r="S60" s="209"/>
      <c r="T60" s="253"/>
      <c r="U60" s="209"/>
      <c r="V60" s="210" t="str">
        <f t="shared" ref="V60" si="57">IF(OR(C60="SiA",C60="SeA",C60="Si",C60="Ast"),1,"")</f>
        <v/>
      </c>
      <c r="W60" s="366"/>
    </row>
    <row r="61" spans="1:23" ht="12.75" customHeight="1" x14ac:dyDescent="0.25">
      <c r="A61" s="399"/>
      <c r="B61" s="254"/>
      <c r="C61" s="229"/>
      <c r="D61" s="26" t="s">
        <v>32</v>
      </c>
      <c r="E61" s="242"/>
      <c r="F61" s="40"/>
      <c r="G61" s="40"/>
      <c r="H61" s="409"/>
      <c r="I61" s="245"/>
      <c r="J61" s="235"/>
      <c r="K61" s="246"/>
      <c r="L61" s="239"/>
      <c r="M61" s="240"/>
      <c r="N61" s="241"/>
      <c r="O61" s="411"/>
      <c r="P61" s="37"/>
      <c r="Q61" s="38"/>
      <c r="R61" s="412"/>
      <c r="S61" s="209"/>
      <c r="T61" s="253"/>
      <c r="U61" s="209"/>
      <c r="V61" s="210"/>
      <c r="W61" s="367"/>
    </row>
    <row r="62" spans="1:23" ht="12.75" customHeight="1" x14ac:dyDescent="0.25">
      <c r="A62" s="399"/>
      <c r="B62" s="228">
        <f ca="1">DATE(Calendrier!$A$1,_xlfn.SHEET()-1,(ROW()/2)-1)</f>
        <v>43707</v>
      </c>
      <c r="C62" s="229"/>
      <c r="D62" s="26" t="s">
        <v>31</v>
      </c>
      <c r="E62" s="242" t="str">
        <f t="shared" si="31"/>
        <v/>
      </c>
      <c r="F62" s="36"/>
      <c r="G62" s="36"/>
      <c r="H62" s="408">
        <f>((G62-F62)+(G63-F63))</f>
        <v>0</v>
      </c>
      <c r="I62" s="245"/>
      <c r="J62" s="235" t="str">
        <f t="shared" ref="J62" si="58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410" t="str">
        <f>IF(OR(C62="SiA",C62="SeA",C62="Si"),1,"")</f>
        <v/>
      </c>
      <c r="P62" s="37"/>
      <c r="Q62" s="38"/>
      <c r="R62" s="405">
        <f>((Q62-P62)-(Q63-P63))</f>
        <v>0</v>
      </c>
      <c r="S62" s="209"/>
      <c r="T62" s="253"/>
      <c r="U62" s="209"/>
      <c r="V62" s="210" t="str">
        <f>IF(OR(C62="SiA",C62="SeA"),1,"")</f>
        <v/>
      </c>
      <c r="W62" s="366"/>
    </row>
    <row r="63" spans="1:23" ht="12.75" customHeight="1" x14ac:dyDescent="0.25">
      <c r="A63" s="399"/>
      <c r="B63" s="228"/>
      <c r="C63" s="229"/>
      <c r="D63" s="26" t="s">
        <v>32</v>
      </c>
      <c r="E63" s="242"/>
      <c r="F63" s="36"/>
      <c r="G63" s="36"/>
      <c r="H63" s="409"/>
      <c r="I63" s="245"/>
      <c r="J63" s="235"/>
      <c r="K63" s="246"/>
      <c r="L63" s="239"/>
      <c r="M63" s="240"/>
      <c r="N63" s="241"/>
      <c r="O63" s="411"/>
      <c r="P63" s="38"/>
      <c r="Q63" s="38"/>
      <c r="R63" s="412"/>
      <c r="S63" s="209"/>
      <c r="T63" s="253"/>
      <c r="U63" s="209"/>
      <c r="V63" s="210"/>
      <c r="W63" s="367"/>
    </row>
    <row r="64" spans="1:23" ht="13.5" customHeight="1" thickBot="1" x14ac:dyDescent="0.3">
      <c r="A64" s="399"/>
      <c r="B64" s="228">
        <f ca="1">DATE(Calendrier!$A$1,_xlfn.SHEET()-1,(ROW()/2)-1)</f>
        <v>43708</v>
      </c>
      <c r="C64" s="229"/>
      <c r="D64" s="26" t="s">
        <v>31</v>
      </c>
      <c r="E64" s="231" t="str">
        <f t="shared" si="31"/>
        <v/>
      </c>
      <c r="F64" s="39"/>
      <c r="G64" s="40"/>
      <c r="H64" s="407">
        <f>((G64-F64)+(G65-F65))</f>
        <v>0</v>
      </c>
      <c r="I64" s="234"/>
      <c r="J64" s="235" t="str">
        <f t="shared" ref="J64" si="59">IF(OR(C64="SiA",C64="SeA",C64="Si",C64="Ast",C64="For"),1,"")</f>
        <v/>
      </c>
      <c r="K64" s="219" t="str">
        <f>IF(OR(C64="Cp"),1,"")</f>
        <v/>
      </c>
      <c r="L64" s="221"/>
      <c r="M64" s="221"/>
      <c r="N64" s="221"/>
      <c r="O64" s="230" t="str">
        <f>IF(OR(C64="SiA",C64="SeA",C64="Si"),1,"")</f>
        <v/>
      </c>
      <c r="P64" s="58"/>
      <c r="Q64" s="38"/>
      <c r="R64" s="405">
        <f>((Q64-P64)-(Q65-P65))</f>
        <v>0</v>
      </c>
      <c r="S64" s="209"/>
      <c r="T64" s="253"/>
      <c r="U64" s="209"/>
      <c r="V64" s="210" t="str">
        <f>IF(OR(C64="SiA",C64="SeA"),1,"")</f>
        <v/>
      </c>
      <c r="W64" s="354"/>
    </row>
    <row r="65" spans="1:24" ht="13.5" customHeight="1" thickBot="1" x14ac:dyDescent="0.3">
      <c r="A65" s="400"/>
      <c r="B65" s="228"/>
      <c r="C65" s="230"/>
      <c r="D65" s="59" t="s">
        <v>32</v>
      </c>
      <c r="E65" s="232"/>
      <c r="F65" s="42"/>
      <c r="G65" s="42"/>
      <c r="H65" s="407"/>
      <c r="I65" s="234"/>
      <c r="J65" s="236"/>
      <c r="K65" s="220"/>
      <c r="L65" s="214"/>
      <c r="M65" s="214"/>
      <c r="N65" s="214"/>
      <c r="O65" s="404"/>
      <c r="P65" s="37"/>
      <c r="Q65" s="60"/>
      <c r="R65" s="406"/>
      <c r="S65" s="209"/>
      <c r="T65" s="253"/>
      <c r="U65" s="209"/>
      <c r="V65" s="211"/>
      <c r="W65" s="403"/>
    </row>
    <row r="66" spans="1:24" ht="16.5" thickBot="1" x14ac:dyDescent="0.3">
      <c r="B66" s="215" t="s">
        <v>35</v>
      </c>
      <c r="C66" s="216"/>
      <c r="E66" s="61">
        <f>SUM(E4:E65)</f>
        <v>0</v>
      </c>
      <c r="F66" s="352">
        <f>SUM(H4:H65)</f>
        <v>0</v>
      </c>
      <c r="G66" s="353"/>
      <c r="H66" s="62"/>
      <c r="I66" s="63">
        <f>SUM(I4:I65)</f>
        <v>0</v>
      </c>
      <c r="J66" s="64">
        <f>SUM(J4:J65)</f>
        <v>0</v>
      </c>
      <c r="K66" s="65">
        <f>SUM(K4:K65)</f>
        <v>0</v>
      </c>
      <c r="L66" s="66"/>
      <c r="M66" s="67"/>
      <c r="N66" s="68" t="s">
        <v>35</v>
      </c>
      <c r="O66" s="69">
        <f>SUM(O4:O65)</f>
        <v>0</v>
      </c>
      <c r="P66" s="70"/>
      <c r="Q66" s="71"/>
      <c r="R66" s="72">
        <f t="shared" ref="R66:W66" si="60">SUM(R4:R65)</f>
        <v>0</v>
      </c>
      <c r="S66" s="73">
        <f t="shared" si="60"/>
        <v>0</v>
      </c>
      <c r="T66" s="73">
        <f t="shared" si="60"/>
        <v>0</v>
      </c>
      <c r="U66" s="73">
        <f t="shared" si="60"/>
        <v>0</v>
      </c>
      <c r="V66" s="74">
        <f t="shared" si="60"/>
        <v>0</v>
      </c>
      <c r="W66" s="75">
        <f t="shared" si="60"/>
        <v>0</v>
      </c>
      <c r="X66" s="76"/>
    </row>
  </sheetData>
  <sheetProtection sheet="1" objects="1" scenarios="1"/>
  <mergeCells count="510">
    <mergeCell ref="A3:A4"/>
    <mergeCell ref="C3:D3"/>
    <mergeCell ref="L3:N3"/>
    <mergeCell ref="B4:B5"/>
    <mergeCell ref="C4:C5"/>
    <mergeCell ref="E4:E5"/>
    <mergeCell ref="J4:J5"/>
    <mergeCell ref="K4:K5"/>
    <mergeCell ref="V4:V5"/>
    <mergeCell ref="A5:A11"/>
    <mergeCell ref="W4:W5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H4:H5"/>
    <mergeCell ref="I4:I5"/>
    <mergeCell ref="U6:U7"/>
    <mergeCell ref="V6:V7"/>
    <mergeCell ref="W6:W7"/>
    <mergeCell ref="L7:N7"/>
    <mergeCell ref="R6:R7"/>
    <mergeCell ref="S6:S7"/>
    <mergeCell ref="T6:T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U8:U9"/>
    <mergeCell ref="V8:V9"/>
    <mergeCell ref="W8:W9"/>
    <mergeCell ref="L9:N9"/>
    <mergeCell ref="R8:R9"/>
    <mergeCell ref="S8:S9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U14:U15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A12:A13"/>
    <mergeCell ref="A26:A27"/>
    <mergeCell ref="A40:A41"/>
    <mergeCell ref="A54:A55"/>
    <mergeCell ref="A56:A65"/>
    <mergeCell ref="A42:A53"/>
    <mergeCell ref="A28:A39"/>
    <mergeCell ref="A14:A25"/>
    <mergeCell ref="U64:U65"/>
    <mergeCell ref="U60:U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E56:E57"/>
    <mergeCell ref="H56:H57"/>
    <mergeCell ref="I56:I57"/>
    <mergeCell ref="J56:J57"/>
  </mergeCells>
  <conditionalFormatting sqref="B62:I65 B4:B61 D4:U5 W4:W65 D6:I61 J6:U65">
    <cfRule type="expression" dxfId="32" priority="5">
      <formula>WEEKDAY(INDIRECT("$B"&amp;ROW()-MOD(ROW(),2)),2)&gt;5</formula>
    </cfRule>
  </conditionalFormatting>
  <conditionalFormatting sqref="C4:C61">
    <cfRule type="expression" dxfId="31" priority="4">
      <formula>WEEKDAY(INDIRECT("$B"&amp;ROW()-MOD(ROW(),2)),2)&gt;5</formula>
    </cfRule>
  </conditionalFormatting>
  <conditionalFormatting sqref="V4:V65">
    <cfRule type="expression" dxfId="30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9C71D049-EDB4-4C2B-9B86-60BB8625AFDA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A60F9521-2242-4C23-A0F8-4E3DE814EB4C}">
      <formula1>"Si,SiA,SeA,Ast,For,Fe,R3,Réc,Cp,AM"</formula1>
    </dataValidation>
  </dataValidations>
  <pageMargins left="0.7" right="0.7" top="0.75" bottom="0.75" header="0.3" footer="0.3"/>
  <ignoredErrors>
    <ignoredError sqref="H4:H65 O4:O65 J4:J6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D2D74803-DA67-4412-995E-A8FAA129C965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B62:I65 B4:B61 D4:U5 W4:W65 D6:I61 J6:U65</xm:sqref>
        </x14:conditionalFormatting>
        <x14:conditionalFormatting xmlns:xm="http://schemas.microsoft.com/office/excel/2006/main">
          <x14:cfRule type="expression" priority="3" id="{CD86A976-98CC-4C02-868A-03BDB06AFC44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2840B96A-0E49-4951-B5B7-9D57F86A77D8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F06D-C0BB-4143-9C0F-D6DD11772690}">
  <dimension ref="A1:Z64"/>
  <sheetViews>
    <sheetView showZeros="0" zoomScale="80" zoomScaleNormal="80" workbookViewId="0">
      <selection activeCell="C4" sqref="C4:C5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570312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152"/>
      <c r="B3" s="9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6" ht="12.75" customHeight="1" x14ac:dyDescent="0.25">
      <c r="A4" s="152"/>
      <c r="B4" s="326">
        <f ca="1">DATE(Calendrier!$A$1,_xlfn.SHEET()-1,(ROW()/2)-1)</f>
        <v>43709</v>
      </c>
      <c r="C4" s="390"/>
      <c r="D4" s="20" t="s">
        <v>31</v>
      </c>
      <c r="E4" s="328" t="str">
        <f t="shared" ref="E4:E32" si="0">IF(C4="","",IF(OR(C4="Cp",C4="AM",C4="Re",C4="Fe"),"",1))</f>
        <v/>
      </c>
      <c r="F4" s="21"/>
      <c r="G4" s="21"/>
      <c r="H4" s="429">
        <f>((G4-F4)+(G5-F5))</f>
        <v>0</v>
      </c>
      <c r="I4" s="330"/>
      <c r="J4" s="331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427" t="str">
        <f>IF(OR(C4="SiA",C4="SeA",C4="Si"),1,"")</f>
        <v/>
      </c>
      <c r="P4" s="22"/>
      <c r="Q4" s="23"/>
      <c r="R4" s="428">
        <f>((Q4-P4)-(Q5-P5))</f>
        <v>0</v>
      </c>
      <c r="S4" s="346"/>
      <c r="T4" s="393"/>
      <c r="U4" s="346"/>
      <c r="V4" s="335" t="str">
        <f>IF(OR(C4="SiA",C4="SeA",C4="Ast"),1,"")</f>
        <v/>
      </c>
      <c r="W4" s="387"/>
      <c r="X4" s="24"/>
      <c r="Y4" s="25"/>
      <c r="Z4" s="8"/>
    </row>
    <row r="5" spans="1:26" ht="13.5" customHeight="1" thickBot="1" x14ac:dyDescent="0.3">
      <c r="A5" s="153"/>
      <c r="B5" s="310"/>
      <c r="C5" s="229"/>
      <c r="D5" s="26" t="s">
        <v>32</v>
      </c>
      <c r="E5" s="269"/>
      <c r="F5" s="27"/>
      <c r="G5" s="27"/>
      <c r="H5" s="426"/>
      <c r="I5" s="272"/>
      <c r="J5" s="235"/>
      <c r="K5" s="316"/>
      <c r="L5" s="247"/>
      <c r="M5" s="248"/>
      <c r="N5" s="249"/>
      <c r="O5" s="415"/>
      <c r="P5" s="28"/>
      <c r="Q5" s="29"/>
      <c r="R5" s="412"/>
      <c r="S5" s="209"/>
      <c r="T5" s="253"/>
      <c r="U5" s="209"/>
      <c r="V5" s="210"/>
      <c r="W5" s="367"/>
      <c r="X5" s="24"/>
      <c r="Y5" s="25"/>
      <c r="Z5" s="8"/>
    </row>
    <row r="6" spans="1:26" ht="12.75" customHeight="1" x14ac:dyDescent="0.25">
      <c r="A6" s="445" t="s">
        <v>149</v>
      </c>
      <c r="B6" s="309">
        <f ca="1">DATE(Calendrier!$A$1,_xlfn.SHEET()-1,(ROW()/2)-1)</f>
        <v>43710</v>
      </c>
      <c r="C6" s="229"/>
      <c r="D6" s="20" t="s">
        <v>31</v>
      </c>
      <c r="E6" s="268" t="str">
        <f t="shared" si="0"/>
        <v/>
      </c>
      <c r="F6" s="30"/>
      <c r="G6" s="30"/>
      <c r="H6" s="425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413" t="str">
        <f>IF(OR(C6="SiA",C6="SeA",C6="Si"),1,"")</f>
        <v/>
      </c>
      <c r="P6" s="28"/>
      <c r="Q6" s="29"/>
      <c r="R6" s="405">
        <f>((Q6-P6)-(Q7-P7))</f>
        <v>0</v>
      </c>
      <c r="S6" s="209"/>
      <c r="T6" s="253"/>
      <c r="U6" s="209"/>
      <c r="V6" s="210" t="str">
        <f t="shared" ref="V6" si="2">IF(OR(C6="SiA",C6="SeA",C6="Si",C6="Ast"),1,"")</f>
        <v/>
      </c>
      <c r="W6" s="366"/>
      <c r="X6" s="31"/>
      <c r="Y6" s="32"/>
      <c r="Z6" s="8"/>
    </row>
    <row r="7" spans="1:26" ht="12.75" customHeight="1" thickBot="1" x14ac:dyDescent="0.3">
      <c r="A7" s="395"/>
      <c r="B7" s="310"/>
      <c r="C7" s="229"/>
      <c r="D7" s="26" t="s">
        <v>32</v>
      </c>
      <c r="E7" s="269"/>
      <c r="F7" s="30"/>
      <c r="G7" s="30"/>
      <c r="H7" s="426"/>
      <c r="I7" s="322"/>
      <c r="J7" s="235"/>
      <c r="K7" s="316"/>
      <c r="L7" s="247"/>
      <c r="M7" s="248"/>
      <c r="N7" s="249"/>
      <c r="O7" s="415"/>
      <c r="P7" s="28"/>
      <c r="Q7" s="29"/>
      <c r="R7" s="412"/>
      <c r="S7" s="209"/>
      <c r="T7" s="253"/>
      <c r="U7" s="209"/>
      <c r="V7" s="210"/>
      <c r="W7" s="367"/>
      <c r="X7" s="31"/>
      <c r="Y7" s="32"/>
      <c r="Z7" s="8"/>
    </row>
    <row r="8" spans="1:26" ht="12.75" customHeight="1" x14ac:dyDescent="0.25">
      <c r="A8" s="444">
        <f>SUM(H6:H19,R6:R19)</f>
        <v>0</v>
      </c>
      <c r="B8" s="309">
        <f ca="1">DATE(Calendrier!$A$1,_xlfn.SHEET()-1,(ROW()/2)-1)</f>
        <v>43711</v>
      </c>
      <c r="C8" s="229"/>
      <c r="D8" s="26" t="s">
        <v>31</v>
      </c>
      <c r="E8" s="268" t="str">
        <f t="shared" si="0"/>
        <v/>
      </c>
      <c r="F8" s="30"/>
      <c r="G8" s="30"/>
      <c r="H8" s="425">
        <f>((G8-F8)+(G9-F9))</f>
        <v>0</v>
      </c>
      <c r="I8" s="321"/>
      <c r="J8" s="235" t="str">
        <f t="shared" ref="J8" si="3">IF(OR(C8="SiA",C8="SeA",C8="Si",C8="Ast",C8="For"),1,"")</f>
        <v/>
      </c>
      <c r="K8" s="315" t="str">
        <f>IF(OR(C8="Cp"),1,"")</f>
        <v/>
      </c>
      <c r="L8" s="247"/>
      <c r="M8" s="248"/>
      <c r="N8" s="249"/>
      <c r="O8" s="413" t="str">
        <f>IF(OR(C8="SiA",C8="SeA",C8="Si"),1,"")</f>
        <v/>
      </c>
      <c r="P8" s="28"/>
      <c r="Q8" s="29"/>
      <c r="R8" s="405">
        <f>((Q8-P8)-(Q9-P9))</f>
        <v>0</v>
      </c>
      <c r="S8" s="209"/>
      <c r="T8" s="253"/>
      <c r="U8" s="209"/>
      <c r="V8" s="210" t="str">
        <f t="shared" ref="V8" si="4">IF(OR(C8="SiA",C8="SeA",C8="Si",C8="Ast"),1,"")</f>
        <v/>
      </c>
      <c r="W8" s="366"/>
      <c r="X8" s="31"/>
      <c r="Y8" s="32"/>
      <c r="Z8" s="8"/>
    </row>
    <row r="9" spans="1:26" ht="12.75" customHeight="1" x14ac:dyDescent="0.25">
      <c r="A9" s="397"/>
      <c r="B9" s="310"/>
      <c r="C9" s="229"/>
      <c r="D9" s="26" t="s">
        <v>32</v>
      </c>
      <c r="E9" s="269"/>
      <c r="F9" s="30"/>
      <c r="G9" s="30"/>
      <c r="H9" s="426"/>
      <c r="I9" s="322"/>
      <c r="J9" s="235"/>
      <c r="K9" s="316"/>
      <c r="L9" s="247"/>
      <c r="M9" s="248"/>
      <c r="N9" s="249"/>
      <c r="O9" s="415"/>
      <c r="P9" s="28"/>
      <c r="Q9" s="29"/>
      <c r="R9" s="412"/>
      <c r="S9" s="209"/>
      <c r="T9" s="253"/>
      <c r="U9" s="209"/>
      <c r="V9" s="210"/>
      <c r="W9" s="367"/>
      <c r="X9" s="31"/>
      <c r="Y9" s="32"/>
      <c r="Z9" s="8"/>
    </row>
    <row r="10" spans="1:26" ht="12.75" customHeight="1" x14ac:dyDescent="0.25">
      <c r="A10" s="397"/>
      <c r="B10" s="309">
        <f ca="1">DATE(Calendrier!$A$1,_xlfn.SHEET()-1,(ROW()/2)-1)</f>
        <v>43712</v>
      </c>
      <c r="C10" s="229"/>
      <c r="D10" s="26" t="s">
        <v>31</v>
      </c>
      <c r="E10" s="268" t="str">
        <f t="shared" si="0"/>
        <v/>
      </c>
      <c r="F10" s="30"/>
      <c r="G10" s="30"/>
      <c r="H10" s="425">
        <f>((G10-F10)+(G11-F11))</f>
        <v>0</v>
      </c>
      <c r="I10" s="321"/>
      <c r="J10" s="235" t="str">
        <f t="shared" ref="J10" si="5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413" t="str">
        <f>IF(OR(C10="SiA",C10="SeA",C10="Si"),1,"")</f>
        <v/>
      </c>
      <c r="P10" s="28"/>
      <c r="Q10" s="29"/>
      <c r="R10" s="405">
        <f>((Q10-P10)-(Q11-P11))</f>
        <v>0</v>
      </c>
      <c r="S10" s="209"/>
      <c r="T10" s="253"/>
      <c r="U10" s="209"/>
      <c r="V10" s="210" t="str">
        <f t="shared" ref="V10" si="6">IF(OR(C10="SiA",C10="SeA",C10="Si",C10="Ast"),1,"")</f>
        <v/>
      </c>
      <c r="W10" s="366"/>
      <c r="X10" s="31"/>
      <c r="Z10" s="8"/>
    </row>
    <row r="11" spans="1:26" ht="12.75" customHeight="1" x14ac:dyDescent="0.25">
      <c r="A11" s="397"/>
      <c r="B11" s="310"/>
      <c r="C11" s="229"/>
      <c r="D11" s="26" t="s">
        <v>32</v>
      </c>
      <c r="E11" s="269"/>
      <c r="F11" s="30"/>
      <c r="G11" s="30"/>
      <c r="H11" s="426"/>
      <c r="I11" s="322"/>
      <c r="J11" s="235"/>
      <c r="K11" s="316"/>
      <c r="L11" s="247"/>
      <c r="M11" s="248"/>
      <c r="N11" s="249"/>
      <c r="O11" s="415"/>
      <c r="P11" s="28"/>
      <c r="Q11" s="29"/>
      <c r="R11" s="412"/>
      <c r="S11" s="209"/>
      <c r="T11" s="253"/>
      <c r="U11" s="209"/>
      <c r="V11" s="210"/>
      <c r="W11" s="367"/>
      <c r="X11" s="31"/>
      <c r="Z11" s="8"/>
    </row>
    <row r="12" spans="1:26" ht="12.75" customHeight="1" x14ac:dyDescent="0.25">
      <c r="A12" s="397"/>
      <c r="B12" s="309">
        <f ca="1">DATE(Calendrier!$A$1,_xlfn.SHEET()-1,(ROW()/2)-1)</f>
        <v>43713</v>
      </c>
      <c r="C12" s="229"/>
      <c r="D12" s="26" t="s">
        <v>31</v>
      </c>
      <c r="E12" s="268" t="str">
        <f t="shared" si="0"/>
        <v/>
      </c>
      <c r="F12" s="30"/>
      <c r="G12" s="30"/>
      <c r="H12" s="425">
        <f>((G12-F12)+(G13-F13))</f>
        <v>0</v>
      </c>
      <c r="I12" s="271"/>
      <c r="J12" s="235" t="str">
        <f t="shared" ref="J12" si="7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413" t="str">
        <f>IF(OR(C12="SiA",C12="SeA",C12="Si"),1,"")</f>
        <v/>
      </c>
      <c r="P12" s="28"/>
      <c r="Q12" s="29"/>
      <c r="R12" s="405">
        <f>((Q12-P12)-(Q13-P13))</f>
        <v>0</v>
      </c>
      <c r="S12" s="209"/>
      <c r="T12" s="253"/>
      <c r="U12" s="209"/>
      <c r="V12" s="210" t="str">
        <f t="shared" ref="V12" si="8">IF(OR(C12="SiA",C12="SeA",C12="Si",C12="Ast"),1,"")</f>
        <v/>
      </c>
      <c r="W12" s="366"/>
      <c r="X12" s="31"/>
      <c r="Z12" s="8"/>
    </row>
    <row r="13" spans="1:26" ht="12.75" customHeight="1" x14ac:dyDescent="0.25">
      <c r="A13" s="397"/>
      <c r="B13" s="310"/>
      <c r="C13" s="229"/>
      <c r="D13" s="26" t="s">
        <v>32</v>
      </c>
      <c r="E13" s="269"/>
      <c r="F13" s="30"/>
      <c r="G13" s="30"/>
      <c r="H13" s="426"/>
      <c r="I13" s="272"/>
      <c r="J13" s="235"/>
      <c r="K13" s="316"/>
      <c r="L13" s="247"/>
      <c r="M13" s="248"/>
      <c r="N13" s="249"/>
      <c r="O13" s="415"/>
      <c r="P13" s="28"/>
      <c r="Q13" s="29"/>
      <c r="R13" s="412"/>
      <c r="S13" s="209"/>
      <c r="T13" s="253"/>
      <c r="U13" s="209"/>
      <c r="V13" s="210"/>
      <c r="W13" s="367"/>
      <c r="X13" s="31"/>
      <c r="Z13" s="8"/>
    </row>
    <row r="14" spans="1:26" ht="12.75" customHeight="1" x14ac:dyDescent="0.25">
      <c r="A14" s="397"/>
      <c r="B14" s="309">
        <f ca="1">DATE(Calendrier!$A$1,_xlfn.SHEET()-1,(ROW()/2)-1)</f>
        <v>43714</v>
      </c>
      <c r="C14" s="229"/>
      <c r="D14" s="26" t="s">
        <v>31</v>
      </c>
      <c r="E14" s="268" t="str">
        <f t="shared" si="0"/>
        <v/>
      </c>
      <c r="F14" s="30"/>
      <c r="G14" s="30"/>
      <c r="H14" s="425">
        <f>((G14-F14)+(G15-F15))</f>
        <v>0</v>
      </c>
      <c r="I14" s="271"/>
      <c r="J14" s="235" t="str">
        <f t="shared" ref="J14" si="9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413" t="str">
        <f>IF(OR(C14="SiA",C14="SeA",C14="Si"),1,"")</f>
        <v/>
      </c>
      <c r="P14" s="28"/>
      <c r="Q14" s="29"/>
      <c r="R14" s="405">
        <f>((Q14-P14)-(Q15-P15))</f>
        <v>0</v>
      </c>
      <c r="S14" s="209"/>
      <c r="T14" s="253"/>
      <c r="U14" s="209"/>
      <c r="V14" s="210" t="str">
        <f t="shared" ref="V14" si="10">IF(OR(C14="SiA",C14="SeA",C14="Si",C14="Ast"),1,"")</f>
        <v/>
      </c>
      <c r="W14" s="366"/>
      <c r="X14" s="31"/>
      <c r="Z14" s="8"/>
    </row>
    <row r="15" spans="1:26" ht="13.5" customHeight="1" x14ac:dyDescent="0.25">
      <c r="A15" s="397"/>
      <c r="B15" s="310"/>
      <c r="C15" s="229"/>
      <c r="D15" s="26" t="s">
        <v>32</v>
      </c>
      <c r="E15" s="269"/>
      <c r="F15" s="30"/>
      <c r="G15" s="30"/>
      <c r="H15" s="426"/>
      <c r="I15" s="272"/>
      <c r="J15" s="235"/>
      <c r="K15" s="316"/>
      <c r="L15" s="239"/>
      <c r="M15" s="240"/>
      <c r="N15" s="241"/>
      <c r="O15" s="415"/>
      <c r="P15" s="28"/>
      <c r="Q15" s="29"/>
      <c r="R15" s="412"/>
      <c r="S15" s="209"/>
      <c r="T15" s="253"/>
      <c r="U15" s="209"/>
      <c r="V15" s="210"/>
      <c r="W15" s="367"/>
      <c r="X15" s="31"/>
      <c r="Z15" s="8"/>
    </row>
    <row r="16" spans="1:26" ht="12.75" customHeight="1" x14ac:dyDescent="0.25">
      <c r="A16" s="397"/>
      <c r="B16" s="313">
        <f ca="1">DATE(Calendrier!$A$1,_xlfn.SHEET()-1,(ROW()/2)-1)</f>
        <v>43715</v>
      </c>
      <c r="C16" s="229"/>
      <c r="D16" s="26" t="s">
        <v>31</v>
      </c>
      <c r="E16" s="260" t="str">
        <f t="shared" si="0"/>
        <v/>
      </c>
      <c r="F16" s="33"/>
      <c r="G16" s="33"/>
      <c r="H16" s="425">
        <f>((G16-F16)+(G17-F17))</f>
        <v>0</v>
      </c>
      <c r="I16" s="262"/>
      <c r="J16" s="235" t="str">
        <f t="shared" ref="J16" si="11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413" t="str">
        <f>IF(OR(C16="SiA",C16="SeA",C16="Si"),1,"")</f>
        <v/>
      </c>
      <c r="P16" s="34"/>
      <c r="Q16" s="35"/>
      <c r="R16" s="405">
        <f>((Q16-P16)-(Q17-P17))</f>
        <v>0</v>
      </c>
      <c r="S16" s="209"/>
      <c r="T16" s="253"/>
      <c r="U16" s="209"/>
      <c r="V16" s="210" t="str">
        <f t="shared" ref="V16" si="12">IF(OR(C16="SiA",C16="SeA",C16="Si",C16="Ast"),1,"")</f>
        <v/>
      </c>
      <c r="W16" s="366"/>
      <c r="X16" s="24"/>
      <c r="Z16" s="8"/>
    </row>
    <row r="17" spans="1:26" ht="13.5" customHeight="1" x14ac:dyDescent="0.25">
      <c r="A17" s="397"/>
      <c r="B17" s="255"/>
      <c r="C17" s="229"/>
      <c r="D17" s="26" t="s">
        <v>32</v>
      </c>
      <c r="E17" s="242"/>
      <c r="F17" s="36"/>
      <c r="G17" s="36"/>
      <c r="H17" s="424"/>
      <c r="I17" s="245"/>
      <c r="J17" s="235"/>
      <c r="K17" s="301"/>
      <c r="L17" s="239"/>
      <c r="M17" s="240"/>
      <c r="N17" s="241"/>
      <c r="O17" s="411"/>
      <c r="P17" s="37"/>
      <c r="Q17" s="38"/>
      <c r="R17" s="412"/>
      <c r="S17" s="209"/>
      <c r="T17" s="253"/>
      <c r="U17" s="209"/>
      <c r="V17" s="210"/>
      <c r="W17" s="367"/>
      <c r="X17" s="24"/>
      <c r="Z17" s="8"/>
    </row>
    <row r="18" spans="1:26" ht="12.75" customHeight="1" x14ac:dyDescent="0.25">
      <c r="A18" s="397"/>
      <c r="B18" s="255">
        <f ca="1">DATE(Calendrier!$A$1,_xlfn.SHEET()-1,(ROW()/2)-1)</f>
        <v>43716</v>
      </c>
      <c r="C18" s="229"/>
      <c r="D18" s="26" t="s">
        <v>31</v>
      </c>
      <c r="E18" s="242" t="str">
        <f t="shared" si="0"/>
        <v/>
      </c>
      <c r="F18" s="36"/>
      <c r="G18" s="36"/>
      <c r="H18" s="423">
        <f>((G18-F18)+(G19-F19))</f>
        <v>0</v>
      </c>
      <c r="I18" s="245"/>
      <c r="J18" s="235" t="str">
        <f t="shared" ref="J18" si="13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410" t="str">
        <f>IF(OR(C18="SiA",C18="SeA",C18="Si"),1,"")</f>
        <v/>
      </c>
      <c r="P18" s="37"/>
      <c r="Q18" s="38"/>
      <c r="R18" s="405">
        <f>((Q18-P18)-(Q19-P19))</f>
        <v>0</v>
      </c>
      <c r="S18" s="209"/>
      <c r="T18" s="253"/>
      <c r="U18" s="209"/>
      <c r="V18" s="210" t="str">
        <f t="shared" ref="V18" si="14">IF(OR(C18="SiA",C18="SeA",C18="Si",C18="Ast"),1,"")</f>
        <v/>
      </c>
      <c r="W18" s="366"/>
      <c r="X18" s="31"/>
      <c r="Z18" s="8"/>
    </row>
    <row r="19" spans="1:26" ht="12.75" customHeight="1" thickBot="1" x14ac:dyDescent="0.3">
      <c r="A19" s="397"/>
      <c r="B19" s="255"/>
      <c r="C19" s="229"/>
      <c r="D19" s="26" t="s">
        <v>32</v>
      </c>
      <c r="E19" s="242"/>
      <c r="F19" s="36"/>
      <c r="G19" s="36"/>
      <c r="H19" s="424"/>
      <c r="I19" s="245"/>
      <c r="J19" s="235"/>
      <c r="K19" s="301"/>
      <c r="L19" s="247"/>
      <c r="M19" s="248"/>
      <c r="N19" s="249"/>
      <c r="O19" s="411"/>
      <c r="P19" s="37"/>
      <c r="Q19" s="38"/>
      <c r="R19" s="412"/>
      <c r="S19" s="209"/>
      <c r="T19" s="253"/>
      <c r="U19" s="209"/>
      <c r="V19" s="210"/>
      <c r="W19" s="367"/>
      <c r="X19" s="31"/>
      <c r="Z19" s="8"/>
    </row>
    <row r="20" spans="1:26" ht="12.75" customHeight="1" x14ac:dyDescent="0.25">
      <c r="A20" s="445" t="s">
        <v>150</v>
      </c>
      <c r="B20" s="255">
        <f ca="1">DATE(Calendrier!$A$1,_xlfn.SHEET()-1,(ROW()/2)-1)</f>
        <v>43717</v>
      </c>
      <c r="C20" s="229"/>
      <c r="D20" s="26" t="s">
        <v>31</v>
      </c>
      <c r="E20" s="242" t="str">
        <f t="shared" si="0"/>
        <v/>
      </c>
      <c r="F20" s="36"/>
      <c r="G20" s="36"/>
      <c r="H20" s="423">
        <f>((G20-F20)+(G21-F21))</f>
        <v>0</v>
      </c>
      <c r="I20" s="245"/>
      <c r="J20" s="235" t="str">
        <f t="shared" ref="J20" si="15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410" t="str">
        <f>IF(OR(C20="SiA",C20="SeA",C20="Si"),1,"")</f>
        <v/>
      </c>
      <c r="P20" s="37"/>
      <c r="Q20" s="38"/>
      <c r="R20" s="405">
        <f>((Q20-P20)-(Q21-P21))</f>
        <v>0</v>
      </c>
      <c r="S20" s="209"/>
      <c r="T20" s="253"/>
      <c r="U20" s="209"/>
      <c r="V20" s="210" t="str">
        <f t="shared" ref="V20" si="16">IF(OR(C20="SiA",C20="SeA",C20="Si",C20="Ast"),1,"")</f>
        <v/>
      </c>
      <c r="W20" s="366"/>
      <c r="X20" s="31"/>
      <c r="Z20" s="8"/>
    </row>
    <row r="21" spans="1:26" ht="12.75" customHeight="1" thickBot="1" x14ac:dyDescent="0.3">
      <c r="A21" s="395"/>
      <c r="B21" s="255"/>
      <c r="C21" s="229"/>
      <c r="D21" s="26" t="s">
        <v>32</v>
      </c>
      <c r="E21" s="242"/>
      <c r="F21" s="36"/>
      <c r="G21" s="36"/>
      <c r="H21" s="424"/>
      <c r="I21" s="245"/>
      <c r="J21" s="235"/>
      <c r="K21" s="301"/>
      <c r="L21" s="247"/>
      <c r="M21" s="248"/>
      <c r="N21" s="249"/>
      <c r="O21" s="411"/>
      <c r="P21" s="37"/>
      <c r="Q21" s="38"/>
      <c r="R21" s="412"/>
      <c r="S21" s="209"/>
      <c r="T21" s="253"/>
      <c r="U21" s="209"/>
      <c r="V21" s="210"/>
      <c r="W21" s="367"/>
      <c r="X21" s="31"/>
      <c r="Z21" s="8"/>
    </row>
    <row r="22" spans="1:26" ht="12.75" customHeight="1" x14ac:dyDescent="0.25">
      <c r="A22" s="444">
        <f>SUM(H20:H33,R20:R33)</f>
        <v>0</v>
      </c>
      <c r="B22" s="255">
        <f ca="1">DATE(Calendrier!$A$1,_xlfn.SHEET()-1,(ROW()/2)-1)</f>
        <v>43718</v>
      </c>
      <c r="C22" s="229"/>
      <c r="D22" s="26" t="s">
        <v>31</v>
      </c>
      <c r="E22" s="242" t="str">
        <f t="shared" si="0"/>
        <v/>
      </c>
      <c r="F22" s="36"/>
      <c r="G22" s="36"/>
      <c r="H22" s="423">
        <f>((G22-F22)+(G23-F23))</f>
        <v>0</v>
      </c>
      <c r="I22" s="245"/>
      <c r="J22" s="235" t="str">
        <f t="shared" ref="J22" si="17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410" t="str">
        <f>IF(OR(C22="SiA",C22="SeA",C22="Si"),1,"")</f>
        <v/>
      </c>
      <c r="P22" s="37"/>
      <c r="Q22" s="38"/>
      <c r="R22" s="405">
        <f>((Q22-P22)-(Q23-P23))</f>
        <v>0</v>
      </c>
      <c r="S22" s="209"/>
      <c r="T22" s="253"/>
      <c r="U22" s="209"/>
      <c r="V22" s="210" t="str">
        <f t="shared" ref="V22" si="18">IF(OR(C22="SiA",C22="SeA",C22="Si",C22="Ast"),1,"")</f>
        <v/>
      </c>
      <c r="W22" s="366"/>
      <c r="X22" s="31"/>
      <c r="Z22" s="8"/>
    </row>
    <row r="23" spans="1:26" ht="12.75" customHeight="1" x14ac:dyDescent="0.25">
      <c r="A23" s="397"/>
      <c r="B23" s="255"/>
      <c r="C23" s="229"/>
      <c r="D23" s="26" t="s">
        <v>32</v>
      </c>
      <c r="E23" s="242"/>
      <c r="F23" s="36"/>
      <c r="G23" s="36"/>
      <c r="H23" s="424"/>
      <c r="I23" s="245"/>
      <c r="J23" s="235"/>
      <c r="K23" s="301"/>
      <c r="L23" s="247"/>
      <c r="M23" s="248"/>
      <c r="N23" s="249"/>
      <c r="O23" s="411"/>
      <c r="P23" s="37"/>
      <c r="Q23" s="38"/>
      <c r="R23" s="412"/>
      <c r="S23" s="209"/>
      <c r="T23" s="253"/>
      <c r="U23" s="209"/>
      <c r="V23" s="210"/>
      <c r="W23" s="367"/>
      <c r="X23" s="31"/>
      <c r="Z23" s="8"/>
    </row>
    <row r="24" spans="1:26" ht="12.75" customHeight="1" x14ac:dyDescent="0.25">
      <c r="A24" s="397"/>
      <c r="B24" s="255">
        <f ca="1">DATE(Calendrier!$A$1,_xlfn.SHEET()-1,(ROW()/2)-1)</f>
        <v>43719</v>
      </c>
      <c r="C24" s="229"/>
      <c r="D24" s="26" t="s">
        <v>31</v>
      </c>
      <c r="E24" s="242" t="str">
        <f t="shared" si="0"/>
        <v/>
      </c>
      <c r="F24" s="36"/>
      <c r="G24" s="36"/>
      <c r="H24" s="423">
        <f>((G24-F24)+(G25-F25))</f>
        <v>0</v>
      </c>
      <c r="I24" s="245"/>
      <c r="J24" s="235" t="str">
        <f t="shared" ref="J24" si="19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410" t="str">
        <f>IF(OR(C24="SiA",C24="SeA",C24="Si"),1,"")</f>
        <v/>
      </c>
      <c r="P24" s="37"/>
      <c r="Q24" s="38"/>
      <c r="R24" s="405">
        <f>((Q24-P24)-(Q25-P25))</f>
        <v>0</v>
      </c>
      <c r="S24" s="209"/>
      <c r="T24" s="253"/>
      <c r="U24" s="209"/>
      <c r="V24" s="210" t="str">
        <f t="shared" ref="V24" si="20">IF(OR(C24="SiA",C24="SeA",C24="Si",C24="Ast"),1,"")</f>
        <v/>
      </c>
      <c r="W24" s="366"/>
      <c r="X24" s="31"/>
    </row>
    <row r="25" spans="1:26" ht="12.75" customHeight="1" x14ac:dyDescent="0.25">
      <c r="A25" s="397"/>
      <c r="B25" s="255"/>
      <c r="C25" s="229"/>
      <c r="D25" s="26" t="s">
        <v>32</v>
      </c>
      <c r="E25" s="242"/>
      <c r="F25" s="36"/>
      <c r="G25" s="36"/>
      <c r="H25" s="424"/>
      <c r="I25" s="245"/>
      <c r="J25" s="235"/>
      <c r="K25" s="301"/>
      <c r="L25" s="247"/>
      <c r="M25" s="248"/>
      <c r="N25" s="249"/>
      <c r="O25" s="411"/>
      <c r="P25" s="37"/>
      <c r="Q25" s="38"/>
      <c r="R25" s="412"/>
      <c r="S25" s="209"/>
      <c r="T25" s="253"/>
      <c r="U25" s="209"/>
      <c r="V25" s="210"/>
      <c r="W25" s="367"/>
      <c r="X25" s="31"/>
    </row>
    <row r="26" spans="1:26" ht="12.75" customHeight="1" x14ac:dyDescent="0.25">
      <c r="A26" s="397"/>
      <c r="B26" s="255">
        <f ca="1">DATE(Calendrier!$A$1,_xlfn.SHEET()-1,(ROW()/2)-1)</f>
        <v>43720</v>
      </c>
      <c r="C26" s="229"/>
      <c r="D26" s="26" t="s">
        <v>31</v>
      </c>
      <c r="E26" s="242" t="str">
        <f t="shared" si="0"/>
        <v/>
      </c>
      <c r="F26" s="36"/>
      <c r="G26" s="36"/>
      <c r="H26" s="423">
        <f>((G26-F26)+(G27-F27))</f>
        <v>0</v>
      </c>
      <c r="I26" s="245"/>
      <c r="J26" s="235" t="str">
        <f t="shared" ref="J26" si="2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410" t="str">
        <f>IF(OR(C26="SiA",C26="SeA",C26="Si"),1,"")</f>
        <v/>
      </c>
      <c r="P26" s="37"/>
      <c r="Q26" s="38"/>
      <c r="R26" s="405">
        <f>((Q26-P26)-(Q27-P27))</f>
        <v>0</v>
      </c>
      <c r="S26" s="209"/>
      <c r="T26" s="253"/>
      <c r="U26" s="209"/>
      <c r="V26" s="210" t="str">
        <f t="shared" ref="V26" si="22">IF(OR(C26="SiA",C26="SeA",C26="Si",C26="Ast"),1,"")</f>
        <v/>
      </c>
      <c r="W26" s="366"/>
      <c r="X26" s="31"/>
    </row>
    <row r="27" spans="1:26" ht="12.75" customHeight="1" x14ac:dyDescent="0.25">
      <c r="A27" s="397"/>
      <c r="B27" s="255"/>
      <c r="C27" s="229"/>
      <c r="D27" s="26" t="s">
        <v>32</v>
      </c>
      <c r="E27" s="242"/>
      <c r="F27" s="36"/>
      <c r="G27" s="36"/>
      <c r="H27" s="424"/>
      <c r="I27" s="245"/>
      <c r="J27" s="235"/>
      <c r="K27" s="301"/>
      <c r="L27" s="247"/>
      <c r="M27" s="248"/>
      <c r="N27" s="249"/>
      <c r="O27" s="411"/>
      <c r="P27" s="37"/>
      <c r="Q27" s="38"/>
      <c r="R27" s="412"/>
      <c r="S27" s="209"/>
      <c r="T27" s="253"/>
      <c r="U27" s="209"/>
      <c r="V27" s="210"/>
      <c r="W27" s="367"/>
      <c r="X27" s="31"/>
    </row>
    <row r="28" spans="1:26" ht="12.75" customHeight="1" x14ac:dyDescent="0.25">
      <c r="A28" s="397"/>
      <c r="B28" s="255">
        <f ca="1">DATE(Calendrier!$A$1,_xlfn.SHEET()-1,(ROW()/2)-1)</f>
        <v>43721</v>
      </c>
      <c r="C28" s="229"/>
      <c r="D28" s="26" t="s">
        <v>31</v>
      </c>
      <c r="E28" s="242" t="str">
        <f t="shared" si="0"/>
        <v/>
      </c>
      <c r="F28" s="36"/>
      <c r="G28" s="36"/>
      <c r="H28" s="423">
        <f>((G28-F28)+(G29-F29))</f>
        <v>0</v>
      </c>
      <c r="I28" s="245"/>
      <c r="J28" s="235" t="str">
        <f t="shared" ref="J28" si="23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410" t="str">
        <f>IF(OR(C28="SiA",C28="SeA",C28="Si"),1,"")</f>
        <v/>
      </c>
      <c r="P28" s="37"/>
      <c r="Q28" s="38"/>
      <c r="R28" s="405">
        <f>((Q28-P28)-(Q29-P29))</f>
        <v>0</v>
      </c>
      <c r="S28" s="209"/>
      <c r="T28" s="253"/>
      <c r="U28" s="209"/>
      <c r="V28" s="210" t="str">
        <f t="shared" ref="V28" si="24">IF(OR(C28="SiA",C28="SeA",C28="Si",C28="Ast"),1,"")</f>
        <v/>
      </c>
      <c r="W28" s="366"/>
      <c r="X28" s="31"/>
    </row>
    <row r="29" spans="1:26" ht="13.5" customHeight="1" x14ac:dyDescent="0.25">
      <c r="A29" s="397"/>
      <c r="B29" s="255"/>
      <c r="C29" s="229"/>
      <c r="D29" s="26" t="s">
        <v>32</v>
      </c>
      <c r="E29" s="242"/>
      <c r="F29" s="36"/>
      <c r="G29" s="36"/>
      <c r="H29" s="424"/>
      <c r="I29" s="245"/>
      <c r="J29" s="235"/>
      <c r="K29" s="301"/>
      <c r="L29" s="239"/>
      <c r="M29" s="240"/>
      <c r="N29" s="241"/>
      <c r="O29" s="411"/>
      <c r="P29" s="37"/>
      <c r="Q29" s="38"/>
      <c r="R29" s="412"/>
      <c r="S29" s="209"/>
      <c r="T29" s="253"/>
      <c r="U29" s="209"/>
      <c r="V29" s="210"/>
      <c r="W29" s="367"/>
      <c r="X29" s="31"/>
    </row>
    <row r="30" spans="1:26" ht="13.5" customHeight="1" x14ac:dyDescent="0.25">
      <c r="A30" s="397"/>
      <c r="B30" s="255">
        <f ca="1">DATE(Calendrier!$A$1,_xlfn.SHEET()-1,(ROW()/2)-1)</f>
        <v>43722</v>
      </c>
      <c r="C30" s="229"/>
      <c r="D30" s="26" t="s">
        <v>31</v>
      </c>
      <c r="E30" s="242" t="str">
        <f t="shared" si="0"/>
        <v/>
      </c>
      <c r="F30" s="36"/>
      <c r="G30" s="36"/>
      <c r="H30" s="423">
        <f>((G30-F30)+(G31-F31))</f>
        <v>0</v>
      </c>
      <c r="I30" s="245"/>
      <c r="J30" s="235" t="str">
        <f t="shared" ref="J30" si="25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410" t="str">
        <f>IF(OR(C30="SiA",C30="SeA",C30="Si"),1,"")</f>
        <v/>
      </c>
      <c r="P30" s="37"/>
      <c r="Q30" s="38"/>
      <c r="R30" s="405">
        <f>((Q30-P30)-(Q31-P31))</f>
        <v>0</v>
      </c>
      <c r="S30" s="209"/>
      <c r="T30" s="253"/>
      <c r="U30" s="209"/>
      <c r="V30" s="210" t="str">
        <f t="shared" ref="V30" si="26">IF(OR(C30="SiA",C30="SeA",C30="Si",C30="Ast"),1,"")</f>
        <v/>
      </c>
      <c r="W30" s="366"/>
      <c r="X30" s="24"/>
    </row>
    <row r="31" spans="1:26" ht="13.5" customHeight="1" x14ac:dyDescent="0.25">
      <c r="A31" s="397"/>
      <c r="B31" s="255"/>
      <c r="C31" s="229"/>
      <c r="D31" s="26" t="s">
        <v>32</v>
      </c>
      <c r="E31" s="242"/>
      <c r="F31" s="36"/>
      <c r="G31" s="36"/>
      <c r="H31" s="424"/>
      <c r="I31" s="245"/>
      <c r="J31" s="235"/>
      <c r="K31" s="301"/>
      <c r="L31" s="239"/>
      <c r="M31" s="240"/>
      <c r="N31" s="241"/>
      <c r="O31" s="411"/>
      <c r="P31" s="38"/>
      <c r="Q31" s="38"/>
      <c r="R31" s="412"/>
      <c r="S31" s="209"/>
      <c r="T31" s="253"/>
      <c r="U31" s="209"/>
      <c r="V31" s="210"/>
      <c r="W31" s="367"/>
      <c r="X31" s="24"/>
    </row>
    <row r="32" spans="1:26" ht="12.75" customHeight="1" x14ac:dyDescent="0.25">
      <c r="A32" s="397"/>
      <c r="B32" s="228">
        <f ca="1">DATE(Calendrier!$A$1,_xlfn.SHEET()-1,(ROW()/2)-1)</f>
        <v>43723</v>
      </c>
      <c r="C32" s="229"/>
      <c r="D32" s="26" t="s">
        <v>31</v>
      </c>
      <c r="E32" s="231" t="str">
        <f t="shared" si="0"/>
        <v/>
      </c>
      <c r="F32" s="39"/>
      <c r="G32" s="40"/>
      <c r="H32" s="407">
        <f>((G32-F32)+(G33-F33))</f>
        <v>0</v>
      </c>
      <c r="I32" s="234"/>
      <c r="J32" s="235" t="str">
        <f t="shared" ref="J32" si="27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410" t="str">
        <f>IF(OR(C32="SiA",C32="SeA",C32="Si"),1,"")</f>
        <v/>
      </c>
      <c r="P32" s="38"/>
      <c r="Q32" s="38"/>
      <c r="R32" s="405">
        <f>((Q32-P32)-(Q33-P33))</f>
        <v>0</v>
      </c>
      <c r="S32" s="209"/>
      <c r="T32" s="253"/>
      <c r="U32" s="209"/>
      <c r="V32" s="210" t="str">
        <f t="shared" ref="V32" si="28">IF(OR(C32="SiA",C32="SeA",C32="Si",C32="Ast"),1,"")</f>
        <v/>
      </c>
      <c r="W32" s="366"/>
      <c r="X32" s="41"/>
    </row>
    <row r="33" spans="1:24" ht="12.75" customHeight="1" thickBot="1" x14ac:dyDescent="0.3">
      <c r="A33" s="402"/>
      <c r="B33" s="228"/>
      <c r="C33" s="229"/>
      <c r="D33" s="26" t="s">
        <v>32</v>
      </c>
      <c r="E33" s="231"/>
      <c r="F33" s="42"/>
      <c r="G33" s="42"/>
      <c r="H33" s="422"/>
      <c r="I33" s="234"/>
      <c r="J33" s="235"/>
      <c r="K33" s="246"/>
      <c r="L33" s="221"/>
      <c r="M33" s="221"/>
      <c r="N33" s="221"/>
      <c r="O33" s="411"/>
      <c r="P33" s="38"/>
      <c r="Q33" s="38"/>
      <c r="R33" s="412"/>
      <c r="S33" s="302"/>
      <c r="T33" s="386"/>
      <c r="U33" s="302"/>
      <c r="V33" s="210"/>
      <c r="W33" s="383"/>
      <c r="X33" s="24"/>
    </row>
    <row r="34" spans="1:24" ht="13.5" customHeight="1" x14ac:dyDescent="0.25">
      <c r="A34" s="445" t="s">
        <v>151</v>
      </c>
      <c r="B34" s="228">
        <f ca="1">DATE(Calendrier!$A$1,_xlfn.SHEET()-1,(ROW()/2)-1)</f>
        <v>43724</v>
      </c>
      <c r="C34" s="229"/>
      <c r="D34" s="26" t="s">
        <v>31</v>
      </c>
      <c r="E34" s="231" t="str">
        <f>IF(C34="","",IF(OR(C34="Cp",C34="AM",C34="Re",C34="Fe"),"",1))</f>
        <v/>
      </c>
      <c r="F34" s="43"/>
      <c r="G34" s="44"/>
      <c r="H34" s="421">
        <f>((G34-F34)+(G35-F35))</f>
        <v>0</v>
      </c>
      <c r="I34" s="234"/>
      <c r="J34" s="235" t="str">
        <f t="shared" ref="J34" si="29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29" t="str">
        <f>IF(OR(C34="SiA",C34="SeA",C34="Si"),1,"")</f>
        <v/>
      </c>
      <c r="P34" s="38"/>
      <c r="Q34" s="38"/>
      <c r="R34" s="420">
        <f>((Q34-P34)-(Q35-P35))</f>
        <v>0</v>
      </c>
      <c r="S34" s="379"/>
      <c r="T34" s="381"/>
      <c r="U34" s="276"/>
      <c r="V34" s="210" t="str">
        <f t="shared" ref="V34" si="30">IF(OR(C34="SiA",C34="SeA",C34="Si",C34="Ast"),1,"")</f>
        <v/>
      </c>
      <c r="W34" s="375"/>
      <c r="X34" s="24"/>
    </row>
    <row r="35" spans="1:24" ht="13.5" customHeight="1" thickBot="1" x14ac:dyDescent="0.3">
      <c r="A35" s="395"/>
      <c r="B35" s="228"/>
      <c r="C35" s="229"/>
      <c r="D35" s="26" t="s">
        <v>32</v>
      </c>
      <c r="E35" s="231"/>
      <c r="F35" s="46"/>
      <c r="G35" s="47"/>
      <c r="H35" s="418"/>
      <c r="I35" s="234"/>
      <c r="J35" s="235"/>
      <c r="K35" s="246"/>
      <c r="L35" s="221"/>
      <c r="M35" s="221"/>
      <c r="N35" s="221"/>
      <c r="O35" s="229"/>
      <c r="P35" s="38"/>
      <c r="Q35" s="38"/>
      <c r="R35" s="375"/>
      <c r="S35" s="379"/>
      <c r="T35" s="381"/>
      <c r="U35" s="276"/>
      <c r="V35" s="210"/>
      <c r="W35" s="375"/>
      <c r="X35" s="24"/>
    </row>
    <row r="36" spans="1:24" ht="12.75" customHeight="1" x14ac:dyDescent="0.25">
      <c r="A36" s="446">
        <f>SUM(H34:H47,R34:R47)</f>
        <v>0</v>
      </c>
      <c r="B36" s="254">
        <f ca="1">DATE(Calendrier!$A$1,_xlfn.SHEET()-1,(ROW()/2)-1)</f>
        <v>43725</v>
      </c>
      <c r="C36" s="229"/>
      <c r="D36" s="48" t="s">
        <v>31</v>
      </c>
      <c r="E36" s="231" t="str">
        <f t="shared" ref="E36:E62" si="31">IF(C36="","",IF(OR(C36="Cp",C36="AM",C36="Re",C36="Fe"),"",1))</f>
        <v/>
      </c>
      <c r="F36" s="49"/>
      <c r="G36" s="50"/>
      <c r="H36" s="418">
        <f>((G36-F36)+(G37-F37))</f>
        <v>0</v>
      </c>
      <c r="I36" s="296"/>
      <c r="J36" s="235" t="str">
        <f t="shared" ref="J36" si="32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29" t="str">
        <f>IF(OR(C36="SiA",C36="SeA",C36="Si"),1,"")</f>
        <v/>
      </c>
      <c r="P36" s="51"/>
      <c r="Q36" s="52"/>
      <c r="R36" s="375">
        <f>((Q36-P36)-(Q37-P37))</f>
        <v>0</v>
      </c>
      <c r="S36" s="379"/>
      <c r="T36" s="381"/>
      <c r="U36" s="276"/>
      <c r="V36" s="210" t="str">
        <f t="shared" ref="V36" si="33">IF(OR(C36="SiA",C36="SeA",C36="Si",C36="Ast"),1,"")</f>
        <v/>
      </c>
      <c r="W36" s="375"/>
      <c r="X36" s="53"/>
    </row>
    <row r="37" spans="1:24" ht="12.75" customHeight="1" x14ac:dyDescent="0.25">
      <c r="A37" s="399"/>
      <c r="B37" s="292"/>
      <c r="C37" s="229"/>
      <c r="D37" s="20" t="s">
        <v>32</v>
      </c>
      <c r="E37" s="293"/>
      <c r="F37" s="54"/>
      <c r="G37" s="55"/>
      <c r="H37" s="419"/>
      <c r="I37" s="297"/>
      <c r="J37" s="235"/>
      <c r="K37" s="283"/>
      <c r="L37" s="280"/>
      <c r="M37" s="281"/>
      <c r="N37" s="282"/>
      <c r="O37" s="417"/>
      <c r="P37" s="28"/>
      <c r="Q37" s="29"/>
      <c r="R37" s="376"/>
      <c r="S37" s="380"/>
      <c r="T37" s="382"/>
      <c r="U37" s="277"/>
      <c r="V37" s="210"/>
      <c r="W37" s="376"/>
    </row>
    <row r="38" spans="1:24" ht="12.75" customHeight="1" x14ac:dyDescent="0.25">
      <c r="A38" s="399"/>
      <c r="B38" s="274">
        <f ca="1">DATE(Calendrier!$A$1,_xlfn.SHEET()-1,(ROW()/2)-1)</f>
        <v>43726</v>
      </c>
      <c r="C38" s="229"/>
      <c r="D38" s="20" t="s">
        <v>31</v>
      </c>
      <c r="E38" s="268" t="str">
        <f t="shared" si="31"/>
        <v/>
      </c>
      <c r="F38" s="56"/>
      <c r="G38" s="56"/>
      <c r="H38" s="414">
        <f>((G38-F38)+(G39-F39))</f>
        <v>0</v>
      </c>
      <c r="I38" s="271"/>
      <c r="J38" s="235" t="str">
        <f t="shared" ref="J38" si="34">IF(OR(C38="SiA",C38="SeA",C38="Si",C38="Ast",C38="For"),1,"")</f>
        <v/>
      </c>
      <c r="K38" s="263"/>
      <c r="L38" s="247"/>
      <c r="M38" s="248"/>
      <c r="N38" s="249"/>
      <c r="O38" s="413" t="str">
        <f>IF(OR(C38="SiA",C38="SeA",C38="Si"),1,"")</f>
        <v/>
      </c>
      <c r="P38" s="28"/>
      <c r="Q38" s="29"/>
      <c r="R38" s="405">
        <f>((Q38-P38)-(Q39-P39))</f>
        <v>0</v>
      </c>
      <c r="S38" s="273"/>
      <c r="T38" s="384"/>
      <c r="U38" s="273"/>
      <c r="V38" s="210" t="str">
        <f t="shared" ref="V38" si="35">IF(OR(C38="SiA",C38="SeA",C38="Si",C38="Ast"),1,"")</f>
        <v/>
      </c>
      <c r="W38" s="383"/>
    </row>
    <row r="39" spans="1:24" ht="12.75" customHeight="1" x14ac:dyDescent="0.25">
      <c r="A39" s="399"/>
      <c r="B39" s="275"/>
      <c r="C39" s="229"/>
      <c r="D39" s="26" t="s">
        <v>32</v>
      </c>
      <c r="E39" s="269"/>
      <c r="F39" s="56"/>
      <c r="G39" s="56"/>
      <c r="H39" s="416"/>
      <c r="I39" s="272"/>
      <c r="J39" s="235"/>
      <c r="K39" s="264"/>
      <c r="L39" s="247"/>
      <c r="M39" s="248"/>
      <c r="N39" s="249"/>
      <c r="O39" s="415"/>
      <c r="P39" s="28"/>
      <c r="Q39" s="29"/>
      <c r="R39" s="412"/>
      <c r="S39" s="209"/>
      <c r="T39" s="253"/>
      <c r="U39" s="209"/>
      <c r="V39" s="210"/>
      <c r="W39" s="367"/>
    </row>
    <row r="40" spans="1:24" ht="12.75" customHeight="1" x14ac:dyDescent="0.25">
      <c r="A40" s="399"/>
      <c r="B40" s="274">
        <f ca="1">DATE(Calendrier!$A$1,_xlfn.SHEET()-1,(ROW()/2)-1)</f>
        <v>43727</v>
      </c>
      <c r="C40" s="229"/>
      <c r="D40" s="26" t="s">
        <v>31</v>
      </c>
      <c r="E40" s="268" t="str">
        <f t="shared" si="31"/>
        <v/>
      </c>
      <c r="F40" s="56"/>
      <c r="G40" s="56"/>
      <c r="H40" s="414">
        <f>((G40-F40)+(G41-F41))</f>
        <v>0</v>
      </c>
      <c r="I40" s="271"/>
      <c r="J40" s="235" t="str">
        <f t="shared" ref="J40" si="36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413" t="str">
        <f>IF(OR(C40="SiA",C40="SeA",C40="Si"),1,"")</f>
        <v/>
      </c>
      <c r="P40" s="28"/>
      <c r="Q40" s="29"/>
      <c r="R40" s="405">
        <f>((Q40-P40)-(Q41-P41))</f>
        <v>0</v>
      </c>
      <c r="S40" s="209"/>
      <c r="T40" s="253"/>
      <c r="U40" s="209"/>
      <c r="V40" s="210" t="str">
        <f t="shared" ref="V40" si="37">IF(OR(C40="SiA",C40="SeA",C40="Si",C40="Ast"),1,"")</f>
        <v/>
      </c>
      <c r="W40" s="366"/>
    </row>
    <row r="41" spans="1:24" ht="12.75" customHeight="1" x14ac:dyDescent="0.25">
      <c r="A41" s="399"/>
      <c r="B41" s="275"/>
      <c r="C41" s="229"/>
      <c r="D41" s="26" t="s">
        <v>32</v>
      </c>
      <c r="E41" s="269"/>
      <c r="F41" s="56"/>
      <c r="G41" s="56"/>
      <c r="H41" s="416"/>
      <c r="I41" s="272"/>
      <c r="J41" s="235"/>
      <c r="K41" s="264"/>
      <c r="L41" s="247"/>
      <c r="M41" s="248"/>
      <c r="N41" s="249"/>
      <c r="O41" s="415"/>
      <c r="P41" s="28"/>
      <c r="Q41" s="29"/>
      <c r="R41" s="412"/>
      <c r="S41" s="209"/>
      <c r="T41" s="253"/>
      <c r="U41" s="209"/>
      <c r="V41" s="210"/>
      <c r="W41" s="367"/>
    </row>
    <row r="42" spans="1:24" ht="12.75" customHeight="1" x14ac:dyDescent="0.25">
      <c r="A42" s="399"/>
      <c r="B42" s="274">
        <f ca="1">DATE(Calendrier!$A$1,_xlfn.SHEET()-1,(ROW()/2)-1)</f>
        <v>43728</v>
      </c>
      <c r="C42" s="229"/>
      <c r="D42" s="26" t="s">
        <v>31</v>
      </c>
      <c r="E42" s="268" t="str">
        <f t="shared" si="31"/>
        <v/>
      </c>
      <c r="F42" s="56"/>
      <c r="G42" s="56"/>
      <c r="H42" s="414">
        <f>((G42-F42)+(G43-F43))</f>
        <v>0</v>
      </c>
      <c r="I42" s="271"/>
      <c r="J42" s="235" t="str">
        <f t="shared" ref="J42" si="38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413" t="str">
        <f>IF(OR(C42="SiA",C42="SeA",C42="Si"),1,"")</f>
        <v/>
      </c>
      <c r="P42" s="28"/>
      <c r="Q42" s="29"/>
      <c r="R42" s="405">
        <f>((Q42-P42)-(Q43-P43))</f>
        <v>0</v>
      </c>
      <c r="S42" s="209"/>
      <c r="T42" s="253"/>
      <c r="U42" s="209"/>
      <c r="V42" s="210" t="str">
        <f t="shared" ref="V42" si="39">IF(OR(C42="SiA",C42="SeA",C42="Si",C42="Ast"),1,"")</f>
        <v/>
      </c>
      <c r="W42" s="366"/>
    </row>
    <row r="43" spans="1:24" ht="12.75" customHeight="1" x14ac:dyDescent="0.25">
      <c r="A43" s="399"/>
      <c r="B43" s="275"/>
      <c r="C43" s="229"/>
      <c r="D43" s="26" t="s">
        <v>32</v>
      </c>
      <c r="E43" s="269"/>
      <c r="F43" s="56"/>
      <c r="G43" s="56"/>
      <c r="H43" s="416"/>
      <c r="I43" s="272"/>
      <c r="J43" s="235"/>
      <c r="K43" s="264"/>
      <c r="L43" s="247"/>
      <c r="M43" s="248"/>
      <c r="N43" s="249"/>
      <c r="O43" s="415"/>
      <c r="P43" s="28"/>
      <c r="Q43" s="29"/>
      <c r="R43" s="412"/>
      <c r="S43" s="209"/>
      <c r="T43" s="253"/>
      <c r="U43" s="209"/>
      <c r="V43" s="210"/>
      <c r="W43" s="367"/>
    </row>
    <row r="44" spans="1:24" ht="12.75" customHeight="1" x14ac:dyDescent="0.25">
      <c r="A44" s="399"/>
      <c r="B44" s="266">
        <f ca="1">DATE(Calendrier!$A$1,_xlfn.SHEET()-1,(ROW()/2)-1)</f>
        <v>43729</v>
      </c>
      <c r="C44" s="229"/>
      <c r="D44" s="26" t="s">
        <v>31</v>
      </c>
      <c r="E44" s="268" t="str">
        <f t="shared" si="31"/>
        <v/>
      </c>
      <c r="F44" s="56"/>
      <c r="G44" s="56"/>
      <c r="H44" s="414">
        <f>((G44-F44)+(G45-F45))</f>
        <v>0</v>
      </c>
      <c r="I44" s="271"/>
      <c r="J44" s="235" t="str">
        <f t="shared" ref="J44" si="40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413" t="str">
        <f>IF(OR(C44="SiA",C44="SeA",C44="Si"),1,"")</f>
        <v/>
      </c>
      <c r="P44" s="28"/>
      <c r="Q44" s="29"/>
      <c r="R44" s="405">
        <f>((Q44-P44)-(Q45-P45))</f>
        <v>0</v>
      </c>
      <c r="S44" s="209"/>
      <c r="T44" s="253"/>
      <c r="U44" s="209"/>
      <c r="V44" s="210" t="str">
        <f t="shared" ref="V44" si="41">IF(OR(C44="SiA",C44="SeA",C44="Si",C44="Ast"),1,"")</f>
        <v/>
      </c>
      <c r="W44" s="366"/>
    </row>
    <row r="45" spans="1:24" ht="12.75" customHeight="1" x14ac:dyDescent="0.25">
      <c r="A45" s="399"/>
      <c r="B45" s="267"/>
      <c r="C45" s="229"/>
      <c r="D45" s="26" t="s">
        <v>32</v>
      </c>
      <c r="E45" s="269"/>
      <c r="F45" s="56"/>
      <c r="G45" s="56"/>
      <c r="H45" s="416"/>
      <c r="I45" s="272"/>
      <c r="J45" s="235"/>
      <c r="K45" s="264"/>
      <c r="L45" s="247"/>
      <c r="M45" s="248"/>
      <c r="N45" s="249"/>
      <c r="O45" s="415"/>
      <c r="P45" s="28"/>
      <c r="Q45" s="29"/>
      <c r="R45" s="412"/>
      <c r="S45" s="209"/>
      <c r="T45" s="253"/>
      <c r="U45" s="209"/>
      <c r="V45" s="210"/>
      <c r="W45" s="367"/>
    </row>
    <row r="46" spans="1:24" ht="12.75" customHeight="1" x14ac:dyDescent="0.25">
      <c r="A46" s="399"/>
      <c r="B46" s="266">
        <f ca="1">DATE(Calendrier!$A$1,_xlfn.SHEET()-1,(ROW()/2)-1)</f>
        <v>43730</v>
      </c>
      <c r="C46" s="229"/>
      <c r="D46" s="26" t="s">
        <v>31</v>
      </c>
      <c r="E46" s="268" t="str">
        <f t="shared" si="31"/>
        <v/>
      </c>
      <c r="F46" s="56"/>
      <c r="G46" s="56"/>
      <c r="H46" s="414">
        <f>((G46-F46)+(G47-F47))</f>
        <v>0</v>
      </c>
      <c r="I46" s="271"/>
      <c r="J46" s="235" t="str">
        <f t="shared" ref="J46" si="4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413" t="str">
        <f>IF(OR(C46="SiA",C46="SeA",C46="Si"),1,"")</f>
        <v/>
      </c>
      <c r="P46" s="28"/>
      <c r="Q46" s="29"/>
      <c r="R46" s="405">
        <f>((Q46-P46)-(Q47-P47))</f>
        <v>0</v>
      </c>
      <c r="S46" s="209"/>
      <c r="T46" s="253"/>
      <c r="U46" s="209"/>
      <c r="V46" s="210" t="str">
        <f t="shared" ref="V46" si="43">IF(OR(C46="SiA",C46="SeA",C46="Si",C46="Ast"),1,"")</f>
        <v/>
      </c>
      <c r="W46" s="366"/>
    </row>
    <row r="47" spans="1:24" ht="12.75" customHeight="1" thickBot="1" x14ac:dyDescent="0.3">
      <c r="A47" s="400"/>
      <c r="B47" s="267"/>
      <c r="C47" s="229"/>
      <c r="D47" s="26" t="s">
        <v>32</v>
      </c>
      <c r="E47" s="269"/>
      <c r="F47" s="56"/>
      <c r="G47" s="56"/>
      <c r="H47" s="416"/>
      <c r="I47" s="272"/>
      <c r="J47" s="235"/>
      <c r="K47" s="264"/>
      <c r="L47" s="239"/>
      <c r="M47" s="240"/>
      <c r="N47" s="241"/>
      <c r="O47" s="415"/>
      <c r="P47" s="28"/>
      <c r="Q47" s="29"/>
      <c r="R47" s="412"/>
      <c r="S47" s="209"/>
      <c r="T47" s="253"/>
      <c r="U47" s="209"/>
      <c r="V47" s="210"/>
      <c r="W47" s="367"/>
    </row>
    <row r="48" spans="1:24" ht="12.75" customHeight="1" x14ac:dyDescent="0.25">
      <c r="A48" s="445" t="s">
        <v>152</v>
      </c>
      <c r="B48" s="258">
        <f ca="1">DATE(Calendrier!$A$1,_xlfn.SHEET()-1,(ROW()/2)-1)</f>
        <v>43731</v>
      </c>
      <c r="C48" s="229"/>
      <c r="D48" s="26" t="s">
        <v>31</v>
      </c>
      <c r="E48" s="260" t="str">
        <f t="shared" si="31"/>
        <v/>
      </c>
      <c r="F48" s="57"/>
      <c r="G48" s="57"/>
      <c r="H48" s="414">
        <f>((G48-F48)+(G49-F49))</f>
        <v>0</v>
      </c>
      <c r="I48" s="262"/>
      <c r="J48" s="235" t="str">
        <f t="shared" ref="J48" si="44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413" t="str">
        <f>IF(OR(C48="SiA",C48="SeA",C48="Si"),1,"")</f>
        <v/>
      </c>
      <c r="P48" s="34"/>
      <c r="Q48" s="35"/>
      <c r="R48" s="405">
        <f>((Q48-P48)-(Q49-P49))</f>
        <v>0</v>
      </c>
      <c r="S48" s="209"/>
      <c r="T48" s="253"/>
      <c r="U48" s="209"/>
      <c r="V48" s="210" t="str">
        <f t="shared" ref="V48" si="45">IF(OR(C48="SiA",C48="SeA",C48="Si",C48="Ast"),1,"")</f>
        <v/>
      </c>
      <c r="W48" s="366"/>
    </row>
    <row r="49" spans="1:24" ht="12.75" customHeight="1" thickBot="1" x14ac:dyDescent="0.3">
      <c r="A49" s="395"/>
      <c r="B49" s="259"/>
      <c r="C49" s="229"/>
      <c r="D49" s="26" t="s">
        <v>32</v>
      </c>
      <c r="E49" s="242"/>
      <c r="F49" s="40"/>
      <c r="G49" s="40"/>
      <c r="H49" s="409"/>
      <c r="I49" s="245"/>
      <c r="J49" s="235"/>
      <c r="K49" s="246"/>
      <c r="L49" s="239"/>
      <c r="M49" s="240"/>
      <c r="N49" s="241"/>
      <c r="O49" s="411"/>
      <c r="P49" s="37"/>
      <c r="Q49" s="38"/>
      <c r="R49" s="412"/>
      <c r="S49" s="209"/>
      <c r="T49" s="253"/>
      <c r="U49" s="209"/>
      <c r="V49" s="210"/>
      <c r="W49" s="367"/>
    </row>
    <row r="50" spans="1:24" ht="12.75" customHeight="1" x14ac:dyDescent="0.25">
      <c r="A50" s="446">
        <f>SUM(H48:H61,R48:R61)</f>
        <v>0</v>
      </c>
      <c r="B50" s="255">
        <f ca="1">DATE(Calendrier!$A$1,_xlfn.SHEET()-1,(ROW()/2)-1)</f>
        <v>43732</v>
      </c>
      <c r="C50" s="229"/>
      <c r="D50" s="26" t="s">
        <v>31</v>
      </c>
      <c r="E50" s="242" t="str">
        <f t="shared" si="31"/>
        <v/>
      </c>
      <c r="F50" s="40"/>
      <c r="G50" s="40"/>
      <c r="H50" s="408">
        <f>((G50-F50)+(G51-F51))</f>
        <v>0</v>
      </c>
      <c r="I50" s="245"/>
      <c r="J50" s="235" t="str">
        <f t="shared" ref="J50" si="46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410" t="str">
        <f>IF(OR(C50="SiA",C50="SeA",C50="Si"),1,"")</f>
        <v/>
      </c>
      <c r="P50" s="37"/>
      <c r="Q50" s="38"/>
      <c r="R50" s="405">
        <f>((Q50-P50)-(Q51-P51))</f>
        <v>0</v>
      </c>
      <c r="S50" s="209"/>
      <c r="T50" s="253"/>
      <c r="U50" s="209"/>
      <c r="V50" s="210" t="str">
        <f t="shared" ref="V50" si="47">IF(OR(C50="SiA",C50="SeA",C50="Si",C50="Ast"),1,"")</f>
        <v/>
      </c>
      <c r="W50" s="366"/>
    </row>
    <row r="51" spans="1:24" ht="12.75" customHeight="1" x14ac:dyDescent="0.25">
      <c r="A51" s="399"/>
      <c r="B51" s="255"/>
      <c r="C51" s="229"/>
      <c r="D51" s="26" t="s">
        <v>32</v>
      </c>
      <c r="E51" s="242"/>
      <c r="F51" s="40"/>
      <c r="G51" s="40"/>
      <c r="H51" s="409"/>
      <c r="I51" s="245"/>
      <c r="J51" s="235"/>
      <c r="K51" s="246"/>
      <c r="L51" s="247"/>
      <c r="M51" s="248"/>
      <c r="N51" s="249"/>
      <c r="O51" s="411"/>
      <c r="P51" s="37"/>
      <c r="Q51" s="38"/>
      <c r="R51" s="412"/>
      <c r="S51" s="209"/>
      <c r="T51" s="253"/>
      <c r="U51" s="209"/>
      <c r="V51" s="210"/>
      <c r="W51" s="367"/>
    </row>
    <row r="52" spans="1:24" ht="12.75" customHeight="1" x14ac:dyDescent="0.25">
      <c r="A52" s="399"/>
      <c r="B52" s="255">
        <f ca="1">DATE(Calendrier!$A$1,_xlfn.SHEET()-1,(ROW()/2)-1)</f>
        <v>43733</v>
      </c>
      <c r="C52" s="229"/>
      <c r="D52" s="26" t="s">
        <v>31</v>
      </c>
      <c r="E52" s="242" t="str">
        <f t="shared" si="31"/>
        <v/>
      </c>
      <c r="F52" s="40"/>
      <c r="G52" s="40"/>
      <c r="H52" s="408">
        <f>((G52-F52)+(G53-F53))</f>
        <v>0</v>
      </c>
      <c r="I52" s="245"/>
      <c r="J52" s="235" t="str">
        <f t="shared" ref="J52" si="48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410" t="str">
        <f>IF(OR(C52="SiA",C52="SeA",C52="Si"),1,"")</f>
        <v/>
      </c>
      <c r="P52" s="37"/>
      <c r="Q52" s="38"/>
      <c r="R52" s="405">
        <f>((Q52-P52)-(Q53-P53))</f>
        <v>0</v>
      </c>
      <c r="S52" s="209"/>
      <c r="T52" s="253"/>
      <c r="U52" s="209"/>
      <c r="V52" s="210" t="str">
        <f t="shared" ref="V52" si="49">IF(OR(C52="SiA",C52="SeA",C52="Si",C52="Ast"),1,"")</f>
        <v/>
      </c>
      <c r="W52" s="366"/>
    </row>
    <row r="53" spans="1:24" ht="12.75" customHeight="1" x14ac:dyDescent="0.25">
      <c r="A53" s="399"/>
      <c r="B53" s="255"/>
      <c r="C53" s="229"/>
      <c r="D53" s="26" t="s">
        <v>32</v>
      </c>
      <c r="E53" s="242"/>
      <c r="F53" s="40"/>
      <c r="G53" s="40"/>
      <c r="H53" s="409"/>
      <c r="I53" s="245"/>
      <c r="J53" s="235"/>
      <c r="K53" s="246"/>
      <c r="L53" s="247"/>
      <c r="M53" s="248"/>
      <c r="N53" s="249"/>
      <c r="O53" s="411"/>
      <c r="P53" s="37"/>
      <c r="Q53" s="38"/>
      <c r="R53" s="412"/>
      <c r="S53" s="209"/>
      <c r="T53" s="253"/>
      <c r="U53" s="209"/>
      <c r="V53" s="210"/>
      <c r="W53" s="367"/>
    </row>
    <row r="54" spans="1:24" ht="12.75" customHeight="1" x14ac:dyDescent="0.25">
      <c r="A54" s="399"/>
      <c r="B54" s="255">
        <f ca="1">DATE(Calendrier!$A$1,_xlfn.SHEET()-1,(ROW()/2)-1)</f>
        <v>43734</v>
      </c>
      <c r="C54" s="229"/>
      <c r="D54" s="26" t="s">
        <v>31</v>
      </c>
      <c r="E54" s="242" t="str">
        <f t="shared" si="31"/>
        <v/>
      </c>
      <c r="F54" s="40"/>
      <c r="G54" s="40"/>
      <c r="H54" s="408">
        <f>((G54-F54)+(G55-F55))</f>
        <v>0</v>
      </c>
      <c r="I54" s="245"/>
      <c r="J54" s="235" t="str">
        <f t="shared" ref="J54" si="50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410" t="str">
        <f>IF(OR(C54="SiA",C54="SeA",C54="Si"),1,"")</f>
        <v/>
      </c>
      <c r="P54" s="37"/>
      <c r="Q54" s="38"/>
      <c r="R54" s="405">
        <f>((Q54-P54)-(Q55-P55))</f>
        <v>0</v>
      </c>
      <c r="S54" s="209"/>
      <c r="T54" s="253"/>
      <c r="U54" s="209"/>
      <c r="V54" s="210" t="str">
        <f t="shared" ref="V54" si="51">IF(OR(C54="SiA",C54="SeA",C54="Si",C54="Ast"),1,"")</f>
        <v/>
      </c>
      <c r="W54" s="366"/>
    </row>
    <row r="55" spans="1:24" ht="12.75" customHeight="1" x14ac:dyDescent="0.25">
      <c r="A55" s="399"/>
      <c r="B55" s="255"/>
      <c r="C55" s="229"/>
      <c r="D55" s="26" t="s">
        <v>32</v>
      </c>
      <c r="E55" s="242"/>
      <c r="F55" s="40"/>
      <c r="G55" s="40"/>
      <c r="H55" s="409"/>
      <c r="I55" s="245"/>
      <c r="J55" s="235"/>
      <c r="K55" s="246"/>
      <c r="L55" s="247"/>
      <c r="M55" s="248"/>
      <c r="N55" s="249"/>
      <c r="O55" s="411"/>
      <c r="P55" s="37"/>
      <c r="Q55" s="38"/>
      <c r="R55" s="412"/>
      <c r="S55" s="209"/>
      <c r="T55" s="253"/>
      <c r="U55" s="209"/>
      <c r="V55" s="210"/>
      <c r="W55" s="367"/>
    </row>
    <row r="56" spans="1:24" ht="12.75" customHeight="1" x14ac:dyDescent="0.25">
      <c r="A56" s="399"/>
      <c r="B56" s="255">
        <f ca="1">DATE(Calendrier!$A$1,_xlfn.SHEET()-1,(ROW()/2)-1)</f>
        <v>43735</v>
      </c>
      <c r="C56" s="229"/>
      <c r="D56" s="26" t="s">
        <v>31</v>
      </c>
      <c r="E56" s="242" t="str">
        <f t="shared" si="31"/>
        <v/>
      </c>
      <c r="F56" s="40"/>
      <c r="G56" s="40"/>
      <c r="H56" s="408">
        <f>((G56-F56)+(G57-F57))</f>
        <v>0</v>
      </c>
      <c r="I56" s="245"/>
      <c r="J56" s="235" t="str">
        <f t="shared" ref="J56" si="52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410" t="str">
        <f>IF(OR(C56="SiA",C56="SeA",C56="Si"),1,"")</f>
        <v/>
      </c>
      <c r="P56" s="37"/>
      <c r="Q56" s="38"/>
      <c r="R56" s="405">
        <f>((Q56-P56)-(Q57-P57))</f>
        <v>0</v>
      </c>
      <c r="S56" s="209"/>
      <c r="T56" s="253"/>
      <c r="U56" s="209"/>
      <c r="V56" s="210" t="str">
        <f t="shared" ref="V56" si="53">IF(OR(C56="SiA",C56="SeA",C56="Si",C56="Ast"),1,"")</f>
        <v/>
      </c>
      <c r="W56" s="366"/>
    </row>
    <row r="57" spans="1:24" ht="12.75" customHeight="1" x14ac:dyDescent="0.25">
      <c r="A57" s="399"/>
      <c r="B57" s="255"/>
      <c r="C57" s="229"/>
      <c r="D57" s="26" t="s">
        <v>32</v>
      </c>
      <c r="E57" s="242"/>
      <c r="F57" s="40"/>
      <c r="G57" s="40"/>
      <c r="H57" s="409"/>
      <c r="I57" s="245"/>
      <c r="J57" s="235"/>
      <c r="K57" s="246"/>
      <c r="L57" s="247"/>
      <c r="M57" s="248"/>
      <c r="N57" s="249"/>
      <c r="O57" s="411"/>
      <c r="P57" s="37"/>
      <c r="Q57" s="38"/>
      <c r="R57" s="412"/>
      <c r="S57" s="209"/>
      <c r="T57" s="253"/>
      <c r="U57" s="209"/>
      <c r="V57" s="210"/>
      <c r="W57" s="367"/>
    </row>
    <row r="58" spans="1:24" ht="12.75" customHeight="1" x14ac:dyDescent="0.25">
      <c r="A58" s="399"/>
      <c r="B58" s="254">
        <f ca="1">DATE(Calendrier!$A$1,_xlfn.SHEET()-1,(ROW()/2)-1)</f>
        <v>43736</v>
      </c>
      <c r="C58" s="229"/>
      <c r="D58" s="26" t="s">
        <v>31</v>
      </c>
      <c r="E58" s="242" t="str">
        <f t="shared" si="31"/>
        <v/>
      </c>
      <c r="F58" s="40"/>
      <c r="G58" s="40"/>
      <c r="H58" s="408">
        <f>((G58-F58)+(G59-F59))</f>
        <v>0</v>
      </c>
      <c r="I58" s="245"/>
      <c r="J58" s="235" t="str">
        <f t="shared" ref="J58" si="54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410" t="str">
        <f>IF(OR(C58="SiA",C58="SeA",C58="Si"),1,"")</f>
        <v/>
      </c>
      <c r="P58" s="37"/>
      <c r="Q58" s="38"/>
      <c r="R58" s="405">
        <f>((Q58-P58)-(Q59-P59))</f>
        <v>0</v>
      </c>
      <c r="S58" s="209"/>
      <c r="T58" s="253"/>
      <c r="U58" s="209"/>
      <c r="V58" s="210" t="str">
        <f t="shared" ref="V58" si="55">IF(OR(C58="SiA",C58="SeA",C58="Si",C58="Ast"),1,"")</f>
        <v/>
      </c>
      <c r="W58" s="366"/>
    </row>
    <row r="59" spans="1:24" ht="12.75" customHeight="1" x14ac:dyDescent="0.25">
      <c r="A59" s="399"/>
      <c r="B59" s="254"/>
      <c r="C59" s="229"/>
      <c r="D59" s="26" t="s">
        <v>32</v>
      </c>
      <c r="E59" s="242"/>
      <c r="F59" s="40"/>
      <c r="G59" s="40"/>
      <c r="H59" s="409"/>
      <c r="I59" s="245"/>
      <c r="J59" s="235"/>
      <c r="K59" s="246"/>
      <c r="L59" s="247"/>
      <c r="M59" s="248"/>
      <c r="N59" s="249"/>
      <c r="O59" s="411"/>
      <c r="P59" s="37"/>
      <c r="Q59" s="38"/>
      <c r="R59" s="412"/>
      <c r="S59" s="209"/>
      <c r="T59" s="253"/>
      <c r="U59" s="209"/>
      <c r="V59" s="210"/>
      <c r="W59" s="367"/>
    </row>
    <row r="60" spans="1:24" ht="12.75" customHeight="1" x14ac:dyDescent="0.25">
      <c r="A60" s="399"/>
      <c r="B60" s="254">
        <f ca="1">DATE(Calendrier!$A$1,_xlfn.SHEET()-1,(ROW()/2)-1)</f>
        <v>43737</v>
      </c>
      <c r="C60" s="229"/>
      <c r="D60" s="26" t="s">
        <v>31</v>
      </c>
      <c r="E60" s="242" t="str">
        <f t="shared" si="31"/>
        <v/>
      </c>
      <c r="F60" s="40"/>
      <c r="G60" s="40"/>
      <c r="H60" s="408">
        <f>((G60-F60)+(G61-F61))</f>
        <v>0</v>
      </c>
      <c r="I60" s="245"/>
      <c r="J60" s="235" t="str">
        <f t="shared" ref="J60" si="56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410" t="str">
        <f>IF(OR(C60="SiA",C60="SeA",C60="Si"),1,"")</f>
        <v/>
      </c>
      <c r="P60" s="37"/>
      <c r="Q60" s="38"/>
      <c r="R60" s="405">
        <f>((Q60-P60)-(Q61-P61))</f>
        <v>0</v>
      </c>
      <c r="S60" s="209"/>
      <c r="T60" s="253"/>
      <c r="U60" s="209"/>
      <c r="V60" s="210" t="str">
        <f t="shared" ref="V60" si="57">IF(OR(C60="SiA",C60="SeA",C60="Si",C60="Ast"),1,"")</f>
        <v/>
      </c>
      <c r="W60" s="366"/>
    </row>
    <row r="61" spans="1:24" ht="12.75" customHeight="1" thickBot="1" x14ac:dyDescent="0.3">
      <c r="A61" s="400"/>
      <c r="B61" s="254"/>
      <c r="C61" s="229"/>
      <c r="D61" s="26" t="s">
        <v>32</v>
      </c>
      <c r="E61" s="242"/>
      <c r="F61" s="40"/>
      <c r="G61" s="40"/>
      <c r="H61" s="409"/>
      <c r="I61" s="245"/>
      <c r="J61" s="235"/>
      <c r="K61" s="246"/>
      <c r="L61" s="239"/>
      <c r="M61" s="240"/>
      <c r="N61" s="241"/>
      <c r="O61" s="411"/>
      <c r="P61" s="37"/>
      <c r="Q61" s="38"/>
      <c r="R61" s="412"/>
      <c r="S61" s="209"/>
      <c r="T61" s="253"/>
      <c r="U61" s="209"/>
      <c r="V61" s="210"/>
      <c r="W61" s="367"/>
    </row>
    <row r="62" spans="1:24" ht="12.75" customHeight="1" thickBot="1" x14ac:dyDescent="0.3">
      <c r="A62" s="45"/>
      <c r="B62" s="228">
        <f ca="1">DATE(Calendrier!$A$1,_xlfn.SHEET()-1,(ROW()/2)-1)</f>
        <v>43738</v>
      </c>
      <c r="C62" s="229"/>
      <c r="D62" s="26" t="s">
        <v>31</v>
      </c>
      <c r="E62" s="242" t="str">
        <f t="shared" si="31"/>
        <v/>
      </c>
      <c r="F62" s="36"/>
      <c r="G62" s="36"/>
      <c r="H62" s="408">
        <f>((G62-F62)+(G63-F63))</f>
        <v>0</v>
      </c>
      <c r="I62" s="245"/>
      <c r="J62" s="235" t="str">
        <f t="shared" ref="J62" si="58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230" t="str">
        <f>IF(OR(C62="SiA",C62="SeA",C62="Si"),1,"")</f>
        <v/>
      </c>
      <c r="P62" s="37"/>
      <c r="Q62" s="38"/>
      <c r="R62" s="405">
        <f>((Q62-P62)-(Q63-P63))</f>
        <v>0</v>
      </c>
      <c r="S62" s="209"/>
      <c r="T62" s="253"/>
      <c r="U62" s="209"/>
      <c r="V62" s="210" t="str">
        <f t="shared" ref="V62" si="59">IF(OR(C62="SiA",C62="SeA",C62="Si",C62="Ast"),1,"")</f>
        <v/>
      </c>
      <c r="W62" s="354"/>
    </row>
    <row r="63" spans="1:24" ht="12.75" customHeight="1" thickBot="1" x14ac:dyDescent="0.3">
      <c r="A63" s="45"/>
      <c r="B63" s="228"/>
      <c r="C63" s="229"/>
      <c r="D63" s="59" t="s">
        <v>32</v>
      </c>
      <c r="E63" s="242"/>
      <c r="F63" s="36"/>
      <c r="G63" s="36"/>
      <c r="H63" s="409"/>
      <c r="I63" s="245"/>
      <c r="J63" s="236"/>
      <c r="K63" s="246"/>
      <c r="L63" s="447"/>
      <c r="M63" s="448"/>
      <c r="N63" s="449"/>
      <c r="O63" s="440"/>
      <c r="P63" s="173"/>
      <c r="Q63" s="173"/>
      <c r="R63" s="412"/>
      <c r="S63" s="209"/>
      <c r="T63" s="253"/>
      <c r="U63" s="209"/>
      <c r="V63" s="211"/>
      <c r="W63" s="355"/>
    </row>
    <row r="64" spans="1:24" ht="16.5" thickBot="1" x14ac:dyDescent="0.3">
      <c r="B64" s="215" t="s">
        <v>35</v>
      </c>
      <c r="C64" s="216"/>
      <c r="D64" s="180"/>
      <c r="E64" s="61">
        <f>SUM(E4:E63)</f>
        <v>0</v>
      </c>
      <c r="F64" s="352">
        <f>SUM(H4:H63)</f>
        <v>0</v>
      </c>
      <c r="G64" s="353"/>
      <c r="H64" s="62"/>
      <c r="I64" s="63">
        <f>SUM(I4:I63)</f>
        <v>0</v>
      </c>
      <c r="J64" s="64">
        <f>SUM(J4:J63)</f>
        <v>0</v>
      </c>
      <c r="K64" s="65">
        <f>SUM(K4:K63)</f>
        <v>0</v>
      </c>
      <c r="L64" s="177"/>
      <c r="M64" s="178"/>
      <c r="N64" s="179" t="s">
        <v>35</v>
      </c>
      <c r="O64" s="174">
        <f>SUM(O4:O63)</f>
        <v>0</v>
      </c>
      <c r="P64" s="175"/>
      <c r="Q64" s="176"/>
      <c r="R64" s="72">
        <f>SUM(R4:R30)</f>
        <v>0</v>
      </c>
      <c r="S64" s="73">
        <f>SUM(S4:S63)</f>
        <v>0</v>
      </c>
      <c r="T64" s="73">
        <f>SUM(T4:T63)</f>
        <v>0</v>
      </c>
      <c r="U64" s="73">
        <f>SUM(U4:U63)</f>
        <v>0</v>
      </c>
      <c r="V64" s="74">
        <f>SUM(V4:V63)</f>
        <v>0</v>
      </c>
      <c r="W64" s="156">
        <f>SUM(W4:W63)</f>
        <v>0</v>
      </c>
      <c r="X64" s="76"/>
    </row>
  </sheetData>
  <sheetProtection sheet="1" objects="1" scenarios="1"/>
  <mergeCells count="492">
    <mergeCell ref="A6:A7"/>
    <mergeCell ref="C3:D3"/>
    <mergeCell ref="L3:N3"/>
    <mergeCell ref="B4:B5"/>
    <mergeCell ref="C4:C5"/>
    <mergeCell ref="E4:E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L9:N9"/>
    <mergeCell ref="R8:R9"/>
    <mergeCell ref="S8:S9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T6:T7"/>
    <mergeCell ref="U8:U9"/>
    <mergeCell ref="V8:V9"/>
    <mergeCell ref="W8:W9"/>
    <mergeCell ref="J4:J5"/>
    <mergeCell ref="K4:K5"/>
    <mergeCell ref="V4:V5"/>
    <mergeCell ref="W4:W5"/>
    <mergeCell ref="L5:N5"/>
    <mergeCell ref="S4:S5"/>
    <mergeCell ref="T4:T5"/>
    <mergeCell ref="U4:U5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B14:B15"/>
    <mergeCell ref="C14:C15"/>
    <mergeCell ref="E14:E15"/>
    <mergeCell ref="H14:H15"/>
    <mergeCell ref="I14:I15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J14:J15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A8:A19"/>
    <mergeCell ref="A20:A21"/>
    <mergeCell ref="A34:A35"/>
    <mergeCell ref="A48:A49"/>
    <mergeCell ref="A50:A61"/>
    <mergeCell ref="A36:A47"/>
    <mergeCell ref="A22:A33"/>
    <mergeCell ref="B64:C64"/>
    <mergeCell ref="F64:G64"/>
    <mergeCell ref="C60:C61"/>
    <mergeCell ref="E60:E61"/>
    <mergeCell ref="E56:E57"/>
    <mergeCell ref="C48:C49"/>
    <mergeCell ref="E48:E49"/>
    <mergeCell ref="C44:C45"/>
    <mergeCell ref="E44:E45"/>
    <mergeCell ref="B24:B25"/>
    <mergeCell ref="C24:C25"/>
    <mergeCell ref="E24:E25"/>
    <mergeCell ref="E18:E19"/>
    <mergeCell ref="B18:B19"/>
    <mergeCell ref="C18:C19"/>
    <mergeCell ref="B8:B9"/>
    <mergeCell ref="C8:C9"/>
  </mergeCells>
  <conditionalFormatting sqref="B62:I63 B4:B61 D4:U5 W4:W63 D6:I61 J6:U63">
    <cfRule type="expression" dxfId="26" priority="5">
      <formula>WEEKDAY(INDIRECT("$B"&amp;ROW()-MOD(ROW(),2)),2)&gt;5</formula>
    </cfRule>
  </conditionalFormatting>
  <conditionalFormatting sqref="C4:C61">
    <cfRule type="expression" dxfId="25" priority="4">
      <formula>WEEKDAY(INDIRECT("$B"&amp;ROW()-MOD(ROW(),2)),2)&gt;5</formula>
    </cfRule>
  </conditionalFormatting>
  <conditionalFormatting sqref="V4:V63">
    <cfRule type="expression" dxfId="24" priority="2">
      <formula>WEEKDAY(INDIRECT("$B"&amp;ROW()-MOD(ROW(),2)),2)&gt;5</formula>
    </cfRule>
  </conditionalFormatting>
  <dataValidations count="2">
    <dataValidation type="list" allowBlank="1" showInputMessage="1" showErrorMessage="1" sqref="C62" xr:uid="{93AA4E2D-BA93-4C2C-915D-5CB7C4C9C19A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DD497AEE-3B7C-4807-9682-DD3D3B548598}">
      <formula1>"Si,SiA,SeA,Ast,For,Fe,R3,Réc,Cp,AM"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H4:H63 O4:O63 F64 J4:J63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A2EC0A1-7EB8-4E6C-806C-20899038FAA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1E36853D-97C2-4885-BD4D-65F2DBC336C3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F68A-0E8B-4286-9C58-C49E63103B4C}">
  <dimension ref="A1:Z66"/>
  <sheetViews>
    <sheetView showZeros="0" zoomScale="80" zoomScaleNormal="80" workbookViewId="0">
      <selection activeCell="C4" sqref="C4:C5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8554687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311" t="s">
        <v>153</v>
      </c>
      <c r="B3" s="9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6" ht="12.75" customHeight="1" thickBot="1" x14ac:dyDescent="0.3">
      <c r="A4" s="347"/>
      <c r="B4" s="326">
        <f ca="1">DATE(Calendrier!$A$1,_xlfn.SHEET()-1,(ROW()/2)-1)</f>
        <v>43739</v>
      </c>
      <c r="C4" s="390"/>
      <c r="D4" s="20" t="s">
        <v>31</v>
      </c>
      <c r="E4" s="328" t="str">
        <f t="shared" ref="E4:E32" si="0">IF(C4="","",IF(OR(C4="Cp",C4="AM",C4="Re",C4="Fe"),"",1))</f>
        <v/>
      </c>
      <c r="F4" s="21"/>
      <c r="G4" s="21"/>
      <c r="H4" s="429">
        <f>((G4-F4)+(G5-F5))</f>
        <v>0</v>
      </c>
      <c r="I4" s="330"/>
      <c r="J4" s="331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427" t="str">
        <f>IF(OR(C4="SiA",C4="SeA",C4="Si"),1,"")</f>
        <v/>
      </c>
      <c r="P4" s="22"/>
      <c r="Q4" s="23"/>
      <c r="R4" s="428">
        <f>((Q4-P4)-(Q5-P5))</f>
        <v>0</v>
      </c>
      <c r="S4" s="346"/>
      <c r="T4" s="393"/>
      <c r="U4" s="346"/>
      <c r="V4" s="335" t="str">
        <f>IF(OR(C4="SiA",C4="SeA",C4="Ast"),1,"")</f>
        <v/>
      </c>
      <c r="W4" s="387"/>
      <c r="X4" s="24"/>
      <c r="Y4" s="25"/>
      <c r="Z4" s="8"/>
    </row>
    <row r="5" spans="1:26" ht="13.5" customHeight="1" x14ac:dyDescent="0.25">
      <c r="A5" s="444">
        <f>SUM(H4:H15,R4:R15)+SUM(Sept!H62,Sept!R62)</f>
        <v>0</v>
      </c>
      <c r="B5" s="310"/>
      <c r="C5" s="229"/>
      <c r="D5" s="26" t="s">
        <v>32</v>
      </c>
      <c r="E5" s="269"/>
      <c r="F5" s="27"/>
      <c r="G5" s="27"/>
      <c r="H5" s="426"/>
      <c r="I5" s="272"/>
      <c r="J5" s="235"/>
      <c r="K5" s="316"/>
      <c r="L5" s="247"/>
      <c r="M5" s="248"/>
      <c r="N5" s="249"/>
      <c r="O5" s="415"/>
      <c r="P5" s="28"/>
      <c r="Q5" s="29"/>
      <c r="R5" s="412"/>
      <c r="S5" s="209"/>
      <c r="T5" s="253"/>
      <c r="U5" s="209"/>
      <c r="V5" s="210"/>
      <c r="W5" s="367"/>
      <c r="X5" s="24"/>
      <c r="Y5" s="25"/>
      <c r="Z5" s="8"/>
    </row>
    <row r="6" spans="1:26" ht="12.75" customHeight="1" x14ac:dyDescent="0.25">
      <c r="A6" s="397"/>
      <c r="B6" s="309">
        <f ca="1">DATE(Calendrier!$A$1,_xlfn.SHEET()-1,(ROW()/2)-1)</f>
        <v>43740</v>
      </c>
      <c r="C6" s="229"/>
      <c r="D6" s="20" t="s">
        <v>31</v>
      </c>
      <c r="E6" s="268" t="str">
        <f t="shared" si="0"/>
        <v/>
      </c>
      <c r="F6" s="30"/>
      <c r="G6" s="30"/>
      <c r="H6" s="425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413" t="str">
        <f>IF(OR(C6="SiA",C6="SeA",C6="Si"),1,"")</f>
        <v/>
      </c>
      <c r="P6" s="28"/>
      <c r="Q6" s="29"/>
      <c r="R6" s="405">
        <f>((Q6-P6)-(Q7-P7))</f>
        <v>0</v>
      </c>
      <c r="S6" s="209"/>
      <c r="T6" s="253"/>
      <c r="U6" s="209"/>
      <c r="V6" s="210" t="str">
        <f t="shared" ref="V6" si="2">IF(OR(C6="SiA",C6="SeA",C6="Si",C6="Ast"),1,"")</f>
        <v/>
      </c>
      <c r="W6" s="366"/>
      <c r="X6" s="31"/>
      <c r="Y6" s="32"/>
      <c r="Z6" s="8"/>
    </row>
    <row r="7" spans="1:26" ht="12.75" customHeight="1" x14ac:dyDescent="0.25">
      <c r="A7" s="397"/>
      <c r="B7" s="310"/>
      <c r="C7" s="229"/>
      <c r="D7" s="26" t="s">
        <v>32</v>
      </c>
      <c r="E7" s="269"/>
      <c r="F7" s="30"/>
      <c r="G7" s="30"/>
      <c r="H7" s="426"/>
      <c r="I7" s="322"/>
      <c r="J7" s="235"/>
      <c r="K7" s="316"/>
      <c r="L7" s="247"/>
      <c r="M7" s="248"/>
      <c r="N7" s="249"/>
      <c r="O7" s="415"/>
      <c r="P7" s="28"/>
      <c r="Q7" s="29"/>
      <c r="R7" s="412"/>
      <c r="S7" s="209"/>
      <c r="T7" s="253"/>
      <c r="U7" s="209"/>
      <c r="V7" s="210"/>
      <c r="W7" s="367"/>
      <c r="X7" s="31"/>
      <c r="Y7" s="32"/>
      <c r="Z7" s="8"/>
    </row>
    <row r="8" spans="1:26" ht="12.75" customHeight="1" x14ac:dyDescent="0.25">
      <c r="A8" s="397"/>
      <c r="B8" s="309">
        <f ca="1">DATE(Calendrier!$A$1,_xlfn.SHEET()-1,(ROW()/2)-1)</f>
        <v>43741</v>
      </c>
      <c r="C8" s="229"/>
      <c r="D8" s="26" t="s">
        <v>31</v>
      </c>
      <c r="E8" s="268" t="str">
        <f t="shared" si="0"/>
        <v/>
      </c>
      <c r="F8" s="30"/>
      <c r="G8" s="30"/>
      <c r="H8" s="425">
        <f>((G8-F8)+(G9-F9))</f>
        <v>0</v>
      </c>
      <c r="I8" s="321"/>
      <c r="J8" s="235" t="str">
        <f t="shared" ref="J8" si="3">IF(OR(C8="SiA",C8="SeA",C8="Si",C8="Ast",C8="For"),1,"")</f>
        <v/>
      </c>
      <c r="K8" s="315" t="str">
        <f>IF(OR(C8="Cp"),1,"")</f>
        <v/>
      </c>
      <c r="L8" s="247"/>
      <c r="M8" s="248"/>
      <c r="N8" s="249"/>
      <c r="O8" s="413" t="str">
        <f>IF(OR(C8="SiA",C8="SeA",C8="Si"),1,"")</f>
        <v/>
      </c>
      <c r="P8" s="28"/>
      <c r="Q8" s="29"/>
      <c r="R8" s="405">
        <f>((Q8-P8)-(Q9-P9))</f>
        <v>0</v>
      </c>
      <c r="S8" s="209"/>
      <c r="T8" s="253"/>
      <c r="U8" s="209"/>
      <c r="V8" s="210" t="str">
        <f t="shared" ref="V8" si="4">IF(OR(C8="SiA",C8="SeA",C8="Si",C8="Ast"),1,"")</f>
        <v/>
      </c>
      <c r="W8" s="366"/>
      <c r="X8" s="31"/>
      <c r="Y8" s="32"/>
      <c r="Z8" s="8"/>
    </row>
    <row r="9" spans="1:26" ht="12.75" customHeight="1" x14ac:dyDescent="0.25">
      <c r="A9" s="397"/>
      <c r="B9" s="310"/>
      <c r="C9" s="229"/>
      <c r="D9" s="26" t="s">
        <v>32</v>
      </c>
      <c r="E9" s="269"/>
      <c r="F9" s="30"/>
      <c r="G9" s="30"/>
      <c r="H9" s="426"/>
      <c r="I9" s="322"/>
      <c r="J9" s="235"/>
      <c r="K9" s="316"/>
      <c r="L9" s="247"/>
      <c r="M9" s="248"/>
      <c r="N9" s="249"/>
      <c r="O9" s="415"/>
      <c r="P9" s="28"/>
      <c r="Q9" s="29"/>
      <c r="R9" s="412"/>
      <c r="S9" s="209"/>
      <c r="T9" s="253"/>
      <c r="U9" s="209"/>
      <c r="V9" s="210"/>
      <c r="W9" s="367"/>
      <c r="X9" s="31"/>
      <c r="Y9" s="32"/>
      <c r="Z9" s="8"/>
    </row>
    <row r="10" spans="1:26" ht="12.75" customHeight="1" x14ac:dyDescent="0.25">
      <c r="A10" s="397"/>
      <c r="B10" s="309">
        <f ca="1">DATE(Calendrier!$A$1,_xlfn.SHEET()-1,(ROW()/2)-1)</f>
        <v>43742</v>
      </c>
      <c r="C10" s="229"/>
      <c r="D10" s="26" t="s">
        <v>31</v>
      </c>
      <c r="E10" s="268" t="str">
        <f t="shared" si="0"/>
        <v/>
      </c>
      <c r="F10" s="30"/>
      <c r="G10" s="30"/>
      <c r="H10" s="425">
        <f>((G10-F10)+(G11-F11))</f>
        <v>0</v>
      </c>
      <c r="I10" s="321"/>
      <c r="J10" s="235" t="str">
        <f t="shared" ref="J10" si="5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413" t="str">
        <f>IF(OR(C10="SiA",C10="SeA",C10="Si"),1,"")</f>
        <v/>
      </c>
      <c r="P10" s="28"/>
      <c r="Q10" s="29"/>
      <c r="R10" s="405">
        <f>((Q10-P10)-(Q11-P11))</f>
        <v>0</v>
      </c>
      <c r="S10" s="209"/>
      <c r="T10" s="253"/>
      <c r="U10" s="209"/>
      <c r="V10" s="210" t="str">
        <f t="shared" ref="V10" si="6">IF(OR(C10="SiA",C10="SeA",C10="Si",C10="Ast"),1,"")</f>
        <v/>
      </c>
      <c r="W10" s="366"/>
      <c r="X10" s="31"/>
      <c r="Z10" s="8"/>
    </row>
    <row r="11" spans="1:26" ht="12.75" customHeight="1" x14ac:dyDescent="0.25">
      <c r="A11" s="397"/>
      <c r="B11" s="310"/>
      <c r="C11" s="229"/>
      <c r="D11" s="26" t="s">
        <v>32</v>
      </c>
      <c r="E11" s="269"/>
      <c r="F11" s="30"/>
      <c r="G11" s="30"/>
      <c r="H11" s="426"/>
      <c r="I11" s="322"/>
      <c r="J11" s="235"/>
      <c r="K11" s="316"/>
      <c r="L11" s="247"/>
      <c r="M11" s="248"/>
      <c r="N11" s="249"/>
      <c r="O11" s="415"/>
      <c r="P11" s="28"/>
      <c r="Q11" s="29"/>
      <c r="R11" s="412"/>
      <c r="S11" s="209"/>
      <c r="T11" s="253"/>
      <c r="U11" s="209"/>
      <c r="V11" s="210"/>
      <c r="W11" s="367"/>
      <c r="X11" s="31"/>
      <c r="Z11" s="8"/>
    </row>
    <row r="12" spans="1:26" ht="12.75" customHeight="1" x14ac:dyDescent="0.25">
      <c r="A12" s="397"/>
      <c r="B12" s="309">
        <f ca="1">DATE(Calendrier!$A$1,_xlfn.SHEET()-1,(ROW()/2)-1)</f>
        <v>43743</v>
      </c>
      <c r="C12" s="229"/>
      <c r="D12" s="26" t="s">
        <v>31</v>
      </c>
      <c r="E12" s="268" t="str">
        <f t="shared" si="0"/>
        <v/>
      </c>
      <c r="F12" s="30"/>
      <c r="G12" s="30"/>
      <c r="H12" s="425">
        <f>((G12-F12)+(G13-F13))</f>
        <v>0</v>
      </c>
      <c r="I12" s="271"/>
      <c r="J12" s="235" t="str">
        <f t="shared" ref="J12" si="7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413" t="str">
        <f>IF(OR(C12="SiA",C12="SeA",C12="Si"),1,"")</f>
        <v/>
      </c>
      <c r="P12" s="28"/>
      <c r="Q12" s="29"/>
      <c r="R12" s="405">
        <f>((Q12-P12)-(Q13-P13))</f>
        <v>0</v>
      </c>
      <c r="S12" s="209"/>
      <c r="T12" s="253"/>
      <c r="U12" s="209"/>
      <c r="V12" s="210" t="str">
        <f t="shared" ref="V12" si="8">IF(OR(C12="SiA",C12="SeA",C12="Si",C12="Ast"),1,"")</f>
        <v/>
      </c>
      <c r="W12" s="366"/>
      <c r="X12" s="31"/>
      <c r="Z12" s="8"/>
    </row>
    <row r="13" spans="1:26" ht="12.75" customHeight="1" x14ac:dyDescent="0.25">
      <c r="A13" s="397"/>
      <c r="B13" s="310"/>
      <c r="C13" s="229"/>
      <c r="D13" s="26" t="s">
        <v>32</v>
      </c>
      <c r="E13" s="269"/>
      <c r="F13" s="30"/>
      <c r="G13" s="30"/>
      <c r="H13" s="426"/>
      <c r="I13" s="272"/>
      <c r="J13" s="235"/>
      <c r="K13" s="316"/>
      <c r="L13" s="247"/>
      <c r="M13" s="248"/>
      <c r="N13" s="249"/>
      <c r="O13" s="415"/>
      <c r="P13" s="28"/>
      <c r="Q13" s="29"/>
      <c r="R13" s="412"/>
      <c r="S13" s="209"/>
      <c r="T13" s="253"/>
      <c r="U13" s="209"/>
      <c r="V13" s="210"/>
      <c r="W13" s="367"/>
      <c r="X13" s="31"/>
      <c r="Z13" s="8"/>
    </row>
    <row r="14" spans="1:26" ht="12.75" customHeight="1" x14ac:dyDescent="0.25">
      <c r="A14" s="397"/>
      <c r="B14" s="309">
        <f ca="1">DATE(Calendrier!$A$1,_xlfn.SHEET()-1,(ROW()/2)-1)</f>
        <v>43744</v>
      </c>
      <c r="C14" s="229"/>
      <c r="D14" s="26" t="s">
        <v>31</v>
      </c>
      <c r="E14" s="268" t="str">
        <f t="shared" si="0"/>
        <v/>
      </c>
      <c r="F14" s="30"/>
      <c r="G14" s="30"/>
      <c r="H14" s="425">
        <f>((G14-F14)+(G15-F15))</f>
        <v>0</v>
      </c>
      <c r="I14" s="271"/>
      <c r="J14" s="235" t="str">
        <f t="shared" ref="J14" si="9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413" t="str">
        <f>IF(OR(C14="SiA",C14="SeA",C14="Si"),1,"")</f>
        <v/>
      </c>
      <c r="P14" s="28"/>
      <c r="Q14" s="29"/>
      <c r="R14" s="405">
        <f>((Q14-P14)-(Q15-P15))</f>
        <v>0</v>
      </c>
      <c r="S14" s="209"/>
      <c r="T14" s="253"/>
      <c r="U14" s="209"/>
      <c r="V14" s="210" t="str">
        <f t="shared" ref="V14" si="10">IF(OR(C14="SiA",C14="SeA",C14="Si",C14="Ast"),1,"")</f>
        <v/>
      </c>
      <c r="W14" s="366"/>
      <c r="X14" s="31"/>
      <c r="Z14" s="8"/>
    </row>
    <row r="15" spans="1:26" ht="13.5" customHeight="1" thickBot="1" x14ac:dyDescent="0.3">
      <c r="A15" s="397"/>
      <c r="B15" s="310"/>
      <c r="C15" s="229"/>
      <c r="D15" s="26" t="s">
        <v>32</v>
      </c>
      <c r="E15" s="269"/>
      <c r="F15" s="30"/>
      <c r="G15" s="30"/>
      <c r="H15" s="426"/>
      <c r="I15" s="272"/>
      <c r="J15" s="235"/>
      <c r="K15" s="316"/>
      <c r="L15" s="239"/>
      <c r="M15" s="240"/>
      <c r="N15" s="241"/>
      <c r="O15" s="415"/>
      <c r="P15" s="28"/>
      <c r="Q15" s="29"/>
      <c r="R15" s="412"/>
      <c r="S15" s="209"/>
      <c r="T15" s="253"/>
      <c r="U15" s="209"/>
      <c r="V15" s="210"/>
      <c r="W15" s="367"/>
      <c r="X15" s="31"/>
      <c r="Z15" s="8"/>
    </row>
    <row r="16" spans="1:26" ht="12.75" customHeight="1" x14ac:dyDescent="0.25">
      <c r="A16" s="311" t="s">
        <v>154</v>
      </c>
      <c r="B16" s="313">
        <f ca="1">DATE(Calendrier!$A$1,_xlfn.SHEET()-1,(ROW()/2)-1)</f>
        <v>43745</v>
      </c>
      <c r="C16" s="229"/>
      <c r="D16" s="26" t="s">
        <v>31</v>
      </c>
      <c r="E16" s="260" t="str">
        <f t="shared" si="0"/>
        <v/>
      </c>
      <c r="F16" s="33"/>
      <c r="G16" s="33"/>
      <c r="H16" s="425">
        <f>((G16-F16)+(G17-F17))</f>
        <v>0</v>
      </c>
      <c r="I16" s="262"/>
      <c r="J16" s="235" t="str">
        <f t="shared" ref="J16" si="11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413" t="str">
        <f>IF(OR(C16="SiA",C16="SeA",C16="Si"),1,"")</f>
        <v/>
      </c>
      <c r="P16" s="34"/>
      <c r="Q16" s="35"/>
      <c r="R16" s="405">
        <f>((Q16-P16)-(Q17-P17))</f>
        <v>0</v>
      </c>
      <c r="S16" s="209"/>
      <c r="T16" s="253"/>
      <c r="U16" s="209"/>
      <c r="V16" s="210" t="str">
        <f t="shared" ref="V16" si="12">IF(OR(C16="SiA",C16="SeA",C16="Si",C16="Ast"),1,"")</f>
        <v/>
      </c>
      <c r="W16" s="366"/>
      <c r="X16" s="24"/>
      <c r="Z16" s="8"/>
    </row>
    <row r="17" spans="1:26" ht="13.5" customHeight="1" thickBot="1" x14ac:dyDescent="0.3">
      <c r="A17" s="347"/>
      <c r="B17" s="255"/>
      <c r="C17" s="229"/>
      <c r="D17" s="26" t="s">
        <v>32</v>
      </c>
      <c r="E17" s="242"/>
      <c r="F17" s="36"/>
      <c r="G17" s="36"/>
      <c r="H17" s="424"/>
      <c r="I17" s="245"/>
      <c r="J17" s="235"/>
      <c r="K17" s="301"/>
      <c r="L17" s="239"/>
      <c r="M17" s="240"/>
      <c r="N17" s="241"/>
      <c r="O17" s="411"/>
      <c r="P17" s="37"/>
      <c r="Q17" s="38"/>
      <c r="R17" s="412"/>
      <c r="S17" s="209"/>
      <c r="T17" s="253"/>
      <c r="U17" s="209"/>
      <c r="V17" s="210"/>
      <c r="W17" s="367"/>
      <c r="X17" s="24"/>
      <c r="Z17" s="8"/>
    </row>
    <row r="18" spans="1:26" ht="12.75" customHeight="1" x14ac:dyDescent="0.25">
      <c r="A18" s="444">
        <f>SUM(H16:H29,R16:R29)</f>
        <v>0</v>
      </c>
      <c r="B18" s="255">
        <f ca="1">DATE(Calendrier!$A$1,_xlfn.SHEET()-1,(ROW()/2)-1)</f>
        <v>43746</v>
      </c>
      <c r="C18" s="229"/>
      <c r="D18" s="26" t="s">
        <v>31</v>
      </c>
      <c r="E18" s="242" t="str">
        <f t="shared" si="0"/>
        <v/>
      </c>
      <c r="F18" s="36"/>
      <c r="G18" s="36"/>
      <c r="H18" s="423">
        <f>((G18-F18)+(G19-F19))</f>
        <v>0</v>
      </c>
      <c r="I18" s="245"/>
      <c r="J18" s="235" t="str">
        <f t="shared" ref="J18" si="13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410" t="str">
        <f>IF(OR(C18="SiA",C18="SeA",C18="Si"),1,"")</f>
        <v/>
      </c>
      <c r="P18" s="37"/>
      <c r="Q18" s="38"/>
      <c r="R18" s="405">
        <f>((Q18-P18)-(Q19-P19))</f>
        <v>0</v>
      </c>
      <c r="S18" s="209"/>
      <c r="T18" s="253"/>
      <c r="U18" s="209"/>
      <c r="V18" s="210" t="str">
        <f t="shared" ref="V18" si="14">IF(OR(C18="SiA",C18="SeA",C18="Si",C18="Ast"),1,"")</f>
        <v/>
      </c>
      <c r="W18" s="366"/>
      <c r="X18" s="31"/>
      <c r="Z18" s="8"/>
    </row>
    <row r="19" spans="1:26" ht="12.75" customHeight="1" x14ac:dyDescent="0.25">
      <c r="A19" s="397"/>
      <c r="B19" s="255"/>
      <c r="C19" s="229"/>
      <c r="D19" s="26" t="s">
        <v>32</v>
      </c>
      <c r="E19" s="242"/>
      <c r="F19" s="36"/>
      <c r="G19" s="36"/>
      <c r="H19" s="424"/>
      <c r="I19" s="245"/>
      <c r="J19" s="235"/>
      <c r="K19" s="301"/>
      <c r="L19" s="247"/>
      <c r="M19" s="248"/>
      <c r="N19" s="249"/>
      <c r="O19" s="411"/>
      <c r="P19" s="37"/>
      <c r="Q19" s="38"/>
      <c r="R19" s="412"/>
      <c r="S19" s="209"/>
      <c r="T19" s="253"/>
      <c r="U19" s="209"/>
      <c r="V19" s="210"/>
      <c r="W19" s="367"/>
      <c r="X19" s="31"/>
      <c r="Z19" s="8"/>
    </row>
    <row r="20" spans="1:26" ht="12.75" customHeight="1" x14ac:dyDescent="0.25">
      <c r="A20" s="397"/>
      <c r="B20" s="255">
        <f ca="1">DATE(Calendrier!$A$1,_xlfn.SHEET()-1,(ROW()/2)-1)</f>
        <v>43747</v>
      </c>
      <c r="C20" s="229"/>
      <c r="D20" s="26" t="s">
        <v>31</v>
      </c>
      <c r="E20" s="242" t="str">
        <f t="shared" si="0"/>
        <v/>
      </c>
      <c r="F20" s="36"/>
      <c r="G20" s="36"/>
      <c r="H20" s="423">
        <f>((G20-F20)+(G21-F21))</f>
        <v>0</v>
      </c>
      <c r="I20" s="245"/>
      <c r="J20" s="235" t="str">
        <f t="shared" ref="J20" si="15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410" t="str">
        <f>IF(OR(C20="SiA",C20="SeA",C20="Si"),1,"")</f>
        <v/>
      </c>
      <c r="P20" s="37"/>
      <c r="Q20" s="38"/>
      <c r="R20" s="405">
        <f>((Q20-P20)-(Q21-P21))</f>
        <v>0</v>
      </c>
      <c r="S20" s="209"/>
      <c r="T20" s="253"/>
      <c r="U20" s="209"/>
      <c r="V20" s="210" t="str">
        <f t="shared" ref="V20" si="16">IF(OR(C20="SiA",C20="SeA",C20="Si",C20="Ast"),1,"")</f>
        <v/>
      </c>
      <c r="W20" s="366"/>
      <c r="X20" s="31"/>
      <c r="Z20" s="8"/>
    </row>
    <row r="21" spans="1:26" ht="12.75" customHeight="1" x14ac:dyDescent="0.25">
      <c r="A21" s="397"/>
      <c r="B21" s="255"/>
      <c r="C21" s="229"/>
      <c r="D21" s="26" t="s">
        <v>32</v>
      </c>
      <c r="E21" s="242"/>
      <c r="F21" s="36"/>
      <c r="G21" s="36"/>
      <c r="H21" s="424"/>
      <c r="I21" s="245"/>
      <c r="J21" s="235"/>
      <c r="K21" s="301"/>
      <c r="L21" s="247"/>
      <c r="M21" s="248"/>
      <c r="N21" s="249"/>
      <c r="O21" s="411"/>
      <c r="P21" s="37"/>
      <c r="Q21" s="38"/>
      <c r="R21" s="412"/>
      <c r="S21" s="209"/>
      <c r="T21" s="253"/>
      <c r="U21" s="209"/>
      <c r="V21" s="210"/>
      <c r="W21" s="367"/>
      <c r="X21" s="31"/>
      <c r="Z21" s="8"/>
    </row>
    <row r="22" spans="1:26" ht="12.75" customHeight="1" x14ac:dyDescent="0.25">
      <c r="A22" s="397"/>
      <c r="B22" s="255">
        <f ca="1">DATE(Calendrier!$A$1,_xlfn.SHEET()-1,(ROW()/2)-1)</f>
        <v>43748</v>
      </c>
      <c r="C22" s="229"/>
      <c r="D22" s="26" t="s">
        <v>31</v>
      </c>
      <c r="E22" s="242" t="str">
        <f t="shared" si="0"/>
        <v/>
      </c>
      <c r="F22" s="36"/>
      <c r="G22" s="36"/>
      <c r="H22" s="423">
        <f>((G22-F22)+(G23-F23))</f>
        <v>0</v>
      </c>
      <c r="I22" s="245"/>
      <c r="J22" s="235" t="str">
        <f t="shared" ref="J22" si="17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410" t="str">
        <f>IF(OR(C22="SiA",C22="SeA",C22="Si"),1,"")</f>
        <v/>
      </c>
      <c r="P22" s="37"/>
      <c r="Q22" s="38"/>
      <c r="R22" s="405">
        <f>((Q22-P22)-(Q23-P23))</f>
        <v>0</v>
      </c>
      <c r="S22" s="209"/>
      <c r="T22" s="253"/>
      <c r="U22" s="209"/>
      <c r="V22" s="210" t="str">
        <f t="shared" ref="V22" si="18">IF(OR(C22="SiA",C22="SeA",C22="Si",C22="Ast"),1,"")</f>
        <v/>
      </c>
      <c r="W22" s="366"/>
      <c r="X22" s="31"/>
      <c r="Z22" s="8"/>
    </row>
    <row r="23" spans="1:26" ht="12.75" customHeight="1" x14ac:dyDescent="0.25">
      <c r="A23" s="397"/>
      <c r="B23" s="255"/>
      <c r="C23" s="229"/>
      <c r="D23" s="26" t="s">
        <v>32</v>
      </c>
      <c r="E23" s="242"/>
      <c r="F23" s="36"/>
      <c r="G23" s="36"/>
      <c r="H23" s="424"/>
      <c r="I23" s="245"/>
      <c r="J23" s="235"/>
      <c r="K23" s="301"/>
      <c r="L23" s="247"/>
      <c r="M23" s="248"/>
      <c r="N23" s="249"/>
      <c r="O23" s="411"/>
      <c r="P23" s="37"/>
      <c r="Q23" s="38"/>
      <c r="R23" s="412"/>
      <c r="S23" s="209"/>
      <c r="T23" s="253"/>
      <c r="U23" s="209"/>
      <c r="V23" s="210"/>
      <c r="W23" s="367"/>
      <c r="X23" s="31"/>
      <c r="Z23" s="8"/>
    </row>
    <row r="24" spans="1:26" ht="12.75" customHeight="1" x14ac:dyDescent="0.25">
      <c r="A24" s="397"/>
      <c r="B24" s="255">
        <f ca="1">DATE(Calendrier!$A$1,_xlfn.SHEET()-1,(ROW()/2)-1)</f>
        <v>43749</v>
      </c>
      <c r="C24" s="229"/>
      <c r="D24" s="26" t="s">
        <v>31</v>
      </c>
      <c r="E24" s="242" t="str">
        <f t="shared" si="0"/>
        <v/>
      </c>
      <c r="F24" s="36"/>
      <c r="G24" s="36"/>
      <c r="H24" s="423">
        <f>((G24-F24)+(G25-F25))</f>
        <v>0</v>
      </c>
      <c r="I24" s="245"/>
      <c r="J24" s="235" t="str">
        <f t="shared" ref="J24" si="19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410" t="str">
        <f>IF(OR(C24="SiA",C24="SeA",C24="Si"),1,"")</f>
        <v/>
      </c>
      <c r="P24" s="37"/>
      <c r="Q24" s="38"/>
      <c r="R24" s="405">
        <f>((Q24-P24)-(Q25-P25))</f>
        <v>0</v>
      </c>
      <c r="S24" s="209"/>
      <c r="T24" s="253"/>
      <c r="U24" s="209"/>
      <c r="V24" s="210" t="str">
        <f t="shared" ref="V24" si="20">IF(OR(C24="SiA",C24="SeA",C24="Si",C24="Ast"),1,"")</f>
        <v/>
      </c>
      <c r="W24" s="366"/>
      <c r="X24" s="31"/>
    </row>
    <row r="25" spans="1:26" ht="12.75" customHeight="1" x14ac:dyDescent="0.25">
      <c r="A25" s="397"/>
      <c r="B25" s="255"/>
      <c r="C25" s="229"/>
      <c r="D25" s="26" t="s">
        <v>32</v>
      </c>
      <c r="E25" s="242"/>
      <c r="F25" s="36"/>
      <c r="G25" s="36"/>
      <c r="H25" s="424"/>
      <c r="I25" s="245"/>
      <c r="J25" s="235"/>
      <c r="K25" s="301"/>
      <c r="L25" s="247"/>
      <c r="M25" s="248"/>
      <c r="N25" s="249"/>
      <c r="O25" s="411"/>
      <c r="P25" s="37"/>
      <c r="Q25" s="38"/>
      <c r="R25" s="412"/>
      <c r="S25" s="209"/>
      <c r="T25" s="253"/>
      <c r="U25" s="209"/>
      <c r="V25" s="210"/>
      <c r="W25" s="367"/>
      <c r="X25" s="31"/>
    </row>
    <row r="26" spans="1:26" ht="12.75" customHeight="1" x14ac:dyDescent="0.25">
      <c r="A26" s="397"/>
      <c r="B26" s="255">
        <f ca="1">DATE(Calendrier!$A$1,_xlfn.SHEET()-1,(ROW()/2)-1)</f>
        <v>43750</v>
      </c>
      <c r="C26" s="229"/>
      <c r="D26" s="26" t="s">
        <v>31</v>
      </c>
      <c r="E26" s="242" t="str">
        <f t="shared" si="0"/>
        <v/>
      </c>
      <c r="F26" s="36"/>
      <c r="G26" s="36"/>
      <c r="H26" s="423">
        <f>((G26-F26)+(G27-F27))</f>
        <v>0</v>
      </c>
      <c r="I26" s="245"/>
      <c r="J26" s="235" t="str">
        <f t="shared" ref="J26" si="2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410" t="str">
        <f>IF(OR(C26="SiA",C26="SeA",C26="Si"),1,"")</f>
        <v/>
      </c>
      <c r="P26" s="37"/>
      <c r="Q26" s="38"/>
      <c r="R26" s="405">
        <f>((Q26-P26)-(Q27-P27))</f>
        <v>0</v>
      </c>
      <c r="S26" s="209"/>
      <c r="T26" s="253"/>
      <c r="U26" s="209"/>
      <c r="V26" s="210" t="str">
        <f t="shared" ref="V26" si="22">IF(OR(C26="SiA",C26="SeA",C26="Si",C26="Ast"),1,"")</f>
        <v/>
      </c>
      <c r="W26" s="366"/>
      <c r="X26" s="31"/>
    </row>
    <row r="27" spans="1:26" ht="12.75" customHeight="1" x14ac:dyDescent="0.25">
      <c r="A27" s="397"/>
      <c r="B27" s="255"/>
      <c r="C27" s="229"/>
      <c r="D27" s="26" t="s">
        <v>32</v>
      </c>
      <c r="E27" s="242"/>
      <c r="F27" s="36"/>
      <c r="G27" s="36"/>
      <c r="H27" s="424"/>
      <c r="I27" s="245"/>
      <c r="J27" s="235"/>
      <c r="K27" s="301"/>
      <c r="L27" s="247"/>
      <c r="M27" s="248"/>
      <c r="N27" s="249"/>
      <c r="O27" s="411"/>
      <c r="P27" s="37"/>
      <c r="Q27" s="38"/>
      <c r="R27" s="412"/>
      <c r="S27" s="209"/>
      <c r="T27" s="253"/>
      <c r="U27" s="209"/>
      <c r="V27" s="210"/>
      <c r="W27" s="367"/>
      <c r="X27" s="31"/>
    </row>
    <row r="28" spans="1:26" ht="12.75" customHeight="1" x14ac:dyDescent="0.25">
      <c r="A28" s="397"/>
      <c r="B28" s="255">
        <f ca="1">DATE(Calendrier!$A$1,_xlfn.SHEET()-1,(ROW()/2)-1)</f>
        <v>43751</v>
      </c>
      <c r="C28" s="229"/>
      <c r="D28" s="26" t="s">
        <v>31</v>
      </c>
      <c r="E28" s="242" t="str">
        <f t="shared" si="0"/>
        <v/>
      </c>
      <c r="F28" s="36"/>
      <c r="G28" s="36"/>
      <c r="H28" s="423">
        <f>((G28-F28)+(G29-F29))</f>
        <v>0</v>
      </c>
      <c r="I28" s="245"/>
      <c r="J28" s="235" t="str">
        <f t="shared" ref="J28" si="23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410" t="str">
        <f>IF(OR(C28="SiA",C28="SeA",C28="Si"),1,"")</f>
        <v/>
      </c>
      <c r="P28" s="37"/>
      <c r="Q28" s="38"/>
      <c r="R28" s="405">
        <f>((Q28-P28)-(Q29-P29))</f>
        <v>0</v>
      </c>
      <c r="S28" s="209"/>
      <c r="T28" s="253"/>
      <c r="U28" s="209"/>
      <c r="V28" s="210" t="str">
        <f t="shared" ref="V28" si="24">IF(OR(C28="SiA",C28="SeA",C28="Si",C28="Ast"),1,"")</f>
        <v/>
      </c>
      <c r="W28" s="366"/>
      <c r="X28" s="31"/>
    </row>
    <row r="29" spans="1:26" ht="13.5" customHeight="1" thickBot="1" x14ac:dyDescent="0.3">
      <c r="A29" s="402"/>
      <c r="B29" s="255"/>
      <c r="C29" s="229"/>
      <c r="D29" s="26" t="s">
        <v>32</v>
      </c>
      <c r="E29" s="242"/>
      <c r="F29" s="36"/>
      <c r="G29" s="36"/>
      <c r="H29" s="424"/>
      <c r="I29" s="245"/>
      <c r="J29" s="235"/>
      <c r="K29" s="301"/>
      <c r="L29" s="239"/>
      <c r="M29" s="240"/>
      <c r="N29" s="241"/>
      <c r="O29" s="411"/>
      <c r="P29" s="37"/>
      <c r="Q29" s="38"/>
      <c r="R29" s="412"/>
      <c r="S29" s="209"/>
      <c r="T29" s="253"/>
      <c r="U29" s="209"/>
      <c r="V29" s="210"/>
      <c r="W29" s="367"/>
      <c r="X29" s="31"/>
    </row>
    <row r="30" spans="1:26" ht="13.5" customHeight="1" x14ac:dyDescent="0.25">
      <c r="A30" s="311" t="s">
        <v>155</v>
      </c>
      <c r="B30" s="255">
        <f ca="1">DATE(Calendrier!$A$1,_xlfn.SHEET()-1,(ROW()/2)-1)</f>
        <v>43752</v>
      </c>
      <c r="C30" s="229"/>
      <c r="D30" s="26" t="s">
        <v>31</v>
      </c>
      <c r="E30" s="242" t="str">
        <f t="shared" si="0"/>
        <v/>
      </c>
      <c r="F30" s="36"/>
      <c r="G30" s="36"/>
      <c r="H30" s="423">
        <f>((G30-F30)+(G31-F31))</f>
        <v>0</v>
      </c>
      <c r="I30" s="245"/>
      <c r="J30" s="235" t="str">
        <f t="shared" ref="J30" si="25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410" t="str">
        <f>IF(OR(C30="SiA",C30="SeA",C30="Si"),1,"")</f>
        <v/>
      </c>
      <c r="P30" s="37"/>
      <c r="Q30" s="38"/>
      <c r="R30" s="405">
        <f>((Q30-P30)-(Q31-P31))</f>
        <v>0</v>
      </c>
      <c r="S30" s="209"/>
      <c r="T30" s="253"/>
      <c r="U30" s="209"/>
      <c r="V30" s="210" t="str">
        <f t="shared" ref="V30" si="26">IF(OR(C30="SiA",C30="SeA",C30="Si",C30="Ast"),1,"")</f>
        <v/>
      </c>
      <c r="W30" s="366"/>
      <c r="X30" s="24"/>
    </row>
    <row r="31" spans="1:26" ht="13.5" customHeight="1" thickBot="1" x14ac:dyDescent="0.3">
      <c r="A31" s="347"/>
      <c r="B31" s="255"/>
      <c r="C31" s="229"/>
      <c r="D31" s="26" t="s">
        <v>32</v>
      </c>
      <c r="E31" s="242"/>
      <c r="F31" s="36"/>
      <c r="G31" s="36"/>
      <c r="H31" s="424"/>
      <c r="I31" s="245"/>
      <c r="J31" s="235"/>
      <c r="K31" s="301"/>
      <c r="L31" s="239"/>
      <c r="M31" s="240"/>
      <c r="N31" s="241"/>
      <c r="O31" s="411"/>
      <c r="P31" s="38"/>
      <c r="Q31" s="38"/>
      <c r="R31" s="412"/>
      <c r="S31" s="209"/>
      <c r="T31" s="253"/>
      <c r="U31" s="209"/>
      <c r="V31" s="210"/>
      <c r="W31" s="367"/>
      <c r="X31" s="24"/>
    </row>
    <row r="32" spans="1:26" ht="12.75" customHeight="1" x14ac:dyDescent="0.25">
      <c r="A32" s="446">
        <f>SUM(H30:H43,O30:O43)</f>
        <v>0</v>
      </c>
      <c r="B32" s="228">
        <f ca="1">DATE(Calendrier!$A$1,_xlfn.SHEET()-1,(ROW()/2)-1)</f>
        <v>43753</v>
      </c>
      <c r="C32" s="229"/>
      <c r="D32" s="26" t="s">
        <v>31</v>
      </c>
      <c r="E32" s="231" t="str">
        <f t="shared" si="0"/>
        <v/>
      </c>
      <c r="F32" s="39"/>
      <c r="G32" s="40"/>
      <c r="H32" s="407">
        <f>((G32-F32)+(G33-F33))</f>
        <v>0</v>
      </c>
      <c r="I32" s="234"/>
      <c r="J32" s="235" t="str">
        <f t="shared" ref="J32" si="27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410" t="str">
        <f>IF(OR(C32="SiA",C32="SeA",C32="Si"),1,"")</f>
        <v/>
      </c>
      <c r="P32" s="38"/>
      <c r="Q32" s="38"/>
      <c r="R32" s="405">
        <f>((Q32-P32)-(Q33-P33))</f>
        <v>0</v>
      </c>
      <c r="S32" s="209"/>
      <c r="T32" s="253"/>
      <c r="U32" s="209"/>
      <c r="V32" s="210" t="str">
        <f t="shared" ref="V32" si="28">IF(OR(C32="SiA",C32="SeA",C32="Si",C32="Ast"),1,"")</f>
        <v/>
      </c>
      <c r="W32" s="366"/>
      <c r="X32" s="41"/>
    </row>
    <row r="33" spans="1:24" ht="12.75" customHeight="1" x14ac:dyDescent="0.25">
      <c r="A33" s="399"/>
      <c r="B33" s="228"/>
      <c r="C33" s="229"/>
      <c r="D33" s="26" t="s">
        <v>32</v>
      </c>
      <c r="E33" s="231"/>
      <c r="F33" s="42"/>
      <c r="G33" s="42"/>
      <c r="H33" s="422"/>
      <c r="I33" s="234"/>
      <c r="J33" s="235"/>
      <c r="K33" s="246"/>
      <c r="L33" s="221"/>
      <c r="M33" s="221"/>
      <c r="N33" s="221"/>
      <c r="O33" s="411"/>
      <c r="P33" s="38"/>
      <c r="Q33" s="38"/>
      <c r="R33" s="412"/>
      <c r="S33" s="302"/>
      <c r="T33" s="386"/>
      <c r="U33" s="302"/>
      <c r="V33" s="210"/>
      <c r="W33" s="383"/>
      <c r="X33" s="24"/>
    </row>
    <row r="34" spans="1:24" ht="13.5" customHeight="1" x14ac:dyDescent="0.25">
      <c r="A34" s="399"/>
      <c r="B34" s="228">
        <f ca="1">DATE(Calendrier!$A$1,_xlfn.SHEET()-1,(ROW()/2)-1)</f>
        <v>43754</v>
      </c>
      <c r="C34" s="229"/>
      <c r="D34" s="26" t="s">
        <v>31</v>
      </c>
      <c r="E34" s="231" t="str">
        <f>IF(C34="","",IF(OR(C34="Cp",C34="AM",C34="Re",C34="Fe"),"",1))</f>
        <v/>
      </c>
      <c r="F34" s="43"/>
      <c r="G34" s="44"/>
      <c r="H34" s="421">
        <f>((G34-F34)+(G35-F35))</f>
        <v>0</v>
      </c>
      <c r="I34" s="234"/>
      <c r="J34" s="235" t="str">
        <f t="shared" ref="J34" si="29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29" t="str">
        <f>IF(OR(C34="SiA",C34="SeA",C34="Si"),1,"")</f>
        <v/>
      </c>
      <c r="P34" s="38"/>
      <c r="Q34" s="38"/>
      <c r="R34" s="420">
        <f>((Q34-P34)-(Q35-P35))</f>
        <v>0</v>
      </c>
      <c r="S34" s="379"/>
      <c r="T34" s="381"/>
      <c r="U34" s="276"/>
      <c r="V34" s="210" t="str">
        <f t="shared" ref="V34" si="30">IF(OR(C34="SiA",C34="SeA",C34="Si",C34="Ast"),1,"")</f>
        <v/>
      </c>
      <c r="W34" s="375"/>
      <c r="X34" s="24"/>
    </row>
    <row r="35" spans="1:24" ht="13.5" customHeight="1" x14ac:dyDescent="0.25">
      <c r="A35" s="399"/>
      <c r="B35" s="228"/>
      <c r="C35" s="229"/>
      <c r="D35" s="26" t="s">
        <v>32</v>
      </c>
      <c r="E35" s="231"/>
      <c r="F35" s="46"/>
      <c r="G35" s="47"/>
      <c r="H35" s="418"/>
      <c r="I35" s="234"/>
      <c r="J35" s="235"/>
      <c r="K35" s="246"/>
      <c r="L35" s="221"/>
      <c r="M35" s="221"/>
      <c r="N35" s="221"/>
      <c r="O35" s="229"/>
      <c r="P35" s="38"/>
      <c r="Q35" s="38"/>
      <c r="R35" s="375"/>
      <c r="S35" s="379"/>
      <c r="T35" s="381"/>
      <c r="U35" s="276"/>
      <c r="V35" s="210"/>
      <c r="W35" s="375"/>
      <c r="X35" s="24"/>
    </row>
    <row r="36" spans="1:24" ht="12.75" customHeight="1" x14ac:dyDescent="0.25">
      <c r="A36" s="399"/>
      <c r="B36" s="254">
        <f ca="1">DATE(Calendrier!$A$1,_xlfn.SHEET()-1,(ROW()/2)-1)</f>
        <v>43755</v>
      </c>
      <c r="C36" s="229"/>
      <c r="D36" s="48" t="s">
        <v>31</v>
      </c>
      <c r="E36" s="231" t="str">
        <f t="shared" ref="E36:E64" si="31">IF(C36="","",IF(OR(C36="Cp",C36="AM",C36="Re",C36="Fe"),"",1))</f>
        <v/>
      </c>
      <c r="F36" s="49"/>
      <c r="G36" s="50"/>
      <c r="H36" s="418">
        <f>((G36-F36)+(G37-F37))</f>
        <v>0</v>
      </c>
      <c r="I36" s="296"/>
      <c r="J36" s="235" t="str">
        <f t="shared" ref="J36" si="32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29" t="str">
        <f>IF(OR(C36="SiA",C36="SeA",C36="Si"),1,"")</f>
        <v/>
      </c>
      <c r="P36" s="51"/>
      <c r="Q36" s="52"/>
      <c r="R36" s="375">
        <f>((Q36-P36)-(Q37-P37))</f>
        <v>0</v>
      </c>
      <c r="S36" s="379"/>
      <c r="T36" s="381"/>
      <c r="U36" s="276"/>
      <c r="V36" s="210" t="str">
        <f t="shared" ref="V36" si="33">IF(OR(C36="SiA",C36="SeA",C36="Si",C36="Ast"),1,"")</f>
        <v/>
      </c>
      <c r="W36" s="375"/>
      <c r="X36" s="53"/>
    </row>
    <row r="37" spans="1:24" ht="12.75" customHeight="1" x14ac:dyDescent="0.25">
      <c r="A37" s="399"/>
      <c r="B37" s="292"/>
      <c r="C37" s="229"/>
      <c r="D37" s="20" t="s">
        <v>32</v>
      </c>
      <c r="E37" s="293"/>
      <c r="F37" s="54"/>
      <c r="G37" s="55"/>
      <c r="H37" s="419"/>
      <c r="I37" s="297"/>
      <c r="J37" s="235"/>
      <c r="K37" s="283"/>
      <c r="L37" s="280"/>
      <c r="M37" s="281"/>
      <c r="N37" s="282"/>
      <c r="O37" s="417"/>
      <c r="P37" s="28"/>
      <c r="Q37" s="29"/>
      <c r="R37" s="376"/>
      <c r="S37" s="380"/>
      <c r="T37" s="382"/>
      <c r="U37" s="277"/>
      <c r="V37" s="210"/>
      <c r="W37" s="376"/>
    </row>
    <row r="38" spans="1:24" ht="12.75" customHeight="1" x14ac:dyDescent="0.25">
      <c r="A38" s="399"/>
      <c r="B38" s="274">
        <f ca="1">DATE(Calendrier!$A$1,_xlfn.SHEET()-1,(ROW()/2)-1)</f>
        <v>43756</v>
      </c>
      <c r="C38" s="229"/>
      <c r="D38" s="20" t="s">
        <v>31</v>
      </c>
      <c r="E38" s="268" t="str">
        <f t="shared" si="31"/>
        <v/>
      </c>
      <c r="F38" s="56"/>
      <c r="G38" s="56"/>
      <c r="H38" s="414">
        <f>((G38-F38)+(G39-F39))</f>
        <v>0</v>
      </c>
      <c r="I38" s="271"/>
      <c r="J38" s="235" t="str">
        <f t="shared" ref="J38" si="34">IF(OR(C38="SiA",C38="SeA",C38="Si",C38="Ast",C38="For"),1,"")</f>
        <v/>
      </c>
      <c r="K38" s="263"/>
      <c r="L38" s="247"/>
      <c r="M38" s="248"/>
      <c r="N38" s="249"/>
      <c r="O38" s="413" t="str">
        <f>IF(OR(C38="SiA",C38="SeA",C38="Si"),1,"")</f>
        <v/>
      </c>
      <c r="P38" s="28"/>
      <c r="Q38" s="29"/>
      <c r="R38" s="405">
        <f>((Q38-P38)-(Q39-P39))</f>
        <v>0</v>
      </c>
      <c r="S38" s="273"/>
      <c r="T38" s="384"/>
      <c r="U38" s="273"/>
      <c r="V38" s="210" t="str">
        <f t="shared" ref="V38" si="35">IF(OR(C38="SiA",C38="SeA",C38="Si",C38="Ast"),1,"")</f>
        <v/>
      </c>
      <c r="W38" s="383"/>
    </row>
    <row r="39" spans="1:24" ht="12.75" customHeight="1" x14ac:dyDescent="0.25">
      <c r="A39" s="399"/>
      <c r="B39" s="275"/>
      <c r="C39" s="229"/>
      <c r="D39" s="26" t="s">
        <v>32</v>
      </c>
      <c r="E39" s="269"/>
      <c r="F39" s="56"/>
      <c r="G39" s="56"/>
      <c r="H39" s="416"/>
      <c r="I39" s="272"/>
      <c r="J39" s="235"/>
      <c r="K39" s="264"/>
      <c r="L39" s="247"/>
      <c r="M39" s="248"/>
      <c r="N39" s="249"/>
      <c r="O39" s="415"/>
      <c r="P39" s="28"/>
      <c r="Q39" s="29"/>
      <c r="R39" s="412"/>
      <c r="S39" s="209"/>
      <c r="T39" s="253"/>
      <c r="U39" s="209"/>
      <c r="V39" s="210"/>
      <c r="W39" s="367"/>
    </row>
    <row r="40" spans="1:24" ht="12.75" customHeight="1" x14ac:dyDescent="0.25">
      <c r="A40" s="399"/>
      <c r="B40" s="274">
        <f ca="1">DATE(Calendrier!$A$1,_xlfn.SHEET()-1,(ROW()/2)-1)</f>
        <v>43757</v>
      </c>
      <c r="C40" s="229"/>
      <c r="D40" s="26" t="s">
        <v>31</v>
      </c>
      <c r="E40" s="268" t="str">
        <f t="shared" si="31"/>
        <v/>
      </c>
      <c r="F40" s="56"/>
      <c r="G40" s="56"/>
      <c r="H40" s="414">
        <f>((G40-F40)+(G41-F41))</f>
        <v>0</v>
      </c>
      <c r="I40" s="271"/>
      <c r="J40" s="235" t="str">
        <f t="shared" ref="J40" si="36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413" t="str">
        <f>IF(OR(C40="SiA",C40="SeA",C40="Si"),1,"")</f>
        <v/>
      </c>
      <c r="P40" s="28"/>
      <c r="Q40" s="29"/>
      <c r="R40" s="405">
        <f>((Q40-P40)-(Q41-P41))</f>
        <v>0</v>
      </c>
      <c r="S40" s="209"/>
      <c r="T40" s="253"/>
      <c r="U40" s="209"/>
      <c r="V40" s="210" t="str">
        <f t="shared" ref="V40" si="37">IF(OR(C40="SiA",C40="SeA",C40="Si",C40="Ast"),1,"")</f>
        <v/>
      </c>
      <c r="W40" s="366"/>
    </row>
    <row r="41" spans="1:24" ht="12.75" customHeight="1" x14ac:dyDescent="0.25">
      <c r="A41" s="399"/>
      <c r="B41" s="275"/>
      <c r="C41" s="229"/>
      <c r="D41" s="26" t="s">
        <v>32</v>
      </c>
      <c r="E41" s="269"/>
      <c r="F41" s="56"/>
      <c r="G41" s="56"/>
      <c r="H41" s="416"/>
      <c r="I41" s="272"/>
      <c r="J41" s="235"/>
      <c r="K41" s="264"/>
      <c r="L41" s="247"/>
      <c r="M41" s="248"/>
      <c r="N41" s="249"/>
      <c r="O41" s="415"/>
      <c r="P41" s="28"/>
      <c r="Q41" s="29"/>
      <c r="R41" s="412"/>
      <c r="S41" s="209"/>
      <c r="T41" s="253"/>
      <c r="U41" s="209"/>
      <c r="V41" s="210"/>
      <c r="W41" s="367"/>
    </row>
    <row r="42" spans="1:24" ht="12.75" customHeight="1" x14ac:dyDescent="0.25">
      <c r="A42" s="399"/>
      <c r="B42" s="274">
        <f ca="1">DATE(Calendrier!$A$1,_xlfn.SHEET()-1,(ROW()/2)-1)</f>
        <v>43758</v>
      </c>
      <c r="C42" s="229"/>
      <c r="D42" s="26" t="s">
        <v>31</v>
      </c>
      <c r="E42" s="268" t="str">
        <f t="shared" si="31"/>
        <v/>
      </c>
      <c r="F42" s="56"/>
      <c r="G42" s="56"/>
      <c r="H42" s="414">
        <f>((G42-F42)+(G43-F43))</f>
        <v>0</v>
      </c>
      <c r="I42" s="271"/>
      <c r="J42" s="235" t="str">
        <f t="shared" ref="J42" si="38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413" t="str">
        <f>IF(OR(C42="SiA",C42="SeA",C42="Si"),1,"")</f>
        <v/>
      </c>
      <c r="P42" s="28"/>
      <c r="Q42" s="29"/>
      <c r="R42" s="405">
        <f>((Q42-P42)-(Q43-P43))</f>
        <v>0</v>
      </c>
      <c r="S42" s="209"/>
      <c r="T42" s="253"/>
      <c r="U42" s="209"/>
      <c r="V42" s="210" t="str">
        <f t="shared" ref="V42" si="39">IF(OR(C42="SiA",C42="SeA",C42="Si",C42="Ast"),1,"")</f>
        <v/>
      </c>
      <c r="W42" s="366"/>
    </row>
    <row r="43" spans="1:24" ht="12.75" customHeight="1" thickBot="1" x14ac:dyDescent="0.3">
      <c r="A43" s="400"/>
      <c r="B43" s="275"/>
      <c r="C43" s="229"/>
      <c r="D43" s="26" t="s">
        <v>32</v>
      </c>
      <c r="E43" s="269"/>
      <c r="F43" s="56"/>
      <c r="G43" s="56"/>
      <c r="H43" s="416"/>
      <c r="I43" s="272"/>
      <c r="J43" s="235"/>
      <c r="K43" s="264"/>
      <c r="L43" s="247"/>
      <c r="M43" s="248"/>
      <c r="N43" s="249"/>
      <c r="O43" s="415"/>
      <c r="P43" s="28"/>
      <c r="Q43" s="29"/>
      <c r="R43" s="412"/>
      <c r="S43" s="209"/>
      <c r="T43" s="253"/>
      <c r="U43" s="209"/>
      <c r="V43" s="210"/>
      <c r="W43" s="367"/>
    </row>
    <row r="44" spans="1:24" ht="12.75" customHeight="1" x14ac:dyDescent="0.25">
      <c r="A44" s="311" t="s">
        <v>156</v>
      </c>
      <c r="B44" s="266">
        <f ca="1">DATE(Calendrier!$A$1,_xlfn.SHEET()-1,(ROW()/2)-1)</f>
        <v>43759</v>
      </c>
      <c r="C44" s="229"/>
      <c r="D44" s="26" t="s">
        <v>31</v>
      </c>
      <c r="E44" s="268" t="str">
        <f t="shared" si="31"/>
        <v/>
      </c>
      <c r="F44" s="56"/>
      <c r="G44" s="56"/>
      <c r="H44" s="414">
        <f>((G44-F44)+(G45-F45))</f>
        <v>0</v>
      </c>
      <c r="I44" s="271"/>
      <c r="J44" s="235" t="str">
        <f t="shared" ref="J44" si="40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413" t="str">
        <f>IF(OR(C44="SiA",C44="SeA",C44="Si"),1,"")</f>
        <v/>
      </c>
      <c r="P44" s="28"/>
      <c r="Q44" s="29"/>
      <c r="R44" s="405">
        <f>((Q44-P44)-(Q45-P45))</f>
        <v>0</v>
      </c>
      <c r="S44" s="209"/>
      <c r="T44" s="253"/>
      <c r="U44" s="209"/>
      <c r="V44" s="210" t="str">
        <f t="shared" ref="V44" si="41">IF(OR(C44="SiA",C44="SeA",C44="Si",C44="Ast"),1,"")</f>
        <v/>
      </c>
      <c r="W44" s="366"/>
    </row>
    <row r="45" spans="1:24" ht="12.75" customHeight="1" thickBot="1" x14ac:dyDescent="0.3">
      <c r="A45" s="347"/>
      <c r="B45" s="267"/>
      <c r="C45" s="229"/>
      <c r="D45" s="26" t="s">
        <v>32</v>
      </c>
      <c r="E45" s="269"/>
      <c r="F45" s="56"/>
      <c r="G45" s="56"/>
      <c r="H45" s="416"/>
      <c r="I45" s="272"/>
      <c r="J45" s="235"/>
      <c r="K45" s="264"/>
      <c r="L45" s="247"/>
      <c r="M45" s="248"/>
      <c r="N45" s="249"/>
      <c r="O45" s="415"/>
      <c r="P45" s="28"/>
      <c r="Q45" s="29"/>
      <c r="R45" s="412"/>
      <c r="S45" s="209"/>
      <c r="T45" s="253"/>
      <c r="U45" s="209"/>
      <c r="V45" s="210"/>
      <c r="W45" s="367"/>
    </row>
    <row r="46" spans="1:24" ht="12.75" customHeight="1" x14ac:dyDescent="0.25">
      <c r="A46" s="446">
        <f>SUM(H44:H57,R44:R57)</f>
        <v>0</v>
      </c>
      <c r="B46" s="266">
        <f ca="1">DATE(Calendrier!$A$1,_xlfn.SHEET()-1,(ROW()/2)-1)</f>
        <v>43760</v>
      </c>
      <c r="C46" s="229"/>
      <c r="D46" s="26" t="s">
        <v>31</v>
      </c>
      <c r="E46" s="268" t="str">
        <f t="shared" si="31"/>
        <v/>
      </c>
      <c r="F46" s="56"/>
      <c r="G46" s="56"/>
      <c r="H46" s="414">
        <f>((G46-F46)+(G47-F47))</f>
        <v>0</v>
      </c>
      <c r="I46" s="271"/>
      <c r="J46" s="235" t="str">
        <f t="shared" ref="J46" si="4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413" t="str">
        <f>IF(OR(C46="SiA",C46="SeA",C46="Si"),1,"")</f>
        <v/>
      </c>
      <c r="P46" s="28"/>
      <c r="Q46" s="29"/>
      <c r="R46" s="405">
        <f>((Q46-P46)-(Q47-P47))</f>
        <v>0</v>
      </c>
      <c r="S46" s="209"/>
      <c r="T46" s="253"/>
      <c r="U46" s="209"/>
      <c r="V46" s="210" t="str">
        <f t="shared" ref="V46" si="43">IF(OR(C46="SiA",C46="SeA",C46="Si",C46="Ast"),1,"")</f>
        <v/>
      </c>
      <c r="W46" s="366"/>
    </row>
    <row r="47" spans="1:24" ht="12.75" customHeight="1" x14ac:dyDescent="0.25">
      <c r="A47" s="399"/>
      <c r="B47" s="267"/>
      <c r="C47" s="229"/>
      <c r="D47" s="26" t="s">
        <v>32</v>
      </c>
      <c r="E47" s="269"/>
      <c r="F47" s="56"/>
      <c r="G47" s="56"/>
      <c r="H47" s="416"/>
      <c r="I47" s="272"/>
      <c r="J47" s="235"/>
      <c r="K47" s="264"/>
      <c r="L47" s="239"/>
      <c r="M47" s="240"/>
      <c r="N47" s="241"/>
      <c r="O47" s="415"/>
      <c r="P47" s="28"/>
      <c r="Q47" s="29"/>
      <c r="R47" s="412"/>
      <c r="S47" s="209"/>
      <c r="T47" s="253"/>
      <c r="U47" s="209"/>
      <c r="V47" s="210"/>
      <c r="W47" s="367"/>
    </row>
    <row r="48" spans="1:24" ht="12.75" customHeight="1" x14ac:dyDescent="0.25">
      <c r="A48" s="399"/>
      <c r="B48" s="258">
        <f ca="1">DATE(Calendrier!$A$1,_xlfn.SHEET()-1,(ROW()/2)-1)</f>
        <v>43761</v>
      </c>
      <c r="C48" s="229"/>
      <c r="D48" s="26" t="s">
        <v>31</v>
      </c>
      <c r="E48" s="260" t="str">
        <f t="shared" si="31"/>
        <v/>
      </c>
      <c r="F48" s="57"/>
      <c r="G48" s="57"/>
      <c r="H48" s="414">
        <f>((G48-F48)+(G49-F49))</f>
        <v>0</v>
      </c>
      <c r="I48" s="262"/>
      <c r="J48" s="235" t="str">
        <f t="shared" ref="J48" si="44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413" t="str">
        <f>IF(OR(C48="SiA",C48="SeA",C48="Si"),1,"")</f>
        <v/>
      </c>
      <c r="P48" s="34"/>
      <c r="Q48" s="35"/>
      <c r="R48" s="405">
        <f>((Q48-P48)-(Q49-P49))</f>
        <v>0</v>
      </c>
      <c r="S48" s="209"/>
      <c r="T48" s="253"/>
      <c r="U48" s="209"/>
      <c r="V48" s="210" t="str">
        <f t="shared" ref="V48" si="45">IF(OR(C48="SiA",C48="SeA",C48="Si",C48="Ast"),1,"")</f>
        <v/>
      </c>
      <c r="W48" s="366"/>
    </row>
    <row r="49" spans="1:23" ht="12.75" customHeight="1" x14ac:dyDescent="0.25">
      <c r="A49" s="399"/>
      <c r="B49" s="259"/>
      <c r="C49" s="229"/>
      <c r="D49" s="26" t="s">
        <v>32</v>
      </c>
      <c r="E49" s="242"/>
      <c r="F49" s="40"/>
      <c r="G49" s="40"/>
      <c r="H49" s="409"/>
      <c r="I49" s="245"/>
      <c r="J49" s="235"/>
      <c r="K49" s="246"/>
      <c r="L49" s="239"/>
      <c r="M49" s="240"/>
      <c r="N49" s="241"/>
      <c r="O49" s="411"/>
      <c r="P49" s="37"/>
      <c r="Q49" s="38"/>
      <c r="R49" s="412"/>
      <c r="S49" s="209"/>
      <c r="T49" s="253"/>
      <c r="U49" s="209"/>
      <c r="V49" s="210"/>
      <c r="W49" s="367"/>
    </row>
    <row r="50" spans="1:23" ht="12.75" customHeight="1" x14ac:dyDescent="0.25">
      <c r="A50" s="399"/>
      <c r="B50" s="255">
        <f ca="1">DATE(Calendrier!$A$1,_xlfn.SHEET()-1,(ROW()/2)-1)</f>
        <v>43762</v>
      </c>
      <c r="C50" s="229"/>
      <c r="D50" s="26" t="s">
        <v>31</v>
      </c>
      <c r="E50" s="242" t="str">
        <f t="shared" si="31"/>
        <v/>
      </c>
      <c r="F50" s="40"/>
      <c r="G50" s="40"/>
      <c r="H50" s="408">
        <f>((G50-F50)+(G51-F51))</f>
        <v>0</v>
      </c>
      <c r="I50" s="245"/>
      <c r="J50" s="235" t="str">
        <f t="shared" ref="J50" si="46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410" t="str">
        <f>IF(OR(C50="SiA",C50="SeA",C50="Si"),1,"")</f>
        <v/>
      </c>
      <c r="P50" s="37"/>
      <c r="Q50" s="38"/>
      <c r="R50" s="405">
        <f>((Q50-P50)-(Q51-P51))</f>
        <v>0</v>
      </c>
      <c r="S50" s="209"/>
      <c r="T50" s="253"/>
      <c r="U50" s="209"/>
      <c r="V50" s="210" t="str">
        <f t="shared" ref="V50" si="47">IF(OR(C50="SiA",C50="SeA",C50="Si",C50="Ast"),1,"")</f>
        <v/>
      </c>
      <c r="W50" s="366"/>
    </row>
    <row r="51" spans="1:23" ht="12.75" customHeight="1" x14ac:dyDescent="0.25">
      <c r="A51" s="399"/>
      <c r="B51" s="255"/>
      <c r="C51" s="229"/>
      <c r="D51" s="26" t="s">
        <v>32</v>
      </c>
      <c r="E51" s="242"/>
      <c r="F51" s="40"/>
      <c r="G51" s="40"/>
      <c r="H51" s="409"/>
      <c r="I51" s="245"/>
      <c r="J51" s="235"/>
      <c r="K51" s="246"/>
      <c r="L51" s="247"/>
      <c r="M51" s="248"/>
      <c r="N51" s="249"/>
      <c r="O51" s="411"/>
      <c r="P51" s="37"/>
      <c r="Q51" s="38"/>
      <c r="R51" s="412"/>
      <c r="S51" s="209"/>
      <c r="T51" s="253"/>
      <c r="U51" s="209"/>
      <c r="V51" s="210"/>
      <c r="W51" s="367"/>
    </row>
    <row r="52" spans="1:23" ht="12.75" customHeight="1" x14ac:dyDescent="0.25">
      <c r="A52" s="399"/>
      <c r="B52" s="255">
        <f ca="1">DATE(Calendrier!$A$1,_xlfn.SHEET()-1,(ROW()/2)-1)</f>
        <v>43763</v>
      </c>
      <c r="C52" s="229"/>
      <c r="D52" s="26" t="s">
        <v>31</v>
      </c>
      <c r="E52" s="242" t="str">
        <f t="shared" si="31"/>
        <v/>
      </c>
      <c r="F52" s="40"/>
      <c r="G52" s="40"/>
      <c r="H52" s="408">
        <f>((G52-F52)+(G53-F53))</f>
        <v>0</v>
      </c>
      <c r="I52" s="245"/>
      <c r="J52" s="235" t="str">
        <f t="shared" ref="J52" si="48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410" t="str">
        <f>IF(OR(C52="SiA",C52="SeA",C52="Si"),1,"")</f>
        <v/>
      </c>
      <c r="P52" s="37"/>
      <c r="Q52" s="38"/>
      <c r="R52" s="405">
        <f>((Q52-P52)-(Q53-P53))</f>
        <v>0</v>
      </c>
      <c r="S52" s="209"/>
      <c r="T52" s="253"/>
      <c r="U52" s="209"/>
      <c r="V52" s="210" t="str">
        <f t="shared" ref="V52" si="49">IF(OR(C52="SiA",C52="SeA",C52="Si",C52="Ast"),1,"")</f>
        <v/>
      </c>
      <c r="W52" s="366"/>
    </row>
    <row r="53" spans="1:23" ht="12.75" customHeight="1" x14ac:dyDescent="0.25">
      <c r="A53" s="399"/>
      <c r="B53" s="255"/>
      <c r="C53" s="229"/>
      <c r="D53" s="26" t="s">
        <v>32</v>
      </c>
      <c r="E53" s="242"/>
      <c r="F53" s="40"/>
      <c r="G53" s="40"/>
      <c r="H53" s="409"/>
      <c r="I53" s="245"/>
      <c r="J53" s="235"/>
      <c r="K53" s="246"/>
      <c r="L53" s="247"/>
      <c r="M53" s="248"/>
      <c r="N53" s="249"/>
      <c r="O53" s="411"/>
      <c r="P53" s="37"/>
      <c r="Q53" s="38"/>
      <c r="R53" s="412"/>
      <c r="S53" s="209"/>
      <c r="T53" s="253"/>
      <c r="U53" s="209"/>
      <c r="V53" s="210"/>
      <c r="W53" s="367"/>
    </row>
    <row r="54" spans="1:23" ht="12.75" customHeight="1" x14ac:dyDescent="0.25">
      <c r="A54" s="399"/>
      <c r="B54" s="255">
        <f ca="1">DATE(Calendrier!$A$1,_xlfn.SHEET()-1,(ROW()/2)-1)</f>
        <v>43764</v>
      </c>
      <c r="C54" s="229"/>
      <c r="D54" s="26" t="s">
        <v>31</v>
      </c>
      <c r="E54" s="242" t="str">
        <f t="shared" si="31"/>
        <v/>
      </c>
      <c r="F54" s="40"/>
      <c r="G54" s="40"/>
      <c r="H54" s="408">
        <f>((G54-F54)+(G55-F55))</f>
        <v>0</v>
      </c>
      <c r="I54" s="245"/>
      <c r="J54" s="235" t="str">
        <f t="shared" ref="J54" si="50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410" t="str">
        <f>IF(OR(C54="SiA",C54="SeA",C54="Si"),1,"")</f>
        <v/>
      </c>
      <c r="P54" s="37"/>
      <c r="Q54" s="38"/>
      <c r="R54" s="405">
        <f>((Q54-P54)-(Q55-P55))</f>
        <v>0</v>
      </c>
      <c r="S54" s="209"/>
      <c r="T54" s="253"/>
      <c r="U54" s="209"/>
      <c r="V54" s="210" t="str">
        <f t="shared" ref="V54" si="51">IF(OR(C54="SiA",C54="SeA",C54="Si",C54="Ast"),1,"")</f>
        <v/>
      </c>
      <c r="W54" s="366"/>
    </row>
    <row r="55" spans="1:23" ht="12.75" customHeight="1" x14ac:dyDescent="0.25">
      <c r="A55" s="399"/>
      <c r="B55" s="255"/>
      <c r="C55" s="229"/>
      <c r="D55" s="26" t="s">
        <v>32</v>
      </c>
      <c r="E55" s="242"/>
      <c r="F55" s="40"/>
      <c r="G55" s="40"/>
      <c r="H55" s="409"/>
      <c r="I55" s="245"/>
      <c r="J55" s="235"/>
      <c r="K55" s="246"/>
      <c r="L55" s="247"/>
      <c r="M55" s="248"/>
      <c r="N55" s="249"/>
      <c r="O55" s="411"/>
      <c r="P55" s="37"/>
      <c r="Q55" s="38"/>
      <c r="R55" s="412"/>
      <c r="S55" s="209"/>
      <c r="T55" s="253"/>
      <c r="U55" s="209"/>
      <c r="V55" s="210"/>
      <c r="W55" s="367"/>
    </row>
    <row r="56" spans="1:23" ht="12.75" customHeight="1" x14ac:dyDescent="0.25">
      <c r="A56" s="399"/>
      <c r="B56" s="255">
        <f ca="1">DATE(Calendrier!$A$1,_xlfn.SHEET()-1,(ROW()/2)-1)</f>
        <v>43765</v>
      </c>
      <c r="C56" s="229"/>
      <c r="D56" s="26" t="s">
        <v>31</v>
      </c>
      <c r="E56" s="242" t="str">
        <f t="shared" si="31"/>
        <v/>
      </c>
      <c r="F56" s="40"/>
      <c r="G56" s="40"/>
      <c r="H56" s="408">
        <f>((G56-F56)+(G57-F57))</f>
        <v>0</v>
      </c>
      <c r="I56" s="245"/>
      <c r="J56" s="235" t="str">
        <f t="shared" ref="J56" si="52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410" t="str">
        <f>IF(OR(C56="SiA",C56="SeA",C56="Si"),1,"")</f>
        <v/>
      </c>
      <c r="P56" s="37"/>
      <c r="Q56" s="38"/>
      <c r="R56" s="405">
        <f>((Q56-P56)-(Q57-P57))</f>
        <v>0</v>
      </c>
      <c r="S56" s="209"/>
      <c r="T56" s="253"/>
      <c r="U56" s="209"/>
      <c r="V56" s="210" t="str">
        <f t="shared" ref="V56" si="53">IF(OR(C56="SiA",C56="SeA",C56="Si",C56="Ast"),1,"")</f>
        <v/>
      </c>
      <c r="W56" s="366"/>
    </row>
    <row r="57" spans="1:23" ht="12.75" customHeight="1" thickBot="1" x14ac:dyDescent="0.3">
      <c r="A57" s="400"/>
      <c r="B57" s="255"/>
      <c r="C57" s="229"/>
      <c r="D57" s="26" t="s">
        <v>32</v>
      </c>
      <c r="E57" s="242"/>
      <c r="F57" s="40"/>
      <c r="G57" s="40"/>
      <c r="H57" s="409"/>
      <c r="I57" s="245"/>
      <c r="J57" s="235"/>
      <c r="K57" s="246"/>
      <c r="L57" s="247"/>
      <c r="M57" s="248"/>
      <c r="N57" s="249"/>
      <c r="O57" s="411"/>
      <c r="P57" s="37"/>
      <c r="Q57" s="38"/>
      <c r="R57" s="412"/>
      <c r="S57" s="209"/>
      <c r="T57" s="253"/>
      <c r="U57" s="209"/>
      <c r="V57" s="210"/>
      <c r="W57" s="367"/>
    </row>
    <row r="58" spans="1:23" ht="12.75" customHeight="1" x14ac:dyDescent="0.25">
      <c r="A58" s="311" t="s">
        <v>157</v>
      </c>
      <c r="B58" s="254">
        <f ca="1">DATE(Calendrier!$A$1,_xlfn.SHEET()-1,(ROW()/2)-1)</f>
        <v>43766</v>
      </c>
      <c r="C58" s="229"/>
      <c r="D58" s="26" t="s">
        <v>31</v>
      </c>
      <c r="E58" s="242" t="str">
        <f t="shared" si="31"/>
        <v/>
      </c>
      <c r="F58" s="40"/>
      <c r="G58" s="40"/>
      <c r="H58" s="408">
        <f>((G58-F58)+(G59-F59))</f>
        <v>0</v>
      </c>
      <c r="I58" s="245"/>
      <c r="J58" s="235" t="str">
        <f t="shared" ref="J58" si="54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410" t="str">
        <f>IF(OR(C58="SiA",C58="SeA",C58="Si"),1,"")</f>
        <v/>
      </c>
      <c r="P58" s="37"/>
      <c r="Q58" s="38"/>
      <c r="R58" s="405">
        <f>((Q58-P58)-(Q59-P59))</f>
        <v>0</v>
      </c>
      <c r="S58" s="209"/>
      <c r="T58" s="253"/>
      <c r="U58" s="209"/>
      <c r="V58" s="210" t="str">
        <f t="shared" ref="V58" si="55">IF(OR(C58="SiA",C58="SeA",C58="Si",C58="Ast"),1,"")</f>
        <v/>
      </c>
      <c r="W58" s="366"/>
    </row>
    <row r="59" spans="1:23" ht="12.75" customHeight="1" thickBot="1" x14ac:dyDescent="0.3">
      <c r="A59" s="347"/>
      <c r="B59" s="254"/>
      <c r="C59" s="229"/>
      <c r="D59" s="26" t="s">
        <v>32</v>
      </c>
      <c r="E59" s="242"/>
      <c r="F59" s="40"/>
      <c r="G59" s="40"/>
      <c r="H59" s="409"/>
      <c r="I59" s="245"/>
      <c r="J59" s="235"/>
      <c r="K59" s="246"/>
      <c r="L59" s="247"/>
      <c r="M59" s="248"/>
      <c r="N59" s="249"/>
      <c r="O59" s="411"/>
      <c r="P59" s="37"/>
      <c r="Q59" s="38"/>
      <c r="R59" s="412"/>
      <c r="S59" s="209"/>
      <c r="T59" s="253"/>
      <c r="U59" s="209"/>
      <c r="V59" s="210"/>
      <c r="W59" s="367"/>
    </row>
    <row r="60" spans="1:23" ht="12.75" customHeight="1" x14ac:dyDescent="0.25">
      <c r="A60" s="446">
        <f>SUM(H58:H65,R58:R65)</f>
        <v>0</v>
      </c>
      <c r="B60" s="254">
        <f ca="1">DATE(Calendrier!$A$1,_xlfn.SHEET()-1,(ROW()/2)-1)</f>
        <v>43767</v>
      </c>
      <c r="C60" s="229"/>
      <c r="D60" s="26" t="s">
        <v>31</v>
      </c>
      <c r="E60" s="242" t="str">
        <f t="shared" si="31"/>
        <v/>
      </c>
      <c r="F60" s="40"/>
      <c r="G60" s="40"/>
      <c r="H60" s="408">
        <f>((G60-F60)+(G61-F61))</f>
        <v>0</v>
      </c>
      <c r="I60" s="245"/>
      <c r="J60" s="235" t="str">
        <f t="shared" ref="J60" si="56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410" t="str">
        <f>IF(OR(C60="SiA",C60="SeA",C60="Si"),1,"")</f>
        <v/>
      </c>
      <c r="P60" s="37"/>
      <c r="Q60" s="38"/>
      <c r="R60" s="405">
        <f>((Q60-P60)-(Q61-P61))</f>
        <v>0</v>
      </c>
      <c r="S60" s="209"/>
      <c r="T60" s="253"/>
      <c r="U60" s="209"/>
      <c r="V60" s="210" t="str">
        <f t="shared" ref="V60" si="57">IF(OR(C60="SiA",C60="SeA",C60="Si",C60="Ast"),1,"")</f>
        <v/>
      </c>
      <c r="W60" s="366"/>
    </row>
    <row r="61" spans="1:23" ht="12.75" customHeight="1" x14ac:dyDescent="0.25">
      <c r="A61" s="399"/>
      <c r="B61" s="254"/>
      <c r="C61" s="229"/>
      <c r="D61" s="26" t="s">
        <v>32</v>
      </c>
      <c r="E61" s="242"/>
      <c r="F61" s="40"/>
      <c r="G61" s="40"/>
      <c r="H61" s="409"/>
      <c r="I61" s="245"/>
      <c r="J61" s="235"/>
      <c r="K61" s="246"/>
      <c r="L61" s="239"/>
      <c r="M61" s="240"/>
      <c r="N61" s="241"/>
      <c r="O61" s="411"/>
      <c r="P61" s="37"/>
      <c r="Q61" s="38"/>
      <c r="R61" s="412"/>
      <c r="S61" s="209"/>
      <c r="T61" s="253"/>
      <c r="U61" s="209"/>
      <c r="V61" s="210"/>
      <c r="W61" s="367"/>
    </row>
    <row r="62" spans="1:23" ht="12.75" customHeight="1" x14ac:dyDescent="0.25">
      <c r="A62" s="399"/>
      <c r="B62" s="228">
        <f ca="1">DATE(Calendrier!$A$1,_xlfn.SHEET()-1,(ROW()/2)-1)</f>
        <v>43768</v>
      </c>
      <c r="C62" s="229"/>
      <c r="D62" s="26" t="s">
        <v>31</v>
      </c>
      <c r="E62" s="242" t="str">
        <f t="shared" si="31"/>
        <v/>
      </c>
      <c r="F62" s="36"/>
      <c r="G62" s="36"/>
      <c r="H62" s="408">
        <f>((G62-F62)+(G63-F63))</f>
        <v>0</v>
      </c>
      <c r="I62" s="245"/>
      <c r="J62" s="235" t="str">
        <f t="shared" ref="J62" si="58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410" t="str">
        <f>IF(OR(C62="SiA",C62="SeA",C62="Si"),1,"")</f>
        <v/>
      </c>
      <c r="P62" s="37"/>
      <c r="Q62" s="38"/>
      <c r="R62" s="405">
        <f>((Q62-P62)-(Q63-P63))</f>
        <v>0</v>
      </c>
      <c r="S62" s="209"/>
      <c r="T62" s="253"/>
      <c r="U62" s="209"/>
      <c r="V62" s="210" t="str">
        <f t="shared" ref="V62" si="59">IF(OR(C62="SiA",C62="SeA",C62="Si",C62="Ast"),1,"")</f>
        <v/>
      </c>
      <c r="W62" s="366"/>
    </row>
    <row r="63" spans="1:23" ht="12.75" customHeight="1" x14ac:dyDescent="0.25">
      <c r="A63" s="399"/>
      <c r="B63" s="228"/>
      <c r="C63" s="229"/>
      <c r="D63" s="26" t="s">
        <v>32</v>
      </c>
      <c r="E63" s="242"/>
      <c r="F63" s="36"/>
      <c r="G63" s="36"/>
      <c r="H63" s="409"/>
      <c r="I63" s="245"/>
      <c r="J63" s="235"/>
      <c r="K63" s="246"/>
      <c r="L63" s="239"/>
      <c r="M63" s="240"/>
      <c r="N63" s="241"/>
      <c r="O63" s="411"/>
      <c r="P63" s="38"/>
      <c r="Q63" s="38"/>
      <c r="R63" s="412"/>
      <c r="S63" s="209"/>
      <c r="T63" s="253"/>
      <c r="U63" s="209"/>
      <c r="V63" s="210"/>
      <c r="W63" s="367"/>
    </row>
    <row r="64" spans="1:23" ht="13.5" customHeight="1" thickBot="1" x14ac:dyDescent="0.3">
      <c r="A64" s="399"/>
      <c r="B64" s="228">
        <f ca="1">DATE(Calendrier!$A$1,_xlfn.SHEET()-1,(ROW()/2)-1)</f>
        <v>43769</v>
      </c>
      <c r="C64" s="229"/>
      <c r="D64" s="26" t="s">
        <v>31</v>
      </c>
      <c r="E64" s="231" t="str">
        <f t="shared" si="31"/>
        <v/>
      </c>
      <c r="F64" s="39"/>
      <c r="G64" s="40"/>
      <c r="H64" s="407">
        <f>((G64-F64)+(G65-F65))</f>
        <v>0</v>
      </c>
      <c r="I64" s="234"/>
      <c r="J64" s="235" t="str">
        <f t="shared" ref="J64" si="60">IF(OR(C64="SiA",C64="SeA",C64="Si",C64="Ast",C64="For"),1,"")</f>
        <v/>
      </c>
      <c r="K64" s="219" t="str">
        <f>IF(OR(C64="Cp"),1,"")</f>
        <v/>
      </c>
      <c r="L64" s="221"/>
      <c r="M64" s="221"/>
      <c r="N64" s="221"/>
      <c r="O64" s="230" t="str">
        <f>IF(OR(C64="SiA",C64="SeA",C64="Si"),1,"")</f>
        <v/>
      </c>
      <c r="P64" s="58"/>
      <c r="Q64" s="38"/>
      <c r="R64" s="405">
        <f>((Q64-P64)-(Q65-P65))</f>
        <v>0</v>
      </c>
      <c r="S64" s="209"/>
      <c r="T64" s="253"/>
      <c r="U64" s="209"/>
      <c r="V64" s="210" t="str">
        <f t="shared" ref="V64" si="61">IF(OR(C64="SiA",C64="SeA",C64="Si",C64="Ast"),1,"")</f>
        <v/>
      </c>
      <c r="W64" s="354"/>
    </row>
    <row r="65" spans="1:24" ht="13.5" customHeight="1" thickBot="1" x14ac:dyDescent="0.3">
      <c r="A65" s="400"/>
      <c r="B65" s="228"/>
      <c r="C65" s="230"/>
      <c r="D65" s="59" t="s">
        <v>32</v>
      </c>
      <c r="E65" s="232"/>
      <c r="F65" s="42"/>
      <c r="G65" s="42"/>
      <c r="H65" s="407"/>
      <c r="I65" s="234"/>
      <c r="J65" s="236"/>
      <c r="K65" s="220"/>
      <c r="L65" s="214"/>
      <c r="M65" s="214"/>
      <c r="N65" s="214"/>
      <c r="O65" s="404"/>
      <c r="P65" s="37"/>
      <c r="Q65" s="60"/>
      <c r="R65" s="406"/>
      <c r="S65" s="209"/>
      <c r="T65" s="253"/>
      <c r="U65" s="209"/>
      <c r="V65" s="211"/>
      <c r="W65" s="403"/>
    </row>
    <row r="66" spans="1:24" ht="16.5" thickBot="1" x14ac:dyDescent="0.3">
      <c r="B66" s="215" t="s">
        <v>35</v>
      </c>
      <c r="C66" s="216"/>
      <c r="E66" s="61">
        <f>SUM(E4:E65)</f>
        <v>0</v>
      </c>
      <c r="F66" s="352">
        <f>SUM(H4:H65)</f>
        <v>0</v>
      </c>
      <c r="G66" s="353"/>
      <c r="H66" s="62"/>
      <c r="I66" s="63">
        <f>SUM(I4:I65)</f>
        <v>0</v>
      </c>
      <c r="J66" s="64">
        <f>SUM(J4:J65)</f>
        <v>0</v>
      </c>
      <c r="K66" s="65">
        <f>SUM(K4:K65)</f>
        <v>0</v>
      </c>
      <c r="L66" s="66"/>
      <c r="M66" s="67"/>
      <c r="N66" s="68" t="s">
        <v>35</v>
      </c>
      <c r="O66" s="69">
        <f>SUM(O4:O65)</f>
        <v>0</v>
      </c>
      <c r="P66" s="70"/>
      <c r="Q66" s="71"/>
      <c r="R66" s="72">
        <f t="shared" ref="R66:W66" si="62">SUM(R4:R65)</f>
        <v>0</v>
      </c>
      <c r="S66" s="73">
        <f t="shared" si="62"/>
        <v>0</v>
      </c>
      <c r="T66" s="73">
        <f t="shared" si="62"/>
        <v>0</v>
      </c>
      <c r="U66" s="73">
        <f t="shared" si="62"/>
        <v>0</v>
      </c>
      <c r="V66" s="74">
        <f t="shared" si="62"/>
        <v>0</v>
      </c>
      <c r="W66" s="75">
        <f t="shared" si="62"/>
        <v>0</v>
      </c>
      <c r="X66" s="76"/>
    </row>
  </sheetData>
  <sheetProtection sheet="1" objects="1" scenarios="1"/>
  <mergeCells count="510">
    <mergeCell ref="A3:A4"/>
    <mergeCell ref="C3:D3"/>
    <mergeCell ref="L3:N3"/>
    <mergeCell ref="B4:B5"/>
    <mergeCell ref="C4:C5"/>
    <mergeCell ref="E4:E5"/>
    <mergeCell ref="J4:J5"/>
    <mergeCell ref="K4:K5"/>
    <mergeCell ref="V4:V5"/>
    <mergeCell ref="W4:W5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U14:U15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A5:A15"/>
    <mergeCell ref="A16:A17"/>
    <mergeCell ref="A30:A31"/>
    <mergeCell ref="A44:A45"/>
    <mergeCell ref="A58:A59"/>
    <mergeCell ref="A18:A29"/>
    <mergeCell ref="A32:A43"/>
    <mergeCell ref="A46:A57"/>
    <mergeCell ref="A60:A65"/>
  </mergeCells>
  <conditionalFormatting sqref="B62:I65 B4:B61 D4:U5 W4:W65 D6:I61 J6:U65">
    <cfRule type="expression" dxfId="21" priority="5">
      <formula>WEEKDAY(INDIRECT("$B"&amp;ROW()-MOD(ROW(),2)),2)&gt;5</formula>
    </cfRule>
  </conditionalFormatting>
  <conditionalFormatting sqref="C4:C61">
    <cfRule type="expression" dxfId="20" priority="4">
      <formula>WEEKDAY(INDIRECT("$B"&amp;ROW()-MOD(ROW(),2)),2)&gt;5</formula>
    </cfRule>
  </conditionalFormatting>
  <conditionalFormatting sqref="V4:V65">
    <cfRule type="expression" dxfId="19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02ACD859-C540-493D-98B8-E46262AF81F7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8E7A892B-642E-40B8-BEF9-DDD95EA05C0F}">
      <formula1>"Si,SiA,SeA,Ast,For,Fe,R3,Réc,Cp,AM"</formula1>
    </dataValidation>
  </dataValidations>
  <pageMargins left="0.7" right="0.7" top="0.75" bottom="0.75" header="0.3" footer="0.3"/>
  <ignoredErrors>
    <ignoredError sqref="H4:H65 O4:O65 J4:J6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500FEE4-D749-42E5-8F88-EC7C30D7C2E9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A8C9B563-06A5-48C4-B06F-0E889AA9179A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4F2C7-CEB1-42E0-A251-CF9CE1239A65}">
  <dimension ref="A1:Z64"/>
  <sheetViews>
    <sheetView showZeros="0" zoomScale="80" zoomScaleNormal="80" workbookViewId="0">
      <selection activeCell="C4" sqref="C4:C5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570312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445" t="s">
        <v>157</v>
      </c>
      <c r="B3" s="9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6" ht="12.75" customHeight="1" thickBot="1" x14ac:dyDescent="0.3">
      <c r="A4" s="395"/>
      <c r="B4" s="326">
        <f ca="1">DATE(Calendrier!$A$1,_xlfn.SHEET()-1,(ROW()/2)-1)</f>
        <v>43770</v>
      </c>
      <c r="C4" s="456"/>
      <c r="D4" s="20" t="s">
        <v>31</v>
      </c>
      <c r="E4" s="457" t="str">
        <f>IF(C4="","",IF(OR(C4="Cp",C4="AM",C4="Re",C4="Fe"),"",1))</f>
        <v/>
      </c>
      <c r="F4" s="163"/>
      <c r="G4" s="21"/>
      <c r="H4" s="429">
        <f>((G4-F4)+(G5-F5))</f>
        <v>0</v>
      </c>
      <c r="I4" s="330"/>
      <c r="J4" s="454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427" t="str">
        <f>IF(OR(C4="SiA",C4="SeA",C4="Si"),1,"")</f>
        <v/>
      </c>
      <c r="P4" s="22"/>
      <c r="Q4" s="23"/>
      <c r="R4" s="428">
        <f>((Q4-P4)-(Q5-P5))</f>
        <v>0</v>
      </c>
      <c r="S4" s="346"/>
      <c r="T4" s="393"/>
      <c r="U4" s="346"/>
      <c r="V4" s="455" t="str">
        <f>IF(OR(C4="SiA",C4="SeA",C4="Ast"),1,"")</f>
        <v/>
      </c>
      <c r="W4" s="387"/>
      <c r="X4" s="24"/>
      <c r="Y4" s="25"/>
      <c r="Z4" s="8"/>
    </row>
    <row r="5" spans="1:26" ht="13.5" customHeight="1" x14ac:dyDescent="0.25">
      <c r="A5" s="444">
        <f>SUM(H4:H9,R4:R9)+Oct!A60</f>
        <v>0</v>
      </c>
      <c r="B5" s="310"/>
      <c r="C5" s="411"/>
      <c r="D5" s="26" t="s">
        <v>32</v>
      </c>
      <c r="E5" s="231"/>
      <c r="F5" s="164"/>
      <c r="G5" s="27"/>
      <c r="H5" s="426"/>
      <c r="I5" s="272"/>
      <c r="J5" s="235"/>
      <c r="K5" s="316"/>
      <c r="L5" s="247"/>
      <c r="M5" s="248"/>
      <c r="N5" s="249"/>
      <c r="O5" s="415"/>
      <c r="P5" s="28"/>
      <c r="Q5" s="29"/>
      <c r="R5" s="412"/>
      <c r="S5" s="209"/>
      <c r="T5" s="253"/>
      <c r="U5" s="209"/>
      <c r="V5" s="210"/>
      <c r="W5" s="367"/>
      <c r="X5" s="24"/>
      <c r="Y5" s="25"/>
      <c r="Z5" s="8"/>
    </row>
    <row r="6" spans="1:26" ht="12.75" customHeight="1" x14ac:dyDescent="0.25">
      <c r="A6" s="397"/>
      <c r="B6" s="309">
        <f ca="1">DATE(Calendrier!$A$1,_xlfn.SHEET()-1,(ROW()/2)-1)</f>
        <v>43771</v>
      </c>
      <c r="C6" s="410"/>
      <c r="D6" s="20" t="s">
        <v>31</v>
      </c>
      <c r="E6" s="231" t="str">
        <f t="shared" ref="E6" si="0">IF(C6="","",IF(OR(C6="Cp",C6="AM",C6="Re",C6="Fe"),"",1))</f>
        <v/>
      </c>
      <c r="F6" s="165"/>
      <c r="G6" s="30"/>
      <c r="H6" s="425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413" t="str">
        <f>IF(OR(C6="SiA",C6="SeA",C6="Si"),1,"")</f>
        <v/>
      </c>
      <c r="P6" s="28"/>
      <c r="Q6" s="29"/>
      <c r="R6" s="405">
        <f>((Q6-P6)-(Q7-P7))</f>
        <v>0</v>
      </c>
      <c r="S6" s="209"/>
      <c r="T6" s="253"/>
      <c r="U6" s="209"/>
      <c r="V6" s="210" t="str">
        <f t="shared" ref="V6" si="2">IF(OR(C6="SiA",C6="SeA",C6="Si",C6="Ast"),1,"")</f>
        <v/>
      </c>
      <c r="W6" s="366"/>
      <c r="X6" s="31"/>
      <c r="Y6" s="32"/>
      <c r="Z6" s="8"/>
    </row>
    <row r="7" spans="1:26" ht="12.75" customHeight="1" x14ac:dyDescent="0.25">
      <c r="A7" s="397"/>
      <c r="B7" s="310"/>
      <c r="C7" s="411"/>
      <c r="D7" s="26" t="s">
        <v>32</v>
      </c>
      <c r="E7" s="231"/>
      <c r="F7" s="165"/>
      <c r="G7" s="30"/>
      <c r="H7" s="426"/>
      <c r="I7" s="322"/>
      <c r="J7" s="235"/>
      <c r="K7" s="316"/>
      <c r="L7" s="247"/>
      <c r="M7" s="248"/>
      <c r="N7" s="249"/>
      <c r="O7" s="415"/>
      <c r="P7" s="28"/>
      <c r="Q7" s="29"/>
      <c r="R7" s="412"/>
      <c r="S7" s="209"/>
      <c r="T7" s="253"/>
      <c r="U7" s="209"/>
      <c r="V7" s="210"/>
      <c r="W7" s="367"/>
      <c r="X7" s="31"/>
      <c r="Y7" s="32"/>
      <c r="Z7" s="8"/>
    </row>
    <row r="8" spans="1:26" ht="12.75" customHeight="1" x14ac:dyDescent="0.25">
      <c r="A8" s="397"/>
      <c r="B8" s="309">
        <f ca="1">DATE(Calendrier!$A$1,_xlfn.SHEET()-1,(ROW()/2)-1)</f>
        <v>43772</v>
      </c>
      <c r="C8" s="410"/>
      <c r="D8" s="26" t="s">
        <v>31</v>
      </c>
      <c r="E8" s="231" t="str">
        <f t="shared" ref="E8" si="3">IF(C8="","",IF(OR(C8="Cp",C8="AM",C8="Re",C8="Fe"),"",1))</f>
        <v/>
      </c>
      <c r="F8" s="165"/>
      <c r="G8" s="30"/>
      <c r="H8" s="425">
        <f>((G8-F8)+(G9-F9))</f>
        <v>0</v>
      </c>
      <c r="I8" s="321"/>
      <c r="J8" s="235" t="str">
        <f t="shared" ref="J8" si="4">IF(OR(C8="SiA",C8="SeA",C8="Si",C8="Ast",C8="For"),1,"")</f>
        <v/>
      </c>
      <c r="K8" s="315" t="str">
        <f>IF(OR(C8="Cp"),1,"")</f>
        <v/>
      </c>
      <c r="L8" s="247"/>
      <c r="M8" s="248"/>
      <c r="N8" s="249"/>
      <c r="O8" s="413" t="str">
        <f>IF(OR(C8="SiA",C8="SeA",C8="Si"),1,"")</f>
        <v/>
      </c>
      <c r="P8" s="28"/>
      <c r="Q8" s="29"/>
      <c r="R8" s="405">
        <f>((Q8-P8)-(Q9-P9))</f>
        <v>0</v>
      </c>
      <c r="S8" s="209"/>
      <c r="T8" s="253"/>
      <c r="U8" s="209"/>
      <c r="V8" s="210" t="str">
        <f t="shared" ref="V8" si="5">IF(OR(C8="SiA",C8="SeA",C8="Si",C8="Ast"),1,"")</f>
        <v/>
      </c>
      <c r="W8" s="366"/>
      <c r="X8" s="31"/>
      <c r="Y8" s="32"/>
      <c r="Z8" s="8"/>
    </row>
    <row r="9" spans="1:26" ht="12.75" customHeight="1" thickBot="1" x14ac:dyDescent="0.3">
      <c r="A9" s="397"/>
      <c r="B9" s="310"/>
      <c r="C9" s="411"/>
      <c r="D9" s="26" t="s">
        <v>32</v>
      </c>
      <c r="E9" s="231"/>
      <c r="F9" s="165"/>
      <c r="G9" s="30"/>
      <c r="H9" s="426"/>
      <c r="I9" s="322"/>
      <c r="J9" s="235"/>
      <c r="K9" s="316"/>
      <c r="L9" s="247"/>
      <c r="M9" s="248"/>
      <c r="N9" s="249"/>
      <c r="O9" s="415"/>
      <c r="P9" s="28"/>
      <c r="Q9" s="29"/>
      <c r="R9" s="412"/>
      <c r="S9" s="209"/>
      <c r="T9" s="253"/>
      <c r="U9" s="209"/>
      <c r="V9" s="210"/>
      <c r="W9" s="367"/>
      <c r="X9" s="31"/>
      <c r="Y9" s="32"/>
      <c r="Z9" s="8"/>
    </row>
    <row r="10" spans="1:26" ht="12.75" customHeight="1" x14ac:dyDescent="0.25">
      <c r="A10" s="445" t="s">
        <v>158</v>
      </c>
      <c r="B10" s="309">
        <f ca="1">DATE(Calendrier!$A$1,_xlfn.SHEET()-1,(ROW()/2)-1)</f>
        <v>43773</v>
      </c>
      <c r="C10" s="410"/>
      <c r="D10" s="26" t="s">
        <v>31</v>
      </c>
      <c r="E10" s="231" t="str">
        <f t="shared" ref="E10" si="6">IF(C10="","",IF(OR(C10="Cp",C10="AM",C10="Re",C10="Fe"),"",1))</f>
        <v/>
      </c>
      <c r="F10" s="165"/>
      <c r="G10" s="30"/>
      <c r="H10" s="425">
        <f>((G10-F10)+(G11-F11))</f>
        <v>0</v>
      </c>
      <c r="I10" s="321"/>
      <c r="J10" s="235" t="str">
        <f t="shared" ref="J10" si="7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413" t="str">
        <f>IF(OR(C10="SiA",C10="SeA",C10="Si"),1,"")</f>
        <v/>
      </c>
      <c r="P10" s="28"/>
      <c r="Q10" s="29"/>
      <c r="R10" s="405">
        <f>((Q10-P10)-(Q11-P11))</f>
        <v>0</v>
      </c>
      <c r="S10" s="209"/>
      <c r="T10" s="253"/>
      <c r="U10" s="209"/>
      <c r="V10" s="210" t="str">
        <f t="shared" ref="V10" si="8">IF(OR(C10="SiA",C10="SeA",C10="Si",C10="Ast"),1,"")</f>
        <v/>
      </c>
      <c r="W10" s="366"/>
      <c r="X10" s="31"/>
      <c r="Z10" s="8"/>
    </row>
    <row r="11" spans="1:26" ht="12.75" customHeight="1" thickBot="1" x14ac:dyDescent="0.3">
      <c r="A11" s="395"/>
      <c r="B11" s="310"/>
      <c r="C11" s="411"/>
      <c r="D11" s="26" t="s">
        <v>32</v>
      </c>
      <c r="E11" s="231"/>
      <c r="F11" s="165"/>
      <c r="G11" s="30"/>
      <c r="H11" s="426"/>
      <c r="I11" s="322"/>
      <c r="J11" s="235"/>
      <c r="K11" s="316"/>
      <c r="L11" s="247"/>
      <c r="M11" s="248"/>
      <c r="N11" s="249"/>
      <c r="O11" s="415"/>
      <c r="P11" s="28"/>
      <c r="Q11" s="29"/>
      <c r="R11" s="412"/>
      <c r="S11" s="209"/>
      <c r="T11" s="253"/>
      <c r="U11" s="209"/>
      <c r="V11" s="210"/>
      <c r="W11" s="367"/>
      <c r="X11" s="31"/>
      <c r="Z11" s="8"/>
    </row>
    <row r="12" spans="1:26" ht="12.75" customHeight="1" x14ac:dyDescent="0.25">
      <c r="A12" s="444">
        <f>SUM(H10:H23,R10:R23)</f>
        <v>0</v>
      </c>
      <c r="B12" s="309">
        <f ca="1">DATE(Calendrier!$A$1,_xlfn.SHEET()-1,(ROW()/2)-1)</f>
        <v>43774</v>
      </c>
      <c r="C12" s="410"/>
      <c r="D12" s="26" t="s">
        <v>31</v>
      </c>
      <c r="E12" s="231" t="str">
        <f t="shared" ref="E12" si="9">IF(C12="","",IF(OR(C12="Cp",C12="AM",C12="Re",C12="Fe"),"",1))</f>
        <v/>
      </c>
      <c r="F12" s="165"/>
      <c r="G12" s="30"/>
      <c r="H12" s="425">
        <f>((G12-F12)+(G13-F13))</f>
        <v>0</v>
      </c>
      <c r="I12" s="271"/>
      <c r="J12" s="235" t="str">
        <f t="shared" ref="J12" si="10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413" t="str">
        <f>IF(OR(C12="SiA",C12="SeA",C12="Si"),1,"")</f>
        <v/>
      </c>
      <c r="P12" s="28"/>
      <c r="Q12" s="29"/>
      <c r="R12" s="405">
        <f>((Q12-P12)-(Q13-P13))</f>
        <v>0</v>
      </c>
      <c r="S12" s="209"/>
      <c r="T12" s="253"/>
      <c r="U12" s="209"/>
      <c r="V12" s="210" t="str">
        <f t="shared" ref="V12" si="11">IF(OR(C12="SiA",C12="SeA",C12="Si",C12="Ast"),1,"")</f>
        <v/>
      </c>
      <c r="W12" s="366"/>
      <c r="X12" s="31"/>
      <c r="Z12" s="8"/>
    </row>
    <row r="13" spans="1:26" ht="12.75" customHeight="1" x14ac:dyDescent="0.25">
      <c r="A13" s="397"/>
      <c r="B13" s="310"/>
      <c r="C13" s="411"/>
      <c r="D13" s="26" t="s">
        <v>32</v>
      </c>
      <c r="E13" s="231"/>
      <c r="F13" s="165"/>
      <c r="G13" s="30"/>
      <c r="H13" s="426"/>
      <c r="I13" s="272"/>
      <c r="J13" s="235"/>
      <c r="K13" s="316"/>
      <c r="L13" s="247"/>
      <c r="M13" s="248"/>
      <c r="N13" s="249"/>
      <c r="O13" s="415"/>
      <c r="P13" s="28"/>
      <c r="Q13" s="29"/>
      <c r="R13" s="412"/>
      <c r="S13" s="209"/>
      <c r="T13" s="253"/>
      <c r="U13" s="209"/>
      <c r="V13" s="210"/>
      <c r="W13" s="367"/>
      <c r="X13" s="31"/>
      <c r="Z13" s="8"/>
    </row>
    <row r="14" spans="1:26" ht="12.75" customHeight="1" x14ac:dyDescent="0.25">
      <c r="A14" s="397"/>
      <c r="B14" s="309">
        <f ca="1">DATE(Calendrier!$A$1,_xlfn.SHEET()-1,(ROW()/2)-1)</f>
        <v>43775</v>
      </c>
      <c r="C14" s="410"/>
      <c r="D14" s="26" t="s">
        <v>31</v>
      </c>
      <c r="E14" s="231" t="str">
        <f t="shared" ref="E14" si="12">IF(C14="","",IF(OR(C14="Cp",C14="AM",C14="Re",C14="Fe"),"",1))</f>
        <v/>
      </c>
      <c r="F14" s="165"/>
      <c r="G14" s="30"/>
      <c r="H14" s="425">
        <f>((G14-F14)+(G15-F15))</f>
        <v>0</v>
      </c>
      <c r="I14" s="271"/>
      <c r="J14" s="235" t="str">
        <f t="shared" ref="J14" si="13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413" t="str">
        <f>IF(OR(C14="SiA",C14="SeA",C14="Si"),1,"")</f>
        <v/>
      </c>
      <c r="P14" s="28"/>
      <c r="Q14" s="29"/>
      <c r="R14" s="405">
        <f>((Q14-P14)-(Q15-P15))</f>
        <v>0</v>
      </c>
      <c r="S14" s="209"/>
      <c r="T14" s="253"/>
      <c r="U14" s="209"/>
      <c r="V14" s="210" t="str">
        <f t="shared" ref="V14" si="14">IF(OR(C14="SiA",C14="SeA",C14="Si",C14="Ast"),1,"")</f>
        <v/>
      </c>
      <c r="W14" s="366"/>
      <c r="X14" s="31"/>
      <c r="Z14" s="8"/>
    </row>
    <row r="15" spans="1:26" ht="13.5" customHeight="1" x14ac:dyDescent="0.25">
      <c r="A15" s="397"/>
      <c r="B15" s="310"/>
      <c r="C15" s="411"/>
      <c r="D15" s="26" t="s">
        <v>32</v>
      </c>
      <c r="E15" s="231"/>
      <c r="F15" s="165"/>
      <c r="G15" s="30"/>
      <c r="H15" s="426"/>
      <c r="I15" s="272"/>
      <c r="J15" s="235"/>
      <c r="K15" s="316"/>
      <c r="L15" s="239"/>
      <c r="M15" s="240"/>
      <c r="N15" s="241"/>
      <c r="O15" s="415"/>
      <c r="P15" s="28"/>
      <c r="Q15" s="29"/>
      <c r="R15" s="412"/>
      <c r="S15" s="209"/>
      <c r="T15" s="253"/>
      <c r="U15" s="209"/>
      <c r="V15" s="210"/>
      <c r="W15" s="367"/>
      <c r="X15" s="31"/>
      <c r="Z15" s="8"/>
    </row>
    <row r="16" spans="1:26" ht="12.75" customHeight="1" x14ac:dyDescent="0.25">
      <c r="A16" s="397"/>
      <c r="B16" s="313">
        <f ca="1">DATE(Calendrier!$A$1,_xlfn.SHEET()-1,(ROW()/2)-1)</f>
        <v>43776</v>
      </c>
      <c r="C16" s="410"/>
      <c r="D16" s="26" t="s">
        <v>31</v>
      </c>
      <c r="E16" s="231" t="str">
        <f t="shared" ref="E16" si="15">IF(C16="","",IF(OR(C16="Cp",C16="AM",C16="Re",C16="Fe"),"",1))</f>
        <v/>
      </c>
      <c r="F16" s="166"/>
      <c r="G16" s="33"/>
      <c r="H16" s="425">
        <f>((G16-F16)+(G17-F17))</f>
        <v>0</v>
      </c>
      <c r="I16" s="262"/>
      <c r="J16" s="235" t="str">
        <f t="shared" ref="J16" si="16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413" t="str">
        <f>IF(OR(C16="SiA",C16="SeA",C16="Si"),1,"")</f>
        <v/>
      </c>
      <c r="P16" s="34"/>
      <c r="Q16" s="35"/>
      <c r="R16" s="405">
        <f>((Q16-P16)-(Q17-P17))</f>
        <v>0</v>
      </c>
      <c r="S16" s="209"/>
      <c r="T16" s="253"/>
      <c r="U16" s="209"/>
      <c r="V16" s="210" t="str">
        <f t="shared" ref="V16" si="17">IF(OR(C16="SiA",C16="SeA",C16="Si",C16="Ast"),1,"")</f>
        <v/>
      </c>
      <c r="W16" s="366"/>
      <c r="X16" s="24"/>
      <c r="Z16" s="8"/>
    </row>
    <row r="17" spans="1:26" ht="13.5" customHeight="1" x14ac:dyDescent="0.25">
      <c r="A17" s="397"/>
      <c r="B17" s="255"/>
      <c r="C17" s="411"/>
      <c r="D17" s="26" t="s">
        <v>32</v>
      </c>
      <c r="E17" s="231"/>
      <c r="F17" s="167"/>
      <c r="G17" s="36"/>
      <c r="H17" s="424"/>
      <c r="I17" s="245"/>
      <c r="J17" s="235"/>
      <c r="K17" s="301"/>
      <c r="L17" s="239"/>
      <c r="M17" s="240"/>
      <c r="N17" s="241"/>
      <c r="O17" s="411"/>
      <c r="P17" s="37"/>
      <c r="Q17" s="38"/>
      <c r="R17" s="412"/>
      <c r="S17" s="209"/>
      <c r="T17" s="253"/>
      <c r="U17" s="209"/>
      <c r="V17" s="210"/>
      <c r="W17" s="367"/>
      <c r="X17" s="24"/>
      <c r="Z17" s="8"/>
    </row>
    <row r="18" spans="1:26" ht="12.75" customHeight="1" x14ac:dyDescent="0.25">
      <c r="A18" s="397"/>
      <c r="B18" s="255">
        <f ca="1">DATE(Calendrier!$A$1,_xlfn.SHEET()-1,(ROW()/2)-1)</f>
        <v>43777</v>
      </c>
      <c r="C18" s="410"/>
      <c r="D18" s="26" t="s">
        <v>31</v>
      </c>
      <c r="E18" s="231" t="str">
        <f t="shared" ref="E18" si="18">IF(C18="","",IF(OR(C18="Cp",C18="AM",C18="Re",C18="Fe"),"",1))</f>
        <v/>
      </c>
      <c r="F18" s="167"/>
      <c r="G18" s="36"/>
      <c r="H18" s="423">
        <f>((G18-F18)+(G19-F19))</f>
        <v>0</v>
      </c>
      <c r="I18" s="245"/>
      <c r="J18" s="235" t="str">
        <f t="shared" ref="J18" si="19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410" t="str">
        <f>IF(OR(C18="SiA",C18="SeA",C18="Si"),1,"")</f>
        <v/>
      </c>
      <c r="P18" s="37"/>
      <c r="Q18" s="38"/>
      <c r="R18" s="405">
        <f>((Q18-P18)-(Q19-P19))</f>
        <v>0</v>
      </c>
      <c r="S18" s="209"/>
      <c r="T18" s="253"/>
      <c r="U18" s="209"/>
      <c r="V18" s="210" t="str">
        <f t="shared" ref="V18" si="20">IF(OR(C18="SiA",C18="SeA",C18="Si",C18="Ast"),1,"")</f>
        <v/>
      </c>
      <c r="W18" s="366"/>
      <c r="X18" s="31"/>
      <c r="Z18" s="8"/>
    </row>
    <row r="19" spans="1:26" ht="12.75" customHeight="1" x14ac:dyDescent="0.25">
      <c r="A19" s="397"/>
      <c r="B19" s="255"/>
      <c r="C19" s="411"/>
      <c r="D19" s="26" t="s">
        <v>32</v>
      </c>
      <c r="E19" s="231"/>
      <c r="F19" s="167"/>
      <c r="G19" s="36"/>
      <c r="H19" s="424"/>
      <c r="I19" s="245"/>
      <c r="J19" s="235"/>
      <c r="K19" s="301"/>
      <c r="L19" s="247"/>
      <c r="M19" s="248"/>
      <c r="N19" s="249"/>
      <c r="O19" s="411"/>
      <c r="P19" s="37"/>
      <c r="Q19" s="38"/>
      <c r="R19" s="412"/>
      <c r="S19" s="209"/>
      <c r="T19" s="253"/>
      <c r="U19" s="209"/>
      <c r="V19" s="210"/>
      <c r="W19" s="367"/>
      <c r="X19" s="31"/>
      <c r="Z19" s="8"/>
    </row>
    <row r="20" spans="1:26" ht="12.75" customHeight="1" x14ac:dyDescent="0.25">
      <c r="A20" s="397"/>
      <c r="B20" s="255">
        <f ca="1">DATE(Calendrier!$A$1,_xlfn.SHEET()-1,(ROW()/2)-1)</f>
        <v>43778</v>
      </c>
      <c r="C20" s="410"/>
      <c r="D20" s="26" t="s">
        <v>31</v>
      </c>
      <c r="E20" s="231" t="str">
        <f t="shared" ref="E20" si="21">IF(C20="","",IF(OR(C20="Cp",C20="AM",C20="Re",C20="Fe"),"",1))</f>
        <v/>
      </c>
      <c r="F20" s="167"/>
      <c r="G20" s="36"/>
      <c r="H20" s="423">
        <f>((G20-F20)+(G21-F21))</f>
        <v>0</v>
      </c>
      <c r="I20" s="245"/>
      <c r="J20" s="235" t="str">
        <f t="shared" ref="J20" si="22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410" t="str">
        <f>IF(OR(C20="SiA",C20="SeA",C20="Si"),1,"")</f>
        <v/>
      </c>
      <c r="P20" s="37"/>
      <c r="Q20" s="38"/>
      <c r="R20" s="405">
        <f>((Q20-P20)-(Q21-P21))</f>
        <v>0</v>
      </c>
      <c r="S20" s="209"/>
      <c r="T20" s="253"/>
      <c r="U20" s="209"/>
      <c r="V20" s="210" t="str">
        <f t="shared" ref="V20" si="23">IF(OR(C20="SiA",C20="SeA",C20="Si",C20="Ast"),1,"")</f>
        <v/>
      </c>
      <c r="W20" s="366"/>
      <c r="X20" s="31"/>
      <c r="Z20" s="8"/>
    </row>
    <row r="21" spans="1:26" ht="12.75" customHeight="1" x14ac:dyDescent="0.25">
      <c r="A21" s="397"/>
      <c r="B21" s="255"/>
      <c r="C21" s="411"/>
      <c r="D21" s="26" t="s">
        <v>32</v>
      </c>
      <c r="E21" s="231"/>
      <c r="F21" s="167"/>
      <c r="G21" s="36"/>
      <c r="H21" s="424"/>
      <c r="I21" s="245"/>
      <c r="J21" s="235"/>
      <c r="K21" s="301"/>
      <c r="L21" s="247"/>
      <c r="M21" s="248"/>
      <c r="N21" s="249"/>
      <c r="O21" s="411"/>
      <c r="P21" s="37"/>
      <c r="Q21" s="38"/>
      <c r="R21" s="412"/>
      <c r="S21" s="209"/>
      <c r="T21" s="253"/>
      <c r="U21" s="209"/>
      <c r="V21" s="210"/>
      <c r="W21" s="367"/>
      <c r="X21" s="31"/>
      <c r="Z21" s="8"/>
    </row>
    <row r="22" spans="1:26" ht="12.75" customHeight="1" x14ac:dyDescent="0.25">
      <c r="A22" s="397"/>
      <c r="B22" s="255">
        <f ca="1">DATE(Calendrier!$A$1,_xlfn.SHEET()-1,(ROW()/2)-1)</f>
        <v>43779</v>
      </c>
      <c r="C22" s="410"/>
      <c r="D22" s="26" t="s">
        <v>31</v>
      </c>
      <c r="E22" s="231" t="str">
        <f t="shared" ref="E22" si="24">IF(C22="","",IF(OR(C22="Cp",C22="AM",C22="Re",C22="Fe"),"",1))</f>
        <v/>
      </c>
      <c r="F22" s="167"/>
      <c r="G22" s="36"/>
      <c r="H22" s="423">
        <f>((G22-F22)+(G23-F23))</f>
        <v>0</v>
      </c>
      <c r="I22" s="245"/>
      <c r="J22" s="235" t="str">
        <f t="shared" ref="J22" si="25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410" t="str">
        <f>IF(OR(C22="SiA",C22="SeA",C22="Si"),1,"")</f>
        <v/>
      </c>
      <c r="P22" s="37"/>
      <c r="Q22" s="38"/>
      <c r="R22" s="405">
        <f>((Q22-P22)-(Q23-P23))</f>
        <v>0</v>
      </c>
      <c r="S22" s="209"/>
      <c r="T22" s="253"/>
      <c r="U22" s="209"/>
      <c r="V22" s="210" t="str">
        <f t="shared" ref="V22" si="26">IF(OR(C22="SiA",C22="SeA",C22="Si",C22="Ast"),1,"")</f>
        <v/>
      </c>
      <c r="W22" s="366"/>
      <c r="X22" s="31"/>
      <c r="Z22" s="8"/>
    </row>
    <row r="23" spans="1:26" ht="12.75" customHeight="1" thickBot="1" x14ac:dyDescent="0.3">
      <c r="A23" s="402"/>
      <c r="B23" s="255"/>
      <c r="C23" s="411"/>
      <c r="D23" s="26" t="s">
        <v>32</v>
      </c>
      <c r="E23" s="231"/>
      <c r="F23" s="167"/>
      <c r="G23" s="36"/>
      <c r="H23" s="424"/>
      <c r="I23" s="245"/>
      <c r="J23" s="235"/>
      <c r="K23" s="301"/>
      <c r="L23" s="247"/>
      <c r="M23" s="248"/>
      <c r="N23" s="249"/>
      <c r="O23" s="411"/>
      <c r="P23" s="37"/>
      <c r="Q23" s="38"/>
      <c r="R23" s="412"/>
      <c r="S23" s="209"/>
      <c r="T23" s="253"/>
      <c r="U23" s="209"/>
      <c r="V23" s="210"/>
      <c r="W23" s="367"/>
      <c r="X23" s="31"/>
      <c r="Z23" s="8"/>
    </row>
    <row r="24" spans="1:26" ht="12.75" customHeight="1" x14ac:dyDescent="0.25">
      <c r="A24" s="445" t="s">
        <v>159</v>
      </c>
      <c r="B24" s="255">
        <f ca="1">DATE(Calendrier!$A$1,_xlfn.SHEET()-1,(ROW()/2)-1)</f>
        <v>43780</v>
      </c>
      <c r="C24" s="410"/>
      <c r="D24" s="26" t="s">
        <v>31</v>
      </c>
      <c r="E24" s="231" t="str">
        <f t="shared" ref="E24" si="27">IF(C24="","",IF(OR(C24="Cp",C24="AM",C24="Re",C24="Fe"),"",1))</f>
        <v/>
      </c>
      <c r="F24" s="167"/>
      <c r="G24" s="36"/>
      <c r="H24" s="423">
        <f>((G24-F24)+(G25-F25))</f>
        <v>0</v>
      </c>
      <c r="I24" s="245"/>
      <c r="J24" s="235" t="str">
        <f t="shared" ref="J24" si="28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410" t="str">
        <f>IF(OR(C24="SiA",C24="SeA",C24="Si"),1,"")</f>
        <v/>
      </c>
      <c r="P24" s="37"/>
      <c r="Q24" s="38"/>
      <c r="R24" s="405">
        <f>((Q24-P24)-(Q25-P25))</f>
        <v>0</v>
      </c>
      <c r="S24" s="209"/>
      <c r="T24" s="253"/>
      <c r="U24" s="209"/>
      <c r="V24" s="210" t="str">
        <f t="shared" ref="V24" si="29">IF(OR(C24="SiA",C24="SeA",C24="Si",C24="Ast"),1,"")</f>
        <v/>
      </c>
      <c r="W24" s="366"/>
      <c r="X24" s="31"/>
    </row>
    <row r="25" spans="1:26" ht="12.75" customHeight="1" thickBot="1" x14ac:dyDescent="0.3">
      <c r="A25" s="395"/>
      <c r="B25" s="255"/>
      <c r="C25" s="411"/>
      <c r="D25" s="26" t="s">
        <v>32</v>
      </c>
      <c r="E25" s="231"/>
      <c r="F25" s="167"/>
      <c r="G25" s="36"/>
      <c r="H25" s="424"/>
      <c r="I25" s="245"/>
      <c r="J25" s="235"/>
      <c r="K25" s="301"/>
      <c r="L25" s="247"/>
      <c r="M25" s="248"/>
      <c r="N25" s="249"/>
      <c r="O25" s="411"/>
      <c r="P25" s="37"/>
      <c r="Q25" s="38"/>
      <c r="R25" s="412"/>
      <c r="S25" s="209"/>
      <c r="T25" s="253"/>
      <c r="U25" s="209"/>
      <c r="V25" s="210"/>
      <c r="W25" s="367"/>
      <c r="X25" s="31"/>
    </row>
    <row r="26" spans="1:26" ht="12.75" customHeight="1" x14ac:dyDescent="0.25">
      <c r="A26" s="444">
        <f>SUM(H24:H37,R24:R37)</f>
        <v>0</v>
      </c>
      <c r="B26" s="255">
        <f ca="1">DATE(Calendrier!$A$1,_xlfn.SHEET()-1,(ROW()/2)-1)</f>
        <v>43781</v>
      </c>
      <c r="C26" s="410"/>
      <c r="D26" s="26" t="s">
        <v>31</v>
      </c>
      <c r="E26" s="231" t="str">
        <f t="shared" ref="E26" si="30">IF(C26="","",IF(OR(C26="Cp",C26="AM",C26="Re",C26="Fe"),"",1))</f>
        <v/>
      </c>
      <c r="F26" s="167"/>
      <c r="G26" s="36"/>
      <c r="H26" s="423">
        <f>((G26-F26)+(G27-F27))</f>
        <v>0</v>
      </c>
      <c r="I26" s="245"/>
      <c r="J26" s="235" t="str">
        <f t="shared" ref="J26" si="3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410" t="str">
        <f>IF(OR(C26="SiA",C26="SeA",C26="Si"),1,"")</f>
        <v/>
      </c>
      <c r="P26" s="37"/>
      <c r="Q26" s="38"/>
      <c r="R26" s="405">
        <f>((Q26-P26)-(Q27-P27))</f>
        <v>0</v>
      </c>
      <c r="S26" s="209"/>
      <c r="T26" s="253"/>
      <c r="U26" s="209"/>
      <c r="V26" s="210" t="str">
        <f t="shared" ref="V26" si="32">IF(OR(C26="SiA",C26="SeA",C26="Si",C26="Ast"),1,"")</f>
        <v/>
      </c>
      <c r="W26" s="366"/>
      <c r="X26" s="31"/>
    </row>
    <row r="27" spans="1:26" ht="12.75" customHeight="1" x14ac:dyDescent="0.25">
      <c r="A27" s="397"/>
      <c r="B27" s="255"/>
      <c r="C27" s="411"/>
      <c r="D27" s="26" t="s">
        <v>32</v>
      </c>
      <c r="E27" s="231"/>
      <c r="F27" s="167"/>
      <c r="G27" s="36"/>
      <c r="H27" s="424"/>
      <c r="I27" s="245"/>
      <c r="J27" s="235"/>
      <c r="K27" s="301"/>
      <c r="L27" s="247"/>
      <c r="M27" s="248"/>
      <c r="N27" s="249"/>
      <c r="O27" s="411"/>
      <c r="P27" s="37"/>
      <c r="Q27" s="38"/>
      <c r="R27" s="412"/>
      <c r="S27" s="209"/>
      <c r="T27" s="253"/>
      <c r="U27" s="209"/>
      <c r="V27" s="210"/>
      <c r="W27" s="367"/>
      <c r="X27" s="31"/>
    </row>
    <row r="28" spans="1:26" ht="12.75" customHeight="1" x14ac:dyDescent="0.25">
      <c r="A28" s="397"/>
      <c r="B28" s="255">
        <f ca="1">DATE(Calendrier!$A$1,_xlfn.SHEET()-1,(ROW()/2)-1)</f>
        <v>43782</v>
      </c>
      <c r="C28" s="410"/>
      <c r="D28" s="26" t="s">
        <v>31</v>
      </c>
      <c r="E28" s="231" t="str">
        <f t="shared" ref="E28" si="33">IF(C28="","",IF(OR(C28="Cp",C28="AM",C28="Re",C28="Fe"),"",1))</f>
        <v/>
      </c>
      <c r="F28" s="167"/>
      <c r="G28" s="36"/>
      <c r="H28" s="423">
        <f>((G28-F28)+(G29-F29))</f>
        <v>0</v>
      </c>
      <c r="I28" s="245"/>
      <c r="J28" s="235" t="str">
        <f t="shared" ref="J28" si="34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410" t="str">
        <f>IF(OR(C28="SiA",C28="SeA",C28="Si"),1,"")</f>
        <v/>
      </c>
      <c r="P28" s="37"/>
      <c r="Q28" s="38"/>
      <c r="R28" s="405">
        <f>((Q28-P28)-(Q29-P29))</f>
        <v>0</v>
      </c>
      <c r="S28" s="209"/>
      <c r="T28" s="253"/>
      <c r="U28" s="209"/>
      <c r="V28" s="210" t="str">
        <f t="shared" ref="V28" si="35">IF(OR(C28="SiA",C28="SeA",C28="Si",C28="Ast"),1,"")</f>
        <v/>
      </c>
      <c r="W28" s="366"/>
      <c r="X28" s="31"/>
    </row>
    <row r="29" spans="1:26" ht="13.5" customHeight="1" x14ac:dyDescent="0.25">
      <c r="A29" s="397"/>
      <c r="B29" s="255"/>
      <c r="C29" s="411"/>
      <c r="D29" s="26" t="s">
        <v>32</v>
      </c>
      <c r="E29" s="231"/>
      <c r="F29" s="167"/>
      <c r="G29" s="36"/>
      <c r="H29" s="424"/>
      <c r="I29" s="245"/>
      <c r="J29" s="235"/>
      <c r="K29" s="301"/>
      <c r="L29" s="239"/>
      <c r="M29" s="240"/>
      <c r="N29" s="241"/>
      <c r="O29" s="411"/>
      <c r="P29" s="37"/>
      <c r="Q29" s="38"/>
      <c r="R29" s="412"/>
      <c r="S29" s="209"/>
      <c r="T29" s="253"/>
      <c r="U29" s="209"/>
      <c r="V29" s="210"/>
      <c r="W29" s="367"/>
      <c r="X29" s="31"/>
    </row>
    <row r="30" spans="1:26" ht="13.5" customHeight="1" x14ac:dyDescent="0.25">
      <c r="A30" s="397"/>
      <c r="B30" s="255">
        <f ca="1">DATE(Calendrier!$A$1,_xlfn.SHEET()-1,(ROW()/2)-1)</f>
        <v>43783</v>
      </c>
      <c r="C30" s="410"/>
      <c r="D30" s="26" t="s">
        <v>31</v>
      </c>
      <c r="E30" s="231" t="str">
        <f t="shared" ref="E30" si="36">IF(C30="","",IF(OR(C30="Cp",C30="AM",C30="Re",C30="Fe"),"",1))</f>
        <v/>
      </c>
      <c r="F30" s="167"/>
      <c r="G30" s="36"/>
      <c r="H30" s="423">
        <f>((G30-F30)+(G31-F31))</f>
        <v>0</v>
      </c>
      <c r="I30" s="245"/>
      <c r="J30" s="235" t="str">
        <f t="shared" ref="J30" si="37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410" t="str">
        <f>IF(OR(C30="SiA",C30="SeA",C30="Si"),1,"")</f>
        <v/>
      </c>
      <c r="P30" s="37"/>
      <c r="Q30" s="38"/>
      <c r="R30" s="405">
        <f>((Q30-P30)-(Q31-P31))</f>
        <v>0</v>
      </c>
      <c r="S30" s="209"/>
      <c r="T30" s="253"/>
      <c r="U30" s="209"/>
      <c r="V30" s="210" t="str">
        <f t="shared" ref="V30" si="38">IF(OR(C30="SiA",C30="SeA",C30="Si",C30="Ast"),1,"")</f>
        <v/>
      </c>
      <c r="W30" s="366"/>
      <c r="X30" s="24"/>
    </row>
    <row r="31" spans="1:26" ht="13.5" customHeight="1" x14ac:dyDescent="0.25">
      <c r="A31" s="397"/>
      <c r="B31" s="255"/>
      <c r="C31" s="411"/>
      <c r="D31" s="26" t="s">
        <v>32</v>
      </c>
      <c r="E31" s="231"/>
      <c r="F31" s="167"/>
      <c r="G31" s="36"/>
      <c r="H31" s="424"/>
      <c r="I31" s="245"/>
      <c r="J31" s="235"/>
      <c r="K31" s="301"/>
      <c r="L31" s="239"/>
      <c r="M31" s="240"/>
      <c r="N31" s="241"/>
      <c r="O31" s="411"/>
      <c r="P31" s="38"/>
      <c r="Q31" s="38"/>
      <c r="R31" s="412"/>
      <c r="S31" s="209"/>
      <c r="T31" s="253"/>
      <c r="U31" s="209"/>
      <c r="V31" s="210"/>
      <c r="W31" s="367"/>
      <c r="X31" s="24"/>
    </row>
    <row r="32" spans="1:26" ht="12.75" customHeight="1" x14ac:dyDescent="0.25">
      <c r="A32" s="397"/>
      <c r="B32" s="228">
        <f ca="1">DATE(Calendrier!$A$1,_xlfn.SHEET()-1,(ROW()/2)-1)</f>
        <v>43784</v>
      </c>
      <c r="C32" s="410"/>
      <c r="D32" s="26" t="s">
        <v>31</v>
      </c>
      <c r="E32" s="231" t="str">
        <f t="shared" ref="E32" si="39">IF(C32="","",IF(OR(C32="Cp",C32="AM",C32="Re",C32="Fe"),"",1))</f>
        <v/>
      </c>
      <c r="F32" s="39"/>
      <c r="G32" s="40"/>
      <c r="H32" s="407">
        <f>((G32-F32)+(G33-F33))</f>
        <v>0</v>
      </c>
      <c r="I32" s="234"/>
      <c r="J32" s="235" t="str">
        <f t="shared" ref="J32" si="40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410" t="str">
        <f>IF(OR(C32="SiA",C32="SeA",C32="Si"),1,"")</f>
        <v/>
      </c>
      <c r="P32" s="38"/>
      <c r="Q32" s="38"/>
      <c r="R32" s="405">
        <f>((Q32-P32)-(Q33-P33))</f>
        <v>0</v>
      </c>
      <c r="S32" s="209"/>
      <c r="T32" s="253"/>
      <c r="U32" s="209"/>
      <c r="V32" s="210" t="str">
        <f t="shared" ref="V32" si="41">IF(OR(C32="SiA",C32="SeA",C32="Si",C32="Ast"),1,"")</f>
        <v/>
      </c>
      <c r="W32" s="366"/>
      <c r="X32" s="41"/>
    </row>
    <row r="33" spans="1:24" ht="12.75" customHeight="1" x14ac:dyDescent="0.25">
      <c r="A33" s="397"/>
      <c r="B33" s="228"/>
      <c r="C33" s="411"/>
      <c r="D33" s="26" t="s">
        <v>32</v>
      </c>
      <c r="E33" s="231"/>
      <c r="F33" s="150"/>
      <c r="G33" s="42"/>
      <c r="H33" s="422"/>
      <c r="I33" s="234"/>
      <c r="J33" s="235"/>
      <c r="K33" s="246"/>
      <c r="L33" s="221"/>
      <c r="M33" s="221"/>
      <c r="N33" s="221"/>
      <c r="O33" s="411"/>
      <c r="P33" s="38"/>
      <c r="Q33" s="38"/>
      <c r="R33" s="412"/>
      <c r="S33" s="302"/>
      <c r="T33" s="386"/>
      <c r="U33" s="302"/>
      <c r="V33" s="210"/>
      <c r="W33" s="383"/>
      <c r="X33" s="24"/>
    </row>
    <row r="34" spans="1:24" ht="13.5" customHeight="1" x14ac:dyDescent="0.25">
      <c r="A34" s="397"/>
      <c r="B34" s="228">
        <f ca="1">DATE(Calendrier!$A$1,_xlfn.SHEET()-1,(ROW()/2)-1)</f>
        <v>43785</v>
      </c>
      <c r="C34" s="410"/>
      <c r="D34" s="26" t="s">
        <v>31</v>
      </c>
      <c r="E34" s="231" t="str">
        <f t="shared" ref="E34" si="42">IF(C34="","",IF(OR(C34="Cp",C34="AM",C34="Re",C34="Fe"),"",1))</f>
        <v/>
      </c>
      <c r="F34" s="43"/>
      <c r="G34" s="44"/>
      <c r="H34" s="421">
        <f>((G34-F34)+(G35-F35))</f>
        <v>0</v>
      </c>
      <c r="I34" s="234"/>
      <c r="J34" s="235" t="str">
        <f t="shared" ref="J34" si="43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29" t="str">
        <f>IF(OR(C34="SiA",C34="SeA",C34="Si"),1,"")</f>
        <v/>
      </c>
      <c r="P34" s="38"/>
      <c r="Q34" s="38"/>
      <c r="R34" s="420">
        <f>((Q34-P34)-(Q35-P35))</f>
        <v>0</v>
      </c>
      <c r="S34" s="379"/>
      <c r="T34" s="381"/>
      <c r="U34" s="276"/>
      <c r="V34" s="210" t="str">
        <f t="shared" ref="V34" si="44">IF(OR(C34="SiA",C34="SeA",C34="Si",C34="Ast"),1,"")</f>
        <v/>
      </c>
      <c r="W34" s="375"/>
      <c r="X34" s="24"/>
    </row>
    <row r="35" spans="1:24" ht="13.5" customHeight="1" x14ac:dyDescent="0.25">
      <c r="A35" s="397"/>
      <c r="B35" s="228"/>
      <c r="C35" s="411"/>
      <c r="D35" s="26" t="s">
        <v>32</v>
      </c>
      <c r="E35" s="231"/>
      <c r="F35" s="39"/>
      <c r="G35" s="47"/>
      <c r="H35" s="418"/>
      <c r="I35" s="234"/>
      <c r="J35" s="235"/>
      <c r="K35" s="246"/>
      <c r="L35" s="221"/>
      <c r="M35" s="221"/>
      <c r="N35" s="221"/>
      <c r="O35" s="229"/>
      <c r="P35" s="38"/>
      <c r="Q35" s="38"/>
      <c r="R35" s="375"/>
      <c r="S35" s="379"/>
      <c r="T35" s="381"/>
      <c r="U35" s="276"/>
      <c r="V35" s="210"/>
      <c r="W35" s="375"/>
      <c r="X35" s="24"/>
    </row>
    <row r="36" spans="1:24" ht="12.75" customHeight="1" x14ac:dyDescent="0.25">
      <c r="A36" s="397"/>
      <c r="B36" s="254">
        <f ca="1">DATE(Calendrier!$A$1,_xlfn.SHEET()-1,(ROW()/2)-1)</f>
        <v>43786</v>
      </c>
      <c r="C36" s="410"/>
      <c r="D36" s="48" t="s">
        <v>31</v>
      </c>
      <c r="E36" s="231" t="str">
        <f t="shared" ref="E36" si="45">IF(C36="","",IF(OR(C36="Cp",C36="AM",C36="Re",C36="Fe"),"",1))</f>
        <v/>
      </c>
      <c r="F36" s="168"/>
      <c r="G36" s="50"/>
      <c r="H36" s="418">
        <f>((G36-F36)+(G37-F37))</f>
        <v>0</v>
      </c>
      <c r="I36" s="296"/>
      <c r="J36" s="235" t="str">
        <f t="shared" ref="J36" si="46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29" t="str">
        <f>IF(OR(C36="SiA",C36="SeA",C36="Si"),1,"")</f>
        <v/>
      </c>
      <c r="P36" s="51"/>
      <c r="Q36" s="52"/>
      <c r="R36" s="375">
        <f>((Q36-P36)-(Q37-P37))</f>
        <v>0</v>
      </c>
      <c r="S36" s="379"/>
      <c r="T36" s="381"/>
      <c r="U36" s="276"/>
      <c r="V36" s="210" t="str">
        <f t="shared" ref="V36" si="47">IF(OR(C36="SiA",C36="SeA",C36="Si",C36="Ast"),1,"")</f>
        <v/>
      </c>
      <c r="W36" s="375"/>
      <c r="X36" s="53"/>
    </row>
    <row r="37" spans="1:24" ht="12.75" customHeight="1" thickBot="1" x14ac:dyDescent="0.3">
      <c r="A37" s="402"/>
      <c r="B37" s="292"/>
      <c r="C37" s="411"/>
      <c r="D37" s="20" t="s">
        <v>32</v>
      </c>
      <c r="E37" s="231"/>
      <c r="F37" s="54"/>
      <c r="G37" s="55"/>
      <c r="H37" s="419"/>
      <c r="I37" s="297"/>
      <c r="J37" s="235"/>
      <c r="K37" s="283"/>
      <c r="L37" s="280"/>
      <c r="M37" s="281"/>
      <c r="N37" s="282"/>
      <c r="O37" s="417"/>
      <c r="P37" s="28"/>
      <c r="Q37" s="29"/>
      <c r="R37" s="376"/>
      <c r="S37" s="380"/>
      <c r="T37" s="382"/>
      <c r="U37" s="277"/>
      <c r="V37" s="210"/>
      <c r="W37" s="376"/>
    </row>
    <row r="38" spans="1:24" ht="12.75" customHeight="1" x14ac:dyDescent="0.25">
      <c r="A38" s="445" t="s">
        <v>160</v>
      </c>
      <c r="B38" s="274">
        <f ca="1">DATE(Calendrier!$A$1,_xlfn.SHEET()-1,(ROW()/2)-1)</f>
        <v>43787</v>
      </c>
      <c r="C38" s="410"/>
      <c r="D38" s="20" t="s">
        <v>31</v>
      </c>
      <c r="E38" s="231" t="str">
        <f t="shared" ref="E38" si="48">IF(C38="","",IF(OR(C38="Cp",C38="AM",C38="Re",C38="Fe"),"",1))</f>
        <v/>
      </c>
      <c r="F38" s="169"/>
      <c r="G38" s="56"/>
      <c r="H38" s="414">
        <f>((G38-F38)+(G39-F39))</f>
        <v>0</v>
      </c>
      <c r="I38" s="271"/>
      <c r="J38" s="235" t="str">
        <f t="shared" ref="J38" si="49">IF(OR(C38="SiA",C38="SeA",C38="Si",C38="Ast",C38="For"),1,"")</f>
        <v/>
      </c>
      <c r="K38" s="263"/>
      <c r="L38" s="247"/>
      <c r="M38" s="248"/>
      <c r="N38" s="249"/>
      <c r="O38" s="413" t="str">
        <f>IF(OR(C38="SiA",C38="SeA",C38="Si"),1,"")</f>
        <v/>
      </c>
      <c r="P38" s="28"/>
      <c r="Q38" s="29"/>
      <c r="R38" s="405">
        <f>((Q38-P38)-(Q39-P39))</f>
        <v>0</v>
      </c>
      <c r="S38" s="273"/>
      <c r="T38" s="384"/>
      <c r="U38" s="273"/>
      <c r="V38" s="210" t="str">
        <f t="shared" ref="V38" si="50">IF(OR(C38="SiA",C38="SeA",C38="Si",C38="Ast"),1,"")</f>
        <v/>
      </c>
      <c r="W38" s="383"/>
    </row>
    <row r="39" spans="1:24" ht="12.75" customHeight="1" thickBot="1" x14ac:dyDescent="0.3">
      <c r="A39" s="395"/>
      <c r="B39" s="275"/>
      <c r="C39" s="411"/>
      <c r="D39" s="26" t="s">
        <v>32</v>
      </c>
      <c r="E39" s="231"/>
      <c r="F39" s="169"/>
      <c r="G39" s="56"/>
      <c r="H39" s="416"/>
      <c r="I39" s="272"/>
      <c r="J39" s="235"/>
      <c r="K39" s="264"/>
      <c r="L39" s="247"/>
      <c r="M39" s="248"/>
      <c r="N39" s="249"/>
      <c r="O39" s="415"/>
      <c r="P39" s="28"/>
      <c r="Q39" s="29"/>
      <c r="R39" s="412"/>
      <c r="S39" s="209"/>
      <c r="T39" s="253"/>
      <c r="U39" s="209"/>
      <c r="V39" s="210"/>
      <c r="W39" s="367"/>
    </row>
    <row r="40" spans="1:24" ht="12.75" customHeight="1" x14ac:dyDescent="0.25">
      <c r="A40" s="446">
        <f>SUM(H38:H51,R38:R51)</f>
        <v>0</v>
      </c>
      <c r="B40" s="274">
        <f ca="1">DATE(Calendrier!$A$1,_xlfn.SHEET()-1,(ROW()/2)-1)</f>
        <v>43788</v>
      </c>
      <c r="C40" s="410"/>
      <c r="D40" s="26" t="s">
        <v>31</v>
      </c>
      <c r="E40" s="231" t="str">
        <f t="shared" ref="E40" si="51">IF(C40="","",IF(OR(C40="Cp",C40="AM",C40="Re",C40="Fe"),"",1))</f>
        <v/>
      </c>
      <c r="F40" s="169"/>
      <c r="G40" s="56"/>
      <c r="H40" s="414">
        <f>((G40-F40)+(G41-F41))</f>
        <v>0</v>
      </c>
      <c r="I40" s="271"/>
      <c r="J40" s="235" t="str">
        <f t="shared" ref="J40" si="52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413" t="str">
        <f>IF(OR(C40="SiA",C40="SeA",C40="Si"),1,"")</f>
        <v/>
      </c>
      <c r="P40" s="28"/>
      <c r="Q40" s="29"/>
      <c r="R40" s="405">
        <f>((Q40-P40)-(Q41-P41))</f>
        <v>0</v>
      </c>
      <c r="S40" s="209"/>
      <c r="T40" s="253"/>
      <c r="U40" s="209"/>
      <c r="V40" s="210" t="str">
        <f t="shared" ref="V40" si="53">IF(OR(C40="SiA",C40="SeA",C40="Si",C40="Ast"),1,"")</f>
        <v/>
      </c>
      <c r="W40" s="366"/>
    </row>
    <row r="41" spans="1:24" ht="12.75" customHeight="1" x14ac:dyDescent="0.25">
      <c r="A41" s="399"/>
      <c r="B41" s="275"/>
      <c r="C41" s="411"/>
      <c r="D41" s="26" t="s">
        <v>32</v>
      </c>
      <c r="E41" s="231"/>
      <c r="F41" s="169"/>
      <c r="G41" s="56"/>
      <c r="H41" s="416"/>
      <c r="I41" s="272"/>
      <c r="J41" s="235"/>
      <c r="K41" s="264"/>
      <c r="L41" s="247"/>
      <c r="M41" s="248"/>
      <c r="N41" s="249"/>
      <c r="O41" s="415"/>
      <c r="P41" s="28"/>
      <c r="Q41" s="29"/>
      <c r="R41" s="412"/>
      <c r="S41" s="209"/>
      <c r="T41" s="253"/>
      <c r="U41" s="209"/>
      <c r="V41" s="210"/>
      <c r="W41" s="367"/>
    </row>
    <row r="42" spans="1:24" ht="12.75" customHeight="1" x14ac:dyDescent="0.25">
      <c r="A42" s="399"/>
      <c r="B42" s="274">
        <f ca="1">DATE(Calendrier!$A$1,_xlfn.SHEET()-1,(ROW()/2)-1)</f>
        <v>43789</v>
      </c>
      <c r="C42" s="410"/>
      <c r="D42" s="26" t="s">
        <v>31</v>
      </c>
      <c r="E42" s="231" t="str">
        <f t="shared" ref="E42" si="54">IF(C42="","",IF(OR(C42="Cp",C42="AM",C42="Re",C42="Fe"),"",1))</f>
        <v/>
      </c>
      <c r="F42" s="169"/>
      <c r="G42" s="56"/>
      <c r="H42" s="414">
        <f>((G42-F42)+(G43-F43))</f>
        <v>0</v>
      </c>
      <c r="I42" s="271"/>
      <c r="J42" s="235" t="str">
        <f t="shared" ref="J42" si="55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413" t="str">
        <f>IF(OR(C42="SiA",C42="SeA",C42="Si"),1,"")</f>
        <v/>
      </c>
      <c r="P42" s="28"/>
      <c r="Q42" s="29"/>
      <c r="R42" s="405">
        <f>((Q42-P42)-(Q43-P43))</f>
        <v>0</v>
      </c>
      <c r="S42" s="209"/>
      <c r="T42" s="253"/>
      <c r="U42" s="209"/>
      <c r="V42" s="210" t="str">
        <f t="shared" ref="V42" si="56">IF(OR(C42="SiA",C42="SeA",C42="Si",C42="Ast"),1,"")</f>
        <v/>
      </c>
      <c r="W42" s="366"/>
    </row>
    <row r="43" spans="1:24" ht="12.75" customHeight="1" x14ac:dyDescent="0.25">
      <c r="A43" s="399"/>
      <c r="B43" s="275"/>
      <c r="C43" s="411"/>
      <c r="D43" s="26" t="s">
        <v>32</v>
      </c>
      <c r="E43" s="231"/>
      <c r="F43" s="169"/>
      <c r="G43" s="56"/>
      <c r="H43" s="416"/>
      <c r="I43" s="272"/>
      <c r="J43" s="235"/>
      <c r="K43" s="264"/>
      <c r="L43" s="247"/>
      <c r="M43" s="248"/>
      <c r="N43" s="249"/>
      <c r="O43" s="415"/>
      <c r="P43" s="28"/>
      <c r="Q43" s="29"/>
      <c r="R43" s="412"/>
      <c r="S43" s="209"/>
      <c r="T43" s="253"/>
      <c r="U43" s="209"/>
      <c r="V43" s="210"/>
      <c r="W43" s="367"/>
    </row>
    <row r="44" spans="1:24" ht="12.75" customHeight="1" x14ac:dyDescent="0.25">
      <c r="A44" s="399"/>
      <c r="B44" s="266">
        <f ca="1">DATE(Calendrier!$A$1,_xlfn.SHEET()-1,(ROW()/2)-1)</f>
        <v>43790</v>
      </c>
      <c r="C44" s="410"/>
      <c r="D44" s="26" t="s">
        <v>31</v>
      </c>
      <c r="E44" s="231" t="str">
        <f t="shared" ref="E44" si="57">IF(C44="","",IF(OR(C44="Cp",C44="AM",C44="Re",C44="Fe"),"",1))</f>
        <v/>
      </c>
      <c r="F44" s="169"/>
      <c r="G44" s="56"/>
      <c r="H44" s="414">
        <f>((G44-F44)+(G45-F45))</f>
        <v>0</v>
      </c>
      <c r="I44" s="271"/>
      <c r="J44" s="235" t="str">
        <f t="shared" ref="J44" si="58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413" t="str">
        <f>IF(OR(C44="SiA",C44="SeA",C44="Si"),1,"")</f>
        <v/>
      </c>
      <c r="P44" s="28"/>
      <c r="Q44" s="29"/>
      <c r="R44" s="405">
        <f>((Q44-P44)-(Q45-P45))</f>
        <v>0</v>
      </c>
      <c r="S44" s="209"/>
      <c r="T44" s="253"/>
      <c r="U44" s="209"/>
      <c r="V44" s="210" t="str">
        <f t="shared" ref="V44" si="59">IF(OR(C44="SiA",C44="SeA",C44="Si",C44="Ast"),1,"")</f>
        <v/>
      </c>
      <c r="W44" s="366"/>
    </row>
    <row r="45" spans="1:24" ht="12.75" customHeight="1" x14ac:dyDescent="0.25">
      <c r="A45" s="399"/>
      <c r="B45" s="267"/>
      <c r="C45" s="411"/>
      <c r="D45" s="26" t="s">
        <v>32</v>
      </c>
      <c r="E45" s="231"/>
      <c r="F45" s="169"/>
      <c r="G45" s="56"/>
      <c r="H45" s="416"/>
      <c r="I45" s="272"/>
      <c r="J45" s="235"/>
      <c r="K45" s="264"/>
      <c r="L45" s="247"/>
      <c r="M45" s="248"/>
      <c r="N45" s="249"/>
      <c r="O45" s="415"/>
      <c r="P45" s="28"/>
      <c r="Q45" s="29"/>
      <c r="R45" s="412"/>
      <c r="S45" s="209"/>
      <c r="T45" s="253"/>
      <c r="U45" s="209"/>
      <c r="V45" s="210"/>
      <c r="W45" s="367"/>
    </row>
    <row r="46" spans="1:24" ht="12.75" customHeight="1" x14ac:dyDescent="0.25">
      <c r="A46" s="399"/>
      <c r="B46" s="266">
        <f ca="1">DATE(Calendrier!$A$1,_xlfn.SHEET()-1,(ROW()/2)-1)</f>
        <v>43791</v>
      </c>
      <c r="C46" s="410"/>
      <c r="D46" s="26" t="s">
        <v>31</v>
      </c>
      <c r="E46" s="231" t="str">
        <f t="shared" ref="E46" si="60">IF(C46="","",IF(OR(C46="Cp",C46="AM",C46="Re",C46="Fe"),"",1))</f>
        <v/>
      </c>
      <c r="F46" s="169"/>
      <c r="G46" s="56"/>
      <c r="H46" s="414">
        <f>((G46-F46)+(G47-F47))</f>
        <v>0</v>
      </c>
      <c r="I46" s="271"/>
      <c r="J46" s="235" t="str">
        <f t="shared" ref="J46" si="61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413" t="str">
        <f>IF(OR(C46="SiA",C46="SeA",C46="Si"),1,"")</f>
        <v/>
      </c>
      <c r="P46" s="28"/>
      <c r="Q46" s="29"/>
      <c r="R46" s="405">
        <f>((Q46-P46)-(Q47-P47))</f>
        <v>0</v>
      </c>
      <c r="S46" s="209"/>
      <c r="T46" s="253"/>
      <c r="U46" s="209"/>
      <c r="V46" s="210" t="str">
        <f t="shared" ref="V46" si="62">IF(OR(C46="SiA",C46="SeA",C46="Si",C46="Ast"),1,"")</f>
        <v/>
      </c>
      <c r="W46" s="366"/>
    </row>
    <row r="47" spans="1:24" ht="12.75" customHeight="1" x14ac:dyDescent="0.25">
      <c r="A47" s="399"/>
      <c r="B47" s="267"/>
      <c r="C47" s="411"/>
      <c r="D47" s="26" t="s">
        <v>32</v>
      </c>
      <c r="E47" s="231"/>
      <c r="F47" s="169"/>
      <c r="G47" s="56"/>
      <c r="H47" s="416"/>
      <c r="I47" s="272"/>
      <c r="J47" s="235"/>
      <c r="K47" s="264"/>
      <c r="L47" s="239"/>
      <c r="M47" s="240"/>
      <c r="N47" s="241"/>
      <c r="O47" s="415"/>
      <c r="P47" s="28"/>
      <c r="Q47" s="29"/>
      <c r="R47" s="412"/>
      <c r="S47" s="209"/>
      <c r="T47" s="253"/>
      <c r="U47" s="209"/>
      <c r="V47" s="210"/>
      <c r="W47" s="367"/>
    </row>
    <row r="48" spans="1:24" ht="12.75" customHeight="1" x14ac:dyDescent="0.25">
      <c r="A48" s="399"/>
      <c r="B48" s="258">
        <f ca="1">DATE(Calendrier!$A$1,_xlfn.SHEET()-1,(ROW()/2)-1)</f>
        <v>43792</v>
      </c>
      <c r="C48" s="410"/>
      <c r="D48" s="26" t="s">
        <v>31</v>
      </c>
      <c r="E48" s="231" t="str">
        <f t="shared" ref="E48" si="63">IF(C48="","",IF(OR(C48="Cp",C48="AM",C48="Re",C48="Fe"),"",1))</f>
        <v/>
      </c>
      <c r="F48" s="170"/>
      <c r="G48" s="57"/>
      <c r="H48" s="414">
        <f>((G48-F48)+(G49-F49))</f>
        <v>0</v>
      </c>
      <c r="I48" s="262"/>
      <c r="J48" s="235" t="str">
        <f t="shared" ref="J48" si="64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413" t="str">
        <f>IF(OR(C48="SiA",C48="SeA",C48="Si"),1,"")</f>
        <v/>
      </c>
      <c r="P48" s="34"/>
      <c r="Q48" s="35"/>
      <c r="R48" s="405">
        <f>((Q48-P48)-(Q49-P49))</f>
        <v>0</v>
      </c>
      <c r="S48" s="209"/>
      <c r="T48" s="253"/>
      <c r="U48" s="209"/>
      <c r="V48" s="210" t="str">
        <f t="shared" ref="V48" si="65">IF(OR(C48="SiA",C48="SeA",C48="Si",C48="Ast"),1,"")</f>
        <v/>
      </c>
      <c r="W48" s="366"/>
    </row>
    <row r="49" spans="1:24" ht="12.75" customHeight="1" x14ac:dyDescent="0.25">
      <c r="A49" s="399"/>
      <c r="B49" s="259"/>
      <c r="C49" s="411"/>
      <c r="D49" s="26" t="s">
        <v>32</v>
      </c>
      <c r="E49" s="231"/>
      <c r="F49" s="39"/>
      <c r="G49" s="40"/>
      <c r="H49" s="409"/>
      <c r="I49" s="245"/>
      <c r="J49" s="235"/>
      <c r="K49" s="246"/>
      <c r="L49" s="239"/>
      <c r="M49" s="240"/>
      <c r="N49" s="241"/>
      <c r="O49" s="411"/>
      <c r="P49" s="37"/>
      <c r="Q49" s="38"/>
      <c r="R49" s="412"/>
      <c r="S49" s="209"/>
      <c r="T49" s="253"/>
      <c r="U49" s="209"/>
      <c r="V49" s="210"/>
      <c r="W49" s="367"/>
    </row>
    <row r="50" spans="1:24" ht="12.75" customHeight="1" x14ac:dyDescent="0.25">
      <c r="A50" s="399"/>
      <c r="B50" s="255">
        <f ca="1">DATE(Calendrier!$A$1,_xlfn.SHEET()-1,(ROW()/2)-1)</f>
        <v>43793</v>
      </c>
      <c r="C50" s="410"/>
      <c r="D50" s="26" t="s">
        <v>31</v>
      </c>
      <c r="E50" s="231" t="str">
        <f t="shared" ref="E50" si="66">IF(C50="","",IF(OR(C50="Cp",C50="AM",C50="Re",C50="Fe"),"",1))</f>
        <v/>
      </c>
      <c r="F50" s="39"/>
      <c r="G50" s="40"/>
      <c r="H50" s="408">
        <f>((G50-F50)+(G51-F51))</f>
        <v>0</v>
      </c>
      <c r="I50" s="245"/>
      <c r="J50" s="235" t="str">
        <f t="shared" ref="J50" si="67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410" t="str">
        <f>IF(OR(C50="SiA",C50="SeA",C50="Si"),1,"")</f>
        <v/>
      </c>
      <c r="P50" s="37"/>
      <c r="Q50" s="38"/>
      <c r="R50" s="405">
        <f>((Q50-P50)-(Q51-P51))</f>
        <v>0</v>
      </c>
      <c r="S50" s="209"/>
      <c r="T50" s="253"/>
      <c r="U50" s="209"/>
      <c r="V50" s="210" t="str">
        <f t="shared" ref="V50" si="68">IF(OR(C50="SiA",C50="SeA",C50="Si",C50="Ast"),1,"")</f>
        <v/>
      </c>
      <c r="W50" s="366"/>
    </row>
    <row r="51" spans="1:24" ht="12.75" customHeight="1" thickBot="1" x14ac:dyDescent="0.3">
      <c r="A51" s="400"/>
      <c r="B51" s="255"/>
      <c r="C51" s="411"/>
      <c r="D51" s="26" t="s">
        <v>32</v>
      </c>
      <c r="E51" s="231"/>
      <c r="F51" s="39"/>
      <c r="G51" s="40"/>
      <c r="H51" s="409"/>
      <c r="I51" s="245"/>
      <c r="J51" s="235"/>
      <c r="K51" s="246"/>
      <c r="L51" s="247"/>
      <c r="M51" s="248"/>
      <c r="N51" s="249"/>
      <c r="O51" s="411"/>
      <c r="P51" s="37"/>
      <c r="Q51" s="38"/>
      <c r="R51" s="412"/>
      <c r="S51" s="209"/>
      <c r="T51" s="253"/>
      <c r="U51" s="209"/>
      <c r="V51" s="210"/>
      <c r="W51" s="367"/>
    </row>
    <row r="52" spans="1:24" ht="12.75" customHeight="1" x14ac:dyDescent="0.25">
      <c r="A52" s="445" t="s">
        <v>161</v>
      </c>
      <c r="B52" s="255">
        <f ca="1">DATE(Calendrier!$A$1,_xlfn.SHEET()-1,(ROW()/2)-1)</f>
        <v>43794</v>
      </c>
      <c r="C52" s="410"/>
      <c r="D52" s="26" t="s">
        <v>31</v>
      </c>
      <c r="E52" s="231" t="str">
        <f t="shared" ref="E52" si="69">IF(C52="","",IF(OR(C52="Cp",C52="AM",C52="Re",C52="Fe"),"",1))</f>
        <v/>
      </c>
      <c r="F52" s="39"/>
      <c r="G52" s="40"/>
      <c r="H52" s="408">
        <f>((G52-F52)+(G53-F53))</f>
        <v>0</v>
      </c>
      <c r="I52" s="245"/>
      <c r="J52" s="235" t="str">
        <f t="shared" ref="J52" si="70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410" t="str">
        <f>IF(OR(C52="SiA",C52="SeA",C52="Si"),1,"")</f>
        <v/>
      </c>
      <c r="P52" s="37"/>
      <c r="Q52" s="38"/>
      <c r="R52" s="405">
        <f>((Q52-P52)-(Q53-P53))</f>
        <v>0</v>
      </c>
      <c r="S52" s="209"/>
      <c r="T52" s="253"/>
      <c r="U52" s="209"/>
      <c r="V52" s="210" t="str">
        <f t="shared" ref="V52" si="71">IF(OR(C52="SiA",C52="SeA",C52="Si",C52="Ast"),1,"")</f>
        <v/>
      </c>
      <c r="W52" s="366"/>
    </row>
    <row r="53" spans="1:24" ht="12.75" customHeight="1" thickBot="1" x14ac:dyDescent="0.3">
      <c r="A53" s="395"/>
      <c r="B53" s="255"/>
      <c r="C53" s="411"/>
      <c r="D53" s="26" t="s">
        <v>32</v>
      </c>
      <c r="E53" s="231"/>
      <c r="F53" s="39"/>
      <c r="G53" s="40"/>
      <c r="H53" s="409"/>
      <c r="I53" s="245"/>
      <c r="J53" s="235"/>
      <c r="K53" s="246"/>
      <c r="L53" s="247"/>
      <c r="M53" s="248"/>
      <c r="N53" s="249"/>
      <c r="O53" s="411"/>
      <c r="P53" s="37"/>
      <c r="Q53" s="38"/>
      <c r="R53" s="412"/>
      <c r="S53" s="209"/>
      <c r="T53" s="253"/>
      <c r="U53" s="209"/>
      <c r="V53" s="210"/>
      <c r="W53" s="367"/>
    </row>
    <row r="54" spans="1:24" ht="12.75" customHeight="1" x14ac:dyDescent="0.25">
      <c r="A54" s="446">
        <f>SUM(H52:H63,R52:R63)+SUM(Dec!H4,Dec!R4)</f>
        <v>0</v>
      </c>
      <c r="B54" s="255">
        <f ca="1">DATE(Calendrier!$A$1,_xlfn.SHEET()-1,(ROW()/2)-1)</f>
        <v>43795</v>
      </c>
      <c r="C54" s="410"/>
      <c r="D54" s="26" t="s">
        <v>31</v>
      </c>
      <c r="E54" s="231" t="str">
        <f t="shared" ref="E54" si="72">IF(C54="","",IF(OR(C54="Cp",C54="AM",C54="Re",C54="Fe"),"",1))</f>
        <v/>
      </c>
      <c r="F54" s="39"/>
      <c r="G54" s="40"/>
      <c r="H54" s="408">
        <f>((G54-F54)+(G55-F55))</f>
        <v>0</v>
      </c>
      <c r="I54" s="245"/>
      <c r="J54" s="235" t="str">
        <f t="shared" ref="J54" si="73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410" t="str">
        <f>IF(OR(C54="SiA",C54="SeA",C54="Si"),1,"")</f>
        <v/>
      </c>
      <c r="P54" s="37"/>
      <c r="Q54" s="38"/>
      <c r="R54" s="405">
        <f>((Q54-P54)-(Q55-P55))</f>
        <v>0</v>
      </c>
      <c r="S54" s="209"/>
      <c r="T54" s="253"/>
      <c r="U54" s="209"/>
      <c r="V54" s="210" t="str">
        <f t="shared" ref="V54" si="74">IF(OR(C54="SiA",C54="SeA",C54="Si",C54="Ast"),1,"")</f>
        <v/>
      </c>
      <c r="W54" s="366"/>
    </row>
    <row r="55" spans="1:24" ht="12.75" customHeight="1" x14ac:dyDescent="0.25">
      <c r="A55" s="399"/>
      <c r="B55" s="255"/>
      <c r="C55" s="411"/>
      <c r="D55" s="26" t="s">
        <v>32</v>
      </c>
      <c r="E55" s="231"/>
      <c r="F55" s="39"/>
      <c r="G55" s="40"/>
      <c r="H55" s="409"/>
      <c r="I55" s="245"/>
      <c r="J55" s="235"/>
      <c r="K55" s="246"/>
      <c r="L55" s="247"/>
      <c r="M55" s="248"/>
      <c r="N55" s="249"/>
      <c r="O55" s="411"/>
      <c r="P55" s="37"/>
      <c r="Q55" s="38"/>
      <c r="R55" s="412"/>
      <c r="S55" s="209"/>
      <c r="T55" s="253"/>
      <c r="U55" s="209"/>
      <c r="V55" s="210"/>
      <c r="W55" s="367"/>
    </row>
    <row r="56" spans="1:24" ht="12.75" customHeight="1" x14ac:dyDescent="0.25">
      <c r="A56" s="399"/>
      <c r="B56" s="255">
        <f ca="1">DATE(Calendrier!$A$1,_xlfn.SHEET()-1,(ROW()/2)-1)</f>
        <v>43796</v>
      </c>
      <c r="C56" s="410"/>
      <c r="D56" s="26" t="s">
        <v>31</v>
      </c>
      <c r="E56" s="231" t="str">
        <f t="shared" ref="E56" si="75">IF(C56="","",IF(OR(C56="Cp",C56="AM",C56="Re",C56="Fe"),"",1))</f>
        <v/>
      </c>
      <c r="F56" s="39"/>
      <c r="G56" s="40"/>
      <c r="H56" s="408">
        <f>((G56-F56)+(G57-F57))</f>
        <v>0</v>
      </c>
      <c r="I56" s="245"/>
      <c r="J56" s="235" t="str">
        <f t="shared" ref="J56" si="76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410" t="str">
        <f>IF(OR(C56="SiA",C56="SeA",C56="Si"),1,"")</f>
        <v/>
      </c>
      <c r="P56" s="37"/>
      <c r="Q56" s="38"/>
      <c r="R56" s="405">
        <f>((Q56-P56)-(Q57-P57))</f>
        <v>0</v>
      </c>
      <c r="S56" s="209"/>
      <c r="T56" s="253"/>
      <c r="U56" s="209"/>
      <c r="V56" s="210" t="str">
        <f t="shared" ref="V56" si="77">IF(OR(C56="SiA",C56="SeA",C56="Si",C56="Ast"),1,"")</f>
        <v/>
      </c>
      <c r="W56" s="366"/>
    </row>
    <row r="57" spans="1:24" ht="12.75" customHeight="1" x14ac:dyDescent="0.25">
      <c r="A57" s="399"/>
      <c r="B57" s="255"/>
      <c r="C57" s="411"/>
      <c r="D57" s="26" t="s">
        <v>32</v>
      </c>
      <c r="E57" s="231"/>
      <c r="F57" s="39"/>
      <c r="G57" s="40"/>
      <c r="H57" s="409"/>
      <c r="I57" s="245"/>
      <c r="J57" s="235"/>
      <c r="K57" s="246"/>
      <c r="L57" s="247"/>
      <c r="M57" s="248"/>
      <c r="N57" s="249"/>
      <c r="O57" s="411"/>
      <c r="P57" s="37"/>
      <c r="Q57" s="38"/>
      <c r="R57" s="412"/>
      <c r="S57" s="209"/>
      <c r="T57" s="253"/>
      <c r="U57" s="209"/>
      <c r="V57" s="210"/>
      <c r="W57" s="367"/>
    </row>
    <row r="58" spans="1:24" ht="12.75" customHeight="1" x14ac:dyDescent="0.25">
      <c r="A58" s="399"/>
      <c r="B58" s="254">
        <f ca="1">DATE(Calendrier!$A$1,_xlfn.SHEET()-1,(ROW()/2)-1)</f>
        <v>43797</v>
      </c>
      <c r="C58" s="410"/>
      <c r="D58" s="26" t="s">
        <v>31</v>
      </c>
      <c r="E58" s="231" t="str">
        <f t="shared" ref="E58" si="78">IF(C58="","",IF(OR(C58="Cp",C58="AM",C58="Re",C58="Fe"),"",1))</f>
        <v/>
      </c>
      <c r="F58" s="39"/>
      <c r="G58" s="40"/>
      <c r="H58" s="408">
        <f>((G58-F58)+(G59-F59))</f>
        <v>0</v>
      </c>
      <c r="I58" s="245"/>
      <c r="J58" s="235" t="str">
        <f t="shared" ref="J58" si="79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410" t="str">
        <f>IF(OR(C58="SiA",C58="SeA",C58="Si"),1,"")</f>
        <v/>
      </c>
      <c r="P58" s="37"/>
      <c r="Q58" s="38"/>
      <c r="R58" s="405">
        <f>((Q58-P58)-(Q59-P59))</f>
        <v>0</v>
      </c>
      <c r="S58" s="209"/>
      <c r="T58" s="253"/>
      <c r="U58" s="209"/>
      <c r="V58" s="210" t="str">
        <f t="shared" ref="V58" si="80">IF(OR(C58="SiA",C58="SeA",C58="Si",C58="Ast"),1,"")</f>
        <v/>
      </c>
      <c r="W58" s="366"/>
    </row>
    <row r="59" spans="1:24" ht="12.75" customHeight="1" x14ac:dyDescent="0.25">
      <c r="A59" s="399"/>
      <c r="B59" s="254"/>
      <c r="C59" s="411"/>
      <c r="D59" s="26" t="s">
        <v>32</v>
      </c>
      <c r="E59" s="231"/>
      <c r="F59" s="39"/>
      <c r="G59" s="40"/>
      <c r="H59" s="409"/>
      <c r="I59" s="245"/>
      <c r="J59" s="235"/>
      <c r="K59" s="246"/>
      <c r="L59" s="247"/>
      <c r="M59" s="248"/>
      <c r="N59" s="249"/>
      <c r="O59" s="411"/>
      <c r="P59" s="37"/>
      <c r="Q59" s="38"/>
      <c r="R59" s="412"/>
      <c r="S59" s="209"/>
      <c r="T59" s="253"/>
      <c r="U59" s="209"/>
      <c r="V59" s="210"/>
      <c r="W59" s="367"/>
    </row>
    <row r="60" spans="1:24" ht="12.75" customHeight="1" x14ac:dyDescent="0.25">
      <c r="A60" s="399"/>
      <c r="B60" s="254">
        <f ca="1">DATE(Calendrier!$A$1,_xlfn.SHEET()-1,(ROW()/2)-1)</f>
        <v>43798</v>
      </c>
      <c r="C60" s="410"/>
      <c r="D60" s="26" t="s">
        <v>31</v>
      </c>
      <c r="E60" s="231" t="str">
        <f t="shared" ref="E60" si="81">IF(C60="","",IF(OR(C60="Cp",C60="AM",C60="Re",C60="Fe"),"",1))</f>
        <v/>
      </c>
      <c r="F60" s="39"/>
      <c r="G60" s="40"/>
      <c r="H60" s="408">
        <f>((G60-F60)+(G61-F61))</f>
        <v>0</v>
      </c>
      <c r="I60" s="245"/>
      <c r="J60" s="235" t="str">
        <f t="shared" ref="J60" si="82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410" t="str">
        <f>IF(OR(C60="SiA",C60="SeA",C60="Si"),1,"")</f>
        <v/>
      </c>
      <c r="P60" s="37"/>
      <c r="Q60" s="38"/>
      <c r="R60" s="405">
        <f>((Q60-P60)-(Q61-P61))</f>
        <v>0</v>
      </c>
      <c r="S60" s="209"/>
      <c r="T60" s="253"/>
      <c r="U60" s="209"/>
      <c r="V60" s="210" t="str">
        <f t="shared" ref="V60" si="83">IF(OR(C60="SiA",C60="SeA",C60="Si",C60="Ast"),1,"")</f>
        <v/>
      </c>
      <c r="W60" s="366"/>
    </row>
    <row r="61" spans="1:24" ht="12.75" customHeight="1" x14ac:dyDescent="0.25">
      <c r="A61" s="399"/>
      <c r="B61" s="254"/>
      <c r="C61" s="411"/>
      <c r="D61" s="26" t="s">
        <v>32</v>
      </c>
      <c r="E61" s="231"/>
      <c r="F61" s="39"/>
      <c r="G61" s="40"/>
      <c r="H61" s="409"/>
      <c r="I61" s="245"/>
      <c r="J61" s="235"/>
      <c r="K61" s="246"/>
      <c r="L61" s="239"/>
      <c r="M61" s="240"/>
      <c r="N61" s="241"/>
      <c r="O61" s="411"/>
      <c r="P61" s="37"/>
      <c r="Q61" s="38"/>
      <c r="R61" s="412"/>
      <c r="S61" s="209"/>
      <c r="T61" s="253"/>
      <c r="U61" s="209"/>
      <c r="V61" s="210"/>
      <c r="W61" s="367"/>
    </row>
    <row r="62" spans="1:24" ht="12.75" customHeight="1" thickBot="1" x14ac:dyDescent="0.3">
      <c r="A62" s="399"/>
      <c r="B62" s="228">
        <f ca="1">DATE(Calendrier!$A$1,_xlfn.SHEET()-1,(ROW()/2)-1)</f>
        <v>43799</v>
      </c>
      <c r="C62" s="410"/>
      <c r="D62" s="26" t="s">
        <v>31</v>
      </c>
      <c r="E62" s="231" t="str">
        <f t="shared" ref="E62" si="84">IF(C62="","",IF(OR(C62="Cp",C62="AM",C62="Re",C62="Fe"),"",1))</f>
        <v/>
      </c>
      <c r="F62" s="167"/>
      <c r="G62" s="36"/>
      <c r="H62" s="408">
        <f>((G62-F62)+(G63-F63))</f>
        <v>0</v>
      </c>
      <c r="I62" s="245"/>
      <c r="J62" s="235" t="str">
        <f t="shared" ref="J62" si="85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230" t="str">
        <f>IF(OR(C62="SiA",C62="SeA",C62="Si"),1,"")</f>
        <v/>
      </c>
      <c r="P62" s="37"/>
      <c r="Q62" s="38"/>
      <c r="R62" s="405">
        <f>((Q62-P62)-(Q63-P63))</f>
        <v>0</v>
      </c>
      <c r="S62" s="209"/>
      <c r="T62" s="253"/>
      <c r="U62" s="209"/>
      <c r="V62" s="210" t="str">
        <f t="shared" ref="V62" si="86">IF(OR(C62="SiA",C62="SeA",C62="Si",C62="Ast"),1,"")</f>
        <v/>
      </c>
      <c r="W62" s="354"/>
    </row>
    <row r="63" spans="1:24" ht="12.75" customHeight="1" thickBot="1" x14ac:dyDescent="0.3">
      <c r="A63" s="400"/>
      <c r="B63" s="228"/>
      <c r="C63" s="450"/>
      <c r="D63" s="59" t="s">
        <v>32</v>
      </c>
      <c r="E63" s="360"/>
      <c r="F63" s="167"/>
      <c r="G63" s="36"/>
      <c r="H63" s="409"/>
      <c r="I63" s="245"/>
      <c r="J63" s="236"/>
      <c r="K63" s="246"/>
      <c r="L63" s="451"/>
      <c r="M63" s="452"/>
      <c r="N63" s="453"/>
      <c r="O63" s="440"/>
      <c r="P63" s="38"/>
      <c r="Q63" s="60"/>
      <c r="R63" s="412"/>
      <c r="S63" s="209"/>
      <c r="T63" s="253"/>
      <c r="U63" s="209"/>
      <c r="V63" s="211"/>
      <c r="W63" s="355"/>
    </row>
    <row r="64" spans="1:24" ht="16.5" thickBot="1" x14ac:dyDescent="0.3">
      <c r="B64" s="215" t="s">
        <v>35</v>
      </c>
      <c r="C64" s="216"/>
      <c r="D64" s="161"/>
      <c r="E64" s="61">
        <f>SUM(E4:E63)</f>
        <v>0</v>
      </c>
      <c r="F64" s="352">
        <f>SUM(H4:H63)</f>
        <v>0</v>
      </c>
      <c r="G64" s="353"/>
      <c r="H64" s="62"/>
      <c r="I64" s="63">
        <f>SUM(I4:I63)</f>
        <v>0</v>
      </c>
      <c r="J64" s="64">
        <f>SUM(J4:J63)</f>
        <v>0</v>
      </c>
      <c r="K64" s="65">
        <f>SUM(K4:K63)</f>
        <v>0</v>
      </c>
      <c r="L64" s="157"/>
      <c r="M64" s="158"/>
      <c r="N64" s="159" t="s">
        <v>35</v>
      </c>
      <c r="O64" s="160">
        <f>SUM(O4:O63)</f>
        <v>0</v>
      </c>
      <c r="P64" s="162"/>
      <c r="Q64" s="160"/>
      <c r="R64" s="72">
        <f>SUM(R4:R30)</f>
        <v>0</v>
      </c>
      <c r="S64" s="73">
        <f>SUM(S4:S63)</f>
        <v>0</v>
      </c>
      <c r="T64" s="73">
        <f>SUM(T4:T63)</f>
        <v>0</v>
      </c>
      <c r="U64" s="73">
        <f>SUM(U4:U63)</f>
        <v>0</v>
      </c>
      <c r="V64" s="74">
        <f>SUM(V4:V63)</f>
        <v>0</v>
      </c>
      <c r="W64" s="156">
        <f>SUM(W4:W63)</f>
        <v>0</v>
      </c>
      <c r="X64" s="76"/>
    </row>
  </sheetData>
  <sheetProtection sheet="1" objects="1" scenarios="1"/>
  <mergeCells count="494">
    <mergeCell ref="A3:A4"/>
    <mergeCell ref="C3:D3"/>
    <mergeCell ref="L3:N3"/>
    <mergeCell ref="B4:B5"/>
    <mergeCell ref="C4:C5"/>
    <mergeCell ref="E4:E5"/>
    <mergeCell ref="J4:J5"/>
    <mergeCell ref="K4:K5"/>
    <mergeCell ref="V4:V5"/>
    <mergeCell ref="W4:W5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U14:U15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B64:C64"/>
    <mergeCell ref="F64:G64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A5:A9"/>
    <mergeCell ref="A10:A11"/>
    <mergeCell ref="A24:A25"/>
    <mergeCell ref="A38:A39"/>
    <mergeCell ref="A52:A53"/>
    <mergeCell ref="A54:A63"/>
    <mergeCell ref="A40:A51"/>
    <mergeCell ref="A26:A37"/>
    <mergeCell ref="A12:A23"/>
  </mergeCells>
  <conditionalFormatting sqref="B62:D63 B4:B61 W4:W63 D4:U5 D6:D61 E6:U63">
    <cfRule type="expression" dxfId="16" priority="5">
      <formula>WEEKDAY(INDIRECT("$B"&amp;ROW()-MOD(ROW(),2)),2)&gt;5</formula>
    </cfRule>
  </conditionalFormatting>
  <conditionalFormatting sqref="C4:C61">
    <cfRule type="expression" dxfId="15" priority="4">
      <formula>WEEKDAY(INDIRECT("$B"&amp;ROW()-MOD(ROW(),2)),2)&gt;5</formula>
    </cfRule>
  </conditionalFormatting>
  <conditionalFormatting sqref="V4:V63">
    <cfRule type="expression" dxfId="14" priority="2">
      <formula>WEEKDAY(INDIRECT("$B"&amp;ROW()-MOD(ROW(),2)),2)&gt;5</formula>
    </cfRule>
  </conditionalFormatting>
  <dataValidations count="2">
    <dataValidation type="list" allowBlank="1" showInputMessage="1" showErrorMessage="1" sqref="C62" xr:uid="{7D917F58-1B04-44C7-9232-92B515C43BB6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AA49ADDF-3335-4117-B526-30F99FEED766}">
      <formula1>"Si,SiA,SeA,Ast,For,Fe,R3,Réc,Cp,AM"</formula1>
    </dataValidation>
  </dataValidations>
  <pageMargins left="0.7" right="0.7" top="0.75" bottom="0.75" header="0.3" footer="0.3"/>
  <ignoredErrors>
    <ignoredError sqref="H4:H63 O4:O63 J4:J63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B6A1007B-24B3-4F5B-8C16-57D8D50DA06F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B62:D63 B4:B61 W4:W63 D4:U5 D6:D61 E6:U63</xm:sqref>
        </x14:conditionalFormatting>
        <x14:conditionalFormatting xmlns:xm="http://schemas.microsoft.com/office/excel/2006/main">
          <x14:cfRule type="expression" priority="3" id="{6B85DCEC-08A6-4DB1-A8D2-A5FE41162757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8A4D5464-D85E-44C4-BBC5-B051F9A2C373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084C-A1D4-41FD-BCA5-C0A69EAA16D8}">
  <dimension ref="A1:Z66"/>
  <sheetViews>
    <sheetView showZeros="0" zoomScale="80" zoomScaleNormal="80" workbookViewId="0">
      <selection activeCell="C4" sqref="C4:C5"/>
    </sheetView>
  </sheetViews>
  <sheetFormatPr baseColWidth="10" defaultColWidth="11.5703125" defaultRowHeight="15" x14ac:dyDescent="0.25"/>
  <cols>
    <col min="1" max="1" width="11.5703125" style="2"/>
    <col min="2" max="2" width="6.7109375" style="77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11.5703125" style="2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/>
      <c r="Z2" s="8"/>
    </row>
    <row r="3" spans="1:26" ht="16.5" thickBot="1" x14ac:dyDescent="0.3">
      <c r="A3" s="155"/>
      <c r="B3" s="154" t="s">
        <v>13</v>
      </c>
      <c r="C3" s="348" t="s">
        <v>14</v>
      </c>
      <c r="D3" s="349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3" t="s">
        <v>21</v>
      </c>
      <c r="M3" s="324"/>
      <c r="N3" s="325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/>
      <c r="Z3" s="19"/>
    </row>
    <row r="4" spans="1:26" ht="12.75" customHeight="1" x14ac:dyDescent="0.25">
      <c r="A4" s="133"/>
      <c r="B4" s="464">
        <f ca="1">DATE(Calendrier!$A$1,_xlfn.SHEET()-1,(ROW()/2)-1)</f>
        <v>43800</v>
      </c>
      <c r="C4" s="390"/>
      <c r="D4" s="20" t="s">
        <v>31</v>
      </c>
      <c r="E4" s="328" t="str">
        <f t="shared" ref="E4:E32" si="0">IF(C4="","",IF(OR(C4="Cp",C4="AM",C4="Re",C4="Fe"),"",1))</f>
        <v/>
      </c>
      <c r="F4" s="21"/>
      <c r="G4" s="21"/>
      <c r="H4" s="429">
        <f>((G4-F4)+(G5-F5))</f>
        <v>0</v>
      </c>
      <c r="I4" s="330"/>
      <c r="J4" s="454" t="str">
        <f>IF(OR(C4="SiA",C4="SeA",C4="Si",C4="Ast",C4="For"),1,"")</f>
        <v/>
      </c>
      <c r="K4" s="332" t="str">
        <f>IF(OR(C4="Cp"),1,"")</f>
        <v/>
      </c>
      <c r="L4" s="339"/>
      <c r="M4" s="340"/>
      <c r="N4" s="341"/>
      <c r="O4" s="463" t="str">
        <f>IF(OR(C4="SiA",C4="SeA",C4="Si"),1,"")</f>
        <v/>
      </c>
      <c r="P4" s="22"/>
      <c r="Q4" s="23"/>
      <c r="R4" s="428">
        <f>((Q4-P4)-(Q5-P5))</f>
        <v>0</v>
      </c>
      <c r="S4" s="346"/>
      <c r="T4" s="393"/>
      <c r="U4" s="346"/>
      <c r="V4" s="335" t="str">
        <f>IF(OR(C4="SiA",C4="SeA",C4="Ast"),1,"")</f>
        <v/>
      </c>
      <c r="W4" s="387"/>
      <c r="X4" s="24"/>
      <c r="Y4" s="25"/>
      <c r="Z4" s="8"/>
    </row>
    <row r="5" spans="1:26" ht="13.5" customHeight="1" thickBot="1" x14ac:dyDescent="0.3">
      <c r="A5" s="133"/>
      <c r="B5" s="442"/>
      <c r="C5" s="229"/>
      <c r="D5" s="26" t="s">
        <v>32</v>
      </c>
      <c r="E5" s="269"/>
      <c r="F5" s="27"/>
      <c r="G5" s="27"/>
      <c r="H5" s="426"/>
      <c r="I5" s="272"/>
      <c r="J5" s="235"/>
      <c r="K5" s="316"/>
      <c r="L5" s="247"/>
      <c r="M5" s="248"/>
      <c r="N5" s="249"/>
      <c r="O5" s="231"/>
      <c r="P5" s="28"/>
      <c r="Q5" s="29"/>
      <c r="R5" s="412"/>
      <c r="S5" s="209"/>
      <c r="T5" s="253"/>
      <c r="U5" s="209"/>
      <c r="V5" s="210"/>
      <c r="W5" s="367"/>
      <c r="X5" s="24"/>
      <c r="Y5" s="25"/>
      <c r="Z5" s="8"/>
    </row>
    <row r="6" spans="1:26" ht="12.75" customHeight="1" thickBot="1" x14ac:dyDescent="0.3">
      <c r="A6" s="458" t="s">
        <v>162</v>
      </c>
      <c r="B6" s="309">
        <f ca="1">DATE(Calendrier!$A$1,_xlfn.SHEET()-1,(ROW()/2)-1)</f>
        <v>43801</v>
      </c>
      <c r="C6" s="229"/>
      <c r="D6" s="20" t="s">
        <v>31</v>
      </c>
      <c r="E6" s="268" t="str">
        <f t="shared" si="0"/>
        <v/>
      </c>
      <c r="F6" s="30"/>
      <c r="G6" s="30"/>
      <c r="H6" s="425">
        <f>((G6-F6)+(G7-F7))</f>
        <v>0</v>
      </c>
      <c r="I6" s="321"/>
      <c r="J6" s="235" t="str">
        <f t="shared" ref="J6" si="1">IF(OR(C6="SiA",C6="SeA",C6="Si",C6="Ast",C6="For"),1,"")</f>
        <v/>
      </c>
      <c r="K6" s="315" t="str">
        <f>IF(OR(C6="Cp"),1,"")</f>
        <v/>
      </c>
      <c r="L6" s="247"/>
      <c r="M6" s="248"/>
      <c r="N6" s="249"/>
      <c r="O6" s="231" t="str">
        <f t="shared" ref="O6" si="2">IF(OR(C6="SiA",C6="SeA",C6="Si"),1,"")</f>
        <v/>
      </c>
      <c r="P6" s="28"/>
      <c r="Q6" s="29"/>
      <c r="R6" s="405">
        <f>((Q6-P6)-(Q7-P7))</f>
        <v>0</v>
      </c>
      <c r="S6" s="209"/>
      <c r="T6" s="253"/>
      <c r="U6" s="209"/>
      <c r="V6" s="210" t="str">
        <f t="shared" ref="V6" si="3">IF(OR(C6="SiA",C6="SeA",C6="Si",C6="Ast"),1,"")</f>
        <v/>
      </c>
      <c r="W6" s="366"/>
      <c r="X6" s="31"/>
      <c r="Y6" s="32"/>
      <c r="Z6" s="8"/>
    </row>
    <row r="7" spans="1:26" ht="12.75" customHeight="1" thickBot="1" x14ac:dyDescent="0.3">
      <c r="A7" s="458"/>
      <c r="B7" s="310"/>
      <c r="C7" s="229"/>
      <c r="D7" s="26" t="s">
        <v>32</v>
      </c>
      <c r="E7" s="269"/>
      <c r="F7" s="30"/>
      <c r="G7" s="30"/>
      <c r="H7" s="426"/>
      <c r="I7" s="322"/>
      <c r="J7" s="235"/>
      <c r="K7" s="316"/>
      <c r="L7" s="247"/>
      <c r="M7" s="248"/>
      <c r="N7" s="249"/>
      <c r="O7" s="231"/>
      <c r="P7" s="28"/>
      <c r="Q7" s="29"/>
      <c r="R7" s="412"/>
      <c r="S7" s="209"/>
      <c r="T7" s="253"/>
      <c r="U7" s="209"/>
      <c r="V7" s="210"/>
      <c r="W7" s="367"/>
      <c r="X7" s="31"/>
      <c r="Y7" s="32"/>
      <c r="Z7" s="8"/>
    </row>
    <row r="8" spans="1:26" ht="12.75" customHeight="1" x14ac:dyDescent="0.25">
      <c r="A8" s="444">
        <f>SUM(H6:H19,R6:R19)</f>
        <v>0</v>
      </c>
      <c r="B8" s="309">
        <f ca="1">DATE(Calendrier!$A$1,_xlfn.SHEET()-1,(ROW()/2)-1)</f>
        <v>43802</v>
      </c>
      <c r="C8" s="229"/>
      <c r="D8" s="26" t="s">
        <v>31</v>
      </c>
      <c r="E8" s="268" t="str">
        <f t="shared" si="0"/>
        <v/>
      </c>
      <c r="F8" s="30"/>
      <c r="G8" s="30"/>
      <c r="H8" s="425">
        <f>((G8-F8)+(G9-F9))</f>
        <v>0</v>
      </c>
      <c r="I8" s="321"/>
      <c r="J8" s="235" t="str">
        <f t="shared" ref="J8" si="4">IF(OR(C8="SiA",C8="SeA",C8="Si",C8="Ast",C8="For"),1,"")</f>
        <v/>
      </c>
      <c r="K8" s="315" t="str">
        <f>IF(OR(C8="Cp"),1,"")</f>
        <v/>
      </c>
      <c r="L8" s="247"/>
      <c r="M8" s="248"/>
      <c r="N8" s="249"/>
      <c r="O8" s="231" t="str">
        <f t="shared" ref="O8" si="5">IF(OR(C8="SiA",C8="SeA",C8="Si"),1,"")</f>
        <v/>
      </c>
      <c r="P8" s="28"/>
      <c r="Q8" s="29"/>
      <c r="R8" s="405">
        <f>((Q8-P8)-(Q9-P9))</f>
        <v>0</v>
      </c>
      <c r="S8" s="209"/>
      <c r="T8" s="253"/>
      <c r="U8" s="209"/>
      <c r="V8" s="210" t="str">
        <f t="shared" ref="V8" si="6">IF(OR(C8="SiA",C8="SeA",C8="Si",C8="Ast"),1,"")</f>
        <v/>
      </c>
      <c r="W8" s="366"/>
      <c r="X8" s="31"/>
      <c r="Y8" s="32"/>
      <c r="Z8" s="8"/>
    </row>
    <row r="9" spans="1:26" ht="12.75" customHeight="1" x14ac:dyDescent="0.25">
      <c r="A9" s="397"/>
      <c r="B9" s="310"/>
      <c r="C9" s="229"/>
      <c r="D9" s="26" t="s">
        <v>32</v>
      </c>
      <c r="E9" s="269"/>
      <c r="F9" s="30"/>
      <c r="G9" s="30"/>
      <c r="H9" s="426"/>
      <c r="I9" s="322"/>
      <c r="J9" s="235"/>
      <c r="K9" s="316"/>
      <c r="L9" s="247"/>
      <c r="M9" s="248"/>
      <c r="N9" s="249"/>
      <c r="O9" s="231"/>
      <c r="P9" s="28"/>
      <c r="Q9" s="29"/>
      <c r="R9" s="412"/>
      <c r="S9" s="209"/>
      <c r="T9" s="253"/>
      <c r="U9" s="209"/>
      <c r="V9" s="210"/>
      <c r="W9" s="367"/>
      <c r="X9" s="31"/>
      <c r="Y9" s="32"/>
      <c r="Z9" s="8"/>
    </row>
    <row r="10" spans="1:26" ht="12.75" customHeight="1" x14ac:dyDescent="0.25">
      <c r="A10" s="397"/>
      <c r="B10" s="309">
        <f ca="1">DATE(Calendrier!$A$1,_xlfn.SHEET()-1,(ROW()/2)-1)</f>
        <v>43803</v>
      </c>
      <c r="C10" s="229"/>
      <c r="D10" s="26" t="s">
        <v>31</v>
      </c>
      <c r="E10" s="268" t="str">
        <f t="shared" si="0"/>
        <v/>
      </c>
      <c r="F10" s="30"/>
      <c r="G10" s="30"/>
      <c r="H10" s="425">
        <f>((G10-F10)+(G11-F11))</f>
        <v>0</v>
      </c>
      <c r="I10" s="321"/>
      <c r="J10" s="235" t="str">
        <f t="shared" ref="J10" si="7">IF(OR(C10="SiA",C10="SeA",C10="Si",C10="Ast",C10="For"),1,"")</f>
        <v/>
      </c>
      <c r="K10" s="315" t="str">
        <f>IF(OR(C10="Cp"),1,"")</f>
        <v/>
      </c>
      <c r="L10" s="247"/>
      <c r="M10" s="248"/>
      <c r="N10" s="249"/>
      <c r="O10" s="231" t="str">
        <f t="shared" ref="O10" si="8">IF(OR(C10="SiA",C10="SeA",C10="Si"),1,"")</f>
        <v/>
      </c>
      <c r="P10" s="28"/>
      <c r="Q10" s="29"/>
      <c r="R10" s="405">
        <f>((Q10-P10)-(Q11-P11))</f>
        <v>0</v>
      </c>
      <c r="S10" s="209"/>
      <c r="T10" s="253"/>
      <c r="U10" s="209"/>
      <c r="V10" s="210" t="str">
        <f t="shared" ref="V10" si="9">IF(OR(C10="SiA",C10="SeA",C10="Si",C10="Ast"),1,"")</f>
        <v/>
      </c>
      <c r="W10" s="366"/>
      <c r="X10" s="31"/>
      <c r="Z10" s="8"/>
    </row>
    <row r="11" spans="1:26" ht="12.75" customHeight="1" x14ac:dyDescent="0.25">
      <c r="A11" s="397"/>
      <c r="B11" s="310"/>
      <c r="C11" s="229"/>
      <c r="D11" s="26" t="s">
        <v>32</v>
      </c>
      <c r="E11" s="269"/>
      <c r="F11" s="30"/>
      <c r="G11" s="30"/>
      <c r="H11" s="426"/>
      <c r="I11" s="322"/>
      <c r="J11" s="235"/>
      <c r="K11" s="316"/>
      <c r="L11" s="247"/>
      <c r="M11" s="248"/>
      <c r="N11" s="249"/>
      <c r="O11" s="231"/>
      <c r="P11" s="28"/>
      <c r="Q11" s="29"/>
      <c r="R11" s="412"/>
      <c r="S11" s="209"/>
      <c r="T11" s="253"/>
      <c r="U11" s="209"/>
      <c r="V11" s="210"/>
      <c r="W11" s="367"/>
      <c r="X11" s="31"/>
      <c r="Z11" s="8"/>
    </row>
    <row r="12" spans="1:26" ht="12.75" customHeight="1" x14ac:dyDescent="0.25">
      <c r="A12" s="397"/>
      <c r="B12" s="309">
        <f ca="1">DATE(Calendrier!$A$1,_xlfn.SHEET()-1,(ROW()/2)-1)</f>
        <v>43804</v>
      </c>
      <c r="C12" s="229"/>
      <c r="D12" s="26" t="s">
        <v>31</v>
      </c>
      <c r="E12" s="268" t="str">
        <f t="shared" si="0"/>
        <v/>
      </c>
      <c r="F12" s="30"/>
      <c r="G12" s="30"/>
      <c r="H12" s="425">
        <f>((G12-F12)+(G13-F13))</f>
        <v>0</v>
      </c>
      <c r="I12" s="271"/>
      <c r="J12" s="235" t="str">
        <f t="shared" ref="J12" si="10">IF(OR(C12="SiA",C12="SeA",C12="Si",C12="Ast",C12="For"),1,"")</f>
        <v/>
      </c>
      <c r="K12" s="315" t="str">
        <f>IF(OR(C12="Cp"),1,"")</f>
        <v/>
      </c>
      <c r="L12" s="247"/>
      <c r="M12" s="248"/>
      <c r="N12" s="249"/>
      <c r="O12" s="231" t="str">
        <f t="shared" ref="O12" si="11">IF(OR(C12="SiA",C12="SeA",C12="Si"),1,"")</f>
        <v/>
      </c>
      <c r="P12" s="28"/>
      <c r="Q12" s="29"/>
      <c r="R12" s="405">
        <f>((Q12-P12)-(Q13-P13))</f>
        <v>0</v>
      </c>
      <c r="S12" s="209"/>
      <c r="T12" s="253"/>
      <c r="U12" s="209"/>
      <c r="V12" s="210" t="str">
        <f t="shared" ref="V12" si="12">IF(OR(C12="SiA",C12="SeA",C12="Si",C12="Ast"),1,"")</f>
        <v/>
      </c>
      <c r="W12" s="366"/>
      <c r="X12" s="31"/>
      <c r="Z12" s="8"/>
    </row>
    <row r="13" spans="1:26" ht="12.75" customHeight="1" x14ac:dyDescent="0.25">
      <c r="A13" s="397"/>
      <c r="B13" s="310"/>
      <c r="C13" s="229"/>
      <c r="D13" s="26" t="s">
        <v>32</v>
      </c>
      <c r="E13" s="269"/>
      <c r="F13" s="30"/>
      <c r="G13" s="30"/>
      <c r="H13" s="426"/>
      <c r="I13" s="272"/>
      <c r="J13" s="235"/>
      <c r="K13" s="316"/>
      <c r="L13" s="247"/>
      <c r="M13" s="248"/>
      <c r="N13" s="249"/>
      <c r="O13" s="231"/>
      <c r="P13" s="28"/>
      <c r="Q13" s="29"/>
      <c r="R13" s="412"/>
      <c r="S13" s="209"/>
      <c r="T13" s="253"/>
      <c r="U13" s="209"/>
      <c r="V13" s="210"/>
      <c r="W13" s="367"/>
      <c r="X13" s="31"/>
      <c r="Z13" s="8"/>
    </row>
    <row r="14" spans="1:26" ht="12.75" customHeight="1" x14ac:dyDescent="0.25">
      <c r="A14" s="397"/>
      <c r="B14" s="309">
        <f ca="1">DATE(Calendrier!$A$1,_xlfn.SHEET()-1,(ROW()/2)-1)</f>
        <v>43805</v>
      </c>
      <c r="C14" s="229"/>
      <c r="D14" s="26" t="s">
        <v>31</v>
      </c>
      <c r="E14" s="268" t="str">
        <f t="shared" si="0"/>
        <v/>
      </c>
      <c r="F14" s="30"/>
      <c r="G14" s="30"/>
      <c r="H14" s="425">
        <f>((G14-F14)+(G15-F15))</f>
        <v>0</v>
      </c>
      <c r="I14" s="271"/>
      <c r="J14" s="235" t="str">
        <f t="shared" ref="J14" si="13">IF(OR(C14="SiA",C14="SeA",C14="Si",C14="Ast",C14="For"),1,"")</f>
        <v/>
      </c>
      <c r="K14" s="315" t="str">
        <f>IF(OR(C14="Cp"),1,"")</f>
        <v/>
      </c>
      <c r="L14" s="239"/>
      <c r="M14" s="240"/>
      <c r="N14" s="241"/>
      <c r="O14" s="231" t="str">
        <f t="shared" ref="O14" si="14">IF(OR(C14="SiA",C14="SeA",C14="Si"),1,"")</f>
        <v/>
      </c>
      <c r="P14" s="28"/>
      <c r="Q14" s="29"/>
      <c r="R14" s="405">
        <f>((Q14-P14)-(Q15-P15))</f>
        <v>0</v>
      </c>
      <c r="S14" s="209"/>
      <c r="T14" s="253"/>
      <c r="U14" s="209"/>
      <c r="V14" s="210" t="str">
        <f t="shared" ref="V14" si="15">IF(OR(C14="SiA",C14="SeA",C14="Si",C14="Ast"),1,"")</f>
        <v/>
      </c>
      <c r="W14" s="366"/>
      <c r="X14" s="31"/>
      <c r="Z14" s="8"/>
    </row>
    <row r="15" spans="1:26" ht="13.5" customHeight="1" x14ac:dyDescent="0.25">
      <c r="A15" s="397"/>
      <c r="B15" s="310"/>
      <c r="C15" s="229"/>
      <c r="D15" s="26" t="s">
        <v>32</v>
      </c>
      <c r="E15" s="269"/>
      <c r="F15" s="30"/>
      <c r="G15" s="30"/>
      <c r="H15" s="426"/>
      <c r="I15" s="272"/>
      <c r="J15" s="235"/>
      <c r="K15" s="316"/>
      <c r="L15" s="239"/>
      <c r="M15" s="240"/>
      <c r="N15" s="241"/>
      <c r="O15" s="231"/>
      <c r="P15" s="28"/>
      <c r="Q15" s="29"/>
      <c r="R15" s="412"/>
      <c r="S15" s="209"/>
      <c r="T15" s="253"/>
      <c r="U15" s="209"/>
      <c r="V15" s="210"/>
      <c r="W15" s="367"/>
      <c r="X15" s="31"/>
      <c r="Z15" s="8"/>
    </row>
    <row r="16" spans="1:26" ht="12.75" customHeight="1" x14ac:dyDescent="0.25">
      <c r="A16" s="397"/>
      <c r="B16" s="313">
        <f ca="1">DATE(Calendrier!$A$1,_xlfn.SHEET()-1,(ROW()/2)-1)</f>
        <v>43806</v>
      </c>
      <c r="C16" s="229"/>
      <c r="D16" s="26" t="s">
        <v>31</v>
      </c>
      <c r="E16" s="260" t="str">
        <f t="shared" si="0"/>
        <v/>
      </c>
      <c r="F16" s="33"/>
      <c r="G16" s="33"/>
      <c r="H16" s="425">
        <f>((G16-F16)+(G17-F17))</f>
        <v>0</v>
      </c>
      <c r="I16" s="262"/>
      <c r="J16" s="235" t="str">
        <f t="shared" ref="J16" si="16">IF(OR(C16="SiA",C16="SeA",C16="Si",C16="Ast",C16="For"),1,"")</f>
        <v/>
      </c>
      <c r="K16" s="308" t="str">
        <f>IF(OR(C16="Cp"),1,"")</f>
        <v/>
      </c>
      <c r="L16" s="239"/>
      <c r="M16" s="240"/>
      <c r="N16" s="241"/>
      <c r="O16" s="231" t="str">
        <f t="shared" ref="O16" si="17">IF(OR(C16="SiA",C16="SeA",C16="Si"),1,"")</f>
        <v/>
      </c>
      <c r="P16" s="34"/>
      <c r="Q16" s="35"/>
      <c r="R16" s="405">
        <f>((Q16-P16)-(Q17-P17))</f>
        <v>0</v>
      </c>
      <c r="S16" s="209"/>
      <c r="T16" s="253"/>
      <c r="U16" s="209"/>
      <c r="V16" s="210" t="str">
        <f t="shared" ref="V16" si="18">IF(OR(C16="SiA",C16="SeA",C16="Si",C16="Ast"),1,"")</f>
        <v/>
      </c>
      <c r="W16" s="366"/>
      <c r="X16" s="24"/>
      <c r="Z16" s="8"/>
    </row>
    <row r="17" spans="1:26" ht="13.5" customHeight="1" x14ac:dyDescent="0.25">
      <c r="A17" s="397"/>
      <c r="B17" s="255"/>
      <c r="C17" s="229"/>
      <c r="D17" s="26" t="s">
        <v>32</v>
      </c>
      <c r="E17" s="242"/>
      <c r="F17" s="36"/>
      <c r="G17" s="36"/>
      <c r="H17" s="424"/>
      <c r="I17" s="245"/>
      <c r="J17" s="235"/>
      <c r="K17" s="301"/>
      <c r="L17" s="239"/>
      <c r="M17" s="240"/>
      <c r="N17" s="241"/>
      <c r="O17" s="231"/>
      <c r="P17" s="37"/>
      <c r="Q17" s="38"/>
      <c r="R17" s="412"/>
      <c r="S17" s="209"/>
      <c r="T17" s="253"/>
      <c r="U17" s="209"/>
      <c r="V17" s="210"/>
      <c r="W17" s="367"/>
      <c r="X17" s="24"/>
      <c r="Z17" s="8"/>
    </row>
    <row r="18" spans="1:26" ht="12.75" customHeight="1" x14ac:dyDescent="0.25">
      <c r="A18" s="397"/>
      <c r="B18" s="255">
        <f ca="1">DATE(Calendrier!$A$1,_xlfn.SHEET()-1,(ROW()/2)-1)</f>
        <v>43807</v>
      </c>
      <c r="C18" s="229"/>
      <c r="D18" s="26" t="s">
        <v>31</v>
      </c>
      <c r="E18" s="242" t="str">
        <f t="shared" si="0"/>
        <v/>
      </c>
      <c r="F18" s="36"/>
      <c r="G18" s="36"/>
      <c r="H18" s="423">
        <f>((G18-F18)+(G19-F19))</f>
        <v>0</v>
      </c>
      <c r="I18" s="245"/>
      <c r="J18" s="235" t="str">
        <f t="shared" ref="J18" si="19">IF(OR(C18="SiA",C18="SeA",C18="Si",C18="Ast",C18="For"),1,"")</f>
        <v/>
      </c>
      <c r="K18" s="301" t="str">
        <f>IF(OR(C18="Cp"),1,"")</f>
        <v/>
      </c>
      <c r="L18" s="247"/>
      <c r="M18" s="248"/>
      <c r="N18" s="249"/>
      <c r="O18" s="231" t="str">
        <f t="shared" ref="O18" si="20">IF(OR(C18="SiA",C18="SeA",C18="Si"),1,"")</f>
        <v/>
      </c>
      <c r="P18" s="37"/>
      <c r="Q18" s="38"/>
      <c r="R18" s="405">
        <f>((Q18-P18)-(Q19-P19))</f>
        <v>0</v>
      </c>
      <c r="S18" s="209"/>
      <c r="T18" s="253"/>
      <c r="U18" s="209"/>
      <c r="V18" s="210" t="str">
        <f t="shared" ref="V18" si="21">IF(OR(C18="SiA",C18="SeA",C18="Si",C18="Ast"),1,"")</f>
        <v/>
      </c>
      <c r="W18" s="366"/>
      <c r="X18" s="31"/>
      <c r="Z18" s="8"/>
    </row>
    <row r="19" spans="1:26" ht="12.75" customHeight="1" thickBot="1" x14ac:dyDescent="0.3">
      <c r="A19" s="402"/>
      <c r="B19" s="255"/>
      <c r="C19" s="229"/>
      <c r="D19" s="26" t="s">
        <v>32</v>
      </c>
      <c r="E19" s="242"/>
      <c r="F19" s="36"/>
      <c r="G19" s="36"/>
      <c r="H19" s="424"/>
      <c r="I19" s="245"/>
      <c r="J19" s="235"/>
      <c r="K19" s="301"/>
      <c r="L19" s="247"/>
      <c r="M19" s="248"/>
      <c r="N19" s="249"/>
      <c r="O19" s="231"/>
      <c r="P19" s="37"/>
      <c r="Q19" s="38"/>
      <c r="R19" s="412"/>
      <c r="S19" s="209"/>
      <c r="T19" s="253"/>
      <c r="U19" s="209"/>
      <c r="V19" s="210"/>
      <c r="W19" s="367"/>
      <c r="X19" s="31"/>
      <c r="Z19" s="8"/>
    </row>
    <row r="20" spans="1:26" ht="12.75" customHeight="1" thickBot="1" x14ac:dyDescent="0.3">
      <c r="A20" s="458" t="s">
        <v>163</v>
      </c>
      <c r="B20" s="255">
        <f ca="1">DATE(Calendrier!$A$1,_xlfn.SHEET()-1,(ROW()/2)-1)</f>
        <v>43808</v>
      </c>
      <c r="C20" s="229"/>
      <c r="D20" s="26" t="s">
        <v>31</v>
      </c>
      <c r="E20" s="242" t="str">
        <f t="shared" si="0"/>
        <v/>
      </c>
      <c r="F20" s="36"/>
      <c r="G20" s="36"/>
      <c r="H20" s="423">
        <f>((G20-F20)+(G21-F21))</f>
        <v>0</v>
      </c>
      <c r="I20" s="245"/>
      <c r="J20" s="235" t="str">
        <f t="shared" ref="J20" si="22">IF(OR(C20="SiA",C20="SeA",C20="Si",C20="Ast",C20="For"),1,"")</f>
        <v/>
      </c>
      <c r="K20" s="301" t="str">
        <f>IF(OR(C20="Cp"),1,"")</f>
        <v/>
      </c>
      <c r="L20" s="247"/>
      <c r="M20" s="248"/>
      <c r="N20" s="249"/>
      <c r="O20" s="231" t="str">
        <f t="shared" ref="O20" si="23">IF(OR(C20="SiA",C20="SeA",C20="Si"),1,"")</f>
        <v/>
      </c>
      <c r="P20" s="37"/>
      <c r="Q20" s="38"/>
      <c r="R20" s="405">
        <f>((Q20-P20)-(Q21-P21))</f>
        <v>0</v>
      </c>
      <c r="S20" s="209"/>
      <c r="T20" s="253"/>
      <c r="U20" s="209"/>
      <c r="V20" s="210" t="str">
        <f t="shared" ref="V20" si="24">IF(OR(C20="SiA",C20="SeA",C20="Si",C20="Ast"),1,"")</f>
        <v/>
      </c>
      <c r="W20" s="366"/>
      <c r="X20" s="31"/>
      <c r="Z20" s="8"/>
    </row>
    <row r="21" spans="1:26" ht="12.75" customHeight="1" thickBot="1" x14ac:dyDescent="0.3">
      <c r="A21" s="458"/>
      <c r="B21" s="255"/>
      <c r="C21" s="229"/>
      <c r="D21" s="26" t="s">
        <v>32</v>
      </c>
      <c r="E21" s="242"/>
      <c r="F21" s="36"/>
      <c r="G21" s="36"/>
      <c r="H21" s="424"/>
      <c r="I21" s="245"/>
      <c r="J21" s="235"/>
      <c r="K21" s="301"/>
      <c r="L21" s="247"/>
      <c r="M21" s="248"/>
      <c r="N21" s="249"/>
      <c r="O21" s="231"/>
      <c r="P21" s="37"/>
      <c r="Q21" s="38"/>
      <c r="R21" s="412"/>
      <c r="S21" s="209"/>
      <c r="T21" s="253"/>
      <c r="U21" s="209"/>
      <c r="V21" s="210"/>
      <c r="W21" s="367"/>
      <c r="X21" s="31"/>
      <c r="Z21" s="8"/>
    </row>
    <row r="22" spans="1:26" ht="12.75" customHeight="1" thickBot="1" x14ac:dyDescent="0.3">
      <c r="A22" s="461">
        <f>SUM(H20:H33,R20:R33)</f>
        <v>0</v>
      </c>
      <c r="B22" s="255">
        <f ca="1">DATE(Calendrier!$A$1,_xlfn.SHEET()-1,(ROW()/2)-1)</f>
        <v>43809</v>
      </c>
      <c r="C22" s="229"/>
      <c r="D22" s="26" t="s">
        <v>31</v>
      </c>
      <c r="E22" s="242" t="str">
        <f t="shared" si="0"/>
        <v/>
      </c>
      <c r="F22" s="36"/>
      <c r="G22" s="36"/>
      <c r="H22" s="423">
        <f>((G22-F22)+(G23-F23))</f>
        <v>0</v>
      </c>
      <c r="I22" s="245"/>
      <c r="J22" s="235" t="str">
        <f t="shared" ref="J22" si="25">IF(OR(C22="SiA",C22="SeA",C22="Si",C22="Ast",C22="For"),1,"")</f>
        <v/>
      </c>
      <c r="K22" s="301" t="str">
        <f>IF(OR(C22="Cp"),1,"")</f>
        <v/>
      </c>
      <c r="L22" s="247"/>
      <c r="M22" s="248"/>
      <c r="N22" s="249"/>
      <c r="O22" s="231" t="str">
        <f t="shared" ref="O22" si="26">IF(OR(C22="SiA",C22="SeA",C22="Si"),1,"")</f>
        <v/>
      </c>
      <c r="P22" s="37"/>
      <c r="Q22" s="38"/>
      <c r="R22" s="405">
        <f>((Q22-P22)-(Q23-P23))</f>
        <v>0</v>
      </c>
      <c r="S22" s="209"/>
      <c r="T22" s="253"/>
      <c r="U22" s="209"/>
      <c r="V22" s="210" t="str">
        <f t="shared" ref="V22" si="27">IF(OR(C22="SiA",C22="SeA",C22="Si",C22="Ast"),1,"")</f>
        <v/>
      </c>
      <c r="W22" s="366"/>
      <c r="X22" s="31"/>
      <c r="Z22" s="8"/>
    </row>
    <row r="23" spans="1:26" ht="12.75" customHeight="1" thickBot="1" x14ac:dyDescent="0.3">
      <c r="A23" s="461"/>
      <c r="B23" s="255"/>
      <c r="C23" s="229"/>
      <c r="D23" s="26" t="s">
        <v>32</v>
      </c>
      <c r="E23" s="242"/>
      <c r="F23" s="36"/>
      <c r="G23" s="36"/>
      <c r="H23" s="424"/>
      <c r="I23" s="245"/>
      <c r="J23" s="235"/>
      <c r="K23" s="301"/>
      <c r="L23" s="247"/>
      <c r="M23" s="248"/>
      <c r="N23" s="249"/>
      <c r="O23" s="231"/>
      <c r="P23" s="37"/>
      <c r="Q23" s="38"/>
      <c r="R23" s="412"/>
      <c r="S23" s="209"/>
      <c r="T23" s="253"/>
      <c r="U23" s="209"/>
      <c r="V23" s="210"/>
      <c r="W23" s="367"/>
      <c r="X23" s="31"/>
      <c r="Z23" s="8"/>
    </row>
    <row r="24" spans="1:26" ht="12.75" customHeight="1" thickBot="1" x14ac:dyDescent="0.3">
      <c r="A24" s="461"/>
      <c r="B24" s="255">
        <f ca="1">DATE(Calendrier!$A$1,_xlfn.SHEET()-1,(ROW()/2)-1)</f>
        <v>43810</v>
      </c>
      <c r="C24" s="229"/>
      <c r="D24" s="26" t="s">
        <v>31</v>
      </c>
      <c r="E24" s="242" t="str">
        <f t="shared" si="0"/>
        <v/>
      </c>
      <c r="F24" s="36"/>
      <c r="G24" s="36"/>
      <c r="H24" s="423">
        <f>((G24-F24)+(G25-F25))</f>
        <v>0</v>
      </c>
      <c r="I24" s="245"/>
      <c r="J24" s="235" t="str">
        <f t="shared" ref="J24" si="28">IF(OR(C24="SiA",C24="SeA",C24="Si",C24="Ast",C24="For"),1,"")</f>
        <v/>
      </c>
      <c r="K24" s="301" t="str">
        <f>IF(OR(C24="Cp"),1,"")</f>
        <v/>
      </c>
      <c r="L24" s="247"/>
      <c r="M24" s="248"/>
      <c r="N24" s="249"/>
      <c r="O24" s="231" t="str">
        <f t="shared" ref="O24" si="29">IF(OR(C24="SiA",C24="SeA",C24="Si"),1,"")</f>
        <v/>
      </c>
      <c r="P24" s="37"/>
      <c r="Q24" s="38"/>
      <c r="R24" s="405">
        <f>((Q24-P24)-(Q25-P25))</f>
        <v>0</v>
      </c>
      <c r="S24" s="209"/>
      <c r="T24" s="253"/>
      <c r="U24" s="209"/>
      <c r="V24" s="210" t="str">
        <f t="shared" ref="V24" si="30">IF(OR(C24="SiA",C24="SeA",C24="Si",C24="Ast"),1,"")</f>
        <v/>
      </c>
      <c r="W24" s="366"/>
      <c r="X24" s="31"/>
    </row>
    <row r="25" spans="1:26" ht="12.75" customHeight="1" thickBot="1" x14ac:dyDescent="0.3">
      <c r="A25" s="461"/>
      <c r="B25" s="255"/>
      <c r="C25" s="229"/>
      <c r="D25" s="26" t="s">
        <v>32</v>
      </c>
      <c r="E25" s="242"/>
      <c r="F25" s="36"/>
      <c r="G25" s="36"/>
      <c r="H25" s="424"/>
      <c r="I25" s="245"/>
      <c r="J25" s="235"/>
      <c r="K25" s="301"/>
      <c r="L25" s="247"/>
      <c r="M25" s="248"/>
      <c r="N25" s="249"/>
      <c r="O25" s="231"/>
      <c r="P25" s="37"/>
      <c r="Q25" s="38"/>
      <c r="R25" s="412"/>
      <c r="S25" s="209"/>
      <c r="T25" s="253"/>
      <c r="U25" s="209"/>
      <c r="V25" s="210"/>
      <c r="W25" s="367"/>
      <c r="X25" s="31"/>
    </row>
    <row r="26" spans="1:26" ht="12.75" customHeight="1" thickBot="1" x14ac:dyDescent="0.3">
      <c r="A26" s="461"/>
      <c r="B26" s="255">
        <f ca="1">DATE(Calendrier!$A$1,_xlfn.SHEET()-1,(ROW()/2)-1)</f>
        <v>43811</v>
      </c>
      <c r="C26" s="229"/>
      <c r="D26" s="26" t="s">
        <v>31</v>
      </c>
      <c r="E26" s="242" t="str">
        <f t="shared" si="0"/>
        <v/>
      </c>
      <c r="F26" s="36"/>
      <c r="G26" s="36"/>
      <c r="H26" s="423">
        <f>((G26-F26)+(G27-F27))</f>
        <v>0</v>
      </c>
      <c r="I26" s="245"/>
      <c r="J26" s="235" t="str">
        <f t="shared" ref="J26" si="31">IF(OR(C26="SiA",C26="SeA",C26="Si",C26="Ast",C26="For"),1,"")</f>
        <v/>
      </c>
      <c r="K26" s="301" t="str">
        <f>IF(OR(C26="Cp"),1,"")</f>
        <v/>
      </c>
      <c r="L26" s="247"/>
      <c r="M26" s="248"/>
      <c r="N26" s="249"/>
      <c r="O26" s="231" t="str">
        <f t="shared" ref="O26" si="32">IF(OR(C26="SiA",C26="SeA",C26="Si"),1,"")</f>
        <v/>
      </c>
      <c r="P26" s="37"/>
      <c r="Q26" s="38"/>
      <c r="R26" s="405">
        <f>((Q26-P26)-(Q27-P27))</f>
        <v>0</v>
      </c>
      <c r="S26" s="209"/>
      <c r="T26" s="253"/>
      <c r="U26" s="209"/>
      <c r="V26" s="210" t="str">
        <f t="shared" ref="V26" si="33">IF(OR(C26="SiA",C26="SeA",C26="Si",C26="Ast"),1,"")</f>
        <v/>
      </c>
      <c r="W26" s="366"/>
      <c r="X26" s="31"/>
    </row>
    <row r="27" spans="1:26" ht="12.75" customHeight="1" thickBot="1" x14ac:dyDescent="0.3">
      <c r="A27" s="461"/>
      <c r="B27" s="255"/>
      <c r="C27" s="229"/>
      <c r="D27" s="26" t="s">
        <v>32</v>
      </c>
      <c r="E27" s="242"/>
      <c r="F27" s="36"/>
      <c r="G27" s="36"/>
      <c r="H27" s="424"/>
      <c r="I27" s="245"/>
      <c r="J27" s="235"/>
      <c r="K27" s="301"/>
      <c r="L27" s="247"/>
      <c r="M27" s="248"/>
      <c r="N27" s="249"/>
      <c r="O27" s="231"/>
      <c r="P27" s="37"/>
      <c r="Q27" s="38"/>
      <c r="R27" s="412"/>
      <c r="S27" s="209"/>
      <c r="T27" s="253"/>
      <c r="U27" s="209"/>
      <c r="V27" s="210"/>
      <c r="W27" s="367"/>
      <c r="X27" s="31"/>
    </row>
    <row r="28" spans="1:26" ht="12.75" customHeight="1" thickBot="1" x14ac:dyDescent="0.3">
      <c r="A28" s="461"/>
      <c r="B28" s="255">
        <f ca="1">DATE(Calendrier!$A$1,_xlfn.SHEET()-1,(ROW()/2)-1)</f>
        <v>43812</v>
      </c>
      <c r="C28" s="229"/>
      <c r="D28" s="26" t="s">
        <v>31</v>
      </c>
      <c r="E28" s="242" t="str">
        <f t="shared" si="0"/>
        <v/>
      </c>
      <c r="F28" s="36"/>
      <c r="G28" s="36"/>
      <c r="H28" s="423">
        <f>((G28-F28)+(G29-F29))</f>
        <v>0</v>
      </c>
      <c r="I28" s="245"/>
      <c r="J28" s="235" t="str">
        <f t="shared" ref="J28" si="34">IF(OR(C28="SiA",C28="SeA",C28="Si",C28="Ast",C28="For"),1,"")</f>
        <v/>
      </c>
      <c r="K28" s="301" t="str">
        <f>IF(OR(C28="Cp"),1,"")</f>
        <v/>
      </c>
      <c r="L28" s="247"/>
      <c r="M28" s="248"/>
      <c r="N28" s="249"/>
      <c r="O28" s="231" t="str">
        <f t="shared" ref="O28" si="35">IF(OR(C28="SiA",C28="SeA",C28="Si"),1,"")</f>
        <v/>
      </c>
      <c r="P28" s="37"/>
      <c r="Q28" s="38"/>
      <c r="R28" s="405">
        <f>((Q28-P28)-(Q29-P29))</f>
        <v>0</v>
      </c>
      <c r="S28" s="209"/>
      <c r="T28" s="253"/>
      <c r="U28" s="209"/>
      <c r="V28" s="210" t="str">
        <f t="shared" ref="V28" si="36">IF(OR(C28="SiA",C28="SeA",C28="Si",C28="Ast"),1,"")</f>
        <v/>
      </c>
      <c r="W28" s="366"/>
      <c r="X28" s="31"/>
    </row>
    <row r="29" spans="1:26" ht="13.5" customHeight="1" thickBot="1" x14ac:dyDescent="0.3">
      <c r="A29" s="461"/>
      <c r="B29" s="255"/>
      <c r="C29" s="229"/>
      <c r="D29" s="26" t="s">
        <v>32</v>
      </c>
      <c r="E29" s="242"/>
      <c r="F29" s="36"/>
      <c r="G29" s="36"/>
      <c r="H29" s="424"/>
      <c r="I29" s="245"/>
      <c r="J29" s="235"/>
      <c r="K29" s="301"/>
      <c r="L29" s="239"/>
      <c r="M29" s="240"/>
      <c r="N29" s="241"/>
      <c r="O29" s="231"/>
      <c r="P29" s="37"/>
      <c r="Q29" s="38"/>
      <c r="R29" s="412"/>
      <c r="S29" s="209"/>
      <c r="T29" s="253"/>
      <c r="U29" s="209"/>
      <c r="V29" s="210"/>
      <c r="W29" s="367"/>
      <c r="X29" s="31"/>
    </row>
    <row r="30" spans="1:26" ht="13.5" customHeight="1" thickBot="1" x14ac:dyDescent="0.3">
      <c r="A30" s="461"/>
      <c r="B30" s="255">
        <f ca="1">DATE(Calendrier!$A$1,_xlfn.SHEET()-1,(ROW()/2)-1)</f>
        <v>43813</v>
      </c>
      <c r="C30" s="229"/>
      <c r="D30" s="26" t="s">
        <v>31</v>
      </c>
      <c r="E30" s="242" t="str">
        <f t="shared" si="0"/>
        <v/>
      </c>
      <c r="F30" s="36"/>
      <c r="G30" s="36"/>
      <c r="H30" s="423">
        <f>((G30-F30)+(G31-F31))</f>
        <v>0</v>
      </c>
      <c r="I30" s="245"/>
      <c r="J30" s="235" t="str">
        <f t="shared" ref="J30" si="37">IF(OR(C30="SiA",C30="SeA",C30="Si",C30="Ast",C30="For"),1,"")</f>
        <v/>
      </c>
      <c r="K30" s="301" t="str">
        <f>IF(OR(C30="Cp"),1,"")</f>
        <v/>
      </c>
      <c r="L30" s="247"/>
      <c r="M30" s="248"/>
      <c r="N30" s="249"/>
      <c r="O30" s="231" t="str">
        <f t="shared" ref="O30" si="38">IF(OR(C30="SiA",C30="SeA",C30="Si"),1,"")</f>
        <v/>
      </c>
      <c r="P30" s="37"/>
      <c r="Q30" s="38"/>
      <c r="R30" s="405">
        <f>((Q30-P30)-(Q31-P31))</f>
        <v>0</v>
      </c>
      <c r="S30" s="209"/>
      <c r="T30" s="253"/>
      <c r="U30" s="209"/>
      <c r="V30" s="210" t="str">
        <f t="shared" ref="V30" si="39">IF(OR(C30="SiA",C30="SeA",C30="Si",C30="Ast"),1,"")</f>
        <v/>
      </c>
      <c r="W30" s="366"/>
      <c r="X30" s="24"/>
    </row>
    <row r="31" spans="1:26" ht="13.5" customHeight="1" thickBot="1" x14ac:dyDescent="0.3">
      <c r="A31" s="461"/>
      <c r="B31" s="255"/>
      <c r="C31" s="229"/>
      <c r="D31" s="26" t="s">
        <v>32</v>
      </c>
      <c r="E31" s="242"/>
      <c r="F31" s="36"/>
      <c r="G31" s="36"/>
      <c r="H31" s="424"/>
      <c r="I31" s="245"/>
      <c r="J31" s="235"/>
      <c r="K31" s="301"/>
      <c r="L31" s="239"/>
      <c r="M31" s="240"/>
      <c r="N31" s="241"/>
      <c r="O31" s="231"/>
      <c r="P31" s="38"/>
      <c r="Q31" s="38"/>
      <c r="R31" s="412"/>
      <c r="S31" s="209"/>
      <c r="T31" s="253"/>
      <c r="U31" s="209"/>
      <c r="V31" s="210"/>
      <c r="W31" s="367"/>
      <c r="X31" s="24"/>
    </row>
    <row r="32" spans="1:26" ht="12.75" customHeight="1" thickBot="1" x14ac:dyDescent="0.3">
      <c r="A32" s="461"/>
      <c r="B32" s="228">
        <f ca="1">DATE(Calendrier!$A$1,_xlfn.SHEET()-1,(ROW()/2)-1)</f>
        <v>43814</v>
      </c>
      <c r="C32" s="229"/>
      <c r="D32" s="26" t="s">
        <v>31</v>
      </c>
      <c r="E32" s="231" t="str">
        <f t="shared" si="0"/>
        <v/>
      </c>
      <c r="F32" s="39"/>
      <c r="G32" s="40"/>
      <c r="H32" s="407">
        <f>((G32-F32)+(G33-F33))</f>
        <v>0</v>
      </c>
      <c r="I32" s="234"/>
      <c r="J32" s="235" t="str">
        <f t="shared" ref="J32" si="40">IF(OR(C32="SiA",C32="SeA",C32="Si",C32="Ast",C32="For"),1,"")</f>
        <v/>
      </c>
      <c r="K32" s="246" t="str">
        <f>IF(OR(C32="Cp"),1,"")</f>
        <v/>
      </c>
      <c r="L32" s="221"/>
      <c r="M32" s="221"/>
      <c r="N32" s="221"/>
      <c r="O32" s="231" t="str">
        <f t="shared" ref="O32" si="41">IF(OR(C32="SiA",C32="SeA",C32="Si"),1,"")</f>
        <v/>
      </c>
      <c r="P32" s="38"/>
      <c r="Q32" s="38"/>
      <c r="R32" s="405">
        <f>((Q32-P32)-(Q33-P33))</f>
        <v>0</v>
      </c>
      <c r="S32" s="209"/>
      <c r="T32" s="253"/>
      <c r="U32" s="209"/>
      <c r="V32" s="210" t="str">
        <f t="shared" ref="V32" si="42">IF(OR(C32="SiA",C32="SeA",C32="Si",C32="Ast"),1,"")</f>
        <v/>
      </c>
      <c r="W32" s="366"/>
      <c r="X32" s="41"/>
    </row>
    <row r="33" spans="1:24" ht="12.75" customHeight="1" thickBot="1" x14ac:dyDescent="0.3">
      <c r="A33" s="461"/>
      <c r="B33" s="228"/>
      <c r="C33" s="229"/>
      <c r="D33" s="26" t="s">
        <v>32</v>
      </c>
      <c r="E33" s="231"/>
      <c r="F33" s="42"/>
      <c r="G33" s="42"/>
      <c r="H33" s="422"/>
      <c r="I33" s="234"/>
      <c r="J33" s="235"/>
      <c r="K33" s="246"/>
      <c r="L33" s="221"/>
      <c r="M33" s="221"/>
      <c r="N33" s="221"/>
      <c r="O33" s="231"/>
      <c r="P33" s="38"/>
      <c r="Q33" s="38"/>
      <c r="R33" s="412"/>
      <c r="S33" s="302"/>
      <c r="T33" s="386"/>
      <c r="U33" s="302"/>
      <c r="V33" s="210"/>
      <c r="W33" s="383"/>
      <c r="X33" s="24"/>
    </row>
    <row r="34" spans="1:24" ht="13.5" customHeight="1" thickBot="1" x14ac:dyDescent="0.3">
      <c r="A34" s="458" t="s">
        <v>164</v>
      </c>
      <c r="B34" s="228">
        <f ca="1">DATE(Calendrier!$A$1,_xlfn.SHEET()-1,(ROW()/2)-1)</f>
        <v>43815</v>
      </c>
      <c r="C34" s="229"/>
      <c r="D34" s="26" t="s">
        <v>31</v>
      </c>
      <c r="E34" s="231" t="str">
        <f>IF(C34="","",IF(OR(C34="Cp",C34="AM",C34="Re",C34="Fe"),"",1))</f>
        <v/>
      </c>
      <c r="F34" s="43"/>
      <c r="G34" s="44"/>
      <c r="H34" s="421">
        <f>((G34-F34)+(G35-F35))</f>
        <v>0</v>
      </c>
      <c r="I34" s="234"/>
      <c r="J34" s="235" t="str">
        <f t="shared" ref="J34" si="43">IF(OR(C34="SiA",C34="SeA",C34="Si",C34="Ast",C34="For"),1,"")</f>
        <v/>
      </c>
      <c r="K34" s="246" t="str">
        <f>IF(OR(C34="Cp"),1,"")</f>
        <v/>
      </c>
      <c r="L34" s="221"/>
      <c r="M34" s="221"/>
      <c r="N34" s="221"/>
      <c r="O34" s="231" t="str">
        <f t="shared" ref="O34" si="44">IF(OR(C34="SiA",C34="SeA",C34="Si"),1,"")</f>
        <v/>
      </c>
      <c r="P34" s="38"/>
      <c r="Q34" s="38"/>
      <c r="R34" s="420">
        <f>((Q34-P34)-(Q35-P35))</f>
        <v>0</v>
      </c>
      <c r="S34" s="379"/>
      <c r="T34" s="381"/>
      <c r="U34" s="276"/>
      <c r="V34" s="210" t="str">
        <f t="shared" ref="V34" si="45">IF(OR(C34="SiA",C34="SeA",C34="Si",C34="Ast"),1,"")</f>
        <v/>
      </c>
      <c r="W34" s="375"/>
      <c r="X34" s="24"/>
    </row>
    <row r="35" spans="1:24" ht="13.5" customHeight="1" thickBot="1" x14ac:dyDescent="0.3">
      <c r="A35" s="458"/>
      <c r="B35" s="228"/>
      <c r="C35" s="229"/>
      <c r="D35" s="26" t="s">
        <v>32</v>
      </c>
      <c r="E35" s="231"/>
      <c r="F35" s="46"/>
      <c r="G35" s="47"/>
      <c r="H35" s="418"/>
      <c r="I35" s="234"/>
      <c r="J35" s="235"/>
      <c r="K35" s="246"/>
      <c r="L35" s="221"/>
      <c r="M35" s="221"/>
      <c r="N35" s="221"/>
      <c r="O35" s="231"/>
      <c r="P35" s="38"/>
      <c r="Q35" s="38"/>
      <c r="R35" s="375"/>
      <c r="S35" s="379"/>
      <c r="T35" s="381"/>
      <c r="U35" s="276"/>
      <c r="V35" s="210"/>
      <c r="W35" s="375"/>
      <c r="X35" s="24"/>
    </row>
    <row r="36" spans="1:24" ht="12.75" customHeight="1" thickBot="1" x14ac:dyDescent="0.3">
      <c r="A36" s="459">
        <f>SUM(H34:H47,R34:R47)</f>
        <v>0</v>
      </c>
      <c r="B36" s="254">
        <f ca="1">DATE(Calendrier!$A$1,_xlfn.SHEET()-1,(ROW()/2)-1)</f>
        <v>43816</v>
      </c>
      <c r="C36" s="229"/>
      <c r="D36" s="48" t="s">
        <v>31</v>
      </c>
      <c r="E36" s="231" t="str">
        <f t="shared" ref="E36:E64" si="46">IF(C36="","",IF(OR(C36="Cp",C36="AM",C36="Re",C36="Fe"),"",1))</f>
        <v/>
      </c>
      <c r="F36" s="49"/>
      <c r="G36" s="50"/>
      <c r="H36" s="418">
        <f>((G36-F36)+(G37-F37))</f>
        <v>0</v>
      </c>
      <c r="I36" s="296"/>
      <c r="J36" s="235" t="str">
        <f t="shared" ref="J36" si="47">IF(OR(C36="SiA",C36="SeA",C36="Si",C36="Ast",C36="For"),1,"")</f>
        <v/>
      </c>
      <c r="K36" s="246" t="str">
        <f>IF(OR(C36="Cp"),1,"")</f>
        <v/>
      </c>
      <c r="L36" s="284"/>
      <c r="M36" s="285"/>
      <c r="N36" s="286"/>
      <c r="O36" s="231" t="str">
        <f t="shared" ref="O36" si="48">IF(OR(C36="SiA",C36="SeA",C36="Si"),1,"")</f>
        <v/>
      </c>
      <c r="P36" s="51"/>
      <c r="Q36" s="52"/>
      <c r="R36" s="375">
        <f>((Q36-P36)-(Q37-P37))</f>
        <v>0</v>
      </c>
      <c r="S36" s="379"/>
      <c r="T36" s="381"/>
      <c r="U36" s="276"/>
      <c r="V36" s="210" t="str">
        <f t="shared" ref="V36" si="49">IF(OR(C36="SiA",C36="SeA",C36="Si",C36="Ast"),1,"")</f>
        <v/>
      </c>
      <c r="W36" s="375"/>
      <c r="X36" s="53"/>
    </row>
    <row r="37" spans="1:24" ht="12.75" customHeight="1" thickBot="1" x14ac:dyDescent="0.3">
      <c r="A37" s="460"/>
      <c r="B37" s="292"/>
      <c r="C37" s="229"/>
      <c r="D37" s="20" t="s">
        <v>32</v>
      </c>
      <c r="E37" s="293"/>
      <c r="F37" s="54"/>
      <c r="G37" s="55"/>
      <c r="H37" s="419"/>
      <c r="I37" s="297"/>
      <c r="J37" s="235"/>
      <c r="K37" s="283"/>
      <c r="L37" s="280"/>
      <c r="M37" s="281"/>
      <c r="N37" s="282"/>
      <c r="O37" s="231"/>
      <c r="P37" s="28"/>
      <c r="Q37" s="29"/>
      <c r="R37" s="376"/>
      <c r="S37" s="380"/>
      <c r="T37" s="382"/>
      <c r="U37" s="277"/>
      <c r="V37" s="210"/>
      <c r="W37" s="376"/>
    </row>
    <row r="38" spans="1:24" ht="12.75" customHeight="1" thickBot="1" x14ac:dyDescent="0.3">
      <c r="A38" s="460"/>
      <c r="B38" s="274">
        <f ca="1">DATE(Calendrier!$A$1,_xlfn.SHEET()-1,(ROW()/2)-1)</f>
        <v>43817</v>
      </c>
      <c r="C38" s="229"/>
      <c r="D38" s="20" t="s">
        <v>31</v>
      </c>
      <c r="E38" s="268" t="str">
        <f t="shared" si="46"/>
        <v/>
      </c>
      <c r="F38" s="56"/>
      <c r="G38" s="56"/>
      <c r="H38" s="414">
        <f>((G38-F38)+(G39-F39))</f>
        <v>0</v>
      </c>
      <c r="I38" s="271"/>
      <c r="J38" s="235" t="str">
        <f t="shared" ref="J38" si="50">IF(OR(C38="SiA",C38="SeA",C38="Si",C38="Ast",C38="For"),1,"")</f>
        <v/>
      </c>
      <c r="K38" s="263"/>
      <c r="L38" s="247"/>
      <c r="M38" s="248"/>
      <c r="N38" s="249"/>
      <c r="O38" s="231" t="str">
        <f t="shared" ref="O38" si="51">IF(OR(C38="SiA",C38="SeA",C38="Si"),1,"")</f>
        <v/>
      </c>
      <c r="P38" s="28"/>
      <c r="Q38" s="29"/>
      <c r="R38" s="405">
        <f>((Q38-P38)-(Q39-P39))</f>
        <v>0</v>
      </c>
      <c r="S38" s="273"/>
      <c r="T38" s="384"/>
      <c r="U38" s="273"/>
      <c r="V38" s="210" t="str">
        <f t="shared" ref="V38" si="52">IF(OR(C38="SiA",C38="SeA",C38="Si",C38="Ast"),1,"")</f>
        <v/>
      </c>
      <c r="W38" s="383"/>
    </row>
    <row r="39" spans="1:24" ht="12.75" customHeight="1" thickBot="1" x14ac:dyDescent="0.3">
      <c r="A39" s="460"/>
      <c r="B39" s="275"/>
      <c r="C39" s="229"/>
      <c r="D39" s="26" t="s">
        <v>32</v>
      </c>
      <c r="E39" s="269"/>
      <c r="F39" s="56"/>
      <c r="G39" s="56"/>
      <c r="H39" s="416"/>
      <c r="I39" s="272"/>
      <c r="J39" s="235"/>
      <c r="K39" s="264"/>
      <c r="L39" s="247"/>
      <c r="M39" s="248"/>
      <c r="N39" s="249"/>
      <c r="O39" s="231"/>
      <c r="P39" s="28"/>
      <c r="Q39" s="29"/>
      <c r="R39" s="412"/>
      <c r="S39" s="209"/>
      <c r="T39" s="253"/>
      <c r="U39" s="209"/>
      <c r="V39" s="210"/>
      <c r="W39" s="367"/>
    </row>
    <row r="40" spans="1:24" ht="12.75" customHeight="1" thickBot="1" x14ac:dyDescent="0.3">
      <c r="A40" s="460"/>
      <c r="B40" s="274">
        <f ca="1">DATE(Calendrier!$A$1,_xlfn.SHEET()-1,(ROW()/2)-1)</f>
        <v>43818</v>
      </c>
      <c r="C40" s="229"/>
      <c r="D40" s="26" t="s">
        <v>31</v>
      </c>
      <c r="E40" s="268" t="str">
        <f t="shared" si="46"/>
        <v/>
      </c>
      <c r="F40" s="56"/>
      <c r="G40" s="56"/>
      <c r="H40" s="414">
        <f>((G40-F40)+(G41-F41))</f>
        <v>0</v>
      </c>
      <c r="I40" s="271"/>
      <c r="J40" s="235" t="str">
        <f t="shared" ref="J40" si="53">IF(OR(C40="SiA",C40="SeA",C40="Si",C40="Ast",C40="For"),1,"")</f>
        <v/>
      </c>
      <c r="K40" s="263" t="str">
        <f>IF(OR(C40="Cp"),1,"")</f>
        <v/>
      </c>
      <c r="L40" s="247"/>
      <c r="M40" s="248"/>
      <c r="N40" s="249"/>
      <c r="O40" s="231" t="str">
        <f t="shared" ref="O40" si="54">IF(OR(C40="SiA",C40="SeA",C40="Si"),1,"")</f>
        <v/>
      </c>
      <c r="P40" s="28"/>
      <c r="Q40" s="29"/>
      <c r="R40" s="405">
        <f>((Q40-P40)-(Q41-P41))</f>
        <v>0</v>
      </c>
      <c r="S40" s="209"/>
      <c r="T40" s="253"/>
      <c r="U40" s="209"/>
      <c r="V40" s="210" t="str">
        <f t="shared" ref="V40" si="55">IF(OR(C40="SiA",C40="SeA",C40="Si",C40="Ast"),1,"")</f>
        <v/>
      </c>
      <c r="W40" s="366"/>
    </row>
    <row r="41" spans="1:24" ht="12.75" customHeight="1" thickBot="1" x14ac:dyDescent="0.3">
      <c r="A41" s="460"/>
      <c r="B41" s="275"/>
      <c r="C41" s="229"/>
      <c r="D41" s="26" t="s">
        <v>32</v>
      </c>
      <c r="E41" s="269"/>
      <c r="F41" s="56"/>
      <c r="G41" s="56"/>
      <c r="H41" s="416"/>
      <c r="I41" s="272"/>
      <c r="J41" s="235"/>
      <c r="K41" s="264"/>
      <c r="L41" s="247"/>
      <c r="M41" s="248"/>
      <c r="N41" s="249"/>
      <c r="O41" s="231"/>
      <c r="P41" s="28"/>
      <c r="Q41" s="29"/>
      <c r="R41" s="412"/>
      <c r="S41" s="209"/>
      <c r="T41" s="253"/>
      <c r="U41" s="209"/>
      <c r="V41" s="210"/>
      <c r="W41" s="367"/>
    </row>
    <row r="42" spans="1:24" ht="12.75" customHeight="1" thickBot="1" x14ac:dyDescent="0.3">
      <c r="A42" s="460"/>
      <c r="B42" s="274">
        <f ca="1">DATE(Calendrier!$A$1,_xlfn.SHEET()-1,(ROW()/2)-1)</f>
        <v>43819</v>
      </c>
      <c r="C42" s="229"/>
      <c r="D42" s="26" t="s">
        <v>31</v>
      </c>
      <c r="E42" s="268" t="str">
        <f t="shared" si="46"/>
        <v/>
      </c>
      <c r="F42" s="56"/>
      <c r="G42" s="56"/>
      <c r="H42" s="414">
        <f>((G42-F42)+(G43-F43))</f>
        <v>0</v>
      </c>
      <c r="I42" s="271"/>
      <c r="J42" s="235" t="str">
        <f t="shared" ref="J42" si="56">IF(OR(C42="SiA",C42="SeA",C42="Si",C42="Ast",C42="For"),1,"")</f>
        <v/>
      </c>
      <c r="K42" s="263" t="str">
        <f>IF(OR(C42="Cp"),1,"")</f>
        <v/>
      </c>
      <c r="L42" s="247"/>
      <c r="M42" s="248"/>
      <c r="N42" s="249"/>
      <c r="O42" s="231" t="str">
        <f t="shared" ref="O42" si="57">IF(OR(C42="SiA",C42="SeA",C42="Si"),1,"")</f>
        <v/>
      </c>
      <c r="P42" s="28"/>
      <c r="Q42" s="29"/>
      <c r="R42" s="405">
        <f>((Q42-P42)-(Q43-P43))</f>
        <v>0</v>
      </c>
      <c r="S42" s="209"/>
      <c r="T42" s="253"/>
      <c r="U42" s="209"/>
      <c r="V42" s="210" t="str">
        <f t="shared" ref="V42" si="58">IF(OR(C42="SiA",C42="SeA",C42="Si",C42="Ast"),1,"")</f>
        <v/>
      </c>
      <c r="W42" s="366"/>
    </row>
    <row r="43" spans="1:24" ht="12.75" customHeight="1" thickBot="1" x14ac:dyDescent="0.3">
      <c r="A43" s="460"/>
      <c r="B43" s="275"/>
      <c r="C43" s="229"/>
      <c r="D43" s="26" t="s">
        <v>32</v>
      </c>
      <c r="E43" s="269"/>
      <c r="F43" s="56"/>
      <c r="G43" s="56"/>
      <c r="H43" s="416"/>
      <c r="I43" s="272"/>
      <c r="J43" s="235"/>
      <c r="K43" s="264"/>
      <c r="L43" s="247"/>
      <c r="M43" s="248"/>
      <c r="N43" s="249"/>
      <c r="O43" s="231"/>
      <c r="P43" s="28"/>
      <c r="Q43" s="29"/>
      <c r="R43" s="412"/>
      <c r="S43" s="209"/>
      <c r="T43" s="253"/>
      <c r="U43" s="209"/>
      <c r="V43" s="210"/>
      <c r="W43" s="367"/>
    </row>
    <row r="44" spans="1:24" ht="12.75" customHeight="1" thickBot="1" x14ac:dyDescent="0.3">
      <c r="A44" s="460"/>
      <c r="B44" s="266">
        <f ca="1">DATE(Calendrier!$A$1,_xlfn.SHEET()-1,(ROW()/2)-1)</f>
        <v>43820</v>
      </c>
      <c r="C44" s="229"/>
      <c r="D44" s="26" t="s">
        <v>31</v>
      </c>
      <c r="E44" s="268" t="str">
        <f t="shared" si="46"/>
        <v/>
      </c>
      <c r="F44" s="56"/>
      <c r="G44" s="56"/>
      <c r="H44" s="414">
        <f>((G44-F44)+(G45-F45))</f>
        <v>0</v>
      </c>
      <c r="I44" s="271"/>
      <c r="J44" s="235" t="str">
        <f t="shared" ref="J44" si="59">IF(OR(C44="SiA",C44="SeA",C44="Si",C44="Ast",C44="For"),1,"")</f>
        <v/>
      </c>
      <c r="K44" s="263" t="str">
        <f>IF(OR(C44="Cp"),1,"")</f>
        <v/>
      </c>
      <c r="L44" s="247"/>
      <c r="M44" s="248"/>
      <c r="N44" s="249"/>
      <c r="O44" s="231" t="str">
        <f t="shared" ref="O44" si="60">IF(OR(C44="SiA",C44="SeA",C44="Si"),1,"")</f>
        <v/>
      </c>
      <c r="P44" s="28"/>
      <c r="Q44" s="29"/>
      <c r="R44" s="405">
        <f>((Q44-P44)-(Q45-P45))</f>
        <v>0</v>
      </c>
      <c r="S44" s="209"/>
      <c r="T44" s="253"/>
      <c r="U44" s="209"/>
      <c r="V44" s="210" t="str">
        <f t="shared" ref="V44" si="61">IF(OR(C44="SiA",C44="SeA",C44="Si",C44="Ast"),1,"")</f>
        <v/>
      </c>
      <c r="W44" s="366"/>
    </row>
    <row r="45" spans="1:24" ht="12.75" customHeight="1" thickBot="1" x14ac:dyDescent="0.3">
      <c r="A45" s="460"/>
      <c r="B45" s="267"/>
      <c r="C45" s="229"/>
      <c r="D45" s="26" t="s">
        <v>32</v>
      </c>
      <c r="E45" s="269"/>
      <c r="F45" s="56"/>
      <c r="G45" s="56"/>
      <c r="H45" s="416"/>
      <c r="I45" s="272"/>
      <c r="J45" s="235"/>
      <c r="K45" s="264"/>
      <c r="L45" s="247"/>
      <c r="M45" s="248"/>
      <c r="N45" s="249"/>
      <c r="O45" s="231"/>
      <c r="P45" s="28"/>
      <c r="Q45" s="29"/>
      <c r="R45" s="412"/>
      <c r="S45" s="209"/>
      <c r="T45" s="253"/>
      <c r="U45" s="209"/>
      <c r="V45" s="210"/>
      <c r="W45" s="367"/>
    </row>
    <row r="46" spans="1:24" ht="12.75" customHeight="1" thickBot="1" x14ac:dyDescent="0.3">
      <c r="A46" s="460"/>
      <c r="B46" s="266">
        <f ca="1">DATE(Calendrier!$A$1,_xlfn.SHEET()-1,(ROW()/2)-1)</f>
        <v>43821</v>
      </c>
      <c r="C46" s="229"/>
      <c r="D46" s="26" t="s">
        <v>31</v>
      </c>
      <c r="E46" s="268" t="str">
        <f t="shared" si="46"/>
        <v/>
      </c>
      <c r="F46" s="56"/>
      <c r="G46" s="56"/>
      <c r="H46" s="414">
        <f>((G46-F46)+(G47-F47))</f>
        <v>0</v>
      </c>
      <c r="I46" s="271"/>
      <c r="J46" s="235" t="str">
        <f t="shared" ref="J46" si="62">IF(OR(C46="SiA",C46="SeA",C46="Si",C46="Ast",C46="For"),1,"")</f>
        <v/>
      </c>
      <c r="K46" s="263" t="str">
        <f>IF(OR(C46="Cp"),1,"")</f>
        <v/>
      </c>
      <c r="L46" s="239"/>
      <c r="M46" s="240"/>
      <c r="N46" s="241"/>
      <c r="O46" s="231" t="str">
        <f t="shared" ref="O46" si="63">IF(OR(C46="SiA",C46="SeA",C46="Si"),1,"")</f>
        <v/>
      </c>
      <c r="P46" s="28"/>
      <c r="Q46" s="29"/>
      <c r="R46" s="405">
        <f>((Q46-P46)-(Q47-P47))</f>
        <v>0</v>
      </c>
      <c r="S46" s="209"/>
      <c r="T46" s="253"/>
      <c r="U46" s="209"/>
      <c r="V46" s="210" t="str">
        <f t="shared" ref="V46" si="64">IF(OR(C46="SiA",C46="SeA",C46="Si",C46="Ast"),1,"")</f>
        <v/>
      </c>
      <c r="W46" s="366"/>
    </row>
    <row r="47" spans="1:24" ht="12.75" customHeight="1" thickBot="1" x14ac:dyDescent="0.3">
      <c r="A47" s="460"/>
      <c r="B47" s="267"/>
      <c r="C47" s="229"/>
      <c r="D47" s="26" t="s">
        <v>32</v>
      </c>
      <c r="E47" s="269"/>
      <c r="F47" s="56"/>
      <c r="G47" s="56"/>
      <c r="H47" s="416"/>
      <c r="I47" s="272"/>
      <c r="J47" s="235"/>
      <c r="K47" s="264"/>
      <c r="L47" s="239"/>
      <c r="M47" s="240"/>
      <c r="N47" s="241"/>
      <c r="O47" s="231"/>
      <c r="P47" s="28"/>
      <c r="Q47" s="29"/>
      <c r="R47" s="412"/>
      <c r="S47" s="209"/>
      <c r="T47" s="253"/>
      <c r="U47" s="209"/>
      <c r="V47" s="210"/>
      <c r="W47" s="367"/>
    </row>
    <row r="48" spans="1:24" ht="12.75" customHeight="1" thickBot="1" x14ac:dyDescent="0.3">
      <c r="A48" s="458" t="s">
        <v>165</v>
      </c>
      <c r="B48" s="258">
        <f ca="1">DATE(Calendrier!$A$1,_xlfn.SHEET()-1,(ROW()/2)-1)</f>
        <v>43822</v>
      </c>
      <c r="C48" s="229"/>
      <c r="D48" s="26" t="s">
        <v>31</v>
      </c>
      <c r="E48" s="260" t="str">
        <f t="shared" si="46"/>
        <v/>
      </c>
      <c r="F48" s="57"/>
      <c r="G48" s="57"/>
      <c r="H48" s="414">
        <f>((G48-F48)+(G49-F49))</f>
        <v>0</v>
      </c>
      <c r="I48" s="262"/>
      <c r="J48" s="235" t="str">
        <f t="shared" ref="J48" si="65">IF(OR(C48="SiA",C48="SeA",C48="Si",C48="Ast",C48="For"),1,"")</f>
        <v/>
      </c>
      <c r="K48" s="256" t="str">
        <f>IF(OR(C48="Cp"),1,"")</f>
        <v/>
      </c>
      <c r="L48" s="239"/>
      <c r="M48" s="240"/>
      <c r="N48" s="241"/>
      <c r="O48" s="231" t="str">
        <f t="shared" ref="O48" si="66">IF(OR(C48="SiA",C48="SeA",C48="Si"),1,"")</f>
        <v/>
      </c>
      <c r="P48" s="34"/>
      <c r="Q48" s="35"/>
      <c r="R48" s="405">
        <f>((Q48-P48)-(Q49-P49))</f>
        <v>0</v>
      </c>
      <c r="S48" s="209"/>
      <c r="T48" s="253"/>
      <c r="U48" s="209"/>
      <c r="V48" s="210" t="str">
        <f t="shared" ref="V48" si="67">IF(OR(C48="SiA",C48="SeA",C48="Si",C48="Ast"),1,"")</f>
        <v/>
      </c>
      <c r="W48" s="366"/>
    </row>
    <row r="49" spans="1:23" ht="12.75" customHeight="1" thickBot="1" x14ac:dyDescent="0.3">
      <c r="A49" s="458"/>
      <c r="B49" s="259"/>
      <c r="C49" s="229"/>
      <c r="D49" s="26" t="s">
        <v>32</v>
      </c>
      <c r="E49" s="242"/>
      <c r="F49" s="40"/>
      <c r="G49" s="40"/>
      <c r="H49" s="409"/>
      <c r="I49" s="245"/>
      <c r="J49" s="235"/>
      <c r="K49" s="246"/>
      <c r="L49" s="239"/>
      <c r="M49" s="240"/>
      <c r="N49" s="241"/>
      <c r="O49" s="231"/>
      <c r="P49" s="37"/>
      <c r="Q49" s="38"/>
      <c r="R49" s="412"/>
      <c r="S49" s="209"/>
      <c r="T49" s="253"/>
      <c r="U49" s="209"/>
      <c r="V49" s="210"/>
      <c r="W49" s="367"/>
    </row>
    <row r="50" spans="1:23" ht="12.75" customHeight="1" thickBot="1" x14ac:dyDescent="0.3">
      <c r="A50" s="459">
        <f>SUM(H48:H61,R48:R61)</f>
        <v>0</v>
      </c>
      <c r="B50" s="255">
        <f ca="1">DATE(Calendrier!$A$1,_xlfn.SHEET()-1,(ROW()/2)-1)</f>
        <v>43823</v>
      </c>
      <c r="C50" s="229"/>
      <c r="D50" s="26" t="s">
        <v>31</v>
      </c>
      <c r="E50" s="242" t="str">
        <f t="shared" si="46"/>
        <v/>
      </c>
      <c r="F50" s="40"/>
      <c r="G50" s="40"/>
      <c r="H50" s="408">
        <f>((G50-F50)+(G51-F51))</f>
        <v>0</v>
      </c>
      <c r="I50" s="245"/>
      <c r="J50" s="235" t="str">
        <f t="shared" ref="J50" si="68">IF(OR(C50="SiA",C50="SeA",C50="Si",C50="Ast",C50="For"),1,"")</f>
        <v/>
      </c>
      <c r="K50" s="246" t="str">
        <f>IF(OR(C50="Cp"),1,"")</f>
        <v/>
      </c>
      <c r="L50" s="247"/>
      <c r="M50" s="248"/>
      <c r="N50" s="249"/>
      <c r="O50" s="231" t="str">
        <f t="shared" ref="O50" si="69">IF(OR(C50="SiA",C50="SeA",C50="Si"),1,"")</f>
        <v/>
      </c>
      <c r="P50" s="37"/>
      <c r="Q50" s="38"/>
      <c r="R50" s="405">
        <f>((Q50-P50)-(Q51-P51))</f>
        <v>0</v>
      </c>
      <c r="S50" s="209"/>
      <c r="T50" s="253"/>
      <c r="U50" s="209"/>
      <c r="V50" s="210" t="str">
        <f t="shared" ref="V50" si="70">IF(OR(C50="SiA",C50="SeA",C50="Si",C50="Ast"),1,"")</f>
        <v/>
      </c>
      <c r="W50" s="366"/>
    </row>
    <row r="51" spans="1:23" ht="12.75" customHeight="1" thickBot="1" x14ac:dyDescent="0.3">
      <c r="A51" s="460"/>
      <c r="B51" s="255"/>
      <c r="C51" s="229"/>
      <c r="D51" s="26" t="s">
        <v>32</v>
      </c>
      <c r="E51" s="242"/>
      <c r="F51" s="40"/>
      <c r="G51" s="40"/>
      <c r="H51" s="409"/>
      <c r="I51" s="245"/>
      <c r="J51" s="235"/>
      <c r="K51" s="246"/>
      <c r="L51" s="247"/>
      <c r="M51" s="248"/>
      <c r="N51" s="249"/>
      <c r="O51" s="231"/>
      <c r="P51" s="37"/>
      <c r="Q51" s="38"/>
      <c r="R51" s="412"/>
      <c r="S51" s="209"/>
      <c r="T51" s="253"/>
      <c r="U51" s="209"/>
      <c r="V51" s="210"/>
      <c r="W51" s="367"/>
    </row>
    <row r="52" spans="1:23" ht="12.75" customHeight="1" thickBot="1" x14ac:dyDescent="0.3">
      <c r="A52" s="460"/>
      <c r="B52" s="255">
        <f ca="1">DATE(Calendrier!$A$1,_xlfn.SHEET()-1,(ROW()/2)-1)</f>
        <v>43824</v>
      </c>
      <c r="C52" s="229"/>
      <c r="D52" s="26" t="s">
        <v>31</v>
      </c>
      <c r="E52" s="242" t="str">
        <f t="shared" si="46"/>
        <v/>
      </c>
      <c r="F52" s="40"/>
      <c r="G52" s="40"/>
      <c r="H52" s="408">
        <f>((G52-F52)+(G53-F53))</f>
        <v>0</v>
      </c>
      <c r="I52" s="245"/>
      <c r="J52" s="235" t="str">
        <f t="shared" ref="J52" si="71">IF(OR(C52="SiA",C52="SeA",C52="Si",C52="Ast",C52="For"),1,"")</f>
        <v/>
      </c>
      <c r="K52" s="246" t="str">
        <f>IF(OR(C52="Cp"),1,"")</f>
        <v/>
      </c>
      <c r="L52" s="247"/>
      <c r="M52" s="248"/>
      <c r="N52" s="249"/>
      <c r="O52" s="231" t="str">
        <f t="shared" ref="O52" si="72">IF(OR(C52="SiA",C52="SeA",C52="Si"),1,"")</f>
        <v/>
      </c>
      <c r="P52" s="37"/>
      <c r="Q52" s="38"/>
      <c r="R52" s="405">
        <f>((Q52-P52)-(Q53-P53))</f>
        <v>0</v>
      </c>
      <c r="S52" s="209"/>
      <c r="T52" s="253"/>
      <c r="U52" s="209"/>
      <c r="V52" s="210" t="str">
        <f t="shared" ref="V52" si="73">IF(OR(C52="SiA",C52="SeA",C52="Si",C52="Ast"),1,"")</f>
        <v/>
      </c>
      <c r="W52" s="366"/>
    </row>
    <row r="53" spans="1:23" ht="12.75" customHeight="1" thickBot="1" x14ac:dyDescent="0.3">
      <c r="A53" s="460"/>
      <c r="B53" s="255"/>
      <c r="C53" s="229"/>
      <c r="D53" s="26" t="s">
        <v>32</v>
      </c>
      <c r="E53" s="242"/>
      <c r="F53" s="40"/>
      <c r="G53" s="40"/>
      <c r="H53" s="409"/>
      <c r="I53" s="245"/>
      <c r="J53" s="235"/>
      <c r="K53" s="246"/>
      <c r="L53" s="247"/>
      <c r="M53" s="248"/>
      <c r="N53" s="249"/>
      <c r="O53" s="231"/>
      <c r="P53" s="37"/>
      <c r="Q53" s="38"/>
      <c r="R53" s="412"/>
      <c r="S53" s="209"/>
      <c r="T53" s="253"/>
      <c r="U53" s="209"/>
      <c r="V53" s="210"/>
      <c r="W53" s="367"/>
    </row>
    <row r="54" spans="1:23" ht="12.75" customHeight="1" thickBot="1" x14ac:dyDescent="0.3">
      <c r="A54" s="460"/>
      <c r="B54" s="255">
        <f ca="1">DATE(Calendrier!$A$1,_xlfn.SHEET()-1,(ROW()/2)-1)</f>
        <v>43825</v>
      </c>
      <c r="C54" s="229"/>
      <c r="D54" s="26" t="s">
        <v>31</v>
      </c>
      <c r="E54" s="242" t="str">
        <f t="shared" si="46"/>
        <v/>
      </c>
      <c r="F54" s="40"/>
      <c r="G54" s="40"/>
      <c r="H54" s="408">
        <f>((G54-F54)+(G55-F55))</f>
        <v>0</v>
      </c>
      <c r="I54" s="245"/>
      <c r="J54" s="235" t="str">
        <f t="shared" ref="J54" si="74">IF(OR(C54="SiA",C54="SeA",C54="Si",C54="Ast",C54="For"),1,"")</f>
        <v/>
      </c>
      <c r="K54" s="246" t="str">
        <f>IF(OR(C54="Cp"),1,"")</f>
        <v/>
      </c>
      <c r="L54" s="247"/>
      <c r="M54" s="248"/>
      <c r="N54" s="249"/>
      <c r="O54" s="231" t="str">
        <f t="shared" ref="O54" si="75">IF(OR(C54="SiA",C54="SeA",C54="Si"),1,"")</f>
        <v/>
      </c>
      <c r="P54" s="37"/>
      <c r="Q54" s="38"/>
      <c r="R54" s="405">
        <f>((Q54-P54)-(Q55-P55))</f>
        <v>0</v>
      </c>
      <c r="S54" s="209"/>
      <c r="T54" s="253"/>
      <c r="U54" s="209"/>
      <c r="V54" s="210" t="str">
        <f t="shared" ref="V54" si="76">IF(OR(C54="SiA",C54="SeA",C54="Si",C54="Ast"),1,"")</f>
        <v/>
      </c>
      <c r="W54" s="366"/>
    </row>
    <row r="55" spans="1:23" ht="12.75" customHeight="1" thickBot="1" x14ac:dyDescent="0.3">
      <c r="A55" s="460"/>
      <c r="B55" s="255"/>
      <c r="C55" s="229"/>
      <c r="D55" s="26" t="s">
        <v>32</v>
      </c>
      <c r="E55" s="242"/>
      <c r="F55" s="40"/>
      <c r="G55" s="40"/>
      <c r="H55" s="409"/>
      <c r="I55" s="245"/>
      <c r="J55" s="235"/>
      <c r="K55" s="246"/>
      <c r="L55" s="247"/>
      <c r="M55" s="248"/>
      <c r="N55" s="249"/>
      <c r="O55" s="231"/>
      <c r="P55" s="37"/>
      <c r="Q55" s="38"/>
      <c r="R55" s="412"/>
      <c r="S55" s="209"/>
      <c r="T55" s="253"/>
      <c r="U55" s="209"/>
      <c r="V55" s="210"/>
      <c r="W55" s="367"/>
    </row>
    <row r="56" spans="1:23" ht="12.75" customHeight="1" thickBot="1" x14ac:dyDescent="0.3">
      <c r="A56" s="460"/>
      <c r="B56" s="255">
        <f ca="1">DATE(Calendrier!$A$1,_xlfn.SHEET()-1,(ROW()/2)-1)</f>
        <v>43826</v>
      </c>
      <c r="C56" s="229"/>
      <c r="D56" s="26" t="s">
        <v>31</v>
      </c>
      <c r="E56" s="242" t="str">
        <f t="shared" si="46"/>
        <v/>
      </c>
      <c r="F56" s="40"/>
      <c r="G56" s="40"/>
      <c r="H56" s="408">
        <f>((G56-F56)+(G57-F57))</f>
        <v>0</v>
      </c>
      <c r="I56" s="245"/>
      <c r="J56" s="235" t="str">
        <f t="shared" ref="J56" si="77">IF(OR(C56="SiA",C56="SeA",C56="Si",C56="Ast",C56="For"),1,"")</f>
        <v/>
      </c>
      <c r="K56" s="246" t="str">
        <f>IF(OR(C56="Cp"),1,"")</f>
        <v/>
      </c>
      <c r="L56" s="247"/>
      <c r="M56" s="248"/>
      <c r="N56" s="249"/>
      <c r="O56" s="231" t="str">
        <f t="shared" ref="O56" si="78">IF(OR(C56="SiA",C56="SeA",C56="Si"),1,"")</f>
        <v/>
      </c>
      <c r="P56" s="37"/>
      <c r="Q56" s="38"/>
      <c r="R56" s="405">
        <f>((Q56-P56)-(Q57-P57))</f>
        <v>0</v>
      </c>
      <c r="S56" s="209"/>
      <c r="T56" s="253"/>
      <c r="U56" s="209"/>
      <c r="V56" s="210" t="str">
        <f t="shared" ref="V56" si="79">IF(OR(C56="SiA",C56="SeA",C56="Si",C56="Ast"),1,"")</f>
        <v/>
      </c>
      <c r="W56" s="366"/>
    </row>
    <row r="57" spans="1:23" ht="12.75" customHeight="1" thickBot="1" x14ac:dyDescent="0.3">
      <c r="A57" s="460"/>
      <c r="B57" s="255"/>
      <c r="C57" s="229"/>
      <c r="D57" s="26" t="s">
        <v>32</v>
      </c>
      <c r="E57" s="242"/>
      <c r="F57" s="40"/>
      <c r="G57" s="40"/>
      <c r="H57" s="409"/>
      <c r="I57" s="245"/>
      <c r="J57" s="235"/>
      <c r="K57" s="246"/>
      <c r="L57" s="247"/>
      <c r="M57" s="248"/>
      <c r="N57" s="249"/>
      <c r="O57" s="231"/>
      <c r="P57" s="37"/>
      <c r="Q57" s="38"/>
      <c r="R57" s="412"/>
      <c r="S57" s="209"/>
      <c r="T57" s="253"/>
      <c r="U57" s="209"/>
      <c r="V57" s="210"/>
      <c r="W57" s="367"/>
    </row>
    <row r="58" spans="1:23" ht="12.75" customHeight="1" thickBot="1" x14ac:dyDescent="0.3">
      <c r="A58" s="460"/>
      <c r="B58" s="254">
        <f ca="1">DATE(Calendrier!$A$1,_xlfn.SHEET()-1,(ROW()/2)-1)</f>
        <v>43827</v>
      </c>
      <c r="C58" s="229"/>
      <c r="D58" s="26" t="s">
        <v>31</v>
      </c>
      <c r="E58" s="242" t="str">
        <f t="shared" si="46"/>
        <v/>
      </c>
      <c r="F58" s="40"/>
      <c r="G58" s="40"/>
      <c r="H58" s="408">
        <f>((G58-F58)+(G59-F59))</f>
        <v>0</v>
      </c>
      <c r="I58" s="245"/>
      <c r="J58" s="235" t="str">
        <f t="shared" ref="J58" si="80">IF(OR(C58="SiA",C58="SeA",C58="Si",C58="Ast",C58="For"),1,"")</f>
        <v/>
      </c>
      <c r="K58" s="246" t="str">
        <f>IF(OR(C58="Cp"),1,"")</f>
        <v/>
      </c>
      <c r="L58" s="247"/>
      <c r="M58" s="248"/>
      <c r="N58" s="249"/>
      <c r="O58" s="231" t="str">
        <f t="shared" ref="O58" si="81">IF(OR(C58="SiA",C58="SeA",C58="Si"),1,"")</f>
        <v/>
      </c>
      <c r="P58" s="37"/>
      <c r="Q58" s="38"/>
      <c r="R58" s="405">
        <f>((Q58-P58)-(Q59-P59))</f>
        <v>0</v>
      </c>
      <c r="S58" s="209"/>
      <c r="T58" s="253"/>
      <c r="U58" s="209"/>
      <c r="V58" s="210" t="str">
        <f t="shared" ref="V58" si="82">IF(OR(C58="SiA",C58="SeA",C58="Si",C58="Ast"),1,"")</f>
        <v/>
      </c>
      <c r="W58" s="366"/>
    </row>
    <row r="59" spans="1:23" ht="12.75" customHeight="1" thickBot="1" x14ac:dyDescent="0.3">
      <c r="A59" s="460"/>
      <c r="B59" s="254"/>
      <c r="C59" s="229"/>
      <c r="D59" s="26" t="s">
        <v>32</v>
      </c>
      <c r="E59" s="242"/>
      <c r="F59" s="40"/>
      <c r="G59" s="40"/>
      <c r="H59" s="409"/>
      <c r="I59" s="245"/>
      <c r="J59" s="235"/>
      <c r="K59" s="246"/>
      <c r="L59" s="247"/>
      <c r="M59" s="248"/>
      <c r="N59" s="249"/>
      <c r="O59" s="231"/>
      <c r="P59" s="37"/>
      <c r="Q59" s="38"/>
      <c r="R59" s="412"/>
      <c r="S59" s="209"/>
      <c r="T59" s="253"/>
      <c r="U59" s="209"/>
      <c r="V59" s="210"/>
      <c r="W59" s="367"/>
    </row>
    <row r="60" spans="1:23" ht="12.75" customHeight="1" thickBot="1" x14ac:dyDescent="0.3">
      <c r="A60" s="460"/>
      <c r="B60" s="254">
        <f ca="1">DATE(Calendrier!$A$1,_xlfn.SHEET()-1,(ROW()/2)-1)</f>
        <v>43828</v>
      </c>
      <c r="C60" s="229"/>
      <c r="D60" s="26" t="s">
        <v>31</v>
      </c>
      <c r="E60" s="242" t="str">
        <f t="shared" si="46"/>
        <v/>
      </c>
      <c r="F60" s="40"/>
      <c r="G60" s="40"/>
      <c r="H60" s="408">
        <f>((G60-F60)+(G61-F61))</f>
        <v>0</v>
      </c>
      <c r="I60" s="245"/>
      <c r="J60" s="235" t="str">
        <f t="shared" ref="J60" si="83">IF(OR(C60="SiA",C60="SeA",C60="Si",C60="Ast",C60="For"),1,"")</f>
        <v/>
      </c>
      <c r="K60" s="246" t="str">
        <f>IF(OR(C60="Cp"),1,"")</f>
        <v/>
      </c>
      <c r="L60" s="247"/>
      <c r="M60" s="248"/>
      <c r="N60" s="249"/>
      <c r="O60" s="231" t="str">
        <f t="shared" ref="O60" si="84">IF(OR(C60="SiA",C60="SeA",C60="Si"),1,"")</f>
        <v/>
      </c>
      <c r="P60" s="37"/>
      <c r="Q60" s="38"/>
      <c r="R60" s="405">
        <f>((Q60-P60)-(Q61-P61))</f>
        <v>0</v>
      </c>
      <c r="S60" s="209"/>
      <c r="T60" s="253"/>
      <c r="U60" s="209"/>
      <c r="V60" s="210" t="str">
        <f t="shared" ref="V60" si="85">IF(OR(C60="SiA",C60="SeA",C60="Si",C60="Ast"),1,"")</f>
        <v/>
      </c>
      <c r="W60" s="366"/>
    </row>
    <row r="61" spans="1:23" ht="12.75" customHeight="1" thickBot="1" x14ac:dyDescent="0.3">
      <c r="A61" s="460"/>
      <c r="B61" s="254"/>
      <c r="C61" s="229"/>
      <c r="D61" s="26" t="s">
        <v>32</v>
      </c>
      <c r="E61" s="242"/>
      <c r="F61" s="40"/>
      <c r="G61" s="40"/>
      <c r="H61" s="409"/>
      <c r="I61" s="245"/>
      <c r="J61" s="235"/>
      <c r="K61" s="246"/>
      <c r="L61" s="239"/>
      <c r="M61" s="240"/>
      <c r="N61" s="241"/>
      <c r="O61" s="231"/>
      <c r="P61" s="37"/>
      <c r="Q61" s="38"/>
      <c r="R61" s="412"/>
      <c r="S61" s="209"/>
      <c r="T61" s="253"/>
      <c r="U61" s="209"/>
      <c r="V61" s="210"/>
      <c r="W61" s="367"/>
    </row>
    <row r="62" spans="1:23" ht="12.75" customHeight="1" x14ac:dyDescent="0.25">
      <c r="A62" s="45"/>
      <c r="B62" s="228">
        <f ca="1">DATE(Calendrier!$A$1,_xlfn.SHEET()-1,(ROW()/2)-1)</f>
        <v>43829</v>
      </c>
      <c r="C62" s="229"/>
      <c r="D62" s="26" t="s">
        <v>31</v>
      </c>
      <c r="E62" s="242" t="str">
        <f t="shared" si="46"/>
        <v/>
      </c>
      <c r="F62" s="36"/>
      <c r="G62" s="36"/>
      <c r="H62" s="408">
        <f>((G62-F62)+(G63-F63))</f>
        <v>0</v>
      </c>
      <c r="I62" s="245"/>
      <c r="J62" s="235" t="str">
        <f t="shared" ref="J62" si="86">IF(OR(C62="SiA",C62="SeA",C62="Si",C62="Ast",C62="For"),1,"")</f>
        <v/>
      </c>
      <c r="K62" s="246" t="str">
        <f>IF(OR(C62="Cp"),1,"")</f>
        <v/>
      </c>
      <c r="L62" s="247"/>
      <c r="M62" s="248"/>
      <c r="N62" s="249"/>
      <c r="O62" s="231" t="str">
        <f t="shared" ref="O62" si="87">IF(OR(C62="SiA",C62="SeA",C62="Si"),1,"")</f>
        <v/>
      </c>
      <c r="P62" s="37"/>
      <c r="Q62" s="38"/>
      <c r="R62" s="405">
        <f>((Q62-P62)-(Q63-P63))</f>
        <v>0</v>
      </c>
      <c r="S62" s="209"/>
      <c r="T62" s="253"/>
      <c r="U62" s="209"/>
      <c r="V62" s="210" t="str">
        <f t="shared" ref="V62" si="88">IF(OR(C62="SiA",C62="SeA",C62="Si",C62="Ast"),1,"")</f>
        <v/>
      </c>
      <c r="W62" s="366"/>
    </row>
    <row r="63" spans="1:23" ht="12.75" customHeight="1" x14ac:dyDescent="0.25">
      <c r="A63" s="45"/>
      <c r="B63" s="228"/>
      <c r="C63" s="229"/>
      <c r="D63" s="26" t="s">
        <v>32</v>
      </c>
      <c r="E63" s="242"/>
      <c r="F63" s="36"/>
      <c r="G63" s="36"/>
      <c r="H63" s="409"/>
      <c r="I63" s="245"/>
      <c r="J63" s="235"/>
      <c r="K63" s="246"/>
      <c r="L63" s="239"/>
      <c r="M63" s="240"/>
      <c r="N63" s="241"/>
      <c r="O63" s="231"/>
      <c r="P63" s="38"/>
      <c r="Q63" s="38"/>
      <c r="R63" s="412"/>
      <c r="S63" s="209"/>
      <c r="T63" s="253"/>
      <c r="U63" s="209"/>
      <c r="V63" s="210"/>
      <c r="W63" s="367"/>
    </row>
    <row r="64" spans="1:23" ht="13.5" customHeight="1" thickBot="1" x14ac:dyDescent="0.3">
      <c r="A64" s="45"/>
      <c r="B64" s="228">
        <f ca="1">DATE(Calendrier!$A$1,_xlfn.SHEET()-1,(ROW()/2)-1)</f>
        <v>43830</v>
      </c>
      <c r="C64" s="229"/>
      <c r="D64" s="26" t="s">
        <v>31</v>
      </c>
      <c r="E64" s="231" t="str">
        <f t="shared" si="46"/>
        <v/>
      </c>
      <c r="F64" s="39"/>
      <c r="G64" s="40"/>
      <c r="H64" s="407">
        <f>((G64-F64)+(G65-F65))</f>
        <v>0</v>
      </c>
      <c r="I64" s="234"/>
      <c r="J64" s="235" t="str">
        <f t="shared" ref="J64" si="89">IF(OR(C64="SiA",C64="SeA",C64="Si",C64="Ast",C64="For"),1,"")</f>
        <v/>
      </c>
      <c r="K64" s="219" t="str">
        <f>IF(OR(C64="Cp"),1,"")</f>
        <v/>
      </c>
      <c r="L64" s="221"/>
      <c r="M64" s="221"/>
      <c r="N64" s="221"/>
      <c r="O64" s="360" t="str">
        <f t="shared" ref="O64" si="90">IF(OR(C64="SiA",C64="SeA",C64="Si"),1,"")</f>
        <v/>
      </c>
      <c r="P64" s="58"/>
      <c r="Q64" s="38"/>
      <c r="R64" s="405">
        <f>((Q64-P64)-(Q65-P65))</f>
        <v>0</v>
      </c>
      <c r="S64" s="209"/>
      <c r="T64" s="253"/>
      <c r="U64" s="209"/>
      <c r="V64" s="210" t="str">
        <f t="shared" ref="V64" si="91">IF(OR(C64="SiA",C64="SeA",C64="Si",C64="Ast"),1,"")</f>
        <v/>
      </c>
      <c r="W64" s="354"/>
    </row>
    <row r="65" spans="1:24" ht="13.5" customHeight="1" thickBot="1" x14ac:dyDescent="0.3">
      <c r="A65" s="45"/>
      <c r="B65" s="228"/>
      <c r="C65" s="230"/>
      <c r="D65" s="59" t="s">
        <v>32</v>
      </c>
      <c r="E65" s="232"/>
      <c r="F65" s="42"/>
      <c r="G65" s="42"/>
      <c r="H65" s="407"/>
      <c r="I65" s="234"/>
      <c r="J65" s="236"/>
      <c r="K65" s="220"/>
      <c r="L65" s="214"/>
      <c r="M65" s="214"/>
      <c r="N65" s="214"/>
      <c r="O65" s="462"/>
      <c r="P65" s="37"/>
      <c r="Q65" s="60"/>
      <c r="R65" s="406"/>
      <c r="S65" s="209"/>
      <c r="T65" s="253"/>
      <c r="U65" s="209"/>
      <c r="V65" s="211"/>
      <c r="W65" s="403"/>
    </row>
    <row r="66" spans="1:24" ht="16.5" thickBot="1" x14ac:dyDescent="0.3">
      <c r="B66" s="215" t="s">
        <v>35</v>
      </c>
      <c r="C66" s="216"/>
      <c r="E66" s="61">
        <f>SUM(E4:E65)</f>
        <v>0</v>
      </c>
      <c r="F66" s="352">
        <f>SUM(H4:H65)</f>
        <v>0</v>
      </c>
      <c r="G66" s="353"/>
      <c r="H66" s="62"/>
      <c r="I66" s="63">
        <f>SUM(I4:I65)</f>
        <v>0</v>
      </c>
      <c r="J66" s="64">
        <f>SUM(J4:J65)</f>
        <v>0</v>
      </c>
      <c r="K66" s="65">
        <f>SUM(K4:K65)</f>
        <v>0</v>
      </c>
      <c r="L66" s="66"/>
      <c r="M66" s="67"/>
      <c r="N66" s="68" t="s">
        <v>35</v>
      </c>
      <c r="O66" s="160">
        <f>SUM(O4:O65)</f>
        <v>0</v>
      </c>
      <c r="P66" s="70"/>
      <c r="Q66" s="71"/>
      <c r="R66" s="72">
        <f>SUM(R4:R30)</f>
        <v>0</v>
      </c>
      <c r="S66" s="73">
        <f>SUM(S4:S65)</f>
        <v>0</v>
      </c>
      <c r="T66" s="73">
        <f>SUM(T4:T65)</f>
        <v>0</v>
      </c>
      <c r="U66" s="73">
        <f>SUM(U4:U65)</f>
        <v>0</v>
      </c>
      <c r="V66" s="74">
        <f>SUM(V4:V65)</f>
        <v>0</v>
      </c>
      <c r="W66" s="75">
        <f>SUM(W4:W65)</f>
        <v>0</v>
      </c>
      <c r="X66" s="76"/>
    </row>
  </sheetData>
  <sheetProtection sheet="1" objects="1" scenarios="1"/>
  <mergeCells count="508">
    <mergeCell ref="C3:D3"/>
    <mergeCell ref="L3:N3"/>
    <mergeCell ref="B4:B5"/>
    <mergeCell ref="C4:C5"/>
    <mergeCell ref="E4:E5"/>
    <mergeCell ref="J4:J5"/>
    <mergeCell ref="K4:K5"/>
    <mergeCell ref="V4:V5"/>
    <mergeCell ref="W4:W5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U14:U15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A6:A7"/>
    <mergeCell ref="A20:A21"/>
    <mergeCell ref="A34:A35"/>
    <mergeCell ref="A48:A49"/>
    <mergeCell ref="A50:A61"/>
    <mergeCell ref="A36:A47"/>
    <mergeCell ref="A22:A33"/>
    <mergeCell ref="A8:A19"/>
    <mergeCell ref="U64:U65"/>
    <mergeCell ref="U60:U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E56:E57"/>
    <mergeCell ref="H56:H57"/>
    <mergeCell ref="I56:I57"/>
    <mergeCell ref="J56:J57"/>
  </mergeCells>
  <conditionalFormatting sqref="B62:I65 B4:B61 W4:W65 D4:N5 P4:U65 D6:I61 J6:N65">
    <cfRule type="expression" dxfId="10" priority="7">
      <formula>WEEKDAY(INDIRECT("$B"&amp;ROW()-MOD(ROW(),2)),2)&gt;5</formula>
    </cfRule>
  </conditionalFormatting>
  <conditionalFormatting sqref="C4:C61">
    <cfRule type="expression" dxfId="9" priority="6">
      <formula>WEEKDAY(INDIRECT("$B"&amp;ROW()-MOD(ROW(),2)),2)&gt;5</formula>
    </cfRule>
  </conditionalFormatting>
  <conditionalFormatting sqref="V4:V65">
    <cfRule type="expression" dxfId="8" priority="4">
      <formula>WEEKDAY(INDIRECT("$B"&amp;ROW()-MOD(ROW(),2)),2)&gt;5</formula>
    </cfRule>
  </conditionalFormatting>
  <conditionalFormatting sqref="O4:O65">
    <cfRule type="expression" dxfId="7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FF2DA1EF-2343-4BD5-B4FE-475832BFD66A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72B9B89D-9396-462D-8332-ED2C2F1F840B}">
      <formula1>"Si,SiA,SeA,Ast,For,Fe,R3,Réc,Cp,AM"</formula1>
    </dataValidation>
  </dataValidations>
  <pageMargins left="0.7" right="0.7" top="0.75" bottom="0.75" header="0.3" footer="0.3"/>
  <ignoredErrors>
    <ignoredError sqref="H4:H65 J5 J4 J6:J65 F66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3F67C7E0-F391-4B55-8C61-414FB676276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B62:I65 B4:B61 W4:W65 D4:N5 P4:U65 D6:I61 J6:N65</xm:sqref>
        </x14:conditionalFormatting>
        <x14:conditionalFormatting xmlns:xm="http://schemas.microsoft.com/office/excel/2006/main">
          <x14:cfRule type="expression" priority="5" id="{49AAFA7A-667F-475C-84B6-7FC7BDB2A01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3" id="{27772FC2-5EF2-4EBA-BEF6-5119518B94CE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  <x14:conditionalFormatting xmlns:xm="http://schemas.microsoft.com/office/excel/2006/main">
          <x14:cfRule type="expression" priority="1" id="{0344FA81-14EC-4E77-A401-0E69686DD450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O4:O65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18BF-CDAB-49A1-98A7-9D0663C65D38}">
  <dimension ref="A1:O11"/>
  <sheetViews>
    <sheetView showZeros="0" workbookViewId="0">
      <selection activeCell="L7" sqref="L7:M7"/>
    </sheetView>
  </sheetViews>
  <sheetFormatPr baseColWidth="10" defaultRowHeight="15" x14ac:dyDescent="0.25"/>
  <sheetData>
    <row r="1" spans="1:15" ht="20.25" x14ac:dyDescent="0.25">
      <c r="A1" s="195" t="s">
        <v>40</v>
      </c>
      <c r="B1" s="196">
        <f>Jan!A5</f>
        <v>0</v>
      </c>
      <c r="C1" s="195" t="s">
        <v>41</v>
      </c>
      <c r="D1" s="196">
        <f>Mar!A26</f>
        <v>0</v>
      </c>
      <c r="E1" s="195" t="s">
        <v>42</v>
      </c>
      <c r="F1" s="196">
        <f>Mai!A44</f>
        <v>0</v>
      </c>
      <c r="G1" s="195" t="s">
        <v>43</v>
      </c>
      <c r="H1" s="196">
        <f>Aout!A5</f>
        <v>0</v>
      </c>
      <c r="I1" s="195" t="s">
        <v>44</v>
      </c>
      <c r="J1" s="196">
        <f>Oct!A18</f>
        <v>0</v>
      </c>
      <c r="K1" s="195" t="s">
        <v>45</v>
      </c>
      <c r="L1" s="196">
        <f>Dec!A36</f>
        <v>0</v>
      </c>
    </row>
    <row r="2" spans="1:15" ht="20.25" x14ac:dyDescent="0.25">
      <c r="A2" s="195" t="s">
        <v>46</v>
      </c>
      <c r="B2" s="196">
        <f>Jan!A17</f>
        <v>0</v>
      </c>
      <c r="C2" s="195" t="s">
        <v>47</v>
      </c>
      <c r="D2" s="196">
        <f>Mar!A40</f>
        <v>0</v>
      </c>
      <c r="E2" s="195" t="s">
        <v>48</v>
      </c>
      <c r="F2" s="196">
        <f>Mai!A58</f>
        <v>0</v>
      </c>
      <c r="G2" s="195" t="s">
        <v>49</v>
      </c>
      <c r="H2" s="196">
        <f>Aout!A14</f>
        <v>0</v>
      </c>
      <c r="I2" s="195" t="s">
        <v>50</v>
      </c>
      <c r="J2" s="196">
        <f>Oct!A32</f>
        <v>0</v>
      </c>
      <c r="K2" s="198" t="s">
        <v>51</v>
      </c>
      <c r="L2" s="196">
        <f>Dec!A50</f>
        <v>0</v>
      </c>
    </row>
    <row r="3" spans="1:15" ht="20.25" x14ac:dyDescent="0.25">
      <c r="A3" s="195" t="s">
        <v>52</v>
      </c>
      <c r="B3" s="196">
        <f>Jan!A31</f>
        <v>0</v>
      </c>
      <c r="C3" s="195" t="s">
        <v>53</v>
      </c>
      <c r="D3" s="196">
        <f>Mar!A54</f>
        <v>0</v>
      </c>
      <c r="E3" s="195" t="s">
        <v>54</v>
      </c>
      <c r="F3" s="196">
        <f>Juin!A10</f>
        <v>0</v>
      </c>
      <c r="G3" s="195" t="s">
        <v>55</v>
      </c>
      <c r="H3" s="196">
        <f>Aout!A28</f>
        <v>0</v>
      </c>
      <c r="I3" s="195" t="s">
        <v>56</v>
      </c>
      <c r="J3" s="196">
        <f>Oct!A46</f>
        <v>0</v>
      </c>
      <c r="K3" s="200" t="s">
        <v>40</v>
      </c>
      <c r="L3" s="199">
        <f>SUM(Dec!H62:H65,Dec!R62:R65)</f>
        <v>0</v>
      </c>
      <c r="M3" s="467" t="s">
        <v>166</v>
      </c>
      <c r="N3" s="468"/>
      <c r="O3" s="468"/>
    </row>
    <row r="4" spans="1:15" ht="20.25" x14ac:dyDescent="0.25">
      <c r="A4" s="195" t="s">
        <v>57</v>
      </c>
      <c r="B4" s="196">
        <f>Jan!A46</f>
        <v>0</v>
      </c>
      <c r="C4" s="195" t="s">
        <v>58</v>
      </c>
      <c r="D4" s="196">
        <f>Avr!A5</f>
        <v>0</v>
      </c>
      <c r="E4" s="195" t="s">
        <v>59</v>
      </c>
      <c r="F4" s="196">
        <f>Juin!A24</f>
        <v>0</v>
      </c>
      <c r="G4" s="195" t="s">
        <v>60</v>
      </c>
      <c r="H4" s="196">
        <f>Aout!A42</f>
        <v>0</v>
      </c>
      <c r="I4" s="195" t="s">
        <v>61</v>
      </c>
      <c r="J4" s="196">
        <f>Nov!A5</f>
        <v>0</v>
      </c>
      <c r="L4" s="197">
        <f>SUM(L1:L3)</f>
        <v>0</v>
      </c>
    </row>
    <row r="5" spans="1:15" ht="20.25" x14ac:dyDescent="0.25">
      <c r="A5" s="195" t="s">
        <v>62</v>
      </c>
      <c r="B5" s="196">
        <f>Fev!A5</f>
        <v>0</v>
      </c>
      <c r="C5" s="195" t="s">
        <v>63</v>
      </c>
      <c r="D5" s="196">
        <f>Avr!A20</f>
        <v>0</v>
      </c>
      <c r="E5" s="195" t="s">
        <v>64</v>
      </c>
      <c r="F5" s="196">
        <f>Juin!A38</f>
        <v>0</v>
      </c>
      <c r="G5" s="195" t="s">
        <v>65</v>
      </c>
      <c r="H5" s="196">
        <f>Aout!A56</f>
        <v>0</v>
      </c>
      <c r="I5" s="195" t="s">
        <v>66</v>
      </c>
      <c r="J5" s="196">
        <f>Nov!A12</f>
        <v>0</v>
      </c>
    </row>
    <row r="6" spans="1:15" ht="20.25" x14ac:dyDescent="0.25">
      <c r="A6" s="195" t="s">
        <v>67</v>
      </c>
      <c r="B6" s="196">
        <f>Fev!A12</f>
        <v>0</v>
      </c>
      <c r="C6" s="195" t="s">
        <v>68</v>
      </c>
      <c r="D6" s="196">
        <f>Avr!A34</f>
        <v>0</v>
      </c>
      <c r="E6" s="195" t="s">
        <v>69</v>
      </c>
      <c r="F6" s="196">
        <f>Juin!A52</f>
        <v>0</v>
      </c>
      <c r="G6" s="195" t="s">
        <v>70</v>
      </c>
      <c r="H6" s="196">
        <f>Sept!A8</f>
        <v>0</v>
      </c>
      <c r="I6" s="195" t="s">
        <v>71</v>
      </c>
      <c r="J6" s="196">
        <f>Nov!A26</f>
        <v>0</v>
      </c>
      <c r="K6" s="95"/>
    </row>
    <row r="7" spans="1:15" ht="20.25" x14ac:dyDescent="0.3">
      <c r="A7" s="195" t="s">
        <v>72</v>
      </c>
      <c r="B7" s="196">
        <f>Fev!A26</f>
        <v>0</v>
      </c>
      <c r="C7" s="195" t="s">
        <v>73</v>
      </c>
      <c r="D7" s="196">
        <f>Avr!A48</f>
        <v>0</v>
      </c>
      <c r="E7" s="195" t="s">
        <v>74</v>
      </c>
      <c r="F7" s="196">
        <f>Juil!A5</f>
        <v>0</v>
      </c>
      <c r="G7" s="195" t="s">
        <v>75</v>
      </c>
      <c r="H7" s="196">
        <f>Sept!A22</f>
        <v>0</v>
      </c>
      <c r="I7" s="195" t="s">
        <v>76</v>
      </c>
      <c r="J7" s="196">
        <f>Nov!A40</f>
        <v>0</v>
      </c>
      <c r="K7" s="195" t="s">
        <v>77</v>
      </c>
      <c r="L7" s="465">
        <f>SUM(B11,D11,F11,H11,J11,L4)</f>
        <v>0</v>
      </c>
      <c r="M7" s="465"/>
    </row>
    <row r="8" spans="1:15" ht="20.25" x14ac:dyDescent="0.25">
      <c r="A8" s="195" t="s">
        <v>78</v>
      </c>
      <c r="B8" s="196">
        <f>Fev!A40</f>
        <v>0</v>
      </c>
      <c r="C8" s="195" t="s">
        <v>79</v>
      </c>
      <c r="D8" s="196">
        <f>Mai!A5</f>
        <v>0</v>
      </c>
      <c r="E8" s="195" t="s">
        <v>80</v>
      </c>
      <c r="F8" s="196">
        <f>Juil!A20</f>
        <v>0</v>
      </c>
      <c r="G8" s="195" t="s">
        <v>81</v>
      </c>
      <c r="H8" s="196">
        <f>Sept!A36</f>
        <v>0</v>
      </c>
      <c r="I8" s="195" t="s">
        <v>82</v>
      </c>
      <c r="J8" s="196">
        <f>Nov!A54</f>
        <v>0</v>
      </c>
      <c r="K8" s="195" t="s">
        <v>83</v>
      </c>
      <c r="L8" s="466">
        <f>1588-L7</f>
        <v>1588</v>
      </c>
      <c r="M8" s="466"/>
    </row>
    <row r="9" spans="1:15" ht="20.25" x14ac:dyDescent="0.25">
      <c r="A9" s="195" t="s">
        <v>84</v>
      </c>
      <c r="B9" s="196">
        <f>Mar!A4</f>
        <v>0</v>
      </c>
      <c r="C9" s="195" t="s">
        <v>85</v>
      </c>
      <c r="D9" s="196">
        <f>Mai!A16</f>
        <v>0</v>
      </c>
      <c r="E9" s="195" t="s">
        <v>86</v>
      </c>
      <c r="F9" s="196">
        <f>Juil!A34</f>
        <v>0</v>
      </c>
      <c r="G9" s="195" t="s">
        <v>87</v>
      </c>
      <c r="H9" s="196">
        <f>Sept!A50</f>
        <v>0</v>
      </c>
      <c r="I9" s="195" t="s">
        <v>88</v>
      </c>
      <c r="J9" s="196">
        <f>Dec!A8</f>
        <v>0</v>
      </c>
      <c r="K9" s="95"/>
    </row>
    <row r="10" spans="1:15" ht="20.25" x14ac:dyDescent="0.25">
      <c r="A10" s="195" t="s">
        <v>89</v>
      </c>
      <c r="B10" s="196">
        <f>Mar!A12</f>
        <v>0</v>
      </c>
      <c r="C10" s="195" t="s">
        <v>90</v>
      </c>
      <c r="D10" s="196">
        <f>Mai!A30</f>
        <v>0</v>
      </c>
      <c r="E10" s="195" t="s">
        <v>91</v>
      </c>
      <c r="F10" s="196">
        <f>Juil!A48</f>
        <v>0</v>
      </c>
      <c r="G10" s="195" t="s">
        <v>92</v>
      </c>
      <c r="H10" s="196">
        <f>Oct!A5</f>
        <v>0</v>
      </c>
      <c r="I10" s="195" t="s">
        <v>93</v>
      </c>
      <c r="J10" s="196">
        <f>Dec!A22</f>
        <v>0</v>
      </c>
      <c r="K10" s="95"/>
    </row>
    <row r="11" spans="1:15" ht="20.25" x14ac:dyDescent="0.25">
      <c r="B11" s="197">
        <f>SUM(B1:B10)</f>
        <v>0</v>
      </c>
      <c r="D11" s="197">
        <f>SUM(D1:D10)</f>
        <v>0</v>
      </c>
      <c r="F11" s="197">
        <f>SUM(F1:F10)</f>
        <v>0</v>
      </c>
      <c r="H11" s="197">
        <f>SUM(H1:H10)</f>
        <v>0</v>
      </c>
      <c r="J11" s="197">
        <f>SUM(J1:J10)</f>
        <v>0</v>
      </c>
    </row>
  </sheetData>
  <sheetProtection sheet="1" objects="1" scenarios="1"/>
  <mergeCells count="3">
    <mergeCell ref="L7:M7"/>
    <mergeCell ref="L8:M8"/>
    <mergeCell ref="M3:O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6D36-1284-46F6-A00C-62CBBD6E5C2D}">
  <dimension ref="A1:AP48"/>
  <sheetViews>
    <sheetView showZeros="0" topLeftCell="A4" zoomScale="90" zoomScaleNormal="90" workbookViewId="0">
      <selection activeCell="D34" sqref="D34"/>
    </sheetView>
  </sheetViews>
  <sheetFormatPr baseColWidth="10" defaultColWidth="11.5703125" defaultRowHeight="15" x14ac:dyDescent="0.25"/>
  <cols>
    <col min="1" max="1" width="6.5703125" style="100" customWidth="1"/>
    <col min="2" max="43" width="3.140625" style="97" customWidth="1"/>
    <col min="44" max="256" width="11.5703125" style="97"/>
    <col min="257" max="257" width="6.5703125" style="97" customWidth="1"/>
    <col min="258" max="299" width="3.140625" style="97" customWidth="1"/>
    <col min="300" max="512" width="11.5703125" style="97"/>
    <col min="513" max="513" width="6.5703125" style="97" customWidth="1"/>
    <col min="514" max="555" width="3.140625" style="97" customWidth="1"/>
    <col min="556" max="768" width="11.5703125" style="97"/>
    <col min="769" max="769" width="6.5703125" style="97" customWidth="1"/>
    <col min="770" max="811" width="3.140625" style="97" customWidth="1"/>
    <col min="812" max="1024" width="11.5703125" style="97"/>
    <col min="1025" max="1025" width="6.5703125" style="97" customWidth="1"/>
    <col min="1026" max="1067" width="3.140625" style="97" customWidth="1"/>
    <col min="1068" max="1280" width="11.5703125" style="97"/>
    <col min="1281" max="1281" width="6.5703125" style="97" customWidth="1"/>
    <col min="1282" max="1323" width="3.140625" style="97" customWidth="1"/>
    <col min="1324" max="1536" width="11.5703125" style="97"/>
    <col min="1537" max="1537" width="6.5703125" style="97" customWidth="1"/>
    <col min="1538" max="1579" width="3.140625" style="97" customWidth="1"/>
    <col min="1580" max="1792" width="11.5703125" style="97"/>
    <col min="1793" max="1793" width="6.5703125" style="97" customWidth="1"/>
    <col min="1794" max="1835" width="3.140625" style="97" customWidth="1"/>
    <col min="1836" max="2048" width="11.5703125" style="97"/>
    <col min="2049" max="2049" width="6.5703125" style="97" customWidth="1"/>
    <col min="2050" max="2091" width="3.140625" style="97" customWidth="1"/>
    <col min="2092" max="2304" width="11.5703125" style="97"/>
    <col min="2305" max="2305" width="6.5703125" style="97" customWidth="1"/>
    <col min="2306" max="2347" width="3.140625" style="97" customWidth="1"/>
    <col min="2348" max="2560" width="11.5703125" style="97"/>
    <col min="2561" max="2561" width="6.5703125" style="97" customWidth="1"/>
    <col min="2562" max="2603" width="3.140625" style="97" customWidth="1"/>
    <col min="2604" max="2816" width="11.5703125" style="97"/>
    <col min="2817" max="2817" width="6.5703125" style="97" customWidth="1"/>
    <col min="2818" max="2859" width="3.140625" style="97" customWidth="1"/>
    <col min="2860" max="3072" width="11.5703125" style="97"/>
    <col min="3073" max="3073" width="6.5703125" style="97" customWidth="1"/>
    <col min="3074" max="3115" width="3.140625" style="97" customWidth="1"/>
    <col min="3116" max="3328" width="11.5703125" style="97"/>
    <col min="3329" max="3329" width="6.5703125" style="97" customWidth="1"/>
    <col min="3330" max="3371" width="3.140625" style="97" customWidth="1"/>
    <col min="3372" max="3584" width="11.5703125" style="97"/>
    <col min="3585" max="3585" width="6.5703125" style="97" customWidth="1"/>
    <col min="3586" max="3627" width="3.140625" style="97" customWidth="1"/>
    <col min="3628" max="3840" width="11.5703125" style="97"/>
    <col min="3841" max="3841" width="6.5703125" style="97" customWidth="1"/>
    <col min="3842" max="3883" width="3.140625" style="97" customWidth="1"/>
    <col min="3884" max="4096" width="11.5703125" style="97"/>
    <col min="4097" max="4097" width="6.5703125" style="97" customWidth="1"/>
    <col min="4098" max="4139" width="3.140625" style="97" customWidth="1"/>
    <col min="4140" max="4352" width="11.5703125" style="97"/>
    <col min="4353" max="4353" width="6.5703125" style="97" customWidth="1"/>
    <col min="4354" max="4395" width="3.140625" style="97" customWidth="1"/>
    <col min="4396" max="4608" width="11.5703125" style="97"/>
    <col min="4609" max="4609" width="6.5703125" style="97" customWidth="1"/>
    <col min="4610" max="4651" width="3.140625" style="97" customWidth="1"/>
    <col min="4652" max="4864" width="11.5703125" style="97"/>
    <col min="4865" max="4865" width="6.5703125" style="97" customWidth="1"/>
    <col min="4866" max="4907" width="3.140625" style="97" customWidth="1"/>
    <col min="4908" max="5120" width="11.5703125" style="97"/>
    <col min="5121" max="5121" width="6.5703125" style="97" customWidth="1"/>
    <col min="5122" max="5163" width="3.140625" style="97" customWidth="1"/>
    <col min="5164" max="5376" width="11.5703125" style="97"/>
    <col min="5377" max="5377" width="6.5703125" style="97" customWidth="1"/>
    <col min="5378" max="5419" width="3.140625" style="97" customWidth="1"/>
    <col min="5420" max="5632" width="11.5703125" style="97"/>
    <col min="5633" max="5633" width="6.5703125" style="97" customWidth="1"/>
    <col min="5634" max="5675" width="3.140625" style="97" customWidth="1"/>
    <col min="5676" max="5888" width="11.5703125" style="97"/>
    <col min="5889" max="5889" width="6.5703125" style="97" customWidth="1"/>
    <col min="5890" max="5931" width="3.140625" style="97" customWidth="1"/>
    <col min="5932" max="6144" width="11.5703125" style="97"/>
    <col min="6145" max="6145" width="6.5703125" style="97" customWidth="1"/>
    <col min="6146" max="6187" width="3.140625" style="97" customWidth="1"/>
    <col min="6188" max="6400" width="11.5703125" style="97"/>
    <col min="6401" max="6401" width="6.5703125" style="97" customWidth="1"/>
    <col min="6402" max="6443" width="3.140625" style="97" customWidth="1"/>
    <col min="6444" max="6656" width="11.5703125" style="97"/>
    <col min="6657" max="6657" width="6.5703125" style="97" customWidth="1"/>
    <col min="6658" max="6699" width="3.140625" style="97" customWidth="1"/>
    <col min="6700" max="6912" width="11.5703125" style="97"/>
    <col min="6913" max="6913" width="6.5703125" style="97" customWidth="1"/>
    <col min="6914" max="6955" width="3.140625" style="97" customWidth="1"/>
    <col min="6956" max="7168" width="11.5703125" style="97"/>
    <col min="7169" max="7169" width="6.5703125" style="97" customWidth="1"/>
    <col min="7170" max="7211" width="3.140625" style="97" customWidth="1"/>
    <col min="7212" max="7424" width="11.5703125" style="97"/>
    <col min="7425" max="7425" width="6.5703125" style="97" customWidth="1"/>
    <col min="7426" max="7467" width="3.140625" style="97" customWidth="1"/>
    <col min="7468" max="7680" width="11.5703125" style="97"/>
    <col min="7681" max="7681" width="6.5703125" style="97" customWidth="1"/>
    <col min="7682" max="7723" width="3.140625" style="97" customWidth="1"/>
    <col min="7724" max="7936" width="11.5703125" style="97"/>
    <col min="7937" max="7937" width="6.5703125" style="97" customWidth="1"/>
    <col min="7938" max="7979" width="3.140625" style="97" customWidth="1"/>
    <col min="7980" max="8192" width="11.5703125" style="97"/>
    <col min="8193" max="8193" width="6.5703125" style="97" customWidth="1"/>
    <col min="8194" max="8235" width="3.140625" style="97" customWidth="1"/>
    <col min="8236" max="8448" width="11.5703125" style="97"/>
    <col min="8449" max="8449" width="6.5703125" style="97" customWidth="1"/>
    <col min="8450" max="8491" width="3.140625" style="97" customWidth="1"/>
    <col min="8492" max="8704" width="11.5703125" style="97"/>
    <col min="8705" max="8705" width="6.5703125" style="97" customWidth="1"/>
    <col min="8706" max="8747" width="3.140625" style="97" customWidth="1"/>
    <col min="8748" max="8960" width="11.5703125" style="97"/>
    <col min="8961" max="8961" width="6.5703125" style="97" customWidth="1"/>
    <col min="8962" max="9003" width="3.140625" style="97" customWidth="1"/>
    <col min="9004" max="9216" width="11.5703125" style="97"/>
    <col min="9217" max="9217" width="6.5703125" style="97" customWidth="1"/>
    <col min="9218" max="9259" width="3.140625" style="97" customWidth="1"/>
    <col min="9260" max="9472" width="11.5703125" style="97"/>
    <col min="9473" max="9473" width="6.5703125" style="97" customWidth="1"/>
    <col min="9474" max="9515" width="3.140625" style="97" customWidth="1"/>
    <col min="9516" max="9728" width="11.5703125" style="97"/>
    <col min="9729" max="9729" width="6.5703125" style="97" customWidth="1"/>
    <col min="9730" max="9771" width="3.140625" style="97" customWidth="1"/>
    <col min="9772" max="9984" width="11.5703125" style="97"/>
    <col min="9985" max="9985" width="6.5703125" style="97" customWidth="1"/>
    <col min="9986" max="10027" width="3.140625" style="97" customWidth="1"/>
    <col min="10028" max="10240" width="11.5703125" style="97"/>
    <col min="10241" max="10241" width="6.5703125" style="97" customWidth="1"/>
    <col min="10242" max="10283" width="3.140625" style="97" customWidth="1"/>
    <col min="10284" max="10496" width="11.5703125" style="97"/>
    <col min="10497" max="10497" width="6.5703125" style="97" customWidth="1"/>
    <col min="10498" max="10539" width="3.140625" style="97" customWidth="1"/>
    <col min="10540" max="10752" width="11.5703125" style="97"/>
    <col min="10753" max="10753" width="6.5703125" style="97" customWidth="1"/>
    <col min="10754" max="10795" width="3.140625" style="97" customWidth="1"/>
    <col min="10796" max="11008" width="11.5703125" style="97"/>
    <col min="11009" max="11009" width="6.5703125" style="97" customWidth="1"/>
    <col min="11010" max="11051" width="3.140625" style="97" customWidth="1"/>
    <col min="11052" max="11264" width="11.5703125" style="97"/>
    <col min="11265" max="11265" width="6.5703125" style="97" customWidth="1"/>
    <col min="11266" max="11307" width="3.140625" style="97" customWidth="1"/>
    <col min="11308" max="11520" width="11.5703125" style="97"/>
    <col min="11521" max="11521" width="6.5703125" style="97" customWidth="1"/>
    <col min="11522" max="11563" width="3.140625" style="97" customWidth="1"/>
    <col min="11564" max="11776" width="11.5703125" style="97"/>
    <col min="11777" max="11777" width="6.5703125" style="97" customWidth="1"/>
    <col min="11778" max="11819" width="3.140625" style="97" customWidth="1"/>
    <col min="11820" max="12032" width="11.5703125" style="97"/>
    <col min="12033" max="12033" width="6.5703125" style="97" customWidth="1"/>
    <col min="12034" max="12075" width="3.140625" style="97" customWidth="1"/>
    <col min="12076" max="12288" width="11.5703125" style="97"/>
    <col min="12289" max="12289" width="6.5703125" style="97" customWidth="1"/>
    <col min="12290" max="12331" width="3.140625" style="97" customWidth="1"/>
    <col min="12332" max="12544" width="11.5703125" style="97"/>
    <col min="12545" max="12545" width="6.5703125" style="97" customWidth="1"/>
    <col min="12546" max="12587" width="3.140625" style="97" customWidth="1"/>
    <col min="12588" max="12800" width="11.5703125" style="97"/>
    <col min="12801" max="12801" width="6.5703125" style="97" customWidth="1"/>
    <col min="12802" max="12843" width="3.140625" style="97" customWidth="1"/>
    <col min="12844" max="13056" width="11.5703125" style="97"/>
    <col min="13057" max="13057" width="6.5703125" style="97" customWidth="1"/>
    <col min="13058" max="13099" width="3.140625" style="97" customWidth="1"/>
    <col min="13100" max="13312" width="11.5703125" style="97"/>
    <col min="13313" max="13313" width="6.5703125" style="97" customWidth="1"/>
    <col min="13314" max="13355" width="3.140625" style="97" customWidth="1"/>
    <col min="13356" max="13568" width="11.5703125" style="97"/>
    <col min="13569" max="13569" width="6.5703125" style="97" customWidth="1"/>
    <col min="13570" max="13611" width="3.140625" style="97" customWidth="1"/>
    <col min="13612" max="13824" width="11.5703125" style="97"/>
    <col min="13825" max="13825" width="6.5703125" style="97" customWidth="1"/>
    <col min="13826" max="13867" width="3.140625" style="97" customWidth="1"/>
    <col min="13868" max="14080" width="11.5703125" style="97"/>
    <col min="14081" max="14081" width="6.5703125" style="97" customWidth="1"/>
    <col min="14082" max="14123" width="3.140625" style="97" customWidth="1"/>
    <col min="14124" max="14336" width="11.5703125" style="97"/>
    <col min="14337" max="14337" width="6.5703125" style="97" customWidth="1"/>
    <col min="14338" max="14379" width="3.140625" style="97" customWidth="1"/>
    <col min="14380" max="14592" width="11.5703125" style="97"/>
    <col min="14593" max="14593" width="6.5703125" style="97" customWidth="1"/>
    <col min="14594" max="14635" width="3.140625" style="97" customWidth="1"/>
    <col min="14636" max="14848" width="11.5703125" style="97"/>
    <col min="14849" max="14849" width="6.5703125" style="97" customWidth="1"/>
    <col min="14850" max="14891" width="3.140625" style="97" customWidth="1"/>
    <col min="14892" max="15104" width="11.5703125" style="97"/>
    <col min="15105" max="15105" width="6.5703125" style="97" customWidth="1"/>
    <col min="15106" max="15147" width="3.140625" style="97" customWidth="1"/>
    <col min="15148" max="15360" width="11.5703125" style="97"/>
    <col min="15361" max="15361" width="6.5703125" style="97" customWidth="1"/>
    <col min="15362" max="15403" width="3.140625" style="97" customWidth="1"/>
    <col min="15404" max="15616" width="11.5703125" style="97"/>
    <col min="15617" max="15617" width="6.5703125" style="97" customWidth="1"/>
    <col min="15618" max="15659" width="3.140625" style="97" customWidth="1"/>
    <col min="15660" max="15872" width="11.5703125" style="97"/>
    <col min="15873" max="15873" width="6.5703125" style="97" customWidth="1"/>
    <col min="15874" max="15915" width="3.140625" style="97" customWidth="1"/>
    <col min="15916" max="16128" width="11.5703125" style="97"/>
    <col min="16129" max="16129" width="6.5703125" style="97" customWidth="1"/>
    <col min="16130" max="16171" width="3.140625" style="97" customWidth="1"/>
    <col min="16172" max="16384" width="11.5703125" style="97"/>
  </cols>
  <sheetData>
    <row r="1" spans="1:42" ht="15.75" thickBot="1" x14ac:dyDescent="0.3"/>
    <row r="2" spans="1:42" ht="15.75" thickBot="1" x14ac:dyDescent="0.3">
      <c r="A2" s="96"/>
      <c r="B2" s="126">
        <v>1</v>
      </c>
      <c r="C2" s="127">
        <v>2</v>
      </c>
      <c r="D2" s="127">
        <v>3</v>
      </c>
      <c r="E2" s="127">
        <v>4</v>
      </c>
      <c r="F2" s="127">
        <v>5</v>
      </c>
      <c r="G2" s="127">
        <v>6</v>
      </c>
      <c r="H2" s="127">
        <v>7</v>
      </c>
      <c r="I2" s="127">
        <v>8</v>
      </c>
      <c r="J2" s="127">
        <v>9</v>
      </c>
      <c r="K2" s="127">
        <v>10</v>
      </c>
      <c r="L2" s="127">
        <v>11</v>
      </c>
      <c r="M2" s="127">
        <v>12</v>
      </c>
      <c r="N2" s="127">
        <v>13</v>
      </c>
      <c r="O2" s="127">
        <v>14</v>
      </c>
      <c r="P2" s="127">
        <v>15</v>
      </c>
      <c r="Q2" s="127">
        <v>16</v>
      </c>
      <c r="R2" s="127">
        <v>17</v>
      </c>
      <c r="S2" s="127">
        <v>18</v>
      </c>
      <c r="T2" s="127">
        <v>19</v>
      </c>
      <c r="U2" s="127">
        <v>20</v>
      </c>
      <c r="V2" s="127">
        <v>21</v>
      </c>
      <c r="W2" s="127">
        <v>22</v>
      </c>
      <c r="X2" s="127">
        <v>23</v>
      </c>
      <c r="Y2" s="127">
        <v>24</v>
      </c>
      <c r="Z2" s="127">
        <v>25</v>
      </c>
      <c r="AA2" s="127">
        <v>26</v>
      </c>
      <c r="AB2" s="127">
        <v>27</v>
      </c>
      <c r="AC2" s="127">
        <v>28</v>
      </c>
      <c r="AD2" s="127">
        <v>29</v>
      </c>
      <c r="AE2" s="127">
        <v>30</v>
      </c>
      <c r="AF2" s="128">
        <v>31</v>
      </c>
      <c r="AG2" s="132"/>
    </row>
    <row r="3" spans="1:42" x14ac:dyDescent="0.25">
      <c r="A3" s="131">
        <f>DATE(Calendrier!A1,ROW(3:14)-2,1)</f>
        <v>43466</v>
      </c>
      <c r="B3" s="184" t="str">
        <f>Jan!$C$4</f>
        <v>Cp</v>
      </c>
      <c r="C3" s="185">
        <f>Jan!$C$6</f>
        <v>0</v>
      </c>
      <c r="D3" s="185" t="str">
        <f>Jan!$C$8</f>
        <v>Cp1/2</v>
      </c>
      <c r="E3" s="185">
        <f>Jan!$C$10</f>
        <v>0</v>
      </c>
      <c r="F3" s="185">
        <f>Jan!$C$12</f>
        <v>0</v>
      </c>
      <c r="G3" s="185">
        <f>Jan!$C$14</f>
        <v>0</v>
      </c>
      <c r="H3" s="185">
        <f>Jan!$C$16</f>
        <v>0</v>
      </c>
      <c r="I3" s="185">
        <f>Jan!$C$18</f>
        <v>0</v>
      </c>
      <c r="J3" s="185">
        <f>Jan!$C$20</f>
        <v>0</v>
      </c>
      <c r="K3" s="185">
        <f>Jan!$C$22</f>
        <v>0</v>
      </c>
      <c r="L3" s="185">
        <f>Jan!$C$24</f>
        <v>0</v>
      </c>
      <c r="M3" s="185">
        <f>Jan!$C$26</f>
        <v>0</v>
      </c>
      <c r="N3" s="185">
        <f>Jan!$C$28</f>
        <v>0</v>
      </c>
      <c r="O3" s="185">
        <f>Jan!$C$30</f>
        <v>0</v>
      </c>
      <c r="P3" s="185">
        <f>Jan!$C$32</f>
        <v>0</v>
      </c>
      <c r="Q3" s="185">
        <f>Jan!$C$34</f>
        <v>0</v>
      </c>
      <c r="R3" s="185">
        <f>Jan!$C$36</f>
        <v>0</v>
      </c>
      <c r="S3" s="185">
        <f>Jan!$C$38</f>
        <v>0</v>
      </c>
      <c r="T3" s="185">
        <f>Jan!$C$40</f>
        <v>0</v>
      </c>
      <c r="U3" s="185">
        <f>Jan!$C$42</f>
        <v>0</v>
      </c>
      <c r="V3" s="185">
        <f>Jan!$C$44</f>
        <v>0</v>
      </c>
      <c r="W3" s="185">
        <f>Jan!$C$46</f>
        <v>0</v>
      </c>
      <c r="X3" s="185">
        <f>Jan!$C$48</f>
        <v>0</v>
      </c>
      <c r="Y3" s="185">
        <f>Jan!$C$450</f>
        <v>0</v>
      </c>
      <c r="Z3" s="185">
        <f>Jan!$C$52</f>
        <v>0</v>
      </c>
      <c r="AA3" s="185">
        <f>Jan!$C$54</f>
        <v>0</v>
      </c>
      <c r="AB3" s="185">
        <f>Jan!$C$56</f>
        <v>0</v>
      </c>
      <c r="AC3" s="185">
        <f>Jan!$C$58</f>
        <v>0</v>
      </c>
      <c r="AD3" s="185">
        <f>Jan!$C$60</f>
        <v>0</v>
      </c>
      <c r="AE3" s="185">
        <f>Jan!$C$62</f>
        <v>0</v>
      </c>
      <c r="AF3" s="186">
        <f>Jan!$C$64</f>
        <v>0</v>
      </c>
    </row>
    <row r="4" spans="1:42" x14ac:dyDescent="0.25">
      <c r="A4" s="129">
        <f>DATE(Calendrier!A2,ROW(4:15)-2,1)</f>
        <v>32</v>
      </c>
      <c r="B4" s="187">
        <f>Fev!$C$4</f>
        <v>0</v>
      </c>
      <c r="C4" s="188">
        <f>Fev!$C$6</f>
        <v>0</v>
      </c>
      <c r="D4" s="188">
        <f>Fev!$C$8</f>
        <v>0</v>
      </c>
      <c r="E4" s="188">
        <f>Fev!$C$10</f>
        <v>0</v>
      </c>
      <c r="F4" s="188">
        <f>Fev!$C$12</f>
        <v>0</v>
      </c>
      <c r="G4" s="188">
        <f>Fev!$C$14</f>
        <v>0</v>
      </c>
      <c r="H4" s="188">
        <f>Fev!$C$16</f>
        <v>0</v>
      </c>
      <c r="I4" s="188">
        <f>Fev!$C$18</f>
        <v>0</v>
      </c>
      <c r="J4" s="188">
        <f>Fev!$C$20</f>
        <v>0</v>
      </c>
      <c r="K4" s="188">
        <f>Fev!$C$22</f>
        <v>0</v>
      </c>
      <c r="L4" s="188">
        <f>Fev!$C$24</f>
        <v>0</v>
      </c>
      <c r="M4" s="188">
        <f>Fev!$C$26</f>
        <v>0</v>
      </c>
      <c r="N4" s="188">
        <f>Fev!$C$28</f>
        <v>0</v>
      </c>
      <c r="O4" s="188">
        <f>Fev!$C$30</f>
        <v>0</v>
      </c>
      <c r="P4" s="188">
        <f>Fev!$C$32</f>
        <v>0</v>
      </c>
      <c r="Q4" s="188">
        <f>Fev!$C$34</f>
        <v>0</v>
      </c>
      <c r="R4" s="188">
        <f>Fev!$C$36</f>
        <v>0</v>
      </c>
      <c r="S4" s="188">
        <f>Fev!$C$38</f>
        <v>0</v>
      </c>
      <c r="T4" s="188">
        <f>Fev!$C$40</f>
        <v>0</v>
      </c>
      <c r="U4" s="188">
        <f>Fev!$C$42</f>
        <v>0</v>
      </c>
      <c r="V4" s="188">
        <f>Fev!$C$44</f>
        <v>0</v>
      </c>
      <c r="W4" s="188">
        <f>Fev!$C$46</f>
        <v>0</v>
      </c>
      <c r="X4" s="188">
        <f>Fev!$C$48</f>
        <v>0</v>
      </c>
      <c r="Y4" s="188">
        <f>Fev!$C$50</f>
        <v>0</v>
      </c>
      <c r="Z4" s="188">
        <f>Fev!$C$52</f>
        <v>0</v>
      </c>
      <c r="AA4" s="188">
        <f>Fev!$C$54</f>
        <v>0</v>
      </c>
      <c r="AB4" s="188">
        <f>Fev!$C$56</f>
        <v>0</v>
      </c>
      <c r="AC4" s="188">
        <f>Fev!$C$58</f>
        <v>0</v>
      </c>
      <c r="AD4" s="188">
        <f>Fev!$C$60</f>
        <v>0</v>
      </c>
      <c r="AE4" s="188"/>
      <c r="AF4" s="189"/>
    </row>
    <row r="5" spans="1:42" x14ac:dyDescent="0.25">
      <c r="A5" s="129">
        <f>DATE(Calendrier!A3,ROW(5:16)-2,1)</f>
        <v>61</v>
      </c>
      <c r="B5" s="187">
        <f>Mar!$C$4</f>
        <v>0</v>
      </c>
      <c r="C5" s="188">
        <f>Mar!$C$6</f>
        <v>0</v>
      </c>
      <c r="D5" s="188">
        <f>Mar!$C$8</f>
        <v>0</v>
      </c>
      <c r="E5" s="188">
        <f>Mar!$C$10</f>
        <v>0</v>
      </c>
      <c r="F5" s="188">
        <f>Mar!$C$12</f>
        <v>0</v>
      </c>
      <c r="G5" s="188">
        <f>Mar!$C$14</f>
        <v>0</v>
      </c>
      <c r="H5" s="188">
        <f>Mar!$C$16</f>
        <v>0</v>
      </c>
      <c r="I5" s="188">
        <f>Mar!$C$18</f>
        <v>0</v>
      </c>
      <c r="J5" s="188">
        <f>Mar!$C$20</f>
        <v>0</v>
      </c>
      <c r="K5" s="188">
        <f>Mar!$C$22</f>
        <v>0</v>
      </c>
      <c r="L5" s="188">
        <f>Mar!$C$24</f>
        <v>0</v>
      </c>
      <c r="M5" s="188">
        <f>Mar!$C$26</f>
        <v>0</v>
      </c>
      <c r="N5" s="188">
        <f>Mar!$C$28</f>
        <v>0</v>
      </c>
      <c r="O5" s="188">
        <f>Mar!$C$30</f>
        <v>0</v>
      </c>
      <c r="P5" s="188">
        <f>Mar!$C$32</f>
        <v>0</v>
      </c>
      <c r="Q5" s="188">
        <f>Mar!$C$34</f>
        <v>0</v>
      </c>
      <c r="R5" s="188">
        <f>Mar!$C$36</f>
        <v>0</v>
      </c>
      <c r="S5" s="188">
        <f>Mar!$C$38</f>
        <v>0</v>
      </c>
      <c r="T5" s="188">
        <f>Mar!$C$40</f>
        <v>0</v>
      </c>
      <c r="U5" s="188">
        <f>Mar!$C$42</f>
        <v>0</v>
      </c>
      <c r="V5" s="188">
        <f>Mar!$C$44</f>
        <v>0</v>
      </c>
      <c r="W5" s="188">
        <f>Mar!$C$46</f>
        <v>0</v>
      </c>
      <c r="X5" s="188">
        <f>Mar!$C$48</f>
        <v>0</v>
      </c>
      <c r="Y5" s="188">
        <f>Mar!$C$50</f>
        <v>0</v>
      </c>
      <c r="Z5" s="188">
        <f>Mar!$C$52</f>
        <v>0</v>
      </c>
      <c r="AA5" s="188">
        <f>Mar!$C$54</f>
        <v>0</v>
      </c>
      <c r="AB5" s="188">
        <f>Mar!$C$56</f>
        <v>0</v>
      </c>
      <c r="AC5" s="188">
        <f>Mar!$C$58</f>
        <v>0</v>
      </c>
      <c r="AD5" s="188">
        <f>Mar!$C$60</f>
        <v>0</v>
      </c>
      <c r="AE5" s="188">
        <f>Mar!$C$62</f>
        <v>0</v>
      </c>
      <c r="AF5" s="189">
        <f>Mar!$C$64</f>
        <v>0</v>
      </c>
    </row>
    <row r="6" spans="1:42" x14ac:dyDescent="0.25">
      <c r="A6" s="129">
        <f>DATE(Calendrier!A4,ROW(6:17)-2,1)</f>
        <v>92</v>
      </c>
      <c r="B6" s="187">
        <f>Avr!$C$4</f>
        <v>0</v>
      </c>
      <c r="C6" s="188">
        <f>Avr!$C$6</f>
        <v>0</v>
      </c>
      <c r="D6" s="188">
        <f>Avr!$C$8</f>
        <v>0</v>
      </c>
      <c r="E6" s="188">
        <f>Avr!$C$10</f>
        <v>0</v>
      </c>
      <c r="F6" s="188">
        <f>Avr!$C$12</f>
        <v>0</v>
      </c>
      <c r="G6" s="188">
        <f>Avr!$C$14</f>
        <v>0</v>
      </c>
      <c r="H6" s="188">
        <f>Avr!$C$16</f>
        <v>0</v>
      </c>
      <c r="I6" s="188">
        <f>Avr!$C$18</f>
        <v>0</v>
      </c>
      <c r="J6" s="188">
        <f>Avr!$C$20</f>
        <v>0</v>
      </c>
      <c r="K6" s="188">
        <f>Avr!$C$22</f>
        <v>0</v>
      </c>
      <c r="L6" s="188">
        <f>Avr!$C$24</f>
        <v>0</v>
      </c>
      <c r="M6" s="188">
        <f>Avr!$C$26</f>
        <v>0</v>
      </c>
      <c r="N6" s="188">
        <f>Avr!$C$28</f>
        <v>0</v>
      </c>
      <c r="O6" s="188">
        <f>Avr!$C$30</f>
        <v>0</v>
      </c>
      <c r="P6" s="188">
        <f>Avr!$C$32</f>
        <v>0</v>
      </c>
      <c r="Q6" s="188">
        <f>Avr!$C$34</f>
        <v>0</v>
      </c>
      <c r="R6" s="188">
        <f>Avr!$C$36</f>
        <v>0</v>
      </c>
      <c r="S6" s="188">
        <f>Avr!$C$38</f>
        <v>0</v>
      </c>
      <c r="T6" s="188">
        <f>Avr!$C$40</f>
        <v>0</v>
      </c>
      <c r="U6" s="188">
        <f>Avr!$C$42</f>
        <v>0</v>
      </c>
      <c r="V6" s="188">
        <f>Avr!$C$44</f>
        <v>0</v>
      </c>
      <c r="W6" s="188">
        <f>Avr!$C$46</f>
        <v>0</v>
      </c>
      <c r="X6" s="188">
        <f>Avr!$C$48</f>
        <v>0</v>
      </c>
      <c r="Y6" s="188">
        <f>Avr!$C$50</f>
        <v>0</v>
      </c>
      <c r="Z6" s="188">
        <f>Avr!$C$52</f>
        <v>0</v>
      </c>
      <c r="AA6" s="188">
        <f>Avr!$C$54</f>
        <v>0</v>
      </c>
      <c r="AB6" s="188">
        <f>Avr!$C$56</f>
        <v>0</v>
      </c>
      <c r="AC6" s="188">
        <f>Avr!$C$58</f>
        <v>0</v>
      </c>
      <c r="AD6" s="188">
        <f>Avr!$C$60</f>
        <v>0</v>
      </c>
      <c r="AE6" s="188">
        <f>Avr!$C$62</f>
        <v>0</v>
      </c>
      <c r="AF6" s="189"/>
    </row>
    <row r="7" spans="1:42" x14ac:dyDescent="0.25">
      <c r="A7" s="129">
        <f>DATE(Calendrier!A5,ROW(7:18)-2,1)</f>
        <v>122</v>
      </c>
      <c r="B7" s="187">
        <f>Mai!$C$4</f>
        <v>0</v>
      </c>
      <c r="C7" s="188">
        <f>Mai!$C$6</f>
        <v>0</v>
      </c>
      <c r="D7" s="188">
        <f>Mai!$C$8</f>
        <v>0</v>
      </c>
      <c r="E7" s="188">
        <f>Mai!$C$10</f>
        <v>0</v>
      </c>
      <c r="F7" s="188">
        <f>Mai!$C$12</f>
        <v>0</v>
      </c>
      <c r="G7" s="188">
        <f>Mai!$C$14</f>
        <v>0</v>
      </c>
      <c r="H7" s="188">
        <f>Mai!$C$16</f>
        <v>0</v>
      </c>
      <c r="I7" s="188">
        <f>Mai!$C$18</f>
        <v>0</v>
      </c>
      <c r="J7" s="188">
        <f>Mai!$C$20</f>
        <v>0</v>
      </c>
      <c r="K7" s="188">
        <f>Mai!$C$22</f>
        <v>0</v>
      </c>
      <c r="L7" s="188">
        <f>Mai!$C$24</f>
        <v>0</v>
      </c>
      <c r="M7" s="188">
        <f>Mai!$C$26</f>
        <v>0</v>
      </c>
      <c r="N7" s="188">
        <f>Mai!$C$28</f>
        <v>0</v>
      </c>
      <c r="O7" s="188">
        <f>Mai!$C$30</f>
        <v>0</v>
      </c>
      <c r="P7" s="188">
        <f>Mai!$C$32</f>
        <v>0</v>
      </c>
      <c r="Q7" s="188">
        <f>Mai!$C$34</f>
        <v>0</v>
      </c>
      <c r="R7" s="188">
        <f>Mai!$C$36</f>
        <v>0</v>
      </c>
      <c r="S7" s="188">
        <f>Mai!$C$38</f>
        <v>0</v>
      </c>
      <c r="T7" s="188">
        <f>Mai!$C$40</f>
        <v>0</v>
      </c>
      <c r="U7" s="188">
        <f>Mai!$C$42</f>
        <v>0</v>
      </c>
      <c r="V7" s="188">
        <f>Mai!$C$44</f>
        <v>0</v>
      </c>
      <c r="W7" s="188">
        <f>Mai!$C$46</f>
        <v>0</v>
      </c>
      <c r="X7" s="188">
        <f>Mai!$C$48</f>
        <v>0</v>
      </c>
      <c r="Y7" s="188">
        <f>Mai!$C$50</f>
        <v>0</v>
      </c>
      <c r="Z7" s="188">
        <f>Mai!$C$52</f>
        <v>0</v>
      </c>
      <c r="AA7" s="188">
        <f>Mai!$C$54</f>
        <v>0</v>
      </c>
      <c r="AB7" s="188">
        <f>Mai!$C$56</f>
        <v>0</v>
      </c>
      <c r="AC7" s="188">
        <f>Mai!$C$58</f>
        <v>0</v>
      </c>
      <c r="AD7" s="188">
        <f>Mai!$C$60</f>
        <v>0</v>
      </c>
      <c r="AE7" s="188">
        <f>Mai!$C$62</f>
        <v>0</v>
      </c>
      <c r="AF7" s="189">
        <f>Mai!$C$64</f>
        <v>0</v>
      </c>
    </row>
    <row r="8" spans="1:42" x14ac:dyDescent="0.25">
      <c r="A8" s="129">
        <f>DATE(Calendrier!A6,ROW(8:19)-2,1)</f>
        <v>153</v>
      </c>
      <c r="B8" s="187">
        <f>Juin!$C$4</f>
        <v>0</v>
      </c>
      <c r="C8" s="188">
        <f>Juin!$C$6</f>
        <v>0</v>
      </c>
      <c r="D8" s="188">
        <f>Juin!$C$8</f>
        <v>0</v>
      </c>
      <c r="E8" s="188">
        <f>Juin!$C$10</f>
        <v>0</v>
      </c>
      <c r="F8" s="188">
        <f>Juin!$C$12</f>
        <v>0</v>
      </c>
      <c r="G8" s="188">
        <f>Juin!$C$14</f>
        <v>0</v>
      </c>
      <c r="H8" s="188">
        <f>Juin!$C$16</f>
        <v>0</v>
      </c>
      <c r="I8" s="188">
        <f>Juin!$C$18</f>
        <v>0</v>
      </c>
      <c r="J8" s="188">
        <f>Juin!$C$20</f>
        <v>0</v>
      </c>
      <c r="K8" s="188">
        <f>Juin!$C$22</f>
        <v>0</v>
      </c>
      <c r="L8" s="188">
        <f>Juin!$C$24</f>
        <v>0</v>
      </c>
      <c r="M8" s="188">
        <f>Juin!$C$26</f>
        <v>0</v>
      </c>
      <c r="N8" s="188">
        <f>Juin!$C$28</f>
        <v>0</v>
      </c>
      <c r="O8" s="188">
        <f>Juin!$C$30</f>
        <v>0</v>
      </c>
      <c r="P8" s="188">
        <f>Juin!$C$32</f>
        <v>0</v>
      </c>
      <c r="Q8" s="188">
        <f>Juin!$C$34</f>
        <v>0</v>
      </c>
      <c r="R8" s="188">
        <f>Juin!$C$36</f>
        <v>0</v>
      </c>
      <c r="S8" s="188">
        <f>Juin!$C$38</f>
        <v>0</v>
      </c>
      <c r="T8" s="188">
        <f>Juin!$C$40</f>
        <v>0</v>
      </c>
      <c r="U8" s="188">
        <f>Juin!$C$42</f>
        <v>0</v>
      </c>
      <c r="V8" s="188">
        <f>Juin!$C$44</f>
        <v>0</v>
      </c>
      <c r="W8" s="188">
        <f>Juin!$C$46</f>
        <v>0</v>
      </c>
      <c r="X8" s="188">
        <f>Juin!$C$48</f>
        <v>0</v>
      </c>
      <c r="Y8" s="188">
        <f>Juin!$C$50</f>
        <v>0</v>
      </c>
      <c r="Z8" s="188">
        <f>Juin!$C$52</f>
        <v>0</v>
      </c>
      <c r="AA8" s="188">
        <f>Juin!$C$54</f>
        <v>0</v>
      </c>
      <c r="AB8" s="188">
        <f>Juin!$C$56</f>
        <v>0</v>
      </c>
      <c r="AC8" s="188">
        <f>Juin!$C$58</f>
        <v>0</v>
      </c>
      <c r="AD8" s="188">
        <f>Juin!$C$60</f>
        <v>0</v>
      </c>
      <c r="AE8" s="188">
        <f>Juin!$C$62</f>
        <v>0</v>
      </c>
      <c r="AF8" s="189"/>
    </row>
    <row r="9" spans="1:42" x14ac:dyDescent="0.25">
      <c r="A9" s="129">
        <f>DATE(Calendrier!A7,ROW(9:20)-2,1)</f>
        <v>183</v>
      </c>
      <c r="B9" s="187">
        <f>Juil!$C$4</f>
        <v>0</v>
      </c>
      <c r="C9" s="188">
        <f>Juil!$C$6</f>
        <v>0</v>
      </c>
      <c r="D9" s="188">
        <f>Juil!$C$8</f>
        <v>0</v>
      </c>
      <c r="E9" s="188">
        <f>Juil!$C$10</f>
        <v>0</v>
      </c>
      <c r="F9" s="188">
        <f>Juil!$C$12</f>
        <v>0</v>
      </c>
      <c r="G9" s="188">
        <f>Juil!$C$14</f>
        <v>0</v>
      </c>
      <c r="H9" s="188">
        <f>Juil!$C$16</f>
        <v>0</v>
      </c>
      <c r="I9" s="188">
        <f>Juil!$C$18</f>
        <v>0</v>
      </c>
      <c r="J9" s="188">
        <f>Juil!$C$20</f>
        <v>0</v>
      </c>
      <c r="K9" s="188">
        <f>Juil!$C$22</f>
        <v>0</v>
      </c>
      <c r="L9" s="188">
        <f>Juil!$C$24</f>
        <v>0</v>
      </c>
      <c r="M9" s="188">
        <f>Juil!$C$26</f>
        <v>0</v>
      </c>
      <c r="N9" s="188">
        <f>Juil!$C$28</f>
        <v>0</v>
      </c>
      <c r="O9" s="188">
        <f>Juil!$C$30</f>
        <v>0</v>
      </c>
      <c r="P9" s="188">
        <f>Juil!$C$32</f>
        <v>0</v>
      </c>
      <c r="Q9" s="188">
        <f>Juil!$C$34</f>
        <v>0</v>
      </c>
      <c r="R9" s="188">
        <f>Juil!$C$36</f>
        <v>0</v>
      </c>
      <c r="S9" s="188">
        <f>Juil!$C$38</f>
        <v>0</v>
      </c>
      <c r="T9" s="188">
        <f>Juil!$C$40</f>
        <v>0</v>
      </c>
      <c r="U9" s="188">
        <f>Juil!$C$42</f>
        <v>0</v>
      </c>
      <c r="V9" s="188">
        <f>Juil!$C$44</f>
        <v>0</v>
      </c>
      <c r="W9" s="188">
        <f>Juil!$C$46</f>
        <v>0</v>
      </c>
      <c r="X9" s="188">
        <f>Juil!$C$48</f>
        <v>0</v>
      </c>
      <c r="Y9" s="188">
        <f>Juil!$C$50</f>
        <v>0</v>
      </c>
      <c r="Z9" s="188">
        <f>Juil!$C$52</f>
        <v>0</v>
      </c>
      <c r="AA9" s="188">
        <f>Juil!$C$54</f>
        <v>0</v>
      </c>
      <c r="AB9" s="188">
        <f>Juil!$C$56</f>
        <v>0</v>
      </c>
      <c r="AC9" s="188">
        <f>Juil!$C$58</f>
        <v>0</v>
      </c>
      <c r="AD9" s="188">
        <f>Juil!$C$60</f>
        <v>0</v>
      </c>
      <c r="AE9" s="188">
        <f>Juil!$C$62</f>
        <v>0</v>
      </c>
      <c r="AF9" s="189">
        <f>Juil!$C$64</f>
        <v>0</v>
      </c>
    </row>
    <row r="10" spans="1:42" x14ac:dyDescent="0.25">
      <c r="A10" s="129">
        <f>DATE(Calendrier!A8,ROW(10:21)-2,1)</f>
        <v>214</v>
      </c>
      <c r="B10" s="187">
        <f>Aout!$C$4</f>
        <v>0</v>
      </c>
      <c r="C10" s="188">
        <f>Aout!$C$6</f>
        <v>0</v>
      </c>
      <c r="D10" s="188">
        <f>Aout!$C$8</f>
        <v>0</v>
      </c>
      <c r="E10" s="188">
        <f>Aout!$C$10</f>
        <v>0</v>
      </c>
      <c r="F10" s="188">
        <f>Aout!$C$12</f>
        <v>0</v>
      </c>
      <c r="G10" s="188">
        <f>Aout!$C$14</f>
        <v>0</v>
      </c>
      <c r="H10" s="188">
        <f>Aout!$C$16</f>
        <v>0</v>
      </c>
      <c r="I10" s="188">
        <f>Aout!$C$18</f>
        <v>0</v>
      </c>
      <c r="J10" s="188">
        <f>Aout!$C$20</f>
        <v>0</v>
      </c>
      <c r="K10" s="188">
        <f>Aout!$C$22</f>
        <v>0</v>
      </c>
      <c r="L10" s="188">
        <f>Aout!$C$24</f>
        <v>0</v>
      </c>
      <c r="M10" s="188">
        <f>Aout!$C$26</f>
        <v>0</v>
      </c>
      <c r="N10" s="188">
        <f>Aout!$C$28</f>
        <v>0</v>
      </c>
      <c r="O10" s="188">
        <f>Aout!$C$30</f>
        <v>0</v>
      </c>
      <c r="P10" s="188">
        <f>Aout!$C$32</f>
        <v>0</v>
      </c>
      <c r="Q10" s="188">
        <f>Aout!$C$34</f>
        <v>0</v>
      </c>
      <c r="R10" s="188">
        <f>Aout!$C$36</f>
        <v>0</v>
      </c>
      <c r="S10" s="188">
        <f>Aout!$C$38</f>
        <v>0</v>
      </c>
      <c r="T10" s="188">
        <f>Aout!$C$40</f>
        <v>0</v>
      </c>
      <c r="U10" s="188">
        <f>Aout!$C$42</f>
        <v>0</v>
      </c>
      <c r="V10" s="188">
        <f>Aout!$C$44</f>
        <v>0</v>
      </c>
      <c r="W10" s="188">
        <f>Aout!$C$46</f>
        <v>0</v>
      </c>
      <c r="X10" s="188">
        <f>Aout!$C$48</f>
        <v>0</v>
      </c>
      <c r="Y10" s="188">
        <f>Aout!$C$50</f>
        <v>0</v>
      </c>
      <c r="Z10" s="188">
        <f>Aout!$C$52</f>
        <v>0</v>
      </c>
      <c r="AA10" s="188">
        <f>Aout!$C$54</f>
        <v>0</v>
      </c>
      <c r="AB10" s="188">
        <f>Aout!$C$56</f>
        <v>0</v>
      </c>
      <c r="AC10" s="188">
        <f>Aout!$C$58</f>
        <v>0</v>
      </c>
      <c r="AD10" s="188">
        <f>Aout!$C$60</f>
        <v>0</v>
      </c>
      <c r="AE10" s="188">
        <f>Aout!$C$62</f>
        <v>0</v>
      </c>
      <c r="AF10" s="189">
        <f>Aout!$C$64</f>
        <v>0</v>
      </c>
    </row>
    <row r="11" spans="1:42" x14ac:dyDescent="0.25">
      <c r="A11" s="129">
        <f>DATE(Calendrier!A9,ROW(11:22)-2,1)</f>
        <v>245</v>
      </c>
      <c r="B11" s="187">
        <f>Sept!$C$4</f>
        <v>0</v>
      </c>
      <c r="C11" s="188">
        <f>Sept!$C$6</f>
        <v>0</v>
      </c>
      <c r="D11" s="188">
        <f>Sept!$C$8</f>
        <v>0</v>
      </c>
      <c r="E11" s="188">
        <f>Sept!$C$10</f>
        <v>0</v>
      </c>
      <c r="F11" s="188">
        <f>Sept!$C$12</f>
        <v>0</v>
      </c>
      <c r="G11" s="188">
        <f>Sept!$C$14</f>
        <v>0</v>
      </c>
      <c r="H11" s="188">
        <f>Sept!$C$16</f>
        <v>0</v>
      </c>
      <c r="I11" s="188">
        <f>Sept!$C$18</f>
        <v>0</v>
      </c>
      <c r="J11" s="188">
        <f>Sept!$C$20</f>
        <v>0</v>
      </c>
      <c r="K11" s="188">
        <f>Sept!$C$422</f>
        <v>0</v>
      </c>
      <c r="L11" s="188">
        <f>Sept!$C$24</f>
        <v>0</v>
      </c>
      <c r="M11" s="188">
        <f>Sept!$C$26</f>
        <v>0</v>
      </c>
      <c r="N11" s="188">
        <f>Sept!$C$28</f>
        <v>0</v>
      </c>
      <c r="O11" s="188">
        <f>Sept!$C$30</f>
        <v>0</v>
      </c>
      <c r="P11" s="188">
        <f>Sept!$C$32</f>
        <v>0</v>
      </c>
      <c r="Q11" s="188">
        <f>Sept!$C$34</f>
        <v>0</v>
      </c>
      <c r="R11" s="188">
        <f>Sept!$C$36</f>
        <v>0</v>
      </c>
      <c r="S11" s="188">
        <f>Sept!$C$38</f>
        <v>0</v>
      </c>
      <c r="T11" s="188">
        <f>Sept!$C$40</f>
        <v>0</v>
      </c>
      <c r="U11" s="188">
        <f>Sept!$C$42</f>
        <v>0</v>
      </c>
      <c r="V11" s="188">
        <f>Sept!$C$44</f>
        <v>0</v>
      </c>
      <c r="W11" s="188">
        <f>Sept!$C$46</f>
        <v>0</v>
      </c>
      <c r="X11" s="188">
        <f>Sept!$C$48</f>
        <v>0</v>
      </c>
      <c r="Y11" s="188">
        <f>Sept!$C$50</f>
        <v>0</v>
      </c>
      <c r="Z11" s="188">
        <f>Sept!$C$52</f>
        <v>0</v>
      </c>
      <c r="AA11" s="188">
        <f>Sept!$C$54</f>
        <v>0</v>
      </c>
      <c r="AB11" s="188">
        <f>Sept!$C$56</f>
        <v>0</v>
      </c>
      <c r="AC11" s="188">
        <f>Sept!$C$58</f>
        <v>0</v>
      </c>
      <c r="AD11" s="188">
        <f>Sept!$C$60</f>
        <v>0</v>
      </c>
      <c r="AE11" s="188">
        <f>Sept!$C$62</f>
        <v>0</v>
      </c>
      <c r="AF11" s="189"/>
    </row>
    <row r="12" spans="1:42" x14ac:dyDescent="0.25">
      <c r="A12" s="129">
        <f>DATE(Calendrier!A10,ROW(12:23)-2,1)</f>
        <v>275</v>
      </c>
      <c r="B12" s="187">
        <f>Oct!$C$4</f>
        <v>0</v>
      </c>
      <c r="C12" s="188">
        <f>Oct!$C$6</f>
        <v>0</v>
      </c>
      <c r="D12" s="188">
        <f>Oct!$C$8</f>
        <v>0</v>
      </c>
      <c r="E12" s="188">
        <f>Oct!$C$10</f>
        <v>0</v>
      </c>
      <c r="F12" s="188">
        <f>Oct!$C$12</f>
        <v>0</v>
      </c>
      <c r="G12" s="188">
        <f>Oct!$C$14</f>
        <v>0</v>
      </c>
      <c r="H12" s="188">
        <f>Oct!$C$16</f>
        <v>0</v>
      </c>
      <c r="I12" s="188">
        <f>Oct!$C$18</f>
        <v>0</v>
      </c>
      <c r="J12" s="188">
        <f>Oct!$C$20</f>
        <v>0</v>
      </c>
      <c r="K12" s="188">
        <f>Oct!$C$22</f>
        <v>0</v>
      </c>
      <c r="L12" s="188">
        <f>Oct!$C$24</f>
        <v>0</v>
      </c>
      <c r="M12" s="188">
        <f>Oct!$C$26</f>
        <v>0</v>
      </c>
      <c r="N12" s="188">
        <f>Oct!$C$28</f>
        <v>0</v>
      </c>
      <c r="O12" s="188">
        <f>Oct!$C$30</f>
        <v>0</v>
      </c>
      <c r="P12" s="188">
        <f>Oct!$C$32</f>
        <v>0</v>
      </c>
      <c r="Q12" s="188">
        <f>Oct!$C$34</f>
        <v>0</v>
      </c>
      <c r="R12" s="188">
        <f>Oct!$C$36</f>
        <v>0</v>
      </c>
      <c r="S12" s="188">
        <f>Oct!$C$38</f>
        <v>0</v>
      </c>
      <c r="T12" s="188">
        <f>Oct!$C$40</f>
        <v>0</v>
      </c>
      <c r="U12" s="188">
        <f>Oct!$C$42</f>
        <v>0</v>
      </c>
      <c r="V12" s="188">
        <f>Oct!$C$44</f>
        <v>0</v>
      </c>
      <c r="W12" s="188">
        <f>Oct!$C$46</f>
        <v>0</v>
      </c>
      <c r="X12" s="188">
        <f>Oct!$C$48</f>
        <v>0</v>
      </c>
      <c r="Y12" s="188">
        <f>Oct!$C$50</f>
        <v>0</v>
      </c>
      <c r="Z12" s="188">
        <f>Oct!$C$52</f>
        <v>0</v>
      </c>
      <c r="AA12" s="188">
        <f>Oct!$C$54</f>
        <v>0</v>
      </c>
      <c r="AB12" s="188">
        <f>Oct!$C$56</f>
        <v>0</v>
      </c>
      <c r="AC12" s="188">
        <f>Oct!$C$58</f>
        <v>0</v>
      </c>
      <c r="AD12" s="188">
        <f>Oct!$C$60</f>
        <v>0</v>
      </c>
      <c r="AE12" s="188">
        <f>Oct!$C$62</f>
        <v>0</v>
      </c>
      <c r="AF12" s="189">
        <f>Oct!$C$64</f>
        <v>0</v>
      </c>
    </row>
    <row r="13" spans="1:42" x14ac:dyDescent="0.25">
      <c r="A13" s="129">
        <f>DATE(Calendrier!A11,ROW(13:24)-2,1)</f>
        <v>306</v>
      </c>
      <c r="B13" s="187">
        <f>Nov!$C$4</f>
        <v>0</v>
      </c>
      <c r="C13" s="188">
        <f>Nov!$C$6</f>
        <v>0</v>
      </c>
      <c r="D13" s="188">
        <f>Nov!$C$8</f>
        <v>0</v>
      </c>
      <c r="E13" s="188">
        <f>Nov!$C$10</f>
        <v>0</v>
      </c>
      <c r="F13" s="188">
        <f>Nov!$C$12</f>
        <v>0</v>
      </c>
      <c r="G13" s="188">
        <f>Nov!$C$14</f>
        <v>0</v>
      </c>
      <c r="H13" s="188">
        <f>Nov!$C$16</f>
        <v>0</v>
      </c>
      <c r="I13" s="188">
        <f>Nov!$C$18</f>
        <v>0</v>
      </c>
      <c r="J13" s="188">
        <f>Nov!$C$20</f>
        <v>0</v>
      </c>
      <c r="K13" s="188">
        <f>Nov!$C$22</f>
        <v>0</v>
      </c>
      <c r="L13" s="188">
        <f>Nov!$C$24</f>
        <v>0</v>
      </c>
      <c r="M13" s="188">
        <f>Nov!$C$26</f>
        <v>0</v>
      </c>
      <c r="N13" s="188">
        <f>Nov!$C$28</f>
        <v>0</v>
      </c>
      <c r="O13" s="188">
        <f>Nov!$C$30</f>
        <v>0</v>
      </c>
      <c r="P13" s="188">
        <f>Nov!$C$32</f>
        <v>0</v>
      </c>
      <c r="Q13" s="188">
        <f>Nov!$C$34</f>
        <v>0</v>
      </c>
      <c r="R13" s="188">
        <f>Nov!$C$36</f>
        <v>0</v>
      </c>
      <c r="S13" s="188">
        <f>Nov!$C$38</f>
        <v>0</v>
      </c>
      <c r="T13" s="188">
        <f>Nov!$C$40</f>
        <v>0</v>
      </c>
      <c r="U13" s="188">
        <f>Nov!$C$42</f>
        <v>0</v>
      </c>
      <c r="V13" s="188">
        <f>Nov!$C$44</f>
        <v>0</v>
      </c>
      <c r="W13" s="188">
        <f>Nov!$C$46</f>
        <v>0</v>
      </c>
      <c r="X13" s="188">
        <f>Nov!$C$48</f>
        <v>0</v>
      </c>
      <c r="Y13" s="188">
        <f>Nov!$C$50</f>
        <v>0</v>
      </c>
      <c r="Z13" s="188">
        <f>Nov!$C$52</f>
        <v>0</v>
      </c>
      <c r="AA13" s="188">
        <f>Nov!$C$54</f>
        <v>0</v>
      </c>
      <c r="AB13" s="188">
        <f>Nov!$C$56</f>
        <v>0</v>
      </c>
      <c r="AC13" s="188">
        <f>Nov!$C$58</f>
        <v>0</v>
      </c>
      <c r="AD13" s="188">
        <f>Nov!$C$60</f>
        <v>0</v>
      </c>
      <c r="AE13" s="188">
        <f>Nov!$C$62</f>
        <v>0</v>
      </c>
      <c r="AF13" s="189"/>
    </row>
    <row r="14" spans="1:42" ht="15.75" thickBot="1" x14ac:dyDescent="0.3">
      <c r="A14" s="130">
        <f>DATE(Calendrier!A12,ROW(14:25)-2,1)</f>
        <v>336</v>
      </c>
      <c r="B14" s="190">
        <f>Dec!$C$4</f>
        <v>0</v>
      </c>
      <c r="C14" s="191">
        <f>Dec!$C$6</f>
        <v>0</v>
      </c>
      <c r="D14" s="191">
        <f>Dec!$C$8</f>
        <v>0</v>
      </c>
      <c r="E14" s="191">
        <f>Dec!$C$10</f>
        <v>0</v>
      </c>
      <c r="F14" s="191">
        <f>Dec!$C$12</f>
        <v>0</v>
      </c>
      <c r="G14" s="191">
        <f>Dec!$C$14</f>
        <v>0</v>
      </c>
      <c r="H14" s="191">
        <f>Dec!$C$16</f>
        <v>0</v>
      </c>
      <c r="I14" s="191">
        <f>Dec!$C$18</f>
        <v>0</v>
      </c>
      <c r="J14" s="191">
        <f>Dec!$C$20</f>
        <v>0</v>
      </c>
      <c r="K14" s="191">
        <f>Dec!$C$22</f>
        <v>0</v>
      </c>
      <c r="L14" s="191">
        <f>Dec!$C$24</f>
        <v>0</v>
      </c>
      <c r="M14" s="191">
        <f>Dec!$C$26</f>
        <v>0</v>
      </c>
      <c r="N14" s="191">
        <f>Dec!$C$28</f>
        <v>0</v>
      </c>
      <c r="O14" s="191">
        <f>Dec!$C$30</f>
        <v>0</v>
      </c>
      <c r="P14" s="191">
        <f>Dec!$C$32</f>
        <v>0</v>
      </c>
      <c r="Q14" s="191">
        <f>Dec!$C$34</f>
        <v>0</v>
      </c>
      <c r="R14" s="191">
        <f>Dec!$C$36</f>
        <v>0</v>
      </c>
      <c r="S14" s="191">
        <f>Dec!$C$38</f>
        <v>0</v>
      </c>
      <c r="T14" s="191">
        <f>Dec!$C$40</f>
        <v>0</v>
      </c>
      <c r="U14" s="191">
        <f>Dec!$C$42</f>
        <v>0</v>
      </c>
      <c r="V14" s="191">
        <f>Dec!$C$44</f>
        <v>0</v>
      </c>
      <c r="W14" s="191">
        <f>Dec!$C$46</f>
        <v>0</v>
      </c>
      <c r="X14" s="191">
        <f>Dec!$C$48</f>
        <v>0</v>
      </c>
      <c r="Y14" s="191">
        <f>Dec!$C$50</f>
        <v>0</v>
      </c>
      <c r="Z14" s="191">
        <f>Dec!$C$52</f>
        <v>0</v>
      </c>
      <c r="AA14" s="191">
        <f>Dec!$C$54</f>
        <v>0</v>
      </c>
      <c r="AB14" s="191">
        <f>Dec!$C$56</f>
        <v>0</v>
      </c>
      <c r="AC14" s="191">
        <f>Dec!$C$58</f>
        <v>0</v>
      </c>
      <c r="AD14" s="191">
        <f>Dec!$C$60</f>
        <v>0</v>
      </c>
      <c r="AE14" s="191">
        <f>Dec!$C$62</f>
        <v>0</v>
      </c>
      <c r="AF14" s="192">
        <f>Dec!$C$64</f>
        <v>0</v>
      </c>
    </row>
    <row r="15" spans="1:42" x14ac:dyDescent="0.25">
      <c r="A15" s="98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</row>
    <row r="16" spans="1:42" ht="15.75" thickBot="1" x14ac:dyDescent="0.3">
      <c r="AE16" s="566"/>
      <c r="AF16" s="566"/>
      <c r="AG16" s="566"/>
      <c r="AH16" s="567"/>
      <c r="AM16" s="101"/>
      <c r="AN16" s="101"/>
      <c r="AO16" s="101"/>
      <c r="AP16" s="101"/>
    </row>
    <row r="17" spans="1:42" ht="15.75" thickBot="1" x14ac:dyDescent="0.3">
      <c r="A17" s="102"/>
      <c r="B17" s="102"/>
      <c r="C17" s="568" t="s">
        <v>25</v>
      </c>
      <c r="D17" s="568"/>
      <c r="E17" s="568"/>
      <c r="F17" s="568" t="s">
        <v>106</v>
      </c>
      <c r="G17" s="568"/>
      <c r="H17" s="568"/>
      <c r="I17" s="569" t="s">
        <v>107</v>
      </c>
      <c r="J17" s="569"/>
      <c r="K17" s="569"/>
      <c r="L17" s="568" t="s">
        <v>108</v>
      </c>
      <c r="M17" s="568"/>
      <c r="N17" s="568"/>
      <c r="O17" s="569" t="s">
        <v>109</v>
      </c>
      <c r="P17" s="569"/>
      <c r="Q17" s="569"/>
      <c r="R17" s="564" t="s">
        <v>22</v>
      </c>
      <c r="S17" s="564"/>
      <c r="T17" s="564"/>
      <c r="U17" s="564" t="s">
        <v>30</v>
      </c>
      <c r="V17" s="564"/>
      <c r="W17" s="564"/>
      <c r="X17" s="564" t="s">
        <v>110</v>
      </c>
      <c r="Y17" s="564"/>
      <c r="Z17" s="564" t="s">
        <v>19</v>
      </c>
      <c r="AA17" s="564"/>
      <c r="AB17" s="564" t="s">
        <v>111</v>
      </c>
      <c r="AC17" s="564"/>
      <c r="AD17" s="564"/>
      <c r="AE17" s="509" t="s">
        <v>112</v>
      </c>
      <c r="AF17" s="510"/>
      <c r="AG17" s="510"/>
      <c r="AH17" s="570" t="s">
        <v>113</v>
      </c>
      <c r="AI17" s="571"/>
      <c r="AJ17" s="572"/>
      <c r="AM17" s="103"/>
      <c r="AN17" s="103"/>
      <c r="AO17" s="104"/>
      <c r="AP17" s="104"/>
    </row>
    <row r="18" spans="1:42" x14ac:dyDescent="0.25">
      <c r="A18" s="565" t="s">
        <v>94</v>
      </c>
      <c r="B18" s="565"/>
      <c r="C18" s="558">
        <f>Jan!$R$66</f>
        <v>0</v>
      </c>
      <c r="D18" s="559"/>
      <c r="E18" s="560"/>
      <c r="F18" s="561">
        <f>Jan!$S$66</f>
        <v>0</v>
      </c>
      <c r="G18" s="562"/>
      <c r="H18" s="563"/>
      <c r="I18" s="543">
        <f>Jan!$T$66</f>
        <v>0</v>
      </c>
      <c r="J18" s="543"/>
      <c r="K18" s="544"/>
      <c r="L18" s="545">
        <f>Jan!$U$66</f>
        <v>0</v>
      </c>
      <c r="M18" s="545"/>
      <c r="N18" s="545"/>
      <c r="O18" s="546">
        <f>Jan!$V$66</f>
        <v>0</v>
      </c>
      <c r="P18" s="547"/>
      <c r="Q18" s="548"/>
      <c r="R18" s="549">
        <f>Jan!$O$66</f>
        <v>0</v>
      </c>
      <c r="S18" s="550"/>
      <c r="T18" s="551"/>
      <c r="U18" s="552">
        <f>Jan!$W$66</f>
        <v>0</v>
      </c>
      <c r="V18" s="553"/>
      <c r="W18" s="554"/>
      <c r="X18" s="555">
        <f>Jan!$E$66</f>
        <v>1</v>
      </c>
      <c r="Y18" s="556"/>
      <c r="Z18" s="531">
        <f>Jan!$J$66</f>
        <v>0</v>
      </c>
      <c r="AA18" s="532"/>
      <c r="AB18" s="533">
        <f>Jan!$I$66</f>
        <v>0</v>
      </c>
      <c r="AC18" s="534"/>
      <c r="AD18" s="535"/>
      <c r="AE18" s="511">
        <f>Jan!$K$66</f>
        <v>1</v>
      </c>
      <c r="AF18" s="512"/>
      <c r="AG18" s="512"/>
      <c r="AH18" s="573">
        <f>Jan!$F$66</f>
        <v>0</v>
      </c>
      <c r="AI18" s="574"/>
      <c r="AJ18" s="575"/>
      <c r="AM18" s="103"/>
      <c r="AN18" s="103"/>
      <c r="AO18" s="104"/>
      <c r="AP18" s="104"/>
    </row>
    <row r="19" spans="1:42" x14ac:dyDescent="0.25">
      <c r="A19" s="557" t="s">
        <v>95</v>
      </c>
      <c r="B19" s="557"/>
      <c r="C19" s="558">
        <f>Fev!$R$66</f>
        <v>0</v>
      </c>
      <c r="D19" s="559"/>
      <c r="E19" s="560"/>
      <c r="F19" s="561">
        <f>Fev!$S$66</f>
        <v>0</v>
      </c>
      <c r="G19" s="562"/>
      <c r="H19" s="563"/>
      <c r="I19" s="543">
        <f>Fev!$T$66</f>
        <v>0</v>
      </c>
      <c r="J19" s="543"/>
      <c r="K19" s="544"/>
      <c r="L19" s="545">
        <f>Fev!$U$66</f>
        <v>0</v>
      </c>
      <c r="M19" s="545"/>
      <c r="N19" s="545"/>
      <c r="O19" s="546">
        <f>Fev!$V$66</f>
        <v>0</v>
      </c>
      <c r="P19" s="547"/>
      <c r="Q19" s="548"/>
      <c r="R19" s="549">
        <f>Fev!$O$66</f>
        <v>0</v>
      </c>
      <c r="S19" s="550"/>
      <c r="T19" s="551"/>
      <c r="U19" s="552">
        <f>Fev!$W$66</f>
        <v>0</v>
      </c>
      <c r="V19" s="553"/>
      <c r="W19" s="554"/>
      <c r="X19" s="555">
        <f>Fev!$E$66</f>
        <v>0</v>
      </c>
      <c r="Y19" s="556"/>
      <c r="Z19" s="531">
        <f>Fev!$J$66</f>
        <v>0</v>
      </c>
      <c r="AA19" s="532"/>
      <c r="AB19" s="533">
        <f>Fev!$I$66</f>
        <v>0</v>
      </c>
      <c r="AC19" s="534"/>
      <c r="AD19" s="535"/>
      <c r="AE19" s="501">
        <f>Fev!$K$66</f>
        <v>0</v>
      </c>
      <c r="AF19" s="502"/>
      <c r="AG19" s="502"/>
      <c r="AH19" s="477">
        <f>Fev!$F$66</f>
        <v>0</v>
      </c>
      <c r="AI19" s="478"/>
      <c r="AJ19" s="479"/>
      <c r="AM19" s="103"/>
      <c r="AN19" s="103"/>
      <c r="AO19" s="104"/>
      <c r="AP19" s="104"/>
    </row>
    <row r="20" spans="1:42" x14ac:dyDescent="0.25">
      <c r="A20" s="557" t="s">
        <v>96</v>
      </c>
      <c r="B20" s="557"/>
      <c r="C20" s="558">
        <f>Mar!$R$66</f>
        <v>0</v>
      </c>
      <c r="D20" s="559"/>
      <c r="E20" s="560"/>
      <c r="F20" s="561">
        <f>Mar!$S$66</f>
        <v>0</v>
      </c>
      <c r="G20" s="562"/>
      <c r="H20" s="563"/>
      <c r="I20" s="543">
        <f>Mar!$T$66</f>
        <v>0</v>
      </c>
      <c r="J20" s="543"/>
      <c r="K20" s="544"/>
      <c r="L20" s="545">
        <f>Mar!$U$66</f>
        <v>0</v>
      </c>
      <c r="M20" s="545"/>
      <c r="N20" s="545"/>
      <c r="O20" s="546">
        <f>Mar!$V$66</f>
        <v>0</v>
      </c>
      <c r="P20" s="547"/>
      <c r="Q20" s="548"/>
      <c r="R20" s="549">
        <f>Mar!$O$66</f>
        <v>0</v>
      </c>
      <c r="S20" s="550"/>
      <c r="T20" s="551"/>
      <c r="U20" s="552">
        <f>Mar!$W$66</f>
        <v>0</v>
      </c>
      <c r="V20" s="553"/>
      <c r="W20" s="554"/>
      <c r="X20" s="555">
        <f>Mar!$E$66</f>
        <v>0</v>
      </c>
      <c r="Y20" s="556"/>
      <c r="Z20" s="531">
        <f>Mar!$J$66</f>
        <v>0</v>
      </c>
      <c r="AA20" s="532"/>
      <c r="AB20" s="533">
        <f>Mar!$I$66</f>
        <v>0</v>
      </c>
      <c r="AC20" s="534"/>
      <c r="AD20" s="535"/>
      <c r="AE20" s="501">
        <f>Mar!$K$66</f>
        <v>0</v>
      </c>
      <c r="AF20" s="502"/>
      <c r="AG20" s="502"/>
      <c r="AH20" s="477">
        <f>Mar!$F$66</f>
        <v>0</v>
      </c>
      <c r="AI20" s="478"/>
      <c r="AJ20" s="479"/>
      <c r="AM20" s="103"/>
      <c r="AN20" s="103"/>
      <c r="AO20" s="104"/>
      <c r="AP20" s="104"/>
    </row>
    <row r="21" spans="1:42" x14ac:dyDescent="0.25">
      <c r="A21" s="557" t="s">
        <v>97</v>
      </c>
      <c r="B21" s="557"/>
      <c r="C21" s="558">
        <f>Avr!$R$66</f>
        <v>0</v>
      </c>
      <c r="D21" s="559"/>
      <c r="E21" s="560"/>
      <c r="F21" s="561">
        <f>Avr!$S$66</f>
        <v>0</v>
      </c>
      <c r="G21" s="562"/>
      <c r="H21" s="563"/>
      <c r="I21" s="543">
        <f>Avr!$T$66</f>
        <v>0</v>
      </c>
      <c r="J21" s="543"/>
      <c r="K21" s="544"/>
      <c r="L21" s="545">
        <f>Avr!$U$66</f>
        <v>0</v>
      </c>
      <c r="M21" s="545"/>
      <c r="N21" s="545"/>
      <c r="O21" s="546">
        <f>Avr!$V$66</f>
        <v>0</v>
      </c>
      <c r="P21" s="547"/>
      <c r="Q21" s="548"/>
      <c r="R21" s="549">
        <f>Avr!$O$66</f>
        <v>0</v>
      </c>
      <c r="S21" s="550"/>
      <c r="T21" s="551"/>
      <c r="U21" s="552">
        <f>Avr!$W$66</f>
        <v>0</v>
      </c>
      <c r="V21" s="553"/>
      <c r="W21" s="554"/>
      <c r="X21" s="555">
        <f>Avr!$E$66</f>
        <v>0</v>
      </c>
      <c r="Y21" s="556"/>
      <c r="Z21" s="531">
        <f>Avr!$J$66</f>
        <v>0</v>
      </c>
      <c r="AA21" s="532"/>
      <c r="AB21" s="533">
        <f>Avr!$I$66</f>
        <v>0</v>
      </c>
      <c r="AC21" s="534"/>
      <c r="AD21" s="535"/>
      <c r="AE21" s="501">
        <f>Avr!$K$66</f>
        <v>0</v>
      </c>
      <c r="AF21" s="502"/>
      <c r="AG21" s="502"/>
      <c r="AH21" s="477">
        <f>Avr!$F$66</f>
        <v>0</v>
      </c>
      <c r="AI21" s="478"/>
      <c r="AJ21" s="479"/>
      <c r="AM21" s="103"/>
      <c r="AN21" s="103"/>
      <c r="AO21" s="104"/>
      <c r="AP21" s="104"/>
    </row>
    <row r="22" spans="1:42" x14ac:dyDescent="0.25">
      <c r="A22" s="557" t="s">
        <v>98</v>
      </c>
      <c r="B22" s="557"/>
      <c r="C22" s="558">
        <f>Mai!$R$66</f>
        <v>0</v>
      </c>
      <c r="D22" s="559"/>
      <c r="E22" s="560"/>
      <c r="F22" s="561">
        <f>Mai!$S$66</f>
        <v>0</v>
      </c>
      <c r="G22" s="562"/>
      <c r="H22" s="563"/>
      <c r="I22" s="543">
        <f>Mai!$T$66</f>
        <v>0</v>
      </c>
      <c r="J22" s="543"/>
      <c r="K22" s="544"/>
      <c r="L22" s="545">
        <f>Mai!$U$66</f>
        <v>0</v>
      </c>
      <c r="M22" s="545"/>
      <c r="N22" s="545"/>
      <c r="O22" s="546">
        <f>Mai!$V$66</f>
        <v>0</v>
      </c>
      <c r="P22" s="547"/>
      <c r="Q22" s="548"/>
      <c r="R22" s="549">
        <f>Mai!$O$66</f>
        <v>0</v>
      </c>
      <c r="S22" s="550"/>
      <c r="T22" s="551"/>
      <c r="U22" s="552">
        <f>Mai!$W$66</f>
        <v>0</v>
      </c>
      <c r="V22" s="553"/>
      <c r="W22" s="554"/>
      <c r="X22" s="555">
        <f>Mai!$E$66</f>
        <v>0</v>
      </c>
      <c r="Y22" s="556"/>
      <c r="Z22" s="531">
        <f>Mai!$J$66</f>
        <v>0</v>
      </c>
      <c r="AA22" s="532"/>
      <c r="AB22" s="533">
        <f>Mai!$I$66</f>
        <v>0</v>
      </c>
      <c r="AC22" s="534"/>
      <c r="AD22" s="535"/>
      <c r="AE22" s="501">
        <f>Mai!$K$66</f>
        <v>0</v>
      </c>
      <c r="AF22" s="502"/>
      <c r="AG22" s="502"/>
      <c r="AH22" s="477">
        <f>Mai!$F$66</f>
        <v>0</v>
      </c>
      <c r="AI22" s="478"/>
      <c r="AJ22" s="479"/>
      <c r="AM22" s="103"/>
      <c r="AN22" s="103"/>
      <c r="AO22" s="104"/>
      <c r="AP22" s="104"/>
    </row>
    <row r="23" spans="1:42" x14ac:dyDescent="0.25">
      <c r="A23" s="557" t="s">
        <v>99</v>
      </c>
      <c r="B23" s="557"/>
      <c r="C23" s="558">
        <f>Juin!$R$66</f>
        <v>0</v>
      </c>
      <c r="D23" s="559"/>
      <c r="E23" s="560"/>
      <c r="F23" s="561">
        <f>Juin!$S$66</f>
        <v>0</v>
      </c>
      <c r="G23" s="562"/>
      <c r="H23" s="563"/>
      <c r="I23" s="543">
        <f>Juin!$T$66</f>
        <v>0</v>
      </c>
      <c r="J23" s="543"/>
      <c r="K23" s="544"/>
      <c r="L23" s="545">
        <f>Juin!$U$66</f>
        <v>0</v>
      </c>
      <c r="M23" s="545"/>
      <c r="N23" s="545"/>
      <c r="O23" s="546">
        <f>Juin!$V$66</f>
        <v>0</v>
      </c>
      <c r="P23" s="547"/>
      <c r="Q23" s="548"/>
      <c r="R23" s="549">
        <f>Juin!$O$66</f>
        <v>0</v>
      </c>
      <c r="S23" s="550"/>
      <c r="T23" s="551"/>
      <c r="U23" s="552">
        <f>Juin!$W$66</f>
        <v>0</v>
      </c>
      <c r="V23" s="553"/>
      <c r="W23" s="554"/>
      <c r="X23" s="555">
        <f>Juin!$E$66</f>
        <v>0</v>
      </c>
      <c r="Y23" s="556"/>
      <c r="Z23" s="531">
        <f>Juin!$J$66</f>
        <v>0</v>
      </c>
      <c r="AA23" s="532"/>
      <c r="AB23" s="533">
        <f>Juin!$I$66</f>
        <v>0</v>
      </c>
      <c r="AC23" s="534"/>
      <c r="AD23" s="535"/>
      <c r="AE23" s="501">
        <f>Juin!$K$66</f>
        <v>0</v>
      </c>
      <c r="AF23" s="502"/>
      <c r="AG23" s="502"/>
      <c r="AH23" s="477">
        <f>Juin!$F$66</f>
        <v>0</v>
      </c>
      <c r="AI23" s="478"/>
      <c r="AJ23" s="479"/>
      <c r="AM23" s="103"/>
      <c r="AN23" s="103"/>
      <c r="AO23" s="104"/>
      <c r="AP23" s="104"/>
    </row>
    <row r="24" spans="1:42" x14ac:dyDescent="0.25">
      <c r="A24" s="557" t="s">
        <v>100</v>
      </c>
      <c r="B24" s="557"/>
      <c r="C24" s="558">
        <f>Juil!$R$66</f>
        <v>0</v>
      </c>
      <c r="D24" s="559"/>
      <c r="E24" s="560"/>
      <c r="F24" s="561">
        <f>Juil!$S$66</f>
        <v>0</v>
      </c>
      <c r="G24" s="562"/>
      <c r="H24" s="563"/>
      <c r="I24" s="543">
        <f>Juil!$T$66</f>
        <v>0</v>
      </c>
      <c r="J24" s="543"/>
      <c r="K24" s="544"/>
      <c r="L24" s="545">
        <f>Juil!$U$66</f>
        <v>0</v>
      </c>
      <c r="M24" s="545"/>
      <c r="N24" s="545"/>
      <c r="O24" s="546">
        <f>Juil!$V$66</f>
        <v>0</v>
      </c>
      <c r="P24" s="547"/>
      <c r="Q24" s="548"/>
      <c r="R24" s="549">
        <f>Juil!$O$66</f>
        <v>0</v>
      </c>
      <c r="S24" s="550"/>
      <c r="T24" s="551"/>
      <c r="U24" s="552">
        <f>Juil!$W$66</f>
        <v>0</v>
      </c>
      <c r="V24" s="553"/>
      <c r="W24" s="554"/>
      <c r="X24" s="555">
        <f>Juil!$E$66</f>
        <v>0</v>
      </c>
      <c r="Y24" s="556"/>
      <c r="Z24" s="531">
        <f>Juil!$J$66</f>
        <v>0</v>
      </c>
      <c r="AA24" s="532"/>
      <c r="AB24" s="533">
        <f>Juil!$I$66</f>
        <v>0</v>
      </c>
      <c r="AC24" s="534"/>
      <c r="AD24" s="535"/>
      <c r="AE24" s="501">
        <f>Juil!$K$66</f>
        <v>0</v>
      </c>
      <c r="AF24" s="502"/>
      <c r="AG24" s="502"/>
      <c r="AH24" s="477">
        <f>Juil!$F$66</f>
        <v>0</v>
      </c>
      <c r="AI24" s="478"/>
      <c r="AJ24" s="479"/>
      <c r="AM24" s="103"/>
      <c r="AN24" s="103"/>
      <c r="AO24" s="104"/>
      <c r="AP24" s="104"/>
    </row>
    <row r="25" spans="1:42" x14ac:dyDescent="0.25">
      <c r="A25" s="557" t="s">
        <v>101</v>
      </c>
      <c r="B25" s="557"/>
      <c r="C25" s="558">
        <f>Aout!$R$66</f>
        <v>0</v>
      </c>
      <c r="D25" s="559"/>
      <c r="E25" s="560"/>
      <c r="F25" s="561">
        <f>Aout!$S$66</f>
        <v>0</v>
      </c>
      <c r="G25" s="562"/>
      <c r="H25" s="563"/>
      <c r="I25" s="543">
        <f>Aout!$T$66</f>
        <v>0</v>
      </c>
      <c r="J25" s="543"/>
      <c r="K25" s="544"/>
      <c r="L25" s="545">
        <f>Aout!$U$66</f>
        <v>0</v>
      </c>
      <c r="M25" s="545"/>
      <c r="N25" s="545"/>
      <c r="O25" s="546">
        <f>Aout!$V$66</f>
        <v>0</v>
      </c>
      <c r="P25" s="547"/>
      <c r="Q25" s="548"/>
      <c r="R25" s="549">
        <f>Aout!$O$66</f>
        <v>0</v>
      </c>
      <c r="S25" s="550"/>
      <c r="T25" s="551"/>
      <c r="U25" s="552">
        <f>Aout!$W$66</f>
        <v>0</v>
      </c>
      <c r="V25" s="553"/>
      <c r="W25" s="554"/>
      <c r="X25" s="555">
        <f>Aout!$E$66</f>
        <v>0</v>
      </c>
      <c r="Y25" s="556"/>
      <c r="Z25" s="531">
        <f>Aout!$J$66</f>
        <v>0</v>
      </c>
      <c r="AA25" s="532"/>
      <c r="AB25" s="533">
        <f>Aout!$I$66</f>
        <v>0</v>
      </c>
      <c r="AC25" s="534"/>
      <c r="AD25" s="535"/>
      <c r="AE25" s="501">
        <f>Aout!$K$66</f>
        <v>0</v>
      </c>
      <c r="AF25" s="502"/>
      <c r="AG25" s="502"/>
      <c r="AH25" s="477">
        <f>Aout!$F$66</f>
        <v>0</v>
      </c>
      <c r="AI25" s="478"/>
      <c r="AJ25" s="479"/>
      <c r="AM25" s="103"/>
      <c r="AN25" s="103"/>
      <c r="AO25" s="104"/>
      <c r="AP25" s="104"/>
    </row>
    <row r="26" spans="1:42" x14ac:dyDescent="0.25">
      <c r="A26" s="557" t="s">
        <v>102</v>
      </c>
      <c r="B26" s="557"/>
      <c r="C26" s="558">
        <f>Sept!$R$66</f>
        <v>0</v>
      </c>
      <c r="D26" s="559"/>
      <c r="E26" s="560"/>
      <c r="F26" s="561">
        <f>Sept!$S$66</f>
        <v>0</v>
      </c>
      <c r="G26" s="562"/>
      <c r="H26" s="563"/>
      <c r="I26" s="543">
        <f>Sept!$T$66</f>
        <v>0</v>
      </c>
      <c r="J26" s="543"/>
      <c r="K26" s="544"/>
      <c r="L26" s="545">
        <f>Sept!$U$66</f>
        <v>0</v>
      </c>
      <c r="M26" s="545"/>
      <c r="N26" s="545"/>
      <c r="O26" s="546">
        <f>Sept!$V$66</f>
        <v>0</v>
      </c>
      <c r="P26" s="547"/>
      <c r="Q26" s="548"/>
      <c r="R26" s="549">
        <f>Sept!$O$66</f>
        <v>0</v>
      </c>
      <c r="S26" s="550"/>
      <c r="T26" s="551"/>
      <c r="U26" s="552">
        <f>Sept!$W$66</f>
        <v>0</v>
      </c>
      <c r="V26" s="553"/>
      <c r="W26" s="554"/>
      <c r="X26" s="555">
        <f>Sept!$E$66</f>
        <v>0</v>
      </c>
      <c r="Y26" s="556"/>
      <c r="Z26" s="531">
        <f>Sept!$J$66</f>
        <v>0</v>
      </c>
      <c r="AA26" s="532"/>
      <c r="AB26" s="533">
        <f>Sept!$I$66</f>
        <v>0</v>
      </c>
      <c r="AC26" s="534"/>
      <c r="AD26" s="535"/>
      <c r="AE26" s="501">
        <f>Sept!$K$66</f>
        <v>0</v>
      </c>
      <c r="AF26" s="502"/>
      <c r="AG26" s="502"/>
      <c r="AH26" s="477">
        <f>Sept!$F$66</f>
        <v>0</v>
      </c>
      <c r="AI26" s="478"/>
      <c r="AJ26" s="479"/>
      <c r="AM26" s="103"/>
      <c r="AN26" s="103"/>
      <c r="AO26" s="104"/>
      <c r="AP26" s="104"/>
    </row>
    <row r="27" spans="1:42" x14ac:dyDescent="0.25">
      <c r="A27" s="557" t="s">
        <v>103</v>
      </c>
      <c r="B27" s="557"/>
      <c r="C27" s="558">
        <f>Oct!$R$66</f>
        <v>0</v>
      </c>
      <c r="D27" s="559"/>
      <c r="E27" s="560"/>
      <c r="F27" s="561">
        <f>Oct!$S$66</f>
        <v>0</v>
      </c>
      <c r="G27" s="562"/>
      <c r="H27" s="563"/>
      <c r="I27" s="543">
        <f>Oct!$T$66</f>
        <v>0</v>
      </c>
      <c r="J27" s="543"/>
      <c r="K27" s="544"/>
      <c r="L27" s="545">
        <f>Oct!$U$66</f>
        <v>0</v>
      </c>
      <c r="M27" s="545"/>
      <c r="N27" s="545"/>
      <c r="O27" s="546">
        <f>Oct!$V$66</f>
        <v>0</v>
      </c>
      <c r="P27" s="547"/>
      <c r="Q27" s="548"/>
      <c r="R27" s="549">
        <f>Oct!$O$66</f>
        <v>0</v>
      </c>
      <c r="S27" s="550"/>
      <c r="T27" s="551"/>
      <c r="U27" s="552">
        <f>Oct!$W$66</f>
        <v>0</v>
      </c>
      <c r="V27" s="553"/>
      <c r="W27" s="554"/>
      <c r="X27" s="555">
        <f>Oct!$E$66</f>
        <v>0</v>
      </c>
      <c r="Y27" s="556"/>
      <c r="Z27" s="531">
        <f>Oct!$J$66</f>
        <v>0</v>
      </c>
      <c r="AA27" s="532"/>
      <c r="AB27" s="533">
        <f>Oct!$I$66</f>
        <v>0</v>
      </c>
      <c r="AC27" s="534"/>
      <c r="AD27" s="535"/>
      <c r="AE27" s="501">
        <f>Oct!$K$66</f>
        <v>0</v>
      </c>
      <c r="AF27" s="502"/>
      <c r="AG27" s="502"/>
      <c r="AH27" s="477">
        <f>Oct!$F$66</f>
        <v>0</v>
      </c>
      <c r="AI27" s="478"/>
      <c r="AJ27" s="479"/>
      <c r="AM27" s="103"/>
      <c r="AN27" s="103"/>
      <c r="AO27" s="104"/>
      <c r="AP27" s="104"/>
    </row>
    <row r="28" spans="1:42" ht="13.5" customHeight="1" x14ac:dyDescent="0.25">
      <c r="A28" s="557" t="s">
        <v>104</v>
      </c>
      <c r="B28" s="557"/>
      <c r="C28" s="558">
        <f>Nov!$R$66</f>
        <v>0</v>
      </c>
      <c r="D28" s="559"/>
      <c r="E28" s="560"/>
      <c r="F28" s="561">
        <f>Nov!$S$66</f>
        <v>0</v>
      </c>
      <c r="G28" s="562"/>
      <c r="H28" s="563"/>
      <c r="I28" s="543">
        <f>Nov!$T$66</f>
        <v>0</v>
      </c>
      <c r="J28" s="543"/>
      <c r="K28" s="544"/>
      <c r="L28" s="545">
        <f>Nov!$U$66</f>
        <v>0</v>
      </c>
      <c r="M28" s="545"/>
      <c r="N28" s="545"/>
      <c r="O28" s="546">
        <f>Nov!$V$66</f>
        <v>0</v>
      </c>
      <c r="P28" s="547"/>
      <c r="Q28" s="548"/>
      <c r="R28" s="549">
        <f>Nov!$O$66</f>
        <v>0</v>
      </c>
      <c r="S28" s="550"/>
      <c r="T28" s="551"/>
      <c r="U28" s="552">
        <f>Nov!$W$66</f>
        <v>0</v>
      </c>
      <c r="V28" s="553"/>
      <c r="W28" s="554"/>
      <c r="X28" s="555">
        <f>Nov!$E$66</f>
        <v>0</v>
      </c>
      <c r="Y28" s="556"/>
      <c r="Z28" s="531">
        <f>Nov!$J$66</f>
        <v>0</v>
      </c>
      <c r="AA28" s="532"/>
      <c r="AB28" s="533">
        <f>Nov!$I$66</f>
        <v>0</v>
      </c>
      <c r="AC28" s="534"/>
      <c r="AD28" s="535"/>
      <c r="AE28" s="501">
        <f>Nov!$K$66</f>
        <v>0</v>
      </c>
      <c r="AF28" s="502"/>
      <c r="AG28" s="502"/>
      <c r="AH28" s="477">
        <f>Nov!$F$66</f>
        <v>0</v>
      </c>
      <c r="AI28" s="478"/>
      <c r="AJ28" s="479"/>
      <c r="AM28" s="103"/>
      <c r="AN28" s="103"/>
      <c r="AO28" s="104"/>
      <c r="AP28" s="104"/>
    </row>
    <row r="29" spans="1:42" ht="15.75" thickBot="1" x14ac:dyDescent="0.3">
      <c r="A29" s="536" t="s">
        <v>105</v>
      </c>
      <c r="B29" s="536"/>
      <c r="C29" s="537">
        <f>Dec!$R$66</f>
        <v>0</v>
      </c>
      <c r="D29" s="538"/>
      <c r="E29" s="539"/>
      <c r="F29" s="540">
        <f>Dec!$S$66</f>
        <v>0</v>
      </c>
      <c r="G29" s="541"/>
      <c r="H29" s="542"/>
      <c r="I29" s="543">
        <f>Dec!$T$66</f>
        <v>0</v>
      </c>
      <c r="J29" s="543"/>
      <c r="K29" s="544"/>
      <c r="L29" s="545">
        <f>Dec!$U$66</f>
        <v>0</v>
      </c>
      <c r="M29" s="545"/>
      <c r="N29" s="545"/>
      <c r="O29" s="546">
        <f>Dec!$V$66</f>
        <v>0</v>
      </c>
      <c r="P29" s="547"/>
      <c r="Q29" s="548"/>
      <c r="R29" s="549">
        <f>Dec!$O$66</f>
        <v>0</v>
      </c>
      <c r="S29" s="550"/>
      <c r="T29" s="551"/>
      <c r="U29" s="552">
        <f>Dec!$W$66</f>
        <v>0</v>
      </c>
      <c r="V29" s="553"/>
      <c r="W29" s="554"/>
      <c r="X29" s="555">
        <f>Dec!$E$66</f>
        <v>0</v>
      </c>
      <c r="Y29" s="556"/>
      <c r="Z29" s="531">
        <f>Dec!$J$66</f>
        <v>0</v>
      </c>
      <c r="AA29" s="532"/>
      <c r="AB29" s="533">
        <f>Dec!$I$66</f>
        <v>0</v>
      </c>
      <c r="AC29" s="534"/>
      <c r="AD29" s="535"/>
      <c r="AE29" s="503">
        <f>Dec!$K$66</f>
        <v>0</v>
      </c>
      <c r="AF29" s="504"/>
      <c r="AG29" s="504"/>
      <c r="AH29" s="480">
        <f>Dec!$F$66</f>
        <v>0</v>
      </c>
      <c r="AI29" s="481"/>
      <c r="AJ29" s="482"/>
      <c r="AO29" s="104"/>
      <c r="AP29" s="104"/>
    </row>
    <row r="30" spans="1:42" ht="16.5" customHeight="1" thickBot="1" x14ac:dyDescent="0.3">
      <c r="A30" s="522" t="s">
        <v>114</v>
      </c>
      <c r="B30" s="522"/>
      <c r="C30" s="523">
        <f>SUM(C18:E29)</f>
        <v>0</v>
      </c>
      <c r="D30" s="523"/>
      <c r="E30" s="523"/>
      <c r="F30" s="524">
        <f>SUM(F18:H29)</f>
        <v>0</v>
      </c>
      <c r="G30" s="524"/>
      <c r="H30" s="524"/>
      <c r="I30" s="525">
        <f>SUM(I18:K29)</f>
        <v>0</v>
      </c>
      <c r="J30" s="525"/>
      <c r="K30" s="525"/>
      <c r="L30" s="526">
        <f>SUM(L18:N29)</f>
        <v>0</v>
      </c>
      <c r="M30" s="526"/>
      <c r="N30" s="526"/>
      <c r="O30" s="527">
        <f>SUM(O18:Q29)</f>
        <v>0</v>
      </c>
      <c r="P30" s="527"/>
      <c r="Q30" s="527"/>
      <c r="R30" s="528">
        <f>SUM(R18:T29)</f>
        <v>0</v>
      </c>
      <c r="S30" s="528"/>
      <c r="T30" s="528"/>
      <c r="U30" s="529">
        <f>SUM(U18:W29)</f>
        <v>0</v>
      </c>
      <c r="V30" s="529"/>
      <c r="W30" s="529"/>
      <c r="X30" s="530">
        <f>SUM(X18:Y29)</f>
        <v>1</v>
      </c>
      <c r="Y30" s="530"/>
      <c r="Z30" s="517">
        <f>SUM(Z18:AA29)</f>
        <v>0</v>
      </c>
      <c r="AA30" s="517"/>
      <c r="AB30" s="518">
        <f>SUM(AB18:AD29)</f>
        <v>0</v>
      </c>
      <c r="AC30" s="518"/>
      <c r="AD30" s="518"/>
      <c r="AE30" s="495">
        <f>SUM(AE18:AG29)</f>
        <v>1</v>
      </c>
      <c r="AF30" s="496"/>
      <c r="AG30" s="497"/>
      <c r="AH30" s="489">
        <f>SUM(AH18:AJ29)</f>
        <v>0</v>
      </c>
      <c r="AI30" s="490"/>
      <c r="AJ30" s="491"/>
      <c r="AO30" s="104"/>
      <c r="AP30" s="104"/>
    </row>
    <row r="31" spans="1:42" ht="13.5" customHeight="1" thickBot="1" x14ac:dyDescent="0.3">
      <c r="A31" s="522"/>
      <c r="B31" s="522"/>
      <c r="C31" s="523"/>
      <c r="D31" s="523"/>
      <c r="E31" s="523"/>
      <c r="F31" s="524"/>
      <c r="G31" s="524"/>
      <c r="H31" s="524"/>
      <c r="I31" s="525"/>
      <c r="J31" s="525"/>
      <c r="K31" s="525"/>
      <c r="L31" s="526"/>
      <c r="M31" s="526"/>
      <c r="N31" s="526"/>
      <c r="O31" s="527"/>
      <c r="P31" s="527"/>
      <c r="Q31" s="527"/>
      <c r="R31" s="528"/>
      <c r="S31" s="528"/>
      <c r="T31" s="528"/>
      <c r="U31" s="529"/>
      <c r="V31" s="529"/>
      <c r="W31" s="529"/>
      <c r="X31" s="530"/>
      <c r="Y31" s="530"/>
      <c r="Z31" s="517"/>
      <c r="AA31" s="517"/>
      <c r="AB31" s="518"/>
      <c r="AC31" s="518"/>
      <c r="AD31" s="518"/>
      <c r="AE31" s="498"/>
      <c r="AF31" s="499"/>
      <c r="AG31" s="500"/>
      <c r="AH31" s="492"/>
      <c r="AI31" s="493"/>
      <c r="AJ31" s="494"/>
    </row>
    <row r="32" spans="1:42" ht="14.1" customHeight="1" thickBot="1" x14ac:dyDescent="0.3">
      <c r="A32" s="105"/>
      <c r="B32" s="105"/>
      <c r="C32" s="469"/>
      <c r="D32" s="469"/>
      <c r="E32" s="469"/>
      <c r="F32" s="471"/>
      <c r="G32" s="471"/>
      <c r="H32" s="471"/>
      <c r="I32" s="473"/>
      <c r="J32" s="473"/>
      <c r="K32" s="473"/>
      <c r="L32" s="475"/>
      <c r="M32" s="475"/>
      <c r="N32" s="475"/>
      <c r="O32" s="519">
        <f>O30*15</f>
        <v>0</v>
      </c>
      <c r="P32" s="519"/>
      <c r="Q32" s="519"/>
      <c r="R32" s="520">
        <f>R30*5.75</f>
        <v>0</v>
      </c>
      <c r="S32" s="520"/>
      <c r="T32" s="520"/>
      <c r="U32" s="99"/>
      <c r="V32" s="99"/>
      <c r="W32" s="99"/>
      <c r="X32" s="99"/>
      <c r="Y32" s="99"/>
      <c r="Z32" s="521">
        <f>Z30*2</f>
        <v>0</v>
      </c>
      <c r="AA32" s="521"/>
      <c r="AB32" s="99"/>
      <c r="AC32" s="99"/>
      <c r="AD32" s="99"/>
      <c r="AE32" s="505" t="s">
        <v>115</v>
      </c>
      <c r="AF32" s="506"/>
      <c r="AG32" s="506"/>
      <c r="AH32" s="483" t="s">
        <v>115</v>
      </c>
      <c r="AI32" s="484"/>
      <c r="AJ32" s="485"/>
    </row>
    <row r="33" spans="1:36" ht="14.1" customHeight="1" thickBot="1" x14ac:dyDescent="0.3">
      <c r="A33" s="120"/>
      <c r="B33" s="120"/>
      <c r="C33" s="470"/>
      <c r="D33" s="470"/>
      <c r="E33" s="470"/>
      <c r="F33" s="472"/>
      <c r="G33" s="472"/>
      <c r="H33" s="472"/>
      <c r="I33" s="474"/>
      <c r="J33" s="474"/>
      <c r="K33" s="474"/>
      <c r="L33" s="476"/>
      <c r="M33" s="476"/>
      <c r="N33" s="476"/>
      <c r="O33" s="519"/>
      <c r="P33" s="519"/>
      <c r="Q33" s="519"/>
      <c r="R33" s="520"/>
      <c r="S33" s="520"/>
      <c r="T33" s="520"/>
      <c r="U33" s="99"/>
      <c r="V33" s="99"/>
      <c r="W33" s="99"/>
      <c r="X33" s="99"/>
      <c r="Y33" s="99"/>
      <c r="Z33" s="521"/>
      <c r="AA33" s="521"/>
      <c r="AB33" s="99"/>
      <c r="AC33" s="99"/>
      <c r="AD33" s="99"/>
      <c r="AE33" s="507">
        <f>AE37-AE30</f>
        <v>29</v>
      </c>
      <c r="AF33" s="508"/>
      <c r="AG33" s="508"/>
      <c r="AH33" s="486">
        <f>1588-AH30</f>
        <v>1588</v>
      </c>
      <c r="AI33" s="487"/>
      <c r="AJ33" s="488"/>
    </row>
    <row r="34" spans="1:36" x14ac:dyDescent="0.25">
      <c r="A34" s="107"/>
      <c r="B34" s="107"/>
      <c r="C34" s="107"/>
      <c r="D34" s="107"/>
      <c r="E34" s="107"/>
      <c r="F34" s="107"/>
      <c r="G34" s="107"/>
      <c r="H34" s="107"/>
      <c r="I34" s="107"/>
      <c r="K34" s="107"/>
      <c r="L34" s="107"/>
      <c r="M34" s="107"/>
      <c r="N34" s="107"/>
      <c r="O34" s="107"/>
      <c r="P34" s="107"/>
      <c r="Q34" s="107"/>
      <c r="R34" s="107"/>
      <c r="S34" s="107"/>
      <c r="AC34" s="106"/>
      <c r="AD34" s="108"/>
      <c r="AE34" s="108"/>
    </row>
    <row r="35" spans="1:36" ht="15.75" x14ac:dyDescent="0.25">
      <c r="A35" s="107"/>
      <c r="B35" s="107"/>
      <c r="C35" s="107"/>
      <c r="D35" s="107"/>
      <c r="E35" s="107"/>
      <c r="F35" s="107"/>
      <c r="G35" s="107"/>
      <c r="H35" s="107"/>
      <c r="I35" s="107"/>
      <c r="K35" s="107"/>
      <c r="L35" s="107"/>
      <c r="M35" s="107"/>
      <c r="N35" s="107"/>
      <c r="O35" s="107"/>
      <c r="P35" s="107"/>
      <c r="Q35" s="107"/>
      <c r="R35" s="107"/>
      <c r="S35" s="107"/>
      <c r="AA35" s="109"/>
      <c r="AB35" s="109"/>
      <c r="AC35" s="109"/>
      <c r="AD35" s="109"/>
      <c r="AE35" s="110"/>
      <c r="AF35" s="110"/>
      <c r="AG35" s="110"/>
      <c r="AH35" s="110"/>
    </row>
    <row r="36" spans="1:36" ht="15.75" thickBot="1" x14ac:dyDescent="0.3">
      <c r="A36" s="107"/>
      <c r="B36" s="107"/>
      <c r="C36" s="107"/>
      <c r="D36" s="111"/>
      <c r="E36" s="111"/>
      <c r="F36" s="111"/>
      <c r="G36" s="112"/>
      <c r="H36" s="112"/>
      <c r="I36" s="112"/>
      <c r="J36" s="106"/>
      <c r="K36" s="113"/>
      <c r="L36" s="113"/>
      <c r="M36" s="113"/>
      <c r="N36" s="114"/>
      <c r="O36" s="114"/>
      <c r="P36" s="114"/>
      <c r="Q36" s="115"/>
      <c r="R36" s="115"/>
      <c r="S36" s="115"/>
      <c r="Y36" s="101"/>
      <c r="Z36" s="101"/>
      <c r="AA36" s="101"/>
      <c r="AB36" s="101"/>
      <c r="AC36" s="101"/>
      <c r="AD36" s="116"/>
      <c r="AE36" s="116"/>
    </row>
    <row r="37" spans="1:36" ht="16.5" thickBot="1" x14ac:dyDescent="0.25">
      <c r="J37" s="2"/>
      <c r="K37" s="117"/>
      <c r="L37" s="117"/>
      <c r="Y37" s="101"/>
      <c r="Z37" s="101"/>
      <c r="AA37" s="513" t="s">
        <v>116</v>
      </c>
      <c r="AB37" s="514"/>
      <c r="AC37" s="514"/>
      <c r="AD37" s="515"/>
      <c r="AE37" s="516">
        <v>30</v>
      </c>
      <c r="AF37" s="516"/>
      <c r="AG37" s="516"/>
      <c r="AH37" s="516"/>
      <c r="AI37" s="118"/>
    </row>
    <row r="38" spans="1:36" x14ac:dyDescent="0.25">
      <c r="J38" s="119"/>
      <c r="K38" s="120"/>
      <c r="L38" s="120"/>
    </row>
    <row r="39" spans="1:36" x14ac:dyDescent="0.25">
      <c r="J39" s="119"/>
      <c r="K39" s="120"/>
      <c r="L39" s="120"/>
    </row>
    <row r="40" spans="1:36" x14ac:dyDescent="0.25">
      <c r="K40" s="120"/>
      <c r="L40" s="120"/>
    </row>
    <row r="41" spans="1:36" x14ac:dyDescent="0.25">
      <c r="A41" s="121"/>
      <c r="B41" s="121"/>
      <c r="C41" s="121"/>
      <c r="D41" s="121"/>
      <c r="E41" s="121"/>
      <c r="F41" s="121"/>
      <c r="K41" s="120"/>
      <c r="L41" s="120"/>
    </row>
    <row r="42" spans="1:36" x14ac:dyDescent="0.25">
      <c r="A42" s="122"/>
      <c r="B42" s="122"/>
      <c r="C42" s="122"/>
      <c r="D42" s="122"/>
      <c r="E42" s="122"/>
      <c r="F42" s="122"/>
      <c r="G42" s="122"/>
      <c r="H42" s="122"/>
      <c r="I42" s="122"/>
      <c r="K42" s="120"/>
      <c r="L42" s="120"/>
    </row>
    <row r="43" spans="1:36" x14ac:dyDescent="0.25">
      <c r="A43" s="120"/>
      <c r="B43" s="120"/>
      <c r="C43" s="120"/>
      <c r="D43" s="120"/>
      <c r="E43" s="120"/>
      <c r="F43" s="120"/>
      <c r="G43" s="120"/>
      <c r="H43" s="120"/>
      <c r="I43" s="120"/>
      <c r="K43" s="120"/>
      <c r="L43" s="120"/>
    </row>
    <row r="44" spans="1:36" x14ac:dyDescent="0.25">
      <c r="A44" s="120"/>
      <c r="B44" s="120"/>
      <c r="C44" s="120"/>
      <c r="D44" s="120"/>
      <c r="E44" s="120"/>
      <c r="F44" s="120"/>
      <c r="G44" s="123"/>
      <c r="H44" s="123"/>
      <c r="I44" s="123"/>
      <c r="K44" s="120"/>
      <c r="L44" s="120"/>
    </row>
    <row r="45" spans="1:36" x14ac:dyDescent="0.25">
      <c r="K45" s="120"/>
      <c r="L45" s="120"/>
      <c r="AC45" s="124"/>
      <c r="AD45" s="124"/>
      <c r="AE45" s="124"/>
      <c r="AF45" s="124"/>
    </row>
    <row r="46" spans="1:36" x14ac:dyDescent="0.25">
      <c r="K46" s="120"/>
      <c r="L46" s="120"/>
    </row>
    <row r="47" spans="1:36" x14ac:dyDescent="0.25">
      <c r="K47" s="101"/>
      <c r="L47" s="101"/>
    </row>
    <row r="48" spans="1:36" x14ac:dyDescent="0.25">
      <c r="K48" s="101"/>
      <c r="L48" s="101"/>
    </row>
  </sheetData>
  <sheetProtection sheet="1" objects="1" scenarios="1"/>
  <mergeCells count="195">
    <mergeCell ref="O18:Q18"/>
    <mergeCell ref="R18:T18"/>
    <mergeCell ref="AE16:AH16"/>
    <mergeCell ref="C17:E17"/>
    <mergeCell ref="F17:H17"/>
    <mergeCell ref="I17:K17"/>
    <mergeCell ref="L17:N17"/>
    <mergeCell ref="O17:Q17"/>
    <mergeCell ref="R17:T17"/>
    <mergeCell ref="U17:W17"/>
    <mergeCell ref="X17:Y17"/>
    <mergeCell ref="Z17:AA17"/>
    <mergeCell ref="U18:W18"/>
    <mergeCell ref="X18:Y18"/>
    <mergeCell ref="Z18:AA18"/>
    <mergeCell ref="AB18:AD18"/>
    <mergeCell ref="AH17:AJ17"/>
    <mergeCell ref="AH18:AJ18"/>
    <mergeCell ref="AB17:AD17"/>
    <mergeCell ref="A20:B20"/>
    <mergeCell ref="C20:E20"/>
    <mergeCell ref="F20:H20"/>
    <mergeCell ref="I20:K20"/>
    <mergeCell ref="L20:N20"/>
    <mergeCell ref="O20:Q20"/>
    <mergeCell ref="R20:T20"/>
    <mergeCell ref="U20:W20"/>
    <mergeCell ref="X20:Y20"/>
    <mergeCell ref="R19:T19"/>
    <mergeCell ref="U19:W19"/>
    <mergeCell ref="X19:Y19"/>
    <mergeCell ref="Z19:AA19"/>
    <mergeCell ref="AB19:AD19"/>
    <mergeCell ref="A19:B19"/>
    <mergeCell ref="C19:E19"/>
    <mergeCell ref="F19:H19"/>
    <mergeCell ref="I19:K19"/>
    <mergeCell ref="A18:B18"/>
    <mergeCell ref="C18:E18"/>
    <mergeCell ref="F18:H18"/>
    <mergeCell ref="I18:K18"/>
    <mergeCell ref="L18:N18"/>
    <mergeCell ref="L19:N19"/>
    <mergeCell ref="O19:Q19"/>
    <mergeCell ref="Z20:AA20"/>
    <mergeCell ref="AB20:AD20"/>
    <mergeCell ref="A21:B21"/>
    <mergeCell ref="C21:E21"/>
    <mergeCell ref="F21:H21"/>
    <mergeCell ref="I21:K21"/>
    <mergeCell ref="L21:N21"/>
    <mergeCell ref="O21:Q21"/>
    <mergeCell ref="R21:T21"/>
    <mergeCell ref="U21:W21"/>
    <mergeCell ref="X21:Y21"/>
    <mergeCell ref="Z21:AA21"/>
    <mergeCell ref="AB21:AD21"/>
    <mergeCell ref="Z22:AA22"/>
    <mergeCell ref="AB22:AD22"/>
    <mergeCell ref="A23:B23"/>
    <mergeCell ref="C23:E23"/>
    <mergeCell ref="F23:H23"/>
    <mergeCell ref="I23:K23"/>
    <mergeCell ref="L23:N23"/>
    <mergeCell ref="O23:Q23"/>
    <mergeCell ref="R23:T23"/>
    <mergeCell ref="U23:W23"/>
    <mergeCell ref="X23:Y23"/>
    <mergeCell ref="Z23:AA23"/>
    <mergeCell ref="AB23:AD23"/>
    <mergeCell ref="A22:B22"/>
    <mergeCell ref="C22:E22"/>
    <mergeCell ref="F22:H22"/>
    <mergeCell ref="I22:K22"/>
    <mergeCell ref="L22:N22"/>
    <mergeCell ref="O22:Q22"/>
    <mergeCell ref="R22:T22"/>
    <mergeCell ref="U22:W22"/>
    <mergeCell ref="X22:Y22"/>
    <mergeCell ref="Z24:AA24"/>
    <mergeCell ref="AB24:AD24"/>
    <mergeCell ref="A25:B25"/>
    <mergeCell ref="C25:E25"/>
    <mergeCell ref="F25:H25"/>
    <mergeCell ref="I25:K25"/>
    <mergeCell ref="L25:N25"/>
    <mergeCell ref="O25:Q25"/>
    <mergeCell ref="R25:T25"/>
    <mergeCell ref="U25:W25"/>
    <mergeCell ref="X25:Y25"/>
    <mergeCell ref="Z25:AA25"/>
    <mergeCell ref="AB25:AD25"/>
    <mergeCell ref="A24:B24"/>
    <mergeCell ref="C24:E24"/>
    <mergeCell ref="F24:H24"/>
    <mergeCell ref="I24:K24"/>
    <mergeCell ref="L24:N24"/>
    <mergeCell ref="O24:Q24"/>
    <mergeCell ref="R24:T24"/>
    <mergeCell ref="U24:W24"/>
    <mergeCell ref="X24:Y24"/>
    <mergeCell ref="Z26:AA26"/>
    <mergeCell ref="AB26:AD26"/>
    <mergeCell ref="A27:B27"/>
    <mergeCell ref="C27:E27"/>
    <mergeCell ref="F27:H27"/>
    <mergeCell ref="I27:K27"/>
    <mergeCell ref="L27:N27"/>
    <mergeCell ref="O27:Q27"/>
    <mergeCell ref="R27:T27"/>
    <mergeCell ref="U27:W27"/>
    <mergeCell ref="X27:Y27"/>
    <mergeCell ref="Z27:AA27"/>
    <mergeCell ref="AB27:AD27"/>
    <mergeCell ref="A26:B26"/>
    <mergeCell ref="C26:E26"/>
    <mergeCell ref="F26:H26"/>
    <mergeCell ref="I26:K26"/>
    <mergeCell ref="L26:N26"/>
    <mergeCell ref="O26:Q26"/>
    <mergeCell ref="R26:T26"/>
    <mergeCell ref="U26:W26"/>
    <mergeCell ref="X26:Y26"/>
    <mergeCell ref="A28:B28"/>
    <mergeCell ref="C28:E28"/>
    <mergeCell ref="F28:H28"/>
    <mergeCell ref="I28:K28"/>
    <mergeCell ref="L28:N28"/>
    <mergeCell ref="O28:Q28"/>
    <mergeCell ref="R28:T28"/>
    <mergeCell ref="U28:W28"/>
    <mergeCell ref="X28:Y28"/>
    <mergeCell ref="A29:B29"/>
    <mergeCell ref="C29:E29"/>
    <mergeCell ref="F29:H29"/>
    <mergeCell ref="I29:K29"/>
    <mergeCell ref="L29:N29"/>
    <mergeCell ref="O29:Q29"/>
    <mergeCell ref="R29:T29"/>
    <mergeCell ref="U29:W29"/>
    <mergeCell ref="X29:Y29"/>
    <mergeCell ref="AA37:AD37"/>
    <mergeCell ref="AE37:AH37"/>
    <mergeCell ref="Z30:AA31"/>
    <mergeCell ref="AB30:AD31"/>
    <mergeCell ref="O32:Q33"/>
    <mergeCell ref="R32:T33"/>
    <mergeCell ref="Z32:AA33"/>
    <mergeCell ref="A30:B31"/>
    <mergeCell ref="C30:E31"/>
    <mergeCell ref="F30:H31"/>
    <mergeCell ref="I30:K31"/>
    <mergeCell ref="L30:N31"/>
    <mergeCell ref="O30:Q31"/>
    <mergeCell ref="R30:T31"/>
    <mergeCell ref="U30:W31"/>
    <mergeCell ref="X30:Y31"/>
    <mergeCell ref="AE25:AG25"/>
    <mergeCell ref="AE26:AG26"/>
    <mergeCell ref="AE27:AG27"/>
    <mergeCell ref="AE28:AG28"/>
    <mergeCell ref="AE29:AG29"/>
    <mergeCell ref="AE32:AG32"/>
    <mergeCell ref="AE33:AG33"/>
    <mergeCell ref="AE17:AG17"/>
    <mergeCell ref="AE18:AG18"/>
    <mergeCell ref="AE19:AG19"/>
    <mergeCell ref="AE20:AG20"/>
    <mergeCell ref="AE21:AG21"/>
    <mergeCell ref="AE22:AG22"/>
    <mergeCell ref="AE23:AG23"/>
    <mergeCell ref="AE24:AG24"/>
    <mergeCell ref="AH19:AJ19"/>
    <mergeCell ref="AH20:AJ20"/>
    <mergeCell ref="AH21:AJ21"/>
    <mergeCell ref="AH22:AJ22"/>
    <mergeCell ref="AH23:AJ23"/>
    <mergeCell ref="AH24:AJ24"/>
    <mergeCell ref="AH25:AJ25"/>
    <mergeCell ref="AH26:AJ26"/>
    <mergeCell ref="AH27:AJ27"/>
    <mergeCell ref="C32:E33"/>
    <mergeCell ref="F32:H33"/>
    <mergeCell ref="I32:K33"/>
    <mergeCell ref="L32:N33"/>
    <mergeCell ref="AH28:AJ28"/>
    <mergeCell ref="AH29:AJ29"/>
    <mergeCell ref="AH32:AJ32"/>
    <mergeCell ref="AH33:AJ33"/>
    <mergeCell ref="AH30:AJ31"/>
    <mergeCell ref="AE30:AG31"/>
    <mergeCell ref="Z28:AA28"/>
    <mergeCell ref="AB28:AD28"/>
    <mergeCell ref="Z29:AA29"/>
    <mergeCell ref="AB29:AD29"/>
  </mergeCells>
  <pageMargins left="0.7" right="0.7" top="0.75" bottom="0.75" header="0.3" footer="0.3"/>
  <pageSetup paperSize="9" orientation="portrait" horizontalDpi="0" verticalDpi="0" r:id="rId1"/>
  <ignoredErrors>
    <ignoredError sqref="B3:AF3 B4:AD4 B5:AF5 O33:AE33 B6:AE6 B7:AF7 B8:AE8 B9:AF9 B10:AF10 B11:AE11 B12:AF12 B13:AE13 B14:AF14 U29 U18:W28 V29:W29 O18:Q29 L18:N29 I18:K29 F18:H29 C18:E29 R18:T29 AE29 AE18 AE19 AE20 AE21 AE22 AE23 AE24 AE25 AE26 AE27 AE28 C30:AE30 C31:AD31 C32 AH33 AH30 Z18:AA29 AB18:AD29 AH18:AJ29 X18:Y29 F32 I32 L32 O32:AE32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B8FC159-A8B6-47E3-8104-26DCB964825D}">
            <xm:f>MONTH(DATE(Calendrier!$A$1,MONTH($A3),DAY(B$2)))&lt;&gt;MONTH($A3)</xm:f>
            <x14:dxf>
              <fill>
                <patternFill>
                  <bgColor theme="1" tint="4.9989318521683403E-2"/>
                </patternFill>
              </fill>
            </x14:dxf>
          </x14:cfRule>
          <x14:cfRule type="expression" priority="2" id="{75478E11-CBBE-47F6-953C-38D4AAF97C2F}">
            <xm:f>WEEKDAY(DATE(Calendrier!$A$1,MONTH($A3),DAY(B$2)),2)&gt;5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3" id="{3A1100D7-75C9-42AE-A724-3711ADDC5FDD}">
            <xm:f>COUNTIF(Calendrier!$Q$5:$Q$17,DATE(Calendrier!$A$1,MONTH($A3),DAY(B$2)))&gt;0</xm:f>
            <x14:dxf>
              <fill>
                <patternFill>
                  <bgColor rgb="FFFF99FF"/>
                </patternFill>
              </fill>
            </x14:dxf>
          </x14:cfRule>
          <xm:sqref>B3:AF14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Calendrier</vt:lpstr>
      <vt:lpstr>Jan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H.Se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Marc.Aumay</dc:creator>
  <cp:lastModifiedBy>Marc AUMAY</cp:lastModifiedBy>
  <dcterms:created xsi:type="dcterms:W3CDTF">2018-08-14T14:17:00Z</dcterms:created>
  <dcterms:modified xsi:type="dcterms:W3CDTF">2019-04-04T17:28:50Z</dcterms:modified>
</cp:coreProperties>
</file>