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0115" windowHeight="7740"/>
  </bookViews>
  <sheets>
    <sheet name="Profil de Pression de Vapeur" sheetId="7" r:id="rId1"/>
    <sheet name="Base de données" sheetId="4" r:id="rId2"/>
    <sheet name="Données" sheetId="2" state="hidden" r:id="rId3"/>
  </sheets>
  <definedNames>
    <definedName name="Direction_du_Flux">Données!$O$18:$O$19</definedName>
    <definedName name="Matériaux">'Base de données'!$C$7:$C$66</definedName>
    <definedName name="Type_de_Paroi">Données!$O$15:$O$17</definedName>
  </definedNames>
  <calcPr calcId="145621"/>
</workbook>
</file>

<file path=xl/calcChain.xml><?xml version="1.0" encoding="utf-8"?>
<calcChain xmlns="http://schemas.openxmlformats.org/spreadsheetml/2006/main">
  <c r="AF3" i="7" l="1"/>
  <c r="V5" i="7" s="1"/>
  <c r="AF4" i="7"/>
  <c r="V6" i="7" s="1"/>
  <c r="Y14" i="7" l="1"/>
  <c r="Y15" i="7"/>
  <c r="Y16" i="7"/>
  <c r="Y17" i="7"/>
  <c r="Y18" i="7"/>
  <c r="Y19" i="7"/>
  <c r="Y13" i="7"/>
  <c r="B33" i="7" l="1"/>
  <c r="B32" i="7"/>
  <c r="T30" i="7"/>
  <c r="T29" i="7"/>
  <c r="AI14" i="7"/>
  <c r="AI15" i="7"/>
  <c r="AI16" i="7"/>
  <c r="AI13" i="7"/>
  <c r="AI17" i="7"/>
  <c r="AI18" i="7"/>
  <c r="AI19" i="7"/>
  <c r="AE6" i="7"/>
  <c r="AK6" i="7" s="1"/>
  <c r="AD5" i="7"/>
  <c r="AK5" i="7" s="1"/>
  <c r="T4" i="7"/>
  <c r="F6" i="7" s="1"/>
  <c r="T3" i="7"/>
  <c r="F5" i="7" s="1"/>
  <c r="A33" i="7"/>
  <c r="A38" i="7" s="1"/>
  <c r="B38" i="7" s="1"/>
  <c r="A32" i="7"/>
  <c r="A37" i="7" s="1"/>
  <c r="B37" i="7" s="1"/>
  <c r="E31" i="7"/>
  <c r="T31" i="7" s="1"/>
  <c r="A31" i="7"/>
  <c r="A36" i="7" s="1"/>
  <c r="B36" i="7" s="1"/>
  <c r="A30" i="7"/>
  <c r="A35" i="7" s="1"/>
  <c r="B35" i="7" s="1"/>
  <c r="E29" i="7"/>
  <c r="A29" i="7"/>
  <c r="A34" i="7" s="1"/>
  <c r="B34" i="7" s="1"/>
  <c r="AV15" i="7"/>
  <c r="AV14" i="7"/>
  <c r="O38" i="7" l="1"/>
  <c r="J38" i="7"/>
  <c r="U38" i="7" s="1"/>
  <c r="O37" i="7"/>
  <c r="O36" i="7"/>
  <c r="AV16" i="7"/>
  <c r="AI21" i="7"/>
  <c r="E32" i="7"/>
  <c r="AV17" i="7"/>
  <c r="AL5" i="7"/>
  <c r="AI23" i="7" l="1"/>
  <c r="T32" i="7"/>
  <c r="E33" i="7"/>
  <c r="AV18" i="7"/>
  <c r="AV19" i="7"/>
  <c r="AV20" i="7" l="1"/>
  <c r="AV21" i="7"/>
  <c r="E34" i="7"/>
  <c r="T33" i="7"/>
  <c r="E35" i="7" l="1"/>
  <c r="AV23" i="7"/>
  <c r="AV22" i="7"/>
  <c r="T34" i="7"/>
  <c r="T35" i="7" l="1"/>
  <c r="AV24" i="7"/>
  <c r="AV25" i="7"/>
  <c r="E36" i="7"/>
  <c r="O29" i="7"/>
  <c r="T36" i="7" l="1"/>
  <c r="AV27" i="7"/>
  <c r="AV26" i="7"/>
  <c r="E37" i="7"/>
  <c r="J29" i="7"/>
  <c r="V29" i="7"/>
  <c r="V38" i="7"/>
  <c r="T37" i="7" l="1"/>
  <c r="AV28" i="7"/>
  <c r="E38" i="7"/>
  <c r="T38" i="7" s="1"/>
  <c r="AV29" i="7"/>
  <c r="J30" i="7"/>
  <c r="U29" i="7"/>
  <c r="J31" i="7" l="1"/>
  <c r="U30" i="7"/>
  <c r="AW27" i="7" l="1"/>
  <c r="AW29" i="7"/>
  <c r="J32" i="7"/>
  <c r="U31" i="7"/>
  <c r="J33" i="7" l="1"/>
  <c r="U32" i="7"/>
  <c r="O31" i="7"/>
  <c r="V31" i="7" s="1"/>
  <c r="O30" i="7"/>
  <c r="J34" i="7" l="1"/>
  <c r="U33" i="7"/>
  <c r="V30" i="7"/>
  <c r="O32" i="7"/>
  <c r="V32" i="7" s="1"/>
  <c r="O33" i="7"/>
  <c r="V33" i="7" s="1"/>
  <c r="U34" i="7" l="1"/>
  <c r="J35" i="7"/>
  <c r="U35" i="7" l="1"/>
  <c r="J36" i="7"/>
  <c r="O34" i="7"/>
  <c r="U36" i="7" l="1"/>
  <c r="J37" i="7"/>
  <c r="U37" i="7" s="1"/>
  <c r="V34" i="7"/>
  <c r="O35" i="7"/>
  <c r="V35" i="7" s="1"/>
  <c r="V36" i="7"/>
  <c r="AW23" i="7" l="1"/>
  <c r="AW15" i="7"/>
  <c r="AW25" i="7"/>
  <c r="AW17" i="7"/>
  <c r="AW21" i="7"/>
  <c r="AW19" i="7"/>
  <c r="V37" i="7" l="1"/>
</calcChain>
</file>

<file path=xl/comments1.xml><?xml version="1.0" encoding="utf-8"?>
<comments xmlns="http://schemas.openxmlformats.org/spreadsheetml/2006/main">
  <authors>
    <author>Benjamin Tesson</author>
  </authors>
  <commentList>
    <comment ref="B13" authorId="0">
      <text>
        <r>
          <rPr>
            <b/>
            <sz val="9"/>
            <color indexed="81"/>
            <rFont val="Tahoma"/>
            <family val="2"/>
          </rPr>
          <t>Couche intérieure ou Couche supérieure</t>
        </r>
      </text>
    </comment>
    <comment ref="U23" authorId="0">
      <text>
        <r>
          <rPr>
            <b/>
            <sz val="9"/>
            <color indexed="81"/>
            <rFont val="Tahoma"/>
            <family val="2"/>
          </rPr>
          <t>qm = (Pvi - Pve) / R</t>
        </r>
      </text>
    </comment>
  </commentList>
</comments>
</file>

<file path=xl/sharedStrings.xml><?xml version="1.0" encoding="utf-8"?>
<sst xmlns="http://schemas.openxmlformats.org/spreadsheetml/2006/main" count="123" uniqueCount="92">
  <si>
    <t>Code couleur</t>
  </si>
  <si>
    <t>Valeur choisie ou élément à remplir</t>
  </si>
  <si>
    <t>Valeur calculée</t>
  </si>
  <si>
    <t>Valeur ou élément rappelé</t>
  </si>
  <si>
    <t>Température T
[°C]</t>
  </si>
  <si>
    <t>Pression de vapeur saturante Pvs
[Pa]</t>
  </si>
  <si>
    <t>Plafond</t>
  </si>
  <si>
    <t>Mur</t>
  </si>
  <si>
    <t>Plancher</t>
  </si>
  <si>
    <t>Extérieur</t>
  </si>
  <si>
    <t>LnC</t>
  </si>
  <si>
    <t>Local non Chauffé</t>
  </si>
  <si>
    <t>Type de paroi :</t>
  </si>
  <si>
    <t>Direction du flux :</t>
  </si>
  <si>
    <r>
      <t>Rsi
[m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.K/W]</t>
    </r>
  </si>
  <si>
    <t>Rse
[m2.K/W]</t>
  </si>
  <si>
    <t>Couche</t>
  </si>
  <si>
    <t>Nature</t>
  </si>
  <si>
    <t>N°1</t>
  </si>
  <si>
    <t>N°2</t>
  </si>
  <si>
    <t>N°3</t>
  </si>
  <si>
    <t>N°4</t>
  </si>
  <si>
    <t>N°5</t>
  </si>
  <si>
    <t>N°6</t>
  </si>
  <si>
    <t>N°7</t>
  </si>
  <si>
    <t>Base de données</t>
  </si>
  <si>
    <t>/</t>
  </si>
  <si>
    <t>Plaque de plâtre BA13</t>
  </si>
  <si>
    <t>Lame d'air non ventilée</t>
  </si>
  <si>
    <t>Laine de textile recyclé</t>
  </si>
  <si>
    <t>Laine de bois</t>
  </si>
  <si>
    <t>Panneau de fibre de bois</t>
  </si>
  <si>
    <t>Enduit à la chaux</t>
  </si>
  <si>
    <t>Béton plein</t>
  </si>
  <si>
    <t>Paille</t>
  </si>
  <si>
    <t>Béton de chanvre</t>
  </si>
  <si>
    <t>Bauge</t>
  </si>
  <si>
    <t>Enduit à la terre</t>
  </si>
  <si>
    <t>Laine de verre</t>
  </si>
  <si>
    <t>Béton</t>
  </si>
  <si>
    <t>Enduit de mortier</t>
  </si>
  <si>
    <t>Enduit de plâtre</t>
  </si>
  <si>
    <t>Montant en bois</t>
  </si>
  <si>
    <t>Evolution de la pression de vapeur saturante en fonction de la température</t>
  </si>
  <si>
    <t>Résistance superficielles intérieure et extérieure en fonction du type de paroi et de la direction du flux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</si>
  <si>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</si>
  <si>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</si>
  <si>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</si>
  <si>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</si>
  <si>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</si>
  <si>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</si>
  <si>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</si>
  <si>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</si>
  <si>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</si>
  <si>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</si>
  <si>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</si>
  <si>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</si>
  <si>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</si>
  <si>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</si>
  <si>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</si>
  <si>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</si>
  <si>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Interface</t>
  </si>
  <si>
    <r>
      <t>Température extérieure T</t>
    </r>
    <r>
      <rPr>
        <vertAlign val="sub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[°C] =</t>
    </r>
  </si>
  <si>
    <r>
      <t>Température intérieure T</t>
    </r>
    <r>
      <rPr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 xml:space="preserve"> [°C] =</t>
    </r>
  </si>
  <si>
    <r>
      <t>Pression de vapeur extérieure Pv</t>
    </r>
    <r>
      <rPr>
        <vertAlign val="sub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[Pa] =</t>
    </r>
  </si>
  <si>
    <r>
      <t>Pression de vapeur intérieure Pv</t>
    </r>
    <r>
      <rPr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 xml:space="preserve"> [Pa] =</t>
    </r>
  </si>
  <si>
    <r>
      <t xml:space="preserve">Humidité extérieure </t>
    </r>
    <r>
      <rPr>
        <sz val="11"/>
        <color theme="1"/>
        <rFont val="Symbol"/>
        <family val="1"/>
        <charset val="2"/>
      </rPr>
      <t>j</t>
    </r>
    <r>
      <rPr>
        <vertAlign val="sub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[%] =</t>
    </r>
  </si>
  <si>
    <r>
      <t xml:space="preserve">Humidité intérieure </t>
    </r>
    <r>
      <rPr>
        <sz val="11"/>
        <color theme="1"/>
        <rFont val="Symbol"/>
        <family val="1"/>
        <charset val="2"/>
      </rPr>
      <t>j</t>
    </r>
    <r>
      <rPr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 xml:space="preserve"> [%] =</t>
    </r>
  </si>
  <si>
    <t>Distance au regard
du bord intérieur
[cm]</t>
  </si>
  <si>
    <r>
      <t xml:space="preserve">Conductivité thermique
</t>
    </r>
    <r>
      <rPr>
        <sz val="10"/>
        <rFont val="Symbol"/>
        <family val="1"/>
        <charset val="2"/>
      </rPr>
      <t>l</t>
    </r>
    <r>
      <rPr>
        <sz val="10"/>
        <rFont val="Arial"/>
        <family val="2"/>
      </rPr>
      <t xml:space="preserve">
[W/m.K]</t>
    </r>
  </si>
  <si>
    <r>
      <t xml:space="preserve">Perméabilité à la vapeur d'eau
</t>
    </r>
    <r>
      <rPr>
        <sz val="10"/>
        <rFont val="Symbol"/>
        <family val="1"/>
        <charset val="2"/>
      </rPr>
      <t>p</t>
    </r>
    <r>
      <rPr>
        <sz val="10"/>
        <rFont val="Arial"/>
        <family val="2"/>
      </rPr>
      <t xml:space="preserve">
[kg/m.s.Pa]</t>
    </r>
  </si>
  <si>
    <r>
      <t xml:space="preserve">Masse volumique
</t>
    </r>
    <r>
      <rPr>
        <sz val="10"/>
        <rFont val="Symbol"/>
        <family val="1"/>
        <charset val="2"/>
      </rPr>
      <t>r</t>
    </r>
    <r>
      <rPr>
        <sz val="10"/>
        <rFont val="Arial"/>
        <family val="2"/>
      </rPr>
      <t xml:space="preserve">
[kg/m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>]</t>
    </r>
  </si>
  <si>
    <t>Chaleur spécifique
Cp
[J/kg.K]</t>
  </si>
  <si>
    <r>
      <t>Résistance thermique
R
[m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>.K/W]</t>
    </r>
  </si>
  <si>
    <t>Agglo (E20)</t>
  </si>
  <si>
    <t>Brique monomur (E20)</t>
  </si>
  <si>
    <t>Profil de Pression de Vapeur</t>
  </si>
  <si>
    <r>
      <t>Résistance totale R [m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.s.Pa/kg] =</t>
    </r>
  </si>
  <si>
    <r>
      <t>q</t>
    </r>
    <r>
      <rPr>
        <vertAlign val="subscript"/>
        <sz val="11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 xml:space="preserve"> [kg/s.m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] =</t>
    </r>
  </si>
  <si>
    <t>Pvi</t>
  </si>
  <si>
    <r>
      <t>Epaisseur
e</t>
    </r>
    <r>
      <rPr>
        <vertAlign val="subscript"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 xml:space="preserve">
[cm]</t>
    </r>
  </si>
  <si>
    <r>
      <t>Pression de vapeur
Pv</t>
    </r>
    <r>
      <rPr>
        <vertAlign val="subscript"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 xml:space="preserve">
[Pa]</t>
    </r>
  </si>
  <si>
    <r>
      <t>Pression de vapeur saturante
Pvs</t>
    </r>
    <r>
      <rPr>
        <vertAlign val="subscript"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 xml:space="preserve">
[Pa]</t>
    </r>
  </si>
  <si>
    <t>Pv [Pa]</t>
  </si>
  <si>
    <t>Pvs [Pa]</t>
  </si>
  <si>
    <r>
      <t xml:space="preserve">Perméabilité à la vapeur d'eau
</t>
    </r>
    <r>
      <rPr>
        <sz val="11"/>
        <color theme="1"/>
        <rFont val="Symbol"/>
        <family val="1"/>
        <charset val="2"/>
      </rPr>
      <t>p</t>
    </r>
    <r>
      <rPr>
        <vertAlign val="subscript"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 xml:space="preserve">
[kg/m.s.Pa]</t>
    </r>
  </si>
  <si>
    <r>
      <t>Résistance à la vapeur d'eau
R</t>
    </r>
    <r>
      <rPr>
        <vertAlign val="subscript"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 xml:space="preserve">
[m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.s.Pa/kg]</t>
    </r>
  </si>
  <si>
    <t>Pvsi</t>
  </si>
  <si>
    <t>Pv1-2</t>
  </si>
  <si>
    <r>
      <t>Pvs</t>
    </r>
    <r>
      <rPr>
        <vertAlign val="subscript"/>
        <sz val="11"/>
        <color theme="0"/>
        <rFont val="Calibri"/>
        <family val="2"/>
        <scheme val="minor"/>
      </rPr>
      <t>e</t>
    </r>
    <r>
      <rPr>
        <sz val="11"/>
        <color theme="0"/>
        <rFont val="Calibri"/>
        <family val="2"/>
        <scheme val="minor"/>
      </rPr>
      <t xml:space="preserve"> =</t>
    </r>
  </si>
  <si>
    <r>
      <t>Pvs</t>
    </r>
    <r>
      <rPr>
        <vertAlign val="subscript"/>
        <sz val="11"/>
        <color theme="0"/>
        <rFont val="Calibri"/>
        <family val="2"/>
        <scheme val="minor"/>
      </rPr>
      <t>i</t>
    </r>
    <r>
      <rPr>
        <sz val="11"/>
        <color theme="0"/>
        <rFont val="Calibri"/>
        <family val="2"/>
        <scheme val="minor"/>
      </rPr>
      <t xml:space="preserve"> =</t>
    </r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</si>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</sst>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.0"/>
    <numFmt numFmtId="165" formatCode="0.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vertAlign val="subscript"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vertAlign val="superscript"/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vertAlign val="superscript"/>
      <sz val="10"/>
      <name val="Arial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sz val="10"/>
      <name val="Symbol"/>
      <family val="1"/>
      <charset val="2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u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vertAlign val="subscript"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4506668294322"/>
        <bgColor indexed="64"/>
      </patternFill>
    </fill>
  </fills>
  <borders count="58">
    <border>
      <left/>
      <right/>
      <top/>
      <bottom/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ashed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dashed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7">
    <xf numFmtId="0" fontId="0" fillId="0" borderId="0"/>
    <xf numFmtId="0" fontId="1" fillId="7" borderId="0">
      <alignment horizontal="center" vertical="center"/>
    </xf>
    <xf numFmtId="0" fontId="1" fillId="2" borderId="0">
      <alignment horizontal="center" vertical="center"/>
    </xf>
    <xf numFmtId="0" fontId="1" fillId="6" borderId="0">
      <alignment horizontal="center" vertical="center"/>
    </xf>
    <xf numFmtId="0" fontId="7" fillId="0" borderId="0"/>
    <xf numFmtId="0" fontId="14" fillId="0" borderId="0"/>
    <xf numFmtId="44" fontId="15" fillId="0" borderId="0" applyFont="0" applyFill="0" applyBorder="0" applyAlignment="0" applyProtection="0"/>
  </cellStyleXfs>
  <cellXfs count="21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3" borderId="42" xfId="0" applyFill="1" applyBorder="1" applyAlignment="1">
      <alignment horizontal="center" vertical="center"/>
    </xf>
    <xf numFmtId="0" fontId="0" fillId="3" borderId="43" xfId="0" applyFill="1" applyBorder="1" applyAlignment="1">
      <alignment horizontal="center" vertical="center"/>
    </xf>
    <xf numFmtId="0" fontId="0" fillId="3" borderId="44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Fill="1" applyBorder="1" applyAlignment="1">
      <alignment vertical="center"/>
    </xf>
    <xf numFmtId="2" fontId="0" fillId="0" borderId="0" xfId="0" applyNumberForma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164" fontId="1" fillId="0" borderId="0" xfId="3" applyNumberFormat="1" applyFill="1" applyBorder="1" applyAlignment="1">
      <alignment vertical="center"/>
    </xf>
    <xf numFmtId="11" fontId="1" fillId="0" borderId="0" xfId="3" applyNumberFormat="1" applyFill="1" applyBorder="1" applyAlignment="1">
      <alignment vertical="center"/>
    </xf>
    <xf numFmtId="165" fontId="1" fillId="0" borderId="0" xfId="2" applyNumberFormat="1" applyFill="1" applyBorder="1" applyAlignment="1">
      <alignment vertical="center"/>
    </xf>
    <xf numFmtId="165" fontId="1" fillId="0" borderId="0" xfId="3" applyNumberFormat="1" applyFill="1" applyBorder="1" applyAlignment="1">
      <alignment vertical="center"/>
    </xf>
    <xf numFmtId="0" fontId="1" fillId="0" borderId="0" xfId="2" applyFill="1" applyBorder="1" applyAlignment="1">
      <alignment vertical="center"/>
    </xf>
    <xf numFmtId="2" fontId="1" fillId="0" borderId="0" xfId="2" applyNumberFormat="1" applyFill="1" applyBorder="1" applyAlignment="1">
      <alignment vertical="center"/>
    </xf>
    <xf numFmtId="16" fontId="0" fillId="0" borderId="0" xfId="0" applyNumberFormat="1" applyFill="1" applyBorder="1" applyAlignment="1">
      <alignment vertical="center"/>
    </xf>
    <xf numFmtId="164" fontId="1" fillId="0" borderId="0" xfId="2" applyNumberFormat="1" applyFill="1" applyBorder="1" applyAlignment="1">
      <alignment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13" fillId="0" borderId="0" xfId="0" applyFont="1" applyFill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ill="1" applyBorder="1" applyAlignment="1" applyProtection="1">
      <alignment vertical="center" wrapText="1"/>
    </xf>
    <xf numFmtId="0" fontId="1" fillId="0" borderId="0" xfId="1" applyFill="1" applyBorder="1" applyAlignment="1" applyProtection="1">
      <alignment vertical="center"/>
    </xf>
    <xf numFmtId="164" fontId="1" fillId="0" borderId="0" xfId="3" applyNumberFormat="1" applyFill="1" applyBorder="1" applyAlignment="1" applyProtection="1">
      <alignment vertical="center"/>
    </xf>
    <xf numFmtId="165" fontId="1" fillId="0" borderId="0" xfId="3" applyNumberFormat="1" applyFill="1" applyBorder="1" applyAlignment="1" applyProtection="1">
      <alignment vertical="center"/>
    </xf>
    <xf numFmtId="0" fontId="0" fillId="0" borderId="0" xfId="0" applyFill="1" applyBorder="1" applyAlignment="1" applyProtection="1">
      <alignment horizontal="center" vertical="center"/>
    </xf>
    <xf numFmtId="0" fontId="7" fillId="0" borderId="0" xfId="4" applyAlignment="1" applyProtection="1">
      <alignment horizontal="center" vertical="center"/>
    </xf>
    <xf numFmtId="0" fontId="7" fillId="0" borderId="21" xfId="4" applyBorder="1" applyAlignment="1" applyProtection="1">
      <alignment horizontal="center" vertical="center"/>
    </xf>
    <xf numFmtId="0" fontId="7" fillId="0" borderId="57" xfId="4" applyBorder="1" applyAlignment="1" applyProtection="1">
      <alignment horizontal="center" vertical="center"/>
    </xf>
    <xf numFmtId="0" fontId="7" fillId="0" borderId="24" xfId="4" applyBorder="1" applyAlignment="1" applyProtection="1">
      <alignment horizontal="center" vertical="center"/>
    </xf>
    <xf numFmtId="0" fontId="7" fillId="0" borderId="14" xfId="4" applyBorder="1" applyAlignment="1" applyProtection="1">
      <alignment horizontal="center" vertical="center"/>
    </xf>
    <xf numFmtId="0" fontId="7" fillId="0" borderId="15" xfId="4" applyBorder="1" applyAlignment="1" applyProtection="1">
      <alignment horizontal="center" vertical="center"/>
    </xf>
    <xf numFmtId="0" fontId="7" fillId="0" borderId="30" xfId="4" applyBorder="1" applyAlignment="1" applyProtection="1">
      <alignment horizontal="center" vertical="center"/>
    </xf>
    <xf numFmtId="165" fontId="7" fillId="0" borderId="28" xfId="4" applyNumberFormat="1" applyBorder="1" applyAlignment="1" applyProtection="1">
      <alignment horizontal="center" vertical="center"/>
    </xf>
    <xf numFmtId="11" fontId="7" fillId="0" borderId="28" xfId="4" applyNumberFormat="1" applyBorder="1" applyAlignment="1" applyProtection="1">
      <alignment horizontal="center" vertical="center"/>
    </xf>
    <xf numFmtId="0" fontId="7" fillId="0" borderId="28" xfId="4" applyBorder="1" applyAlignment="1" applyProtection="1">
      <alignment horizontal="center" vertical="center"/>
    </xf>
    <xf numFmtId="0" fontId="7" fillId="0" borderId="17" xfId="4" applyBorder="1" applyAlignment="1" applyProtection="1">
      <alignment horizontal="center" vertical="center"/>
    </xf>
    <xf numFmtId="0" fontId="7" fillId="0" borderId="18" xfId="4" applyBorder="1" applyAlignment="1" applyProtection="1">
      <alignment horizontal="center" vertical="center"/>
    </xf>
    <xf numFmtId="0" fontId="7" fillId="0" borderId="34" xfId="4" applyBorder="1" applyAlignment="1" applyProtection="1">
      <alignment horizontal="center" vertical="center"/>
    </xf>
    <xf numFmtId="165" fontId="7" fillId="0" borderId="31" xfId="4" applyNumberFormat="1" applyBorder="1" applyAlignment="1" applyProtection="1">
      <alignment horizontal="center" vertical="center"/>
    </xf>
    <xf numFmtId="0" fontId="7" fillId="0" borderId="31" xfId="4" applyBorder="1" applyAlignment="1" applyProtection="1">
      <alignment horizontal="center" vertical="center"/>
    </xf>
    <xf numFmtId="0" fontId="7" fillId="0" borderId="20" xfId="4" applyBorder="1" applyAlignment="1" applyProtection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164" fontId="19" fillId="0" borderId="0" xfId="0" applyNumberFormat="1" applyFont="1" applyAlignment="1">
      <alignment vertical="center"/>
    </xf>
    <xf numFmtId="164" fontId="19" fillId="0" borderId="0" xfId="0" applyNumberFormat="1" applyFont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16" fontId="0" fillId="3" borderId="41" xfId="0" applyNumberFormat="1" applyFill="1" applyBorder="1" applyAlignment="1">
      <alignment horizontal="center" vertical="center"/>
    </xf>
    <xf numFmtId="16" fontId="0" fillId="3" borderId="32" xfId="0" applyNumberFormat="1" applyFill="1" applyBorder="1" applyAlignment="1">
      <alignment horizontal="center" vertical="center"/>
    </xf>
    <xf numFmtId="16" fontId="0" fillId="3" borderId="34" xfId="0" applyNumberFormat="1" applyFill="1" applyBorder="1" applyAlignment="1">
      <alignment horizontal="center" vertical="center"/>
    </xf>
    <xf numFmtId="0" fontId="1" fillId="2" borderId="31" xfId="2" applyBorder="1">
      <alignment horizontal="center" vertical="center"/>
    </xf>
    <xf numFmtId="0" fontId="1" fillId="2" borderId="32" xfId="2" applyBorder="1">
      <alignment horizontal="center" vertical="center"/>
    </xf>
    <xf numFmtId="0" fontId="1" fillId="2" borderId="34" xfId="2" applyBorder="1">
      <alignment horizontal="center"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 applyAlignment="1">
      <alignment horizontal="right" vertical="center"/>
    </xf>
    <xf numFmtId="16" fontId="0" fillId="3" borderId="40" xfId="0" applyNumberFormat="1" applyFill="1" applyBorder="1" applyAlignment="1">
      <alignment horizontal="center" vertical="center"/>
    </xf>
    <xf numFmtId="16" fontId="0" fillId="3" borderId="1" xfId="0" applyNumberFormat="1" applyFill="1" applyBorder="1" applyAlignment="1">
      <alignment horizontal="center" vertical="center"/>
    </xf>
    <xf numFmtId="16" fontId="0" fillId="3" borderId="30" xfId="0" applyNumberFormat="1" applyFill="1" applyBorder="1" applyAlignment="1">
      <alignment horizontal="center" vertical="center"/>
    </xf>
    <xf numFmtId="0" fontId="1" fillId="2" borderId="28" xfId="2" applyBorder="1">
      <alignment horizontal="center" vertical="center"/>
    </xf>
    <xf numFmtId="0" fontId="1" fillId="2" borderId="1" xfId="2" applyBorder="1">
      <alignment horizontal="center" vertical="center"/>
    </xf>
    <xf numFmtId="0" fontId="1" fillId="2" borderId="30" xfId="2" applyBorder="1">
      <alignment horizontal="center" vertical="center"/>
    </xf>
    <xf numFmtId="16" fontId="0" fillId="3" borderId="15" xfId="0" applyNumberForma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164" fontId="1" fillId="2" borderId="13" xfId="2" applyNumberFormat="1" applyBorder="1">
      <alignment horizontal="center" vertical="center"/>
    </xf>
    <xf numFmtId="164" fontId="1" fillId="2" borderId="16" xfId="2" applyNumberFormat="1" applyBorder="1">
      <alignment horizontal="center" vertical="center"/>
    </xf>
    <xf numFmtId="0" fontId="0" fillId="3" borderId="49" xfId="0" applyFill="1" applyBorder="1" applyAlignment="1">
      <alignment horizontal="center" vertical="center" wrapText="1"/>
    </xf>
    <xf numFmtId="0" fontId="0" fillId="3" borderId="50" xfId="0" applyFill="1" applyBorder="1" applyAlignment="1">
      <alignment horizontal="center" vertical="center" wrapText="1"/>
    </xf>
    <xf numFmtId="0" fontId="0" fillId="3" borderId="52" xfId="0" applyFill="1" applyBorder="1" applyAlignment="1">
      <alignment horizontal="center" vertical="center" wrapText="1"/>
    </xf>
    <xf numFmtId="0" fontId="0" fillId="3" borderId="53" xfId="0" applyFill="1" applyBorder="1" applyAlignment="1">
      <alignment horizontal="center" vertical="center" wrapText="1"/>
    </xf>
    <xf numFmtId="0" fontId="0" fillId="3" borderId="55" xfId="0" applyFill="1" applyBorder="1" applyAlignment="1">
      <alignment horizontal="center" vertical="center" wrapText="1"/>
    </xf>
    <xf numFmtId="0" fontId="0" fillId="3" borderId="56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48" xfId="0" applyFill="1" applyBorder="1" applyAlignment="1">
      <alignment horizontal="center" vertical="center"/>
    </xf>
    <xf numFmtId="0" fontId="0" fillId="3" borderId="49" xfId="0" applyFill="1" applyBorder="1" applyAlignment="1">
      <alignment horizontal="center" vertical="center"/>
    </xf>
    <xf numFmtId="0" fontId="0" fillId="3" borderId="51" xfId="0" applyFill="1" applyBorder="1" applyAlignment="1">
      <alignment horizontal="center" vertical="center"/>
    </xf>
    <xf numFmtId="0" fontId="0" fillId="3" borderId="52" xfId="0" applyFill="1" applyBorder="1" applyAlignment="1">
      <alignment horizontal="center" vertical="center"/>
    </xf>
    <xf numFmtId="0" fontId="0" fillId="3" borderId="54" xfId="0" applyFill="1" applyBorder="1" applyAlignment="1">
      <alignment horizontal="center" vertical="center"/>
    </xf>
    <xf numFmtId="0" fontId="0" fillId="3" borderId="55" xfId="0" applyFill="1" applyBorder="1" applyAlignment="1">
      <alignment horizontal="center" vertical="center"/>
    </xf>
    <xf numFmtId="0" fontId="1" fillId="7" borderId="13" xfId="1" applyBorder="1" applyAlignment="1" applyProtection="1">
      <alignment horizontal="center" vertical="center"/>
      <protection locked="0"/>
    </xf>
    <xf numFmtId="0" fontId="0" fillId="3" borderId="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3" borderId="13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1" fontId="1" fillId="2" borderId="2" xfId="1" applyNumberFormat="1" applyFill="1" applyBorder="1" applyAlignment="1" applyProtection="1">
      <alignment horizontal="center" vertical="center"/>
    </xf>
    <xf numFmtId="0" fontId="16" fillId="0" borderId="38" xfId="0" applyFont="1" applyBorder="1" applyAlignment="1">
      <alignment horizontal="center" vertical="center"/>
    </xf>
    <xf numFmtId="1" fontId="1" fillId="2" borderId="28" xfId="2" applyNumberFormat="1" applyBorder="1">
      <alignment horizontal="center" vertical="center"/>
    </xf>
    <xf numFmtId="1" fontId="1" fillId="2" borderId="1" xfId="2" applyNumberFormat="1" applyBorder="1">
      <alignment horizontal="center" vertical="center"/>
    </xf>
    <xf numFmtId="1" fontId="1" fillId="2" borderId="29" xfId="2" applyNumberFormat="1" applyBorder="1">
      <alignment horizontal="center" vertical="center"/>
    </xf>
    <xf numFmtId="1" fontId="1" fillId="2" borderId="31" xfId="2" applyNumberFormat="1" applyBorder="1">
      <alignment horizontal="center" vertical="center"/>
    </xf>
    <xf numFmtId="1" fontId="1" fillId="2" borderId="32" xfId="2" applyNumberFormat="1" applyBorder="1">
      <alignment horizontal="center" vertical="center"/>
    </xf>
    <xf numFmtId="1" fontId="1" fillId="2" borderId="33" xfId="2" applyNumberFormat="1" applyBorder="1">
      <alignment horizontal="center" vertical="center"/>
    </xf>
    <xf numFmtId="1" fontId="1" fillId="2" borderId="34" xfId="2" applyNumberFormat="1" applyBorder="1">
      <alignment horizontal="center" vertical="center"/>
    </xf>
    <xf numFmtId="1" fontId="1" fillId="2" borderId="13" xfId="2" applyNumberFormat="1" applyBorder="1">
      <alignment horizontal="center" vertical="center"/>
    </xf>
    <xf numFmtId="1" fontId="1" fillId="2" borderId="14" xfId="2" applyNumberFormat="1" applyBorder="1">
      <alignment horizontal="center" vertical="center"/>
    </xf>
    <xf numFmtId="1" fontId="1" fillId="2" borderId="30" xfId="2" applyNumberFormat="1" applyBorder="1">
      <alignment horizontal="center" vertical="center"/>
    </xf>
    <xf numFmtId="1" fontId="1" fillId="2" borderId="16" xfId="2" applyNumberFormat="1" applyBorder="1">
      <alignment horizontal="center" vertical="center"/>
    </xf>
    <xf numFmtId="11" fontId="1" fillId="2" borderId="19" xfId="2" applyNumberFormat="1" applyBorder="1">
      <alignment horizontal="center" vertical="center"/>
    </xf>
    <xf numFmtId="11" fontId="1" fillId="2" borderId="20" xfId="2" applyNumberFormat="1" applyBorder="1">
      <alignment horizontal="center" vertical="center"/>
    </xf>
    <xf numFmtId="0" fontId="0" fillId="0" borderId="47" xfId="0" applyBorder="1" applyAlignment="1">
      <alignment horizontal="right" vertical="center"/>
    </xf>
    <xf numFmtId="0" fontId="0" fillId="0" borderId="25" xfId="0" applyBorder="1" applyAlignment="1">
      <alignment horizontal="right" vertical="center"/>
    </xf>
    <xf numFmtId="0" fontId="0" fillId="0" borderId="27" xfId="0" applyBorder="1" applyAlignment="1">
      <alignment horizontal="right" vertical="center"/>
    </xf>
    <xf numFmtId="11" fontId="1" fillId="2" borderId="24" xfId="2" applyNumberFormat="1" applyBorder="1" applyAlignment="1">
      <alignment horizontal="center" vertical="center"/>
    </xf>
    <xf numFmtId="11" fontId="1" fillId="2" borderId="25" xfId="2" applyNumberFormat="1" applyBorder="1" applyAlignment="1">
      <alignment horizontal="center" vertical="center"/>
    </xf>
    <xf numFmtId="11" fontId="1" fillId="2" borderId="26" xfId="2" applyNumberFormat="1" applyBorder="1" applyAlignment="1">
      <alignment horizontal="center" vertical="center"/>
    </xf>
    <xf numFmtId="0" fontId="1" fillId="7" borderId="31" xfId="1" applyBorder="1" applyAlignment="1" applyProtection="1">
      <alignment horizontal="center" vertical="center"/>
    </xf>
    <xf numFmtId="0" fontId="1" fillId="7" borderId="32" xfId="1" applyBorder="1" applyAlignment="1" applyProtection="1">
      <alignment horizontal="center" vertical="center"/>
    </xf>
    <xf numFmtId="0" fontId="1" fillId="7" borderId="34" xfId="1" applyBorder="1" applyAlignment="1" applyProtection="1">
      <alignment horizontal="center" vertical="center"/>
    </xf>
    <xf numFmtId="164" fontId="1" fillId="4" borderId="31" xfId="3" applyNumberFormat="1" applyFill="1" applyBorder="1" applyAlignment="1" applyProtection="1">
      <alignment horizontal="center" vertical="center"/>
    </xf>
    <xf numFmtId="164" fontId="1" fillId="4" borderId="32" xfId="3" applyNumberFormat="1" applyFill="1" applyBorder="1" applyAlignment="1" applyProtection="1">
      <alignment horizontal="center" vertical="center"/>
    </xf>
    <xf numFmtId="164" fontId="1" fillId="4" borderId="34" xfId="3" applyNumberFormat="1" applyFill="1" applyBorder="1" applyAlignment="1" applyProtection="1">
      <alignment horizontal="center" vertical="center"/>
    </xf>
    <xf numFmtId="11" fontId="1" fillId="6" borderId="31" xfId="3" applyNumberFormat="1" applyBorder="1" applyAlignment="1">
      <alignment horizontal="center" vertical="center"/>
    </xf>
    <xf numFmtId="11" fontId="1" fillId="6" borderId="32" xfId="3" applyNumberFormat="1" applyBorder="1" applyAlignment="1">
      <alignment horizontal="center" vertical="center"/>
    </xf>
    <xf numFmtId="11" fontId="1" fillId="6" borderId="34" xfId="3" applyNumberFormat="1" applyBorder="1" applyAlignment="1">
      <alignment horizontal="center" vertical="center"/>
    </xf>
    <xf numFmtId="11" fontId="1" fillId="2" borderId="31" xfId="2" applyNumberFormat="1" applyBorder="1" applyAlignment="1">
      <alignment horizontal="center" vertical="center"/>
    </xf>
    <xf numFmtId="11" fontId="1" fillId="2" borderId="32" xfId="2" applyNumberFormat="1" applyBorder="1" applyAlignment="1">
      <alignment horizontal="center" vertical="center"/>
    </xf>
    <xf numFmtId="11" fontId="1" fillId="2" borderId="33" xfId="2" applyNumberFormat="1" applyBorder="1" applyAlignment="1">
      <alignment horizontal="center" vertical="center"/>
    </xf>
    <xf numFmtId="0" fontId="1" fillId="7" borderId="28" xfId="1" applyBorder="1" applyAlignment="1" applyProtection="1">
      <alignment horizontal="center" vertical="center"/>
    </xf>
    <xf numFmtId="0" fontId="1" fillId="7" borderId="1" xfId="1" applyBorder="1" applyAlignment="1" applyProtection="1">
      <alignment horizontal="center" vertical="center"/>
    </xf>
    <xf numFmtId="0" fontId="1" fillId="7" borderId="30" xfId="1" applyBorder="1" applyAlignment="1" applyProtection="1">
      <alignment horizontal="center" vertical="center"/>
    </xf>
    <xf numFmtId="164" fontId="1" fillId="4" borderId="28" xfId="3" applyNumberFormat="1" applyFill="1" applyBorder="1" applyAlignment="1" applyProtection="1">
      <alignment horizontal="center" vertical="center"/>
    </xf>
    <xf numFmtId="164" fontId="1" fillId="4" borderId="1" xfId="3" applyNumberFormat="1" applyFill="1" applyBorder="1" applyAlignment="1" applyProtection="1">
      <alignment horizontal="center" vertical="center"/>
    </xf>
    <xf numFmtId="164" fontId="1" fillId="4" borderId="30" xfId="3" applyNumberFormat="1" applyFill="1" applyBorder="1" applyAlignment="1" applyProtection="1">
      <alignment horizontal="center" vertical="center"/>
    </xf>
    <xf numFmtId="11" fontId="1" fillId="6" borderId="28" xfId="3" applyNumberFormat="1" applyBorder="1" applyAlignment="1">
      <alignment horizontal="center" vertical="center"/>
    </xf>
    <xf numFmtId="11" fontId="1" fillId="6" borderId="1" xfId="3" applyNumberFormat="1" applyBorder="1" applyAlignment="1">
      <alignment horizontal="center" vertical="center"/>
    </xf>
    <xf numFmtId="11" fontId="1" fillId="6" borderId="30" xfId="3" applyNumberFormat="1" applyBorder="1" applyAlignment="1">
      <alignment horizontal="center" vertical="center"/>
    </xf>
    <xf numFmtId="11" fontId="1" fillId="2" borderId="28" xfId="2" applyNumberFormat="1" applyBorder="1" applyAlignment="1">
      <alignment horizontal="center" vertical="center"/>
    </xf>
    <xf numFmtId="11" fontId="1" fillId="2" borderId="1" xfId="2" applyNumberFormat="1" applyBorder="1" applyAlignment="1">
      <alignment horizontal="center" vertical="center"/>
    </xf>
    <xf numFmtId="11" fontId="1" fillId="2" borderId="29" xfId="2" applyNumberFormat="1" applyBorder="1" applyAlignment="1">
      <alignment horizontal="center" vertical="center"/>
    </xf>
    <xf numFmtId="164" fontId="1" fillId="4" borderId="13" xfId="3" applyNumberFormat="1" applyFill="1" applyBorder="1" applyAlignment="1" applyProtection="1">
      <alignment horizontal="center" vertical="center"/>
    </xf>
    <xf numFmtId="11" fontId="1" fillId="6" borderId="13" xfId="3" applyNumberFormat="1" applyBorder="1" applyAlignment="1">
      <alignment horizontal="center" vertical="center"/>
    </xf>
    <xf numFmtId="1" fontId="1" fillId="2" borderId="0" xfId="1" applyNumberFormat="1" applyFill="1" applyBorder="1" applyAlignment="1" applyProtection="1">
      <alignment horizontal="center" vertical="center"/>
    </xf>
    <xf numFmtId="0" fontId="0" fillId="7" borderId="0" xfId="1" applyFont="1" applyBorder="1" applyAlignment="1" applyProtection="1">
      <alignment horizontal="center" vertical="center"/>
    </xf>
    <xf numFmtId="0" fontId="1" fillId="7" borderId="11" xfId="1" applyBorder="1" applyAlignment="1" applyProtection="1">
      <alignment horizontal="center" vertical="center"/>
    </xf>
    <xf numFmtId="0" fontId="1" fillId="7" borderId="0" xfId="1" applyBorder="1" applyAlignment="1" applyProtection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4" fontId="1" fillId="7" borderId="11" xfId="1" applyNumberFormat="1" applyBorder="1" applyAlignment="1" applyProtection="1">
      <alignment horizontal="center" vertical="center"/>
    </xf>
    <xf numFmtId="164" fontId="1" fillId="7" borderId="2" xfId="1" applyNumberFormat="1" applyBorder="1" applyAlignment="1" applyProtection="1">
      <alignment horizontal="center" vertical="center"/>
    </xf>
    <xf numFmtId="164" fontId="1" fillId="7" borderId="1" xfId="1" applyNumberFormat="1" applyBorder="1" applyAlignment="1" applyProtection="1">
      <alignment horizontal="center" vertical="center"/>
    </xf>
    <xf numFmtId="0" fontId="1" fillId="7" borderId="2" xfId="1" applyBorder="1" applyAlignment="1" applyProtection="1">
      <alignment horizontal="center" vertical="center"/>
    </xf>
    <xf numFmtId="0" fontId="7" fillId="3" borderId="14" xfId="4" applyFill="1" applyBorder="1" applyAlignment="1" applyProtection="1">
      <alignment horizontal="center" vertical="center" wrapText="1"/>
    </xf>
    <xf numFmtId="0" fontId="7" fillId="3" borderId="17" xfId="4" applyFill="1" applyBorder="1" applyAlignment="1" applyProtection="1">
      <alignment horizontal="center" vertical="center" wrapText="1"/>
    </xf>
    <xf numFmtId="0" fontId="7" fillId="3" borderId="20" xfId="4" applyFill="1" applyBorder="1" applyAlignment="1" applyProtection="1">
      <alignment horizontal="center" vertical="center" wrapText="1"/>
    </xf>
    <xf numFmtId="0" fontId="7" fillId="3" borderId="45" xfId="4" applyFill="1" applyBorder="1" applyAlignment="1" applyProtection="1">
      <alignment horizontal="center" vertical="center" wrapText="1"/>
    </xf>
    <xf numFmtId="0" fontId="7" fillId="3" borderId="6" xfId="4" applyFill="1" applyBorder="1" applyAlignment="1" applyProtection="1">
      <alignment horizontal="center" vertical="center" wrapText="1"/>
    </xf>
    <xf numFmtId="0" fontId="7" fillId="3" borderId="46" xfId="4" applyFill="1" applyBorder="1" applyAlignment="1" applyProtection="1">
      <alignment horizontal="center" vertical="center" wrapText="1"/>
    </xf>
    <xf numFmtId="0" fontId="8" fillId="0" borderId="0" xfId="4" applyFont="1" applyAlignment="1" applyProtection="1">
      <alignment horizontal="center" vertical="center"/>
    </xf>
    <xf numFmtId="0" fontId="7" fillId="3" borderId="48" xfId="4" applyFill="1" applyBorder="1" applyAlignment="1" applyProtection="1">
      <alignment horizontal="center" vertical="center"/>
    </xf>
    <xf numFmtId="0" fontId="7" fillId="3" borderId="51" xfId="4" applyFill="1" applyBorder="1" applyAlignment="1" applyProtection="1">
      <alignment horizontal="center" vertical="center"/>
    </xf>
    <xf numFmtId="0" fontId="7" fillId="3" borderId="54" xfId="4" applyFill="1" applyBorder="1" applyAlignment="1" applyProtection="1">
      <alignment horizontal="center" vertical="center"/>
    </xf>
    <xf numFmtId="0" fontId="7" fillId="3" borderId="13" xfId="4" applyFill="1" applyBorder="1" applyAlignment="1" applyProtection="1">
      <alignment horizontal="center" vertical="center" wrapText="1"/>
    </xf>
    <xf numFmtId="0" fontId="7" fillId="3" borderId="16" xfId="4" applyFill="1" applyBorder="1" applyAlignment="1" applyProtection="1">
      <alignment horizontal="center" vertical="center" wrapText="1"/>
    </xf>
    <xf numFmtId="0" fontId="7" fillId="3" borderId="19" xfId="4" applyFill="1" applyBorder="1" applyAlignment="1" applyProtection="1">
      <alignment horizontal="center" vertical="center" wrapText="1"/>
    </xf>
    <xf numFmtId="0" fontId="7" fillId="3" borderId="27" xfId="4" applyFill="1" applyBorder="1" applyAlignment="1" applyProtection="1">
      <alignment horizontal="center" vertical="center"/>
    </xf>
    <xf numFmtId="0" fontId="7" fillId="3" borderId="30" xfId="4" applyFill="1" applyBorder="1" applyAlignment="1" applyProtection="1">
      <alignment horizontal="center" vertical="center"/>
    </xf>
    <xf numFmtId="0" fontId="7" fillId="3" borderId="34" xfId="4" applyFill="1" applyBorder="1" applyAlignment="1" applyProtection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 wrapText="1"/>
    </xf>
    <xf numFmtId="2" fontId="0" fillId="0" borderId="13" xfId="0" applyNumberFormat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</cellXfs>
  <cellStyles count="7">
    <cellStyle name="CALCUL Code Couleur" xfId="2"/>
    <cellStyle name="CHOIX Code Couleur" xfId="1"/>
    <cellStyle name="Monétaire 2" xfId="6"/>
    <cellStyle name="Normal" xfId="0" builtinId="0"/>
    <cellStyle name="Normal 2" xfId="4"/>
    <cellStyle name="Normal 3" xfId="5"/>
    <cellStyle name="RAPPEL Code Couleur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Profil de Pression de Vapeur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8"/>
          <c:order val="0"/>
          <c:tx>
            <c:strRef>
              <c:f>'Profil de Pression de Vapeur'!$U$28</c:f>
              <c:strCache>
                <c:ptCount val="1"/>
                <c:pt idx="0">
                  <c:v>Pv [Pa]</c:v>
                </c:pt>
              </c:strCache>
            </c:strRef>
          </c:tx>
          <c:spPr>
            <a:ln w="31750">
              <a:solidFill>
                <a:srgbClr val="92D050"/>
              </a:solidFill>
            </a:ln>
          </c:spPr>
          <c:marker>
            <c:symbol val="diamond"/>
            <c:size val="10"/>
            <c:spPr>
              <a:solidFill>
                <a:srgbClr val="FFFF00"/>
              </a:solidFill>
            </c:spPr>
          </c:marker>
          <c:dLbls>
            <c:numFmt formatCode="#,##0" sourceLinked="0"/>
            <c:spPr>
              <a:noFill/>
              <a:ln>
                <a:noFill/>
              </a:ln>
            </c:spPr>
            <c:txPr>
              <a:bodyPr rot="-1500000"/>
              <a:lstStyle/>
              <a:p>
                <a:pPr>
                  <a:defRPr b="1">
                    <a:solidFill>
                      <a:srgbClr val="FF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'Profil de Pression de Vapeur'!$T$29:$T$35</c:f>
              <c:numCache>
                <c:formatCode>0</c:formatCode>
                <c:ptCount val="7"/>
                <c:pt idx="0" formatCode="0.0">
                  <c:v>-5</c:v>
                </c:pt>
                <c:pt idx="1">
                  <c:v>0</c:v>
                </c:pt>
                <c:pt idx="2" formatCode="0.0">
                  <c:v>1.3</c:v>
                </c:pt>
                <c:pt idx="3" formatCode="0.0">
                  <c:v>11.3</c:v>
                </c:pt>
                <c:pt idx="4" formatCode="0.0">
                  <c:v>31.3</c:v>
                </c:pt>
                <c:pt idx="5" formatCode="0.0">
                  <c:v>32.299999999999997</c:v>
                </c:pt>
                <c:pt idx="6" formatCode="0.0">
                  <c:v>37.299999999999997</c:v>
                </c:pt>
              </c:numCache>
            </c:numRef>
          </c:xVal>
          <c:yVal>
            <c:numRef>
              <c:f>'Profil de Pression de Vapeur'!$U$29:$U$35</c:f>
              <c:numCache>
                <c:formatCode>0.0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0"/>
        </c:ser>
        <c:ser>
          <c:idx val="9"/>
          <c:order val="1"/>
          <c:tx>
            <c:strRef>
              <c:f>'Profil de Pression de Vapeur'!$V$28</c:f>
              <c:strCache>
                <c:ptCount val="1"/>
                <c:pt idx="0">
                  <c:v>Pvs [Pa]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diamond"/>
            <c:size val="9"/>
            <c:spPr>
              <a:solidFill>
                <a:srgbClr val="FFC000"/>
              </a:solidFill>
            </c:spPr>
          </c:marker>
          <c:dLbls>
            <c:numFmt formatCode="#,##0" sourceLinked="0"/>
            <c:txPr>
              <a:bodyPr rot="-1500000"/>
              <a:lstStyle/>
              <a:p>
                <a:pPr>
                  <a:defRPr b="1">
                    <a:solidFill>
                      <a:srgbClr val="FF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'Profil de Pression de Vapeur'!$T$29:$T$35</c:f>
              <c:numCache>
                <c:formatCode>0</c:formatCode>
                <c:ptCount val="7"/>
                <c:pt idx="0" formatCode="0.0">
                  <c:v>-5</c:v>
                </c:pt>
                <c:pt idx="1">
                  <c:v>0</c:v>
                </c:pt>
                <c:pt idx="2" formatCode="0.0">
                  <c:v>1.3</c:v>
                </c:pt>
                <c:pt idx="3" formatCode="0.0">
                  <c:v>11.3</c:v>
                </c:pt>
                <c:pt idx="4" formatCode="0.0">
                  <c:v>31.3</c:v>
                </c:pt>
                <c:pt idx="5" formatCode="0.0">
                  <c:v>32.299999999999997</c:v>
                </c:pt>
                <c:pt idx="6" formatCode="0.0">
                  <c:v>37.299999999999997</c:v>
                </c:pt>
              </c:numCache>
            </c:numRef>
          </c:xVal>
          <c:yVal>
            <c:numRef>
              <c:f>'Profil de Pression de Vapeur'!$V$29:$V$35</c:f>
              <c:numCache>
                <c:formatCode>0.0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0"/>
        </c:ser>
        <c:ser>
          <c:idx val="0"/>
          <c:order val="2"/>
          <c:tx>
            <c:strRef>
              <c:f>'Profil de Pression de Vapeur'!$AU$14:$AU$15</c:f>
              <c:strCache>
                <c:ptCount val="1"/>
                <c:pt idx="0">
                  <c:v>A B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'Profil de Pression de Vapeur'!$AV$14:$AV$15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'Profil de Pression de Vapeur'!$AW$14:$AW$15</c:f>
              <c:numCache>
                <c:formatCode>0.0</c:formatCode>
                <c:ptCount val="2"/>
                <c:pt idx="0" formatCode="General">
                  <c:v>0</c:v>
                </c:pt>
                <c:pt idx="1">
                  <c:v>0</c:v>
                </c:pt>
              </c:numCache>
            </c:numRef>
          </c:yVal>
          <c:smooth val="0"/>
        </c:ser>
        <c:ser>
          <c:idx val="1"/>
          <c:order val="3"/>
          <c:tx>
            <c:strRef>
              <c:f>'Profil de Pression de Vapeur'!$AU$16:$AU$17</c:f>
              <c:strCache>
                <c:ptCount val="1"/>
                <c:pt idx="0">
                  <c:v>C D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'Profil de Pression de Vapeur'!$AV$16:$AV$17</c:f>
              <c:numCache>
                <c:formatCode>General</c:formatCode>
                <c:ptCount val="2"/>
                <c:pt idx="0">
                  <c:v>1.3</c:v>
                </c:pt>
                <c:pt idx="1">
                  <c:v>1.3</c:v>
                </c:pt>
              </c:numCache>
            </c:numRef>
          </c:xVal>
          <c:yVal>
            <c:numRef>
              <c:f>'Profil de Pression de Vapeur'!$AW$16:$AW$17</c:f>
              <c:numCache>
                <c:formatCode>0.0</c:formatCode>
                <c:ptCount val="2"/>
                <c:pt idx="0" formatCode="General">
                  <c:v>0</c:v>
                </c:pt>
                <c:pt idx="1">
                  <c:v>0</c:v>
                </c:pt>
              </c:numCache>
            </c:numRef>
          </c:yVal>
          <c:smooth val="0"/>
        </c:ser>
        <c:ser>
          <c:idx val="2"/>
          <c:order val="4"/>
          <c:tx>
            <c:strRef>
              <c:f>'Profil de Pression de Vapeur'!$AU$18:$AU$19</c:f>
              <c:strCache>
                <c:ptCount val="1"/>
                <c:pt idx="0">
                  <c:v>E F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'Profil de Pression de Vapeur'!$AV$18:$AV$19</c:f>
              <c:numCache>
                <c:formatCode>General</c:formatCode>
                <c:ptCount val="2"/>
                <c:pt idx="0">
                  <c:v>11.3</c:v>
                </c:pt>
                <c:pt idx="1">
                  <c:v>11.3</c:v>
                </c:pt>
              </c:numCache>
            </c:numRef>
          </c:xVal>
          <c:yVal>
            <c:numRef>
              <c:f>'Profil de Pression de Vapeur'!$AW$18:$AW$19</c:f>
              <c:numCache>
                <c:formatCode>0.0</c:formatCode>
                <c:ptCount val="2"/>
                <c:pt idx="0" formatCode="General">
                  <c:v>0</c:v>
                </c:pt>
                <c:pt idx="1">
                  <c:v>0</c:v>
                </c:pt>
              </c:numCache>
            </c:numRef>
          </c:yVal>
          <c:smooth val="0"/>
        </c:ser>
        <c:ser>
          <c:idx val="3"/>
          <c:order val="5"/>
          <c:tx>
            <c:strRef>
              <c:f>'Profil de Pression de Vapeur'!$AU$20:$AU$21</c:f>
              <c:strCache>
                <c:ptCount val="1"/>
                <c:pt idx="0">
                  <c:v>G H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'Profil de Pression de Vapeur'!$AV$20:$AV$21</c:f>
              <c:numCache>
                <c:formatCode>General</c:formatCode>
                <c:ptCount val="2"/>
                <c:pt idx="0">
                  <c:v>31.3</c:v>
                </c:pt>
                <c:pt idx="1">
                  <c:v>31.3</c:v>
                </c:pt>
              </c:numCache>
            </c:numRef>
          </c:xVal>
          <c:yVal>
            <c:numRef>
              <c:f>'Profil de Pression de Vapeur'!$AW$20:$AW$21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0"/>
        </c:ser>
        <c:ser>
          <c:idx val="4"/>
          <c:order val="6"/>
          <c:tx>
            <c:strRef>
              <c:f>'Profil de Pression de Vapeur'!$AU$22:$AU$23</c:f>
              <c:strCache>
                <c:ptCount val="1"/>
                <c:pt idx="0">
                  <c:v>I J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'Profil de Pression de Vapeur'!$AV$22:$AV$23</c:f>
              <c:numCache>
                <c:formatCode>General</c:formatCode>
                <c:ptCount val="2"/>
                <c:pt idx="0">
                  <c:v>32.299999999999997</c:v>
                </c:pt>
                <c:pt idx="1">
                  <c:v>32.299999999999997</c:v>
                </c:pt>
              </c:numCache>
            </c:numRef>
          </c:xVal>
          <c:yVal>
            <c:numRef>
              <c:f>'Profil de Pression de Vapeur'!$AW$22:$AW$23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0"/>
        </c:ser>
        <c:ser>
          <c:idx val="5"/>
          <c:order val="7"/>
          <c:tx>
            <c:strRef>
              <c:f>'Profil de Pression de Vapeur'!$AU$24:$AU$25</c:f>
              <c:strCache>
                <c:ptCount val="1"/>
                <c:pt idx="0">
                  <c:v>K L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'Profil de Pression de Vapeur'!$AV$24:$AV$25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'Profil de Pression de Vapeur'!$AW$24:$AW$25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0"/>
        </c:ser>
        <c:ser>
          <c:idx val="6"/>
          <c:order val="8"/>
          <c:tx>
            <c:strRef>
              <c:f>'Profil de Pression de Vapeur'!$AU$26:$AU$27</c:f>
              <c:strCache>
                <c:ptCount val="1"/>
                <c:pt idx="0">
                  <c:v>M N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'Profil de Pression de Vapeur'!$AV$26:$AV$27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'Profil de Pression de Vapeur'!$AW$26:$AW$27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0"/>
        </c:ser>
        <c:ser>
          <c:idx val="7"/>
          <c:order val="9"/>
          <c:tx>
            <c:strRef>
              <c:f>'Profil de Pression de Vapeur'!$AU$28:$AU$29</c:f>
              <c:strCache>
                <c:ptCount val="1"/>
                <c:pt idx="0">
                  <c:v>O P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'Profil de Pression de Vapeur'!$AV$28:$AV$29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'Profil de Pression de Vapeur'!$AW$28:$AW$29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513152"/>
        <c:axId val="84515072"/>
      </c:scatterChart>
      <c:valAx>
        <c:axId val="845131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Epaisseur [cm]</a:t>
                </a:r>
              </a:p>
            </c:rich>
          </c:tx>
          <c:layout/>
          <c:overlay val="0"/>
        </c:title>
        <c:numFmt formatCode="0.0" sourceLinked="1"/>
        <c:majorTickMark val="out"/>
        <c:minorTickMark val="none"/>
        <c:tickLblPos val="nextTo"/>
        <c:crossAx val="84515072"/>
        <c:crossesAt val="-10"/>
        <c:crossBetween val="midCat"/>
      </c:valAx>
      <c:valAx>
        <c:axId val="8451507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Température Ti [°C]</a:t>
                </a:r>
              </a:p>
            </c:rich>
          </c:tx>
          <c:layout/>
          <c:overlay val="0"/>
        </c:title>
        <c:numFmt formatCode="0" sourceLinked="0"/>
        <c:majorTickMark val="out"/>
        <c:minorTickMark val="none"/>
        <c:tickLblPos val="nextTo"/>
        <c:crossAx val="84513152"/>
        <c:crossesAt val="-10"/>
        <c:crossBetween val="midCat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legend>
      <c:legendPos val="t"/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egendEntry>
        <c:idx val="6"/>
        <c:delete val="1"/>
      </c:legendEntry>
      <c:legendEntry>
        <c:idx val="7"/>
        <c:delete val="1"/>
      </c:legendEntry>
      <c:legendEntry>
        <c:idx val="8"/>
        <c:delete val="1"/>
      </c:legendEntry>
      <c:legendEntry>
        <c:idx val="9"/>
        <c:delete val="1"/>
      </c:legendEntry>
      <c:layout/>
      <c:overlay val="0"/>
    </c:legend>
    <c:plotVisOnly val="1"/>
    <c:dispBlanksAs val="zero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Spin" dx="16" fmlaLink="#REF!" inc="5" max="100" page="10" val="90"/>
</file>

<file path=xl/ctrlProps/ctrlProp2.xml><?xml version="1.0" encoding="utf-8"?>
<formControlPr xmlns="http://schemas.microsoft.com/office/spreadsheetml/2009/9/main" objectType="Spin" dx="16" fmlaLink="#REF!" inc="5" max="100" page="10" val="70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19050</xdr:colOff>
          <xdr:row>2</xdr:row>
          <xdr:rowOff>9525</xdr:rowOff>
        </xdr:from>
        <xdr:to>
          <xdr:col>34</xdr:col>
          <xdr:colOff>200025</xdr:colOff>
          <xdr:row>2</xdr:row>
          <xdr:rowOff>228600</xdr:rowOff>
        </xdr:to>
        <xdr:sp macro="" textlink="">
          <xdr:nvSpPr>
            <xdr:cNvPr id="5131" name="Spinner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19050</xdr:colOff>
          <xdr:row>3</xdr:row>
          <xdr:rowOff>9525</xdr:rowOff>
        </xdr:from>
        <xdr:to>
          <xdr:col>34</xdr:col>
          <xdr:colOff>200025</xdr:colOff>
          <xdr:row>3</xdr:row>
          <xdr:rowOff>228600</xdr:rowOff>
        </xdr:to>
        <xdr:sp macro="" textlink="">
          <xdr:nvSpPr>
            <xdr:cNvPr id="5132" name="Spinner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20</xdr:row>
          <xdr:rowOff>19050</xdr:rowOff>
        </xdr:from>
        <xdr:to>
          <xdr:col>5</xdr:col>
          <xdr:colOff>219075</xdr:colOff>
          <xdr:row>22</xdr:row>
          <xdr:rowOff>228600</xdr:rowOff>
        </xdr:to>
        <xdr:sp macro="" textlink="">
          <xdr:nvSpPr>
            <xdr:cNvPr id="5133" name="Button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Composition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20</xdr:row>
          <xdr:rowOff>19050</xdr:rowOff>
        </xdr:from>
        <xdr:to>
          <xdr:col>10</xdr:col>
          <xdr:colOff>219075</xdr:colOff>
          <xdr:row>22</xdr:row>
          <xdr:rowOff>228600</xdr:rowOff>
        </xdr:to>
        <xdr:sp macro="" textlink="">
          <xdr:nvSpPr>
            <xdr:cNvPr id="5134" name="Button 14" hidden="1">
              <a:extLst>
                <a:ext uri="{63B3BB69-23CF-44E3-9099-C40C66FF867C}">
                  <a14:compatExt spid="_x0000_s5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les Epaisseurs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</xdr:colOff>
          <xdr:row>20</xdr:row>
          <xdr:rowOff>19050</xdr:rowOff>
        </xdr:from>
        <xdr:to>
          <xdr:col>15</xdr:col>
          <xdr:colOff>219075</xdr:colOff>
          <xdr:row>22</xdr:row>
          <xdr:rowOff>228600</xdr:rowOff>
        </xdr:to>
        <xdr:sp macro="" textlink="">
          <xdr:nvSpPr>
            <xdr:cNvPr id="5135" name="Button 15" hidden="1">
              <a:extLst>
                <a:ext uri="{63B3BB69-23CF-44E3-9099-C40C66FF867C}">
                  <a14:compatExt spid="_x0000_s5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les Données de Base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20</xdr:col>
      <xdr:colOff>0</xdr:colOff>
      <xdr:row>24</xdr:row>
      <xdr:rowOff>0</xdr:rowOff>
    </xdr:from>
    <xdr:to>
      <xdr:col>42</xdr:col>
      <xdr:colOff>161250</xdr:colOff>
      <xdr:row>54</xdr:row>
      <xdr:rowOff>56250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50</xdr:col>
      <xdr:colOff>209550</xdr:colOff>
      <xdr:row>19</xdr:row>
      <xdr:rowOff>104775</xdr:rowOff>
    </xdr:from>
    <xdr:to>
      <xdr:col>56</xdr:col>
      <xdr:colOff>114300</xdr:colOff>
      <xdr:row>23</xdr:row>
      <xdr:rowOff>38100</xdr:rowOff>
    </xdr:to>
    <xdr:sp macro="" textlink="">
      <xdr:nvSpPr>
        <xdr:cNvPr id="2" name="ZoneTexte 1"/>
        <xdr:cNvSpPr txBox="1"/>
      </xdr:nvSpPr>
      <xdr:spPr>
        <a:xfrm>
          <a:off x="12115800" y="4629150"/>
          <a:ext cx="1333500" cy="885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Séries</a:t>
          </a:r>
          <a:r>
            <a:rPr lang="fr-FR" sz="1100" baseline="0"/>
            <a:t> donnant les  droites verticales constituant les parois</a:t>
          </a:r>
          <a:endParaRPr lang="fr-FR" sz="1100"/>
        </a:p>
      </xdr:txBody>
    </xdr:sp>
    <xdr:clientData/>
  </xdr:twoCellAnchor>
  <xdr:twoCellAnchor>
    <xdr:from>
      <xdr:col>49</xdr:col>
      <xdr:colOff>114299</xdr:colOff>
      <xdr:row>13</xdr:row>
      <xdr:rowOff>57150</xdr:rowOff>
    </xdr:from>
    <xdr:to>
      <xdr:col>50</xdr:col>
      <xdr:colOff>95249</xdr:colOff>
      <xdr:row>28</xdr:row>
      <xdr:rowOff>133350</xdr:rowOff>
    </xdr:to>
    <xdr:sp macro="" textlink="">
      <xdr:nvSpPr>
        <xdr:cNvPr id="3" name="Accolade fermante 2"/>
        <xdr:cNvSpPr/>
      </xdr:nvSpPr>
      <xdr:spPr>
        <a:xfrm>
          <a:off x="11782424" y="3152775"/>
          <a:ext cx="219075" cy="36480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0</xdr:colOff>
      <xdr:row>39</xdr:row>
      <xdr:rowOff>0</xdr:rowOff>
    </xdr:from>
    <xdr:to>
      <xdr:col>13</xdr:col>
      <xdr:colOff>76200</xdr:colOff>
      <xdr:row>41</xdr:row>
      <xdr:rowOff>9525</xdr:rowOff>
    </xdr:to>
    <xdr:sp macro="" textlink="">
      <xdr:nvSpPr>
        <xdr:cNvPr id="4" name="ZoneTexte 3"/>
        <xdr:cNvSpPr txBox="1"/>
      </xdr:nvSpPr>
      <xdr:spPr>
        <a:xfrm>
          <a:off x="1905000" y="9286875"/>
          <a:ext cx="1266825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Séries</a:t>
          </a:r>
          <a:r>
            <a:rPr lang="fr-FR" sz="1100" baseline="0"/>
            <a:t> donnant les courbes Pv et Pvs</a:t>
          </a:r>
          <a:endParaRPr lang="fr-FR" sz="1100"/>
        </a:p>
      </xdr:txBody>
    </xdr:sp>
    <xdr:clientData/>
  </xdr:twoCellAnchor>
  <xdr:twoCellAnchor>
    <xdr:from>
      <xdr:col>13</xdr:col>
      <xdr:colOff>152400</xdr:colOff>
      <xdr:row>34</xdr:row>
      <xdr:rowOff>133350</xdr:rowOff>
    </xdr:from>
    <xdr:to>
      <xdr:col>19</xdr:col>
      <xdr:colOff>85725</xdr:colOff>
      <xdr:row>40</xdr:row>
      <xdr:rowOff>19050</xdr:rowOff>
    </xdr:to>
    <xdr:cxnSp macro="">
      <xdr:nvCxnSpPr>
        <xdr:cNvPr id="12" name="Connecteur droit avec flèche 11"/>
        <xdr:cNvCxnSpPr/>
      </xdr:nvCxnSpPr>
      <xdr:spPr>
        <a:xfrm flipV="1">
          <a:off x="3248025" y="8229600"/>
          <a:ext cx="1362075" cy="1314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209550</xdr:colOff>
      <xdr:row>40</xdr:row>
      <xdr:rowOff>171450</xdr:rowOff>
    </xdr:from>
    <xdr:to>
      <xdr:col>43</xdr:col>
      <xdr:colOff>152400</xdr:colOff>
      <xdr:row>46</xdr:row>
      <xdr:rowOff>66675</xdr:rowOff>
    </xdr:to>
    <xdr:cxnSp macro="">
      <xdr:nvCxnSpPr>
        <xdr:cNvPr id="14" name="Connecteur droit avec flèche 13"/>
        <xdr:cNvCxnSpPr/>
      </xdr:nvCxnSpPr>
      <xdr:spPr>
        <a:xfrm flipH="1">
          <a:off x="8305800" y="9696450"/>
          <a:ext cx="2085975" cy="1323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190499</xdr:colOff>
      <xdr:row>38</xdr:row>
      <xdr:rowOff>200026</xdr:rowOff>
    </xdr:from>
    <xdr:to>
      <xdr:col>53</xdr:col>
      <xdr:colOff>66674</xdr:colOff>
      <xdr:row>41</xdr:row>
      <xdr:rowOff>47625</xdr:rowOff>
    </xdr:to>
    <xdr:sp macro="" textlink="">
      <xdr:nvSpPr>
        <xdr:cNvPr id="17" name="ZoneTexte 16"/>
        <xdr:cNvSpPr txBox="1"/>
      </xdr:nvSpPr>
      <xdr:spPr>
        <a:xfrm>
          <a:off x="10429874" y="9248776"/>
          <a:ext cx="2257425" cy="5619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Ici, Pv est</a:t>
          </a:r>
          <a:r>
            <a:rPr lang="fr-FR" sz="1100" baseline="0"/>
            <a:t> au-dessus de Pvs. J'aimerais alors marquer cette zone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F0"/>
  </sheetPr>
  <dimension ref="A1:BB82"/>
  <sheetViews>
    <sheetView tabSelected="1" topLeftCell="E30" zoomScaleNormal="100" workbookViewId="0">
      <selection activeCell="AT42" sqref="AT42"/>
    </sheetView>
  </sheetViews>
  <sheetFormatPr baseColWidth="10" defaultColWidth="3.5703125" defaultRowHeight="18.75" customHeight="1" x14ac:dyDescent="0.25"/>
  <cols>
    <col min="1" max="3" width="3.5703125" style="3" customWidth="1"/>
    <col min="4" max="5" width="3.5703125" style="3"/>
    <col min="6" max="6" width="3.5703125" style="3" customWidth="1"/>
    <col min="7" max="15" width="3.5703125" style="3"/>
    <col min="16" max="16" width="3.5703125" style="3" customWidth="1"/>
    <col min="17" max="19" width="3.5703125" style="3"/>
    <col min="20" max="22" width="3.5703125" style="3" customWidth="1"/>
    <col min="23" max="48" width="3.5703125" style="3"/>
    <col min="49" max="49" width="3.5703125" style="3" customWidth="1"/>
    <col min="50" max="16384" width="3.5703125" style="3"/>
  </cols>
  <sheetData>
    <row r="1" spans="2:51" ht="18.75" customHeight="1" thickBot="1" x14ac:dyDescent="0.3"/>
    <row r="2" spans="2:51" ht="18.75" customHeight="1" x14ac:dyDescent="0.25">
      <c r="J2" s="4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6"/>
    </row>
    <row r="3" spans="2:51" ht="18.75" customHeight="1" x14ac:dyDescent="0.25">
      <c r="J3" s="7"/>
      <c r="K3" s="95" t="s">
        <v>62</v>
      </c>
      <c r="L3" s="95"/>
      <c r="M3" s="95"/>
      <c r="N3" s="95"/>
      <c r="O3" s="95"/>
      <c r="P3" s="95"/>
      <c r="Q3" s="95"/>
      <c r="R3" s="95"/>
      <c r="S3" s="95"/>
      <c r="T3" s="167" t="e">
        <f>IF(#REF!="","",#REF!)</f>
        <v>#REF!</v>
      </c>
      <c r="U3" s="167"/>
      <c r="V3" s="167"/>
      <c r="W3" s="26"/>
      <c r="X3" s="95" t="s">
        <v>66</v>
      </c>
      <c r="Y3" s="95"/>
      <c r="Z3" s="95"/>
      <c r="AA3" s="95"/>
      <c r="AB3" s="95"/>
      <c r="AC3" s="95"/>
      <c r="AD3" s="95"/>
      <c r="AE3" s="95"/>
      <c r="AF3" s="163" t="e">
        <f>IF(#REF!="","",#REF!)</f>
        <v>#REF!</v>
      </c>
      <c r="AG3" s="163"/>
      <c r="AH3" s="163"/>
      <c r="AI3" s="26"/>
      <c r="AJ3" s="8"/>
      <c r="AP3" s="102" t="s">
        <v>0</v>
      </c>
      <c r="AQ3" s="103"/>
      <c r="AR3" s="103"/>
      <c r="AS3" s="103"/>
      <c r="AT3" s="103"/>
      <c r="AU3" s="103"/>
      <c r="AV3" s="103"/>
      <c r="AW3" s="103"/>
      <c r="AX3" s="103"/>
      <c r="AY3" s="104"/>
    </row>
    <row r="4" spans="2:51" ht="18.75" customHeight="1" x14ac:dyDescent="0.25">
      <c r="J4" s="7"/>
      <c r="K4" s="95" t="s">
        <v>63</v>
      </c>
      <c r="L4" s="95"/>
      <c r="M4" s="95"/>
      <c r="N4" s="95"/>
      <c r="O4" s="95"/>
      <c r="P4" s="95"/>
      <c r="Q4" s="95"/>
      <c r="R4" s="95"/>
      <c r="S4" s="95"/>
      <c r="T4" s="168" t="e">
        <f>IF(#REF!="","",#REF!)</f>
        <v>#REF!</v>
      </c>
      <c r="U4" s="168"/>
      <c r="V4" s="169"/>
      <c r="W4" s="27"/>
      <c r="X4" s="95" t="s">
        <v>67</v>
      </c>
      <c r="Y4" s="95"/>
      <c r="Z4" s="95"/>
      <c r="AA4" s="95"/>
      <c r="AB4" s="95"/>
      <c r="AC4" s="95"/>
      <c r="AD4" s="95"/>
      <c r="AE4" s="95"/>
      <c r="AF4" s="148" t="e">
        <f>IF(#REF!="","",#REF!)</f>
        <v>#REF!</v>
      </c>
      <c r="AG4" s="148"/>
      <c r="AH4" s="170"/>
      <c r="AI4" s="26"/>
      <c r="AJ4" s="8"/>
      <c r="AP4" s="99" t="s">
        <v>1</v>
      </c>
      <c r="AQ4" s="100"/>
      <c r="AR4" s="100"/>
      <c r="AS4" s="100"/>
      <c r="AT4" s="100"/>
      <c r="AU4" s="100"/>
      <c r="AV4" s="100"/>
      <c r="AW4" s="100"/>
      <c r="AX4" s="100"/>
      <c r="AY4" s="101"/>
    </row>
    <row r="5" spans="2:51" ht="18.75" customHeight="1" x14ac:dyDescent="0.25">
      <c r="D5" s="166" t="s">
        <v>89</v>
      </c>
      <c r="E5" s="166"/>
      <c r="F5" s="165" t="e">
        <f>IF(T3&lt;0,10^(2.7877+((9.756*T3)/(272.7+T3))),IF(T3&gt;=0,10^(2.7877+((7.625*T3)/(241.6+T3))),""))</f>
        <v>#REF!</v>
      </c>
      <c r="G5" s="165"/>
      <c r="J5" s="7"/>
      <c r="K5" s="95" t="s">
        <v>64</v>
      </c>
      <c r="L5" s="95"/>
      <c r="M5" s="95"/>
      <c r="N5" s="95"/>
      <c r="O5" s="95"/>
      <c r="P5" s="95"/>
      <c r="Q5" s="95"/>
      <c r="R5" s="95"/>
      <c r="S5" s="95"/>
      <c r="T5" s="95"/>
      <c r="U5" s="95"/>
      <c r="V5" s="114" t="e">
        <f>IF(AF3="","",(AF3/100)*F5)</f>
        <v>#REF!</v>
      </c>
      <c r="W5" s="161"/>
      <c r="X5" s="161"/>
      <c r="Y5" s="26"/>
      <c r="Z5" s="95" t="s">
        <v>12</v>
      </c>
      <c r="AA5" s="95"/>
      <c r="AB5" s="95"/>
      <c r="AC5" s="95"/>
      <c r="AD5" s="162" t="e">
        <f>IF(#REF!="","",#REF!)</f>
        <v>#REF!</v>
      </c>
      <c r="AE5" s="163"/>
      <c r="AF5" s="163"/>
      <c r="AG5" s="163"/>
      <c r="AH5" s="26"/>
      <c r="AI5" s="26"/>
      <c r="AJ5" s="8"/>
      <c r="AK5" s="13" t="e">
        <f>IF(AD5="Mur",1,IF(AD5="Plafond",2,IF(AD5="Plancher",3,"")))</f>
        <v>#REF!</v>
      </c>
      <c r="AL5" s="13" t="e">
        <f>AK5*10+AK6</f>
        <v>#REF!</v>
      </c>
      <c r="AP5" s="96" t="s">
        <v>2</v>
      </c>
      <c r="AQ5" s="97"/>
      <c r="AR5" s="97"/>
      <c r="AS5" s="97"/>
      <c r="AT5" s="97"/>
      <c r="AU5" s="97"/>
      <c r="AV5" s="97"/>
      <c r="AW5" s="97"/>
      <c r="AX5" s="97"/>
      <c r="AY5" s="98"/>
    </row>
    <row r="6" spans="2:51" ht="18.75" customHeight="1" x14ac:dyDescent="0.25">
      <c r="D6" s="166" t="s">
        <v>90</v>
      </c>
      <c r="E6" s="166"/>
      <c r="F6" s="165" t="e">
        <f>IF(T4&lt;0,10^(2.7877+((9.756*T4)/(272.7+T4))),IF(T4&gt;=0,10^(2.7877+((7.625*T4)/(241.6+T4))),""))</f>
        <v>#REF!</v>
      </c>
      <c r="G6" s="165"/>
      <c r="J6" s="7"/>
      <c r="K6" s="95" t="s">
        <v>65</v>
      </c>
      <c r="L6" s="95"/>
      <c r="M6" s="95"/>
      <c r="N6" s="95"/>
      <c r="O6" s="95"/>
      <c r="P6" s="95"/>
      <c r="Q6" s="95"/>
      <c r="R6" s="95"/>
      <c r="S6" s="95"/>
      <c r="T6" s="95"/>
      <c r="U6" s="95"/>
      <c r="V6" s="114" t="e">
        <f>IF(AF4="","",(AF4/100)*F6)</f>
        <v>#REF!</v>
      </c>
      <c r="W6" s="114"/>
      <c r="X6" s="114"/>
      <c r="Y6" s="26"/>
      <c r="Z6" s="95" t="s">
        <v>13</v>
      </c>
      <c r="AA6" s="95"/>
      <c r="AB6" s="95"/>
      <c r="AC6" s="95"/>
      <c r="AD6" s="95"/>
      <c r="AE6" s="164" t="e">
        <f>IF(#REF!="","",#REF!)</f>
        <v>#REF!</v>
      </c>
      <c r="AF6" s="164"/>
      <c r="AG6" s="164"/>
      <c r="AH6" s="164"/>
      <c r="AI6" s="164"/>
      <c r="AJ6" s="8"/>
      <c r="AK6" s="13" t="e">
        <f>IF(AE6="Extérieur",1,IF(AE6="Local non Chauffé",2,""))</f>
        <v>#REF!</v>
      </c>
      <c r="AL6" s="13"/>
      <c r="AP6" s="111" t="s">
        <v>3</v>
      </c>
      <c r="AQ6" s="112"/>
      <c r="AR6" s="112"/>
      <c r="AS6" s="112"/>
      <c r="AT6" s="112"/>
      <c r="AU6" s="112"/>
      <c r="AV6" s="112"/>
      <c r="AW6" s="112"/>
      <c r="AX6" s="112"/>
      <c r="AY6" s="113"/>
    </row>
    <row r="7" spans="2:51" ht="18.75" customHeight="1" thickBot="1" x14ac:dyDescent="0.3">
      <c r="J7" s="9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1"/>
    </row>
    <row r="9" spans="2:51" ht="18.75" customHeight="1" thickBot="1" x14ac:dyDescent="0.3">
      <c r="B9" s="115" t="s">
        <v>76</v>
      </c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115"/>
      <c r="Y9" s="115"/>
      <c r="Z9" s="115"/>
      <c r="AA9" s="115"/>
      <c r="AB9" s="115"/>
      <c r="AC9" s="115"/>
      <c r="AD9" s="115"/>
      <c r="AE9" s="115"/>
      <c r="AF9" s="115"/>
      <c r="AG9" s="115"/>
      <c r="AH9" s="115"/>
      <c r="AI9" s="115"/>
      <c r="AJ9" s="115"/>
      <c r="AK9" s="115"/>
      <c r="AL9" s="115"/>
      <c r="AM9" s="115"/>
      <c r="AN9" s="115"/>
      <c r="AO9" s="115"/>
      <c r="AP9" s="115"/>
      <c r="AQ9" s="115"/>
      <c r="AR9" s="115"/>
    </row>
    <row r="10" spans="2:51" ht="18.75" customHeight="1" x14ac:dyDescent="0.25">
      <c r="B10" s="80" t="s">
        <v>16</v>
      </c>
      <c r="C10" s="81"/>
      <c r="D10" s="81"/>
      <c r="E10" s="81" t="s">
        <v>17</v>
      </c>
      <c r="F10" s="81"/>
      <c r="G10" s="81"/>
      <c r="H10" s="81"/>
      <c r="I10" s="81"/>
      <c r="J10" s="81"/>
      <c r="K10" s="81"/>
      <c r="L10" s="81"/>
      <c r="M10" s="81"/>
      <c r="N10" s="81"/>
      <c r="O10" s="105" t="s">
        <v>80</v>
      </c>
      <c r="P10" s="105"/>
      <c r="Q10" s="105"/>
      <c r="R10" s="105"/>
      <c r="S10" s="105"/>
      <c r="T10" s="105"/>
      <c r="U10" s="105"/>
      <c r="V10" s="105"/>
      <c r="W10" s="105"/>
      <c r="X10" s="105"/>
      <c r="Y10" s="105" t="s">
        <v>85</v>
      </c>
      <c r="Z10" s="105"/>
      <c r="AA10" s="105"/>
      <c r="AB10" s="105"/>
      <c r="AC10" s="105"/>
      <c r="AD10" s="105"/>
      <c r="AE10" s="105"/>
      <c r="AF10" s="105"/>
      <c r="AG10" s="105"/>
      <c r="AH10" s="105"/>
      <c r="AI10" s="105" t="s">
        <v>86</v>
      </c>
      <c r="AJ10" s="105"/>
      <c r="AK10" s="105"/>
      <c r="AL10" s="105"/>
      <c r="AM10" s="105"/>
      <c r="AN10" s="105"/>
      <c r="AO10" s="105"/>
      <c r="AP10" s="105"/>
      <c r="AQ10" s="105"/>
      <c r="AR10" s="108"/>
    </row>
    <row r="11" spans="2:51" ht="18.75" customHeight="1" x14ac:dyDescent="0.25">
      <c r="B11" s="82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9"/>
    </row>
    <row r="12" spans="2:51" ht="18.75" customHeight="1" thickBot="1" x14ac:dyDescent="0.3">
      <c r="B12" s="86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/>
      <c r="AJ12" s="107"/>
      <c r="AK12" s="107"/>
      <c r="AL12" s="107"/>
      <c r="AM12" s="107"/>
      <c r="AN12" s="107"/>
      <c r="AO12" s="107"/>
      <c r="AP12" s="107"/>
      <c r="AQ12" s="107"/>
      <c r="AR12" s="110"/>
    </row>
    <row r="13" spans="2:51" ht="18.75" customHeight="1" x14ac:dyDescent="0.25">
      <c r="B13" s="80" t="s">
        <v>18</v>
      </c>
      <c r="C13" s="81"/>
      <c r="D13" s="81"/>
      <c r="E13" s="94" t="s">
        <v>27</v>
      </c>
      <c r="F13" s="94"/>
      <c r="G13" s="94"/>
      <c r="H13" s="94"/>
      <c r="I13" s="94"/>
      <c r="J13" s="94"/>
      <c r="K13" s="94"/>
      <c r="L13" s="94"/>
      <c r="M13" s="94"/>
      <c r="N13" s="94"/>
      <c r="O13" s="159">
        <v>1.3</v>
      </c>
      <c r="P13" s="159"/>
      <c r="Q13" s="159"/>
      <c r="R13" s="159"/>
      <c r="S13" s="159"/>
      <c r="T13" s="159"/>
      <c r="U13" s="159"/>
      <c r="V13" s="159"/>
      <c r="W13" s="159"/>
      <c r="X13" s="159"/>
      <c r="Y13" s="160">
        <f>IF(E13="","",VLOOKUP(E13,'Base de données'!$C$7:$H$66,4,FALSE))</f>
        <v>2.7E-11</v>
      </c>
      <c r="Z13" s="160"/>
      <c r="AA13" s="160"/>
      <c r="AB13" s="160"/>
      <c r="AC13" s="160"/>
      <c r="AD13" s="160"/>
      <c r="AE13" s="160"/>
      <c r="AF13" s="160"/>
      <c r="AG13" s="160"/>
      <c r="AH13" s="160"/>
      <c r="AI13" s="132">
        <f>IF(E13="","",((0.01*O13)/Y13))</f>
        <v>481481481.48148149</v>
      </c>
      <c r="AJ13" s="133"/>
      <c r="AK13" s="133"/>
      <c r="AL13" s="133"/>
      <c r="AM13" s="133"/>
      <c r="AN13" s="133"/>
      <c r="AO13" s="133"/>
      <c r="AP13" s="133"/>
      <c r="AQ13" s="133"/>
      <c r="AR13" s="134"/>
    </row>
    <row r="14" spans="2:51" ht="18.75" customHeight="1" x14ac:dyDescent="0.25">
      <c r="B14" s="82" t="s">
        <v>19</v>
      </c>
      <c r="C14" s="71"/>
      <c r="D14" s="71"/>
      <c r="E14" s="147" t="s">
        <v>38</v>
      </c>
      <c r="F14" s="148"/>
      <c r="G14" s="148"/>
      <c r="H14" s="148"/>
      <c r="I14" s="148"/>
      <c r="J14" s="148"/>
      <c r="K14" s="148"/>
      <c r="L14" s="148"/>
      <c r="M14" s="148"/>
      <c r="N14" s="149"/>
      <c r="O14" s="150">
        <v>10</v>
      </c>
      <c r="P14" s="151"/>
      <c r="Q14" s="151"/>
      <c r="R14" s="151"/>
      <c r="S14" s="151"/>
      <c r="T14" s="151"/>
      <c r="U14" s="151"/>
      <c r="V14" s="151"/>
      <c r="W14" s="151"/>
      <c r="X14" s="152"/>
      <c r="Y14" s="153">
        <f>IF(E14="","",VLOOKUP(E14,'Base de données'!$C$7:$H$66,4,FALSE))</f>
        <v>1.8999999999999999E-10</v>
      </c>
      <c r="Z14" s="154"/>
      <c r="AA14" s="154"/>
      <c r="AB14" s="154"/>
      <c r="AC14" s="154"/>
      <c r="AD14" s="154"/>
      <c r="AE14" s="154"/>
      <c r="AF14" s="154"/>
      <c r="AG14" s="154"/>
      <c r="AH14" s="155"/>
      <c r="AI14" s="156">
        <f t="shared" ref="AI14:AI19" si="0">IF(E14="","",((0.01*O14)/Y14))</f>
        <v>526315789.47368425</v>
      </c>
      <c r="AJ14" s="157"/>
      <c r="AK14" s="157"/>
      <c r="AL14" s="157"/>
      <c r="AM14" s="157"/>
      <c r="AN14" s="157"/>
      <c r="AO14" s="157"/>
      <c r="AP14" s="157"/>
      <c r="AQ14" s="157"/>
      <c r="AR14" s="158"/>
      <c r="AU14" s="51" t="s">
        <v>45</v>
      </c>
      <c r="AV14" s="52">
        <f>E30</f>
        <v>0</v>
      </c>
      <c r="AW14" s="52">
        <v>0</v>
      </c>
    </row>
    <row r="15" spans="2:51" ht="18.75" customHeight="1" x14ac:dyDescent="0.25">
      <c r="B15" s="82" t="s">
        <v>20</v>
      </c>
      <c r="C15" s="71"/>
      <c r="D15" s="71"/>
      <c r="E15" s="147" t="s">
        <v>33</v>
      </c>
      <c r="F15" s="148"/>
      <c r="G15" s="148"/>
      <c r="H15" s="148"/>
      <c r="I15" s="148"/>
      <c r="J15" s="148"/>
      <c r="K15" s="148"/>
      <c r="L15" s="148"/>
      <c r="M15" s="148"/>
      <c r="N15" s="149"/>
      <c r="O15" s="150">
        <v>20</v>
      </c>
      <c r="P15" s="151"/>
      <c r="Q15" s="151"/>
      <c r="R15" s="151"/>
      <c r="S15" s="151"/>
      <c r="T15" s="151"/>
      <c r="U15" s="151"/>
      <c r="V15" s="151"/>
      <c r="W15" s="151"/>
      <c r="X15" s="152"/>
      <c r="Y15" s="153">
        <f>IF(E15="","",VLOOKUP(E15,'Base de données'!$C$7:$H$66,4,FALSE))</f>
        <v>1.5799999999999999E-12</v>
      </c>
      <c r="Z15" s="154"/>
      <c r="AA15" s="154"/>
      <c r="AB15" s="154"/>
      <c r="AC15" s="154"/>
      <c r="AD15" s="154"/>
      <c r="AE15" s="154"/>
      <c r="AF15" s="154"/>
      <c r="AG15" s="154"/>
      <c r="AH15" s="155"/>
      <c r="AI15" s="156">
        <f t="shared" si="0"/>
        <v>126582278481.01266</v>
      </c>
      <c r="AJ15" s="157"/>
      <c r="AK15" s="157"/>
      <c r="AL15" s="157"/>
      <c r="AM15" s="157"/>
      <c r="AN15" s="157"/>
      <c r="AO15" s="157"/>
      <c r="AP15" s="157"/>
      <c r="AQ15" s="157"/>
      <c r="AR15" s="158"/>
      <c r="AU15" s="51" t="s">
        <v>46</v>
      </c>
      <c r="AV15" s="52">
        <f>E30</f>
        <v>0</v>
      </c>
      <c r="AW15" s="53" t="e">
        <f>MAX($J$29:$S$38)+100</f>
        <v>#REF!</v>
      </c>
      <c r="AX15" s="2"/>
    </row>
    <row r="16" spans="2:51" ht="18.75" customHeight="1" x14ac:dyDescent="0.25">
      <c r="B16" s="82" t="s">
        <v>21</v>
      </c>
      <c r="C16" s="71"/>
      <c r="D16" s="71"/>
      <c r="E16" s="147" t="s">
        <v>40</v>
      </c>
      <c r="F16" s="148"/>
      <c r="G16" s="148"/>
      <c r="H16" s="148"/>
      <c r="I16" s="148"/>
      <c r="J16" s="148"/>
      <c r="K16" s="148"/>
      <c r="L16" s="148"/>
      <c r="M16" s="148"/>
      <c r="N16" s="149"/>
      <c r="O16" s="150">
        <v>1</v>
      </c>
      <c r="P16" s="151"/>
      <c r="Q16" s="151"/>
      <c r="R16" s="151"/>
      <c r="S16" s="151"/>
      <c r="T16" s="151"/>
      <c r="U16" s="151"/>
      <c r="V16" s="151"/>
      <c r="W16" s="151"/>
      <c r="X16" s="152"/>
      <c r="Y16" s="153">
        <f>IF(E16="","",VLOOKUP(E16,'Base de données'!$C$7:$H$66,4,FALSE))</f>
        <v>4.9999999999999999E-13</v>
      </c>
      <c r="Z16" s="154"/>
      <c r="AA16" s="154"/>
      <c r="AB16" s="154"/>
      <c r="AC16" s="154"/>
      <c r="AD16" s="154"/>
      <c r="AE16" s="154"/>
      <c r="AF16" s="154"/>
      <c r="AG16" s="154"/>
      <c r="AH16" s="155"/>
      <c r="AI16" s="156">
        <f t="shared" si="0"/>
        <v>20000000000</v>
      </c>
      <c r="AJ16" s="157"/>
      <c r="AK16" s="157"/>
      <c r="AL16" s="157"/>
      <c r="AM16" s="157"/>
      <c r="AN16" s="157"/>
      <c r="AO16" s="157"/>
      <c r="AP16" s="157"/>
      <c r="AQ16" s="157"/>
      <c r="AR16" s="158"/>
      <c r="AU16" s="51" t="s">
        <v>47</v>
      </c>
      <c r="AV16" s="52">
        <f>E31</f>
        <v>1.3</v>
      </c>
      <c r="AW16" s="52">
        <v>0</v>
      </c>
      <c r="AX16" s="2"/>
    </row>
    <row r="17" spans="1:50" ht="18.75" customHeight="1" x14ac:dyDescent="0.25">
      <c r="B17" s="82" t="s">
        <v>22</v>
      </c>
      <c r="C17" s="71"/>
      <c r="D17" s="71"/>
      <c r="E17" s="147"/>
      <c r="F17" s="148"/>
      <c r="G17" s="148"/>
      <c r="H17" s="148"/>
      <c r="I17" s="148"/>
      <c r="J17" s="148"/>
      <c r="K17" s="148"/>
      <c r="L17" s="148"/>
      <c r="M17" s="148"/>
      <c r="N17" s="149"/>
      <c r="O17" s="150"/>
      <c r="P17" s="151"/>
      <c r="Q17" s="151"/>
      <c r="R17" s="151"/>
      <c r="S17" s="151"/>
      <c r="T17" s="151"/>
      <c r="U17" s="151"/>
      <c r="V17" s="151"/>
      <c r="W17" s="151"/>
      <c r="X17" s="152"/>
      <c r="Y17" s="153" t="str">
        <f>IF(E17="","",VLOOKUP(E17,'Base de données'!$C$7:$H$66,4,FALSE))</f>
        <v/>
      </c>
      <c r="Z17" s="154"/>
      <c r="AA17" s="154"/>
      <c r="AB17" s="154"/>
      <c r="AC17" s="154"/>
      <c r="AD17" s="154"/>
      <c r="AE17" s="154"/>
      <c r="AF17" s="154"/>
      <c r="AG17" s="154"/>
      <c r="AH17" s="155"/>
      <c r="AI17" s="156" t="str">
        <f t="shared" si="0"/>
        <v/>
      </c>
      <c r="AJ17" s="157"/>
      <c r="AK17" s="157"/>
      <c r="AL17" s="157"/>
      <c r="AM17" s="157"/>
      <c r="AN17" s="157"/>
      <c r="AO17" s="157"/>
      <c r="AP17" s="157"/>
      <c r="AQ17" s="157"/>
      <c r="AR17" s="158"/>
      <c r="AU17" s="51" t="s">
        <v>48</v>
      </c>
      <c r="AV17" s="52">
        <f>E31</f>
        <v>1.3</v>
      </c>
      <c r="AW17" s="53" t="e">
        <f>MAX($J$29:$S$38)+100</f>
        <v>#REF!</v>
      </c>
      <c r="AX17" s="2"/>
    </row>
    <row r="18" spans="1:50" ht="18.75" customHeight="1" x14ac:dyDescent="0.25">
      <c r="B18" s="82" t="s">
        <v>23</v>
      </c>
      <c r="C18" s="71"/>
      <c r="D18" s="71"/>
      <c r="E18" s="147"/>
      <c r="F18" s="148"/>
      <c r="G18" s="148"/>
      <c r="H18" s="148"/>
      <c r="I18" s="148"/>
      <c r="J18" s="148"/>
      <c r="K18" s="148"/>
      <c r="L18" s="148"/>
      <c r="M18" s="148"/>
      <c r="N18" s="149"/>
      <c r="O18" s="150"/>
      <c r="P18" s="151"/>
      <c r="Q18" s="151"/>
      <c r="R18" s="151"/>
      <c r="S18" s="151"/>
      <c r="T18" s="151"/>
      <c r="U18" s="151"/>
      <c r="V18" s="151"/>
      <c r="W18" s="151"/>
      <c r="X18" s="152"/>
      <c r="Y18" s="153" t="str">
        <f>IF(E18="","",VLOOKUP(E18,'Base de données'!$C$7:$H$66,4,FALSE))</f>
        <v/>
      </c>
      <c r="Z18" s="154"/>
      <c r="AA18" s="154"/>
      <c r="AB18" s="154"/>
      <c r="AC18" s="154"/>
      <c r="AD18" s="154"/>
      <c r="AE18" s="154"/>
      <c r="AF18" s="154"/>
      <c r="AG18" s="154"/>
      <c r="AH18" s="155"/>
      <c r="AI18" s="156" t="str">
        <f t="shared" si="0"/>
        <v/>
      </c>
      <c r="AJ18" s="157"/>
      <c r="AK18" s="157"/>
      <c r="AL18" s="157"/>
      <c r="AM18" s="157"/>
      <c r="AN18" s="157"/>
      <c r="AO18" s="157"/>
      <c r="AP18" s="157"/>
      <c r="AQ18" s="157"/>
      <c r="AR18" s="158"/>
      <c r="AU18" s="51" t="s">
        <v>49</v>
      </c>
      <c r="AV18" s="52">
        <f>E32</f>
        <v>11.3</v>
      </c>
      <c r="AW18" s="52">
        <v>0</v>
      </c>
      <c r="AX18" s="2"/>
    </row>
    <row r="19" spans="1:50" ht="18.75" customHeight="1" thickBot="1" x14ac:dyDescent="0.3">
      <c r="B19" s="86" t="s">
        <v>24</v>
      </c>
      <c r="C19" s="87"/>
      <c r="D19" s="87"/>
      <c r="E19" s="135"/>
      <c r="F19" s="136"/>
      <c r="G19" s="136"/>
      <c r="H19" s="136"/>
      <c r="I19" s="136"/>
      <c r="J19" s="136"/>
      <c r="K19" s="136"/>
      <c r="L19" s="136"/>
      <c r="M19" s="136"/>
      <c r="N19" s="137"/>
      <c r="O19" s="138"/>
      <c r="P19" s="139"/>
      <c r="Q19" s="139"/>
      <c r="R19" s="139"/>
      <c r="S19" s="139"/>
      <c r="T19" s="139"/>
      <c r="U19" s="139"/>
      <c r="V19" s="139"/>
      <c r="W19" s="139"/>
      <c r="X19" s="140"/>
      <c r="Y19" s="141" t="str">
        <f>IF(E19="","",VLOOKUP(E19,'Base de données'!$C$7:$H$66,4,FALSE))</f>
        <v/>
      </c>
      <c r="Z19" s="142"/>
      <c r="AA19" s="142"/>
      <c r="AB19" s="142"/>
      <c r="AC19" s="142"/>
      <c r="AD19" s="142"/>
      <c r="AE19" s="142"/>
      <c r="AF19" s="142"/>
      <c r="AG19" s="142"/>
      <c r="AH19" s="143"/>
      <c r="AI19" s="144" t="str">
        <f t="shared" si="0"/>
        <v/>
      </c>
      <c r="AJ19" s="145"/>
      <c r="AK19" s="145"/>
      <c r="AL19" s="145"/>
      <c r="AM19" s="145"/>
      <c r="AN19" s="145"/>
      <c r="AO19" s="145"/>
      <c r="AP19" s="145"/>
      <c r="AQ19" s="145"/>
      <c r="AR19" s="146"/>
      <c r="AU19" s="51" t="s">
        <v>50</v>
      </c>
      <c r="AV19" s="52">
        <f>E32</f>
        <v>11.3</v>
      </c>
      <c r="AW19" s="53" t="e">
        <f>MAX($J$29:$S$38)+100</f>
        <v>#REF!</v>
      </c>
      <c r="AX19" s="2"/>
    </row>
    <row r="20" spans="1:50" ht="18.75" customHeight="1" thickBot="1" x14ac:dyDescent="0.3">
      <c r="AU20" s="51" t="s">
        <v>51</v>
      </c>
      <c r="AV20" s="52">
        <f>IF(B33="Pve",0,IF(B33="",0,E33))</f>
        <v>31.3</v>
      </c>
      <c r="AW20" s="52">
        <v>0</v>
      </c>
      <c r="AX20" s="2"/>
    </row>
    <row r="21" spans="1:50" ht="18.75" customHeight="1" x14ac:dyDescent="0.25">
      <c r="G21" s="2"/>
      <c r="H21" s="2"/>
      <c r="I21" s="2"/>
      <c r="J21" s="2"/>
      <c r="K21" s="2"/>
      <c r="L21" s="2"/>
      <c r="M21" s="2"/>
      <c r="N21" s="2"/>
      <c r="O21" s="2"/>
      <c r="P21" s="2"/>
      <c r="U21" s="129" t="s">
        <v>77</v>
      </c>
      <c r="V21" s="130"/>
      <c r="W21" s="130"/>
      <c r="X21" s="130"/>
      <c r="Y21" s="130"/>
      <c r="Z21" s="130"/>
      <c r="AA21" s="130"/>
      <c r="AB21" s="130"/>
      <c r="AC21" s="130"/>
      <c r="AD21" s="130"/>
      <c r="AE21" s="130"/>
      <c r="AF21" s="130"/>
      <c r="AG21" s="130"/>
      <c r="AH21" s="131"/>
      <c r="AI21" s="132">
        <f>SUM(AI13:AR19)</f>
        <v>147590075751.96783</v>
      </c>
      <c r="AJ21" s="133"/>
      <c r="AK21" s="133"/>
      <c r="AL21" s="133"/>
      <c r="AM21" s="133"/>
      <c r="AN21" s="133"/>
      <c r="AO21" s="133"/>
      <c r="AP21" s="133"/>
      <c r="AQ21" s="133"/>
      <c r="AR21" s="134"/>
      <c r="AU21" s="51" t="s">
        <v>52</v>
      </c>
      <c r="AV21" s="52">
        <f>IF(B33="Pve",0,IF(B33="",0,E33))</f>
        <v>31.3</v>
      </c>
      <c r="AW21" s="52" t="e">
        <f>IF(B33="Te",0,IF(B33="",0,(MAX($J$29:$S$38)+100)))</f>
        <v>#REF!</v>
      </c>
      <c r="AX21" s="2"/>
    </row>
    <row r="22" spans="1:50" ht="18.75" customHeight="1" x14ac:dyDescent="0.25">
      <c r="G22" s="2"/>
      <c r="H22" s="2"/>
      <c r="I22" s="2"/>
      <c r="J22" s="2"/>
      <c r="K22" s="2"/>
      <c r="L22" s="2"/>
      <c r="M22" s="2"/>
      <c r="N22" s="2"/>
      <c r="O22" s="2"/>
      <c r="P22" s="2"/>
      <c r="U22" s="83"/>
      <c r="V22" s="84"/>
      <c r="W22" s="84"/>
      <c r="X22" s="84"/>
      <c r="Y22" s="84"/>
      <c r="Z22" s="84"/>
      <c r="AA22" s="84"/>
      <c r="AB22" s="84"/>
      <c r="AC22" s="84"/>
      <c r="AD22" s="84"/>
      <c r="AE22" s="84"/>
      <c r="AF22" s="84"/>
      <c r="AG22" s="84"/>
      <c r="AH22" s="84"/>
      <c r="AI22" s="84"/>
      <c r="AJ22" s="84"/>
      <c r="AK22" s="84"/>
      <c r="AL22" s="84"/>
      <c r="AM22" s="84"/>
      <c r="AN22" s="84"/>
      <c r="AO22" s="84"/>
      <c r="AP22" s="84"/>
      <c r="AQ22" s="84"/>
      <c r="AR22" s="85"/>
      <c r="AU22" s="51" t="s">
        <v>53</v>
      </c>
      <c r="AV22" s="52">
        <f>IF(B34="Pve",0,IF(B34="",0,E34))</f>
        <v>32.299999999999997</v>
      </c>
      <c r="AW22" s="52">
        <v>0</v>
      </c>
      <c r="AX22" s="2"/>
    </row>
    <row r="23" spans="1:50" ht="18.75" customHeight="1" thickBot="1" x14ac:dyDescent="0.3">
      <c r="G23" s="2"/>
      <c r="H23" s="2"/>
      <c r="I23" s="2"/>
      <c r="J23" s="2"/>
      <c r="K23" s="2"/>
      <c r="L23" s="2"/>
      <c r="M23" s="2"/>
      <c r="N23" s="2"/>
      <c r="O23" s="2"/>
      <c r="P23" s="2"/>
      <c r="U23" s="62" t="s">
        <v>78</v>
      </c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127" t="e">
        <f>(V6-V5)/AI21</f>
        <v>#REF!</v>
      </c>
      <c r="AJ23" s="127"/>
      <c r="AK23" s="127"/>
      <c r="AL23" s="127"/>
      <c r="AM23" s="127"/>
      <c r="AN23" s="127"/>
      <c r="AO23" s="127"/>
      <c r="AP23" s="127"/>
      <c r="AQ23" s="127"/>
      <c r="AR23" s="128"/>
      <c r="AU23" s="51" t="s">
        <v>54</v>
      </c>
      <c r="AV23" s="52">
        <f>IF(B34="Pve",0,IF(B34="",0,E34))</f>
        <v>32.299999999999997</v>
      </c>
      <c r="AW23" s="52" t="e">
        <f>IF(B34="Te",0,IF(B34="",0,(MAX($J$29:$S$38)+100)))</f>
        <v>#REF!</v>
      </c>
      <c r="AX23" s="2"/>
    </row>
    <row r="24" spans="1:50" ht="18.75" customHeight="1" thickBot="1" x14ac:dyDescent="0.3">
      <c r="G24" s="2"/>
      <c r="H24" s="2"/>
      <c r="I24" s="2"/>
      <c r="J24" s="2"/>
      <c r="K24" s="2"/>
      <c r="L24" s="2"/>
      <c r="M24" s="2"/>
      <c r="N24" s="2"/>
      <c r="O24" s="2"/>
      <c r="P24" s="2"/>
      <c r="AU24" s="51" t="s">
        <v>55</v>
      </c>
      <c r="AV24" s="52">
        <f>IF(B35="Pve",0,IF(B35="",0,E35))</f>
        <v>0</v>
      </c>
      <c r="AW24" s="52">
        <v>0</v>
      </c>
      <c r="AX24" s="2"/>
    </row>
    <row r="25" spans="1:50" ht="18.75" customHeight="1" x14ac:dyDescent="0.25">
      <c r="B25" s="88" t="s">
        <v>61</v>
      </c>
      <c r="C25" s="89"/>
      <c r="D25" s="89"/>
      <c r="E25" s="74" t="s">
        <v>68</v>
      </c>
      <c r="F25" s="74"/>
      <c r="G25" s="74"/>
      <c r="H25" s="74"/>
      <c r="I25" s="74"/>
      <c r="J25" s="74" t="s">
        <v>81</v>
      </c>
      <c r="K25" s="74"/>
      <c r="L25" s="74"/>
      <c r="M25" s="74"/>
      <c r="N25" s="74"/>
      <c r="O25" s="74" t="s">
        <v>82</v>
      </c>
      <c r="P25" s="74"/>
      <c r="Q25" s="74"/>
      <c r="R25" s="74"/>
      <c r="S25" s="75"/>
      <c r="U25" s="2"/>
      <c r="AU25" s="51" t="s">
        <v>56</v>
      </c>
      <c r="AV25" s="52">
        <f>IF(B35="Pve",0,IF(B35="",0,E35))</f>
        <v>0</v>
      </c>
      <c r="AW25" s="52" t="e">
        <f>IF(B35="Te",0,IF(B35="",0,(MAX($J$29:$S$38)+100)))</f>
        <v>#REF!</v>
      </c>
      <c r="AX25" s="2"/>
    </row>
    <row r="26" spans="1:50" ht="18.75" customHeight="1" x14ac:dyDescent="0.25">
      <c r="B26" s="90"/>
      <c r="C26" s="91"/>
      <c r="D26" s="91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7"/>
      <c r="AU26" s="51" t="s">
        <v>57</v>
      </c>
      <c r="AV26" s="52">
        <f>IF(B36="Pve",0,IF(B36="",0,E36))</f>
        <v>0</v>
      </c>
      <c r="AW26" s="52">
        <v>0</v>
      </c>
      <c r="AX26" s="2"/>
    </row>
    <row r="27" spans="1:50" ht="18.75" customHeight="1" x14ac:dyDescent="0.25">
      <c r="B27" s="90"/>
      <c r="C27" s="91"/>
      <c r="D27" s="91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7"/>
      <c r="AU27" s="51" t="s">
        <v>58</v>
      </c>
      <c r="AV27" s="52">
        <f>IF(B36="Pve",0,IF(B36="",0,E36))</f>
        <v>0</v>
      </c>
      <c r="AW27" s="52">
        <f>IF(B36="Te",0,IF(B36="",0,(MAX($J$29:$S$38)+100)))</f>
        <v>0</v>
      </c>
      <c r="AX27" s="2"/>
    </row>
    <row r="28" spans="1:50" ht="18.75" customHeight="1" thickBot="1" x14ac:dyDescent="0.3">
      <c r="B28" s="92"/>
      <c r="C28" s="93"/>
      <c r="D28" s="93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9"/>
      <c r="T28" s="51"/>
      <c r="U28" s="51" t="s">
        <v>83</v>
      </c>
      <c r="V28" s="51" t="s">
        <v>84</v>
      </c>
      <c r="AU28" s="51" t="s">
        <v>59</v>
      </c>
      <c r="AV28" s="52">
        <f>IF(B37="Pve",0,IF(B37="",0,E37))</f>
        <v>0</v>
      </c>
      <c r="AW28" s="52">
        <v>0</v>
      </c>
      <c r="AX28" s="2"/>
    </row>
    <row r="29" spans="1:50" ht="18.75" customHeight="1" x14ac:dyDescent="0.25">
      <c r="A29" s="13" t="b">
        <f>AND(E15="",E16="")</f>
        <v>0</v>
      </c>
      <c r="B29" s="80" t="s">
        <v>79</v>
      </c>
      <c r="C29" s="81"/>
      <c r="D29" s="81"/>
      <c r="E29" s="72">
        <f>E30-5</f>
        <v>-5</v>
      </c>
      <c r="F29" s="72"/>
      <c r="G29" s="72"/>
      <c r="H29" s="72"/>
      <c r="I29" s="72"/>
      <c r="J29" s="123" t="e">
        <f>(AF4/100)*O29</f>
        <v>#REF!</v>
      </c>
      <c r="K29" s="123"/>
      <c r="L29" s="123"/>
      <c r="M29" s="123"/>
      <c r="N29" s="123"/>
      <c r="O29" s="123" t="e">
        <f>IF(#REF!&lt;0,10^(2.7877+((9.756*#REF!)/(272.7+#REF!))),IF(#REF!&gt;=0,10^(2.7877+((7.625*#REF!)/(241.6+#REF!))),""))</f>
        <v>#REF!</v>
      </c>
      <c r="P29" s="123"/>
      <c r="Q29" s="123"/>
      <c r="R29" s="123"/>
      <c r="S29" s="124"/>
      <c r="T29" s="54">
        <f>E29</f>
        <v>-5</v>
      </c>
      <c r="U29" s="54" t="e">
        <f>J29</f>
        <v>#REF!</v>
      </c>
      <c r="V29" s="54" t="e">
        <f>O29</f>
        <v>#REF!</v>
      </c>
      <c r="AU29" s="51" t="s">
        <v>60</v>
      </c>
      <c r="AV29" s="52">
        <f>IF(B37="TPve",0,IF(B37="",0,E37))</f>
        <v>0</v>
      </c>
      <c r="AW29" s="52">
        <f>IF(B37="Te",0,IF(B37="",0,(MAX($J$29:$S$38)+100)))</f>
        <v>0</v>
      </c>
      <c r="AX29" s="2"/>
    </row>
    <row r="30" spans="1:50" ht="18.75" customHeight="1" x14ac:dyDescent="0.25">
      <c r="A30" s="13" t="b">
        <f>AND(E16="",E17="")</f>
        <v>0</v>
      </c>
      <c r="B30" s="82" t="s">
        <v>87</v>
      </c>
      <c r="C30" s="71"/>
      <c r="D30" s="71"/>
      <c r="E30" s="73">
        <v>0</v>
      </c>
      <c r="F30" s="73"/>
      <c r="G30" s="73"/>
      <c r="H30" s="73"/>
      <c r="I30" s="73"/>
      <c r="J30" s="126" t="e">
        <f>J29</f>
        <v>#REF!</v>
      </c>
      <c r="K30" s="126"/>
      <c r="L30" s="126"/>
      <c r="M30" s="126"/>
      <c r="N30" s="126"/>
      <c r="O30" s="116" t="e">
        <f>IF(#REF!&lt;0,10^(2.7877+((9.756*#REF!)/(272.7+#REF!))),IF(#REF!&gt;=0,10^(2.7877+((7.625*#REF!)/(241.6+#REF!))),""))</f>
        <v>#REF!</v>
      </c>
      <c r="P30" s="117"/>
      <c r="Q30" s="117"/>
      <c r="R30" s="117"/>
      <c r="S30" s="118"/>
      <c r="T30" s="55">
        <f t="shared" ref="T30:T38" si="1">E30</f>
        <v>0</v>
      </c>
      <c r="U30" s="54" t="e">
        <f t="shared" ref="U30:U38" si="2">J30</f>
        <v>#REF!</v>
      </c>
      <c r="V30" s="54" t="e">
        <f t="shared" ref="V30:V38" si="3">O30</f>
        <v>#REF!</v>
      </c>
      <c r="AX30" s="2"/>
    </row>
    <row r="31" spans="1:50" ht="18.75" customHeight="1" x14ac:dyDescent="0.25">
      <c r="A31" s="13" t="b">
        <f>AND(E17="",E18="")</f>
        <v>1</v>
      </c>
      <c r="B31" s="70" t="s">
        <v>88</v>
      </c>
      <c r="C31" s="71"/>
      <c r="D31" s="71"/>
      <c r="E31" s="73">
        <f>E30+O13</f>
        <v>1.3</v>
      </c>
      <c r="F31" s="73"/>
      <c r="G31" s="73"/>
      <c r="H31" s="73"/>
      <c r="I31" s="73"/>
      <c r="J31" s="126" t="e">
        <f>J30-($AI$23*AI13)</f>
        <v>#REF!</v>
      </c>
      <c r="K31" s="126"/>
      <c r="L31" s="126"/>
      <c r="M31" s="126"/>
      <c r="N31" s="126"/>
      <c r="O31" s="116" t="e">
        <f>IF(#REF!&lt;0,10^(2.7877+((9.756*#REF!)/(272.7+#REF!))),IF(#REF!&gt;=0,10^(2.7877+((7.625*#REF!)/(241.6+#REF!))),""))</f>
        <v>#REF!</v>
      </c>
      <c r="P31" s="117"/>
      <c r="Q31" s="117"/>
      <c r="R31" s="117"/>
      <c r="S31" s="118"/>
      <c r="T31" s="54">
        <f t="shared" si="1"/>
        <v>1.3</v>
      </c>
      <c r="U31" s="54" t="e">
        <f t="shared" si="2"/>
        <v>#REF!</v>
      </c>
      <c r="V31" s="54" t="e">
        <f t="shared" si="3"/>
        <v>#REF!</v>
      </c>
    </row>
    <row r="32" spans="1:50" ht="18.75" customHeight="1" x14ac:dyDescent="0.25">
      <c r="A32" s="13" t="b">
        <f>AND(E18="",E19="")</f>
        <v>1</v>
      </c>
      <c r="B32" s="70" t="str">
        <f>IF(E15="","Pvse","Pv2-3")</f>
        <v>Pv2-3</v>
      </c>
      <c r="C32" s="71"/>
      <c r="D32" s="71"/>
      <c r="E32" s="73">
        <f>E31+O14</f>
        <v>11.3</v>
      </c>
      <c r="F32" s="73"/>
      <c r="G32" s="73"/>
      <c r="H32" s="73"/>
      <c r="I32" s="73"/>
      <c r="J32" s="126" t="e">
        <f>J31-($AI$23*AI14)</f>
        <v>#REF!</v>
      </c>
      <c r="K32" s="126"/>
      <c r="L32" s="126"/>
      <c r="M32" s="126"/>
      <c r="N32" s="126"/>
      <c r="O32" s="116" t="e">
        <f>IF(#REF!&lt;0,10^(2.7877+((9.756*#REF!)/(272.7+#REF!))),IF(#REF!&gt;=0,10^(2.7877+((7.625*#REF!)/(241.6+#REF!))),""))</f>
        <v>#REF!</v>
      </c>
      <c r="P32" s="117"/>
      <c r="Q32" s="117"/>
      <c r="R32" s="117"/>
      <c r="S32" s="118"/>
      <c r="T32" s="54">
        <f t="shared" si="1"/>
        <v>11.3</v>
      </c>
      <c r="U32" s="54" t="e">
        <f t="shared" si="2"/>
        <v>#REF!</v>
      </c>
      <c r="V32" s="54" t="e">
        <f t="shared" si="3"/>
        <v>#REF!</v>
      </c>
    </row>
    <row r="33" spans="1:54" ht="18.75" customHeight="1" x14ac:dyDescent="0.25">
      <c r="A33" s="13" t="b">
        <f>AND(E19="",E20="")</f>
        <v>1</v>
      </c>
      <c r="B33" s="70" t="str">
        <f>IF(E15="","Pve",IF(E16="","Pvse","Pv3-4"))</f>
        <v>Pv3-4</v>
      </c>
      <c r="C33" s="71"/>
      <c r="D33" s="71"/>
      <c r="E33" s="73">
        <f>IF(B33="Pve",E32+5,E32+O15)</f>
        <v>31.3</v>
      </c>
      <c r="F33" s="73"/>
      <c r="G33" s="73"/>
      <c r="H33" s="73"/>
      <c r="I33" s="73"/>
      <c r="J33" s="126" t="e">
        <f>IF(B33="Pve",$V$5,IF(B33="","",J32-($AI$23*AI15)))</f>
        <v>#REF!</v>
      </c>
      <c r="K33" s="126"/>
      <c r="L33" s="126"/>
      <c r="M33" s="126"/>
      <c r="N33" s="126"/>
      <c r="O33" s="116" t="e">
        <f>IF(#REF!&lt;0,10^(2.7877+((9.756*#REF!)/(272.7+#REF!))),IF(#REF!&gt;=0,10^(2.7877+((7.625*#REF!)/(241.6+#REF!))),""))</f>
        <v>#REF!</v>
      </c>
      <c r="P33" s="117"/>
      <c r="Q33" s="117"/>
      <c r="R33" s="117"/>
      <c r="S33" s="118"/>
      <c r="T33" s="54">
        <f t="shared" si="1"/>
        <v>31.3</v>
      </c>
      <c r="U33" s="54" t="e">
        <f t="shared" si="2"/>
        <v>#REF!</v>
      </c>
      <c r="V33" s="54" t="e">
        <f t="shared" si="3"/>
        <v>#REF!</v>
      </c>
    </row>
    <row r="34" spans="1:54" ht="18.75" customHeight="1" x14ac:dyDescent="0.25">
      <c r="A34" s="13">
        <f>IF(A29=TRUE,1,2)</f>
        <v>2</v>
      </c>
      <c r="B34" s="70" t="str">
        <f>IF(A34=1,"",IF(E16="","Pve",IF(E17="","Pvse","Pv4-5")))</f>
        <v>Pvse</v>
      </c>
      <c r="C34" s="71"/>
      <c r="D34" s="71"/>
      <c r="E34" s="67">
        <f>IF(B34="","",IF(B34="Pve",E33+5,E33+O16))</f>
        <v>32.299999999999997</v>
      </c>
      <c r="F34" s="68"/>
      <c r="G34" s="68"/>
      <c r="H34" s="68"/>
      <c r="I34" s="69"/>
      <c r="J34" s="116" t="e">
        <f t="shared" ref="J34:J38" si="4">IF(B34="Pve",$V$5,IF(B34="","",J33-($AI$23*AI16)))</f>
        <v>#REF!</v>
      </c>
      <c r="K34" s="117"/>
      <c r="L34" s="117"/>
      <c r="M34" s="117"/>
      <c r="N34" s="125"/>
      <c r="O34" s="116" t="e">
        <f>IF(B34="","",IF(#REF!&lt;0,10^(2.7877+((9.756*#REF!)/(272.7+#REF!))),IF(#REF!&gt;=0,10^(2.7877+((7.625*#REF!)/(241.6+#REF!))),"")))</f>
        <v>#REF!</v>
      </c>
      <c r="P34" s="117"/>
      <c r="Q34" s="117"/>
      <c r="R34" s="117"/>
      <c r="S34" s="118"/>
      <c r="T34" s="54">
        <f t="shared" si="1"/>
        <v>32.299999999999997</v>
      </c>
      <c r="U34" s="54" t="e">
        <f t="shared" si="2"/>
        <v>#REF!</v>
      </c>
      <c r="V34" s="54" t="e">
        <f t="shared" si="3"/>
        <v>#REF!</v>
      </c>
    </row>
    <row r="35" spans="1:54" ht="18.75" customHeight="1" x14ac:dyDescent="0.25">
      <c r="A35" s="13">
        <f>IF(A30=TRUE,1,2)</f>
        <v>2</v>
      </c>
      <c r="B35" s="64" t="str">
        <f>IF(A35=1,"",IF(E17="","Pve",IF(E18="","Pvse","Pv5-6")))</f>
        <v>Pve</v>
      </c>
      <c r="C35" s="65"/>
      <c r="D35" s="66"/>
      <c r="E35" s="67">
        <f>IF(B35="","",IF(B35="Pve",E34+5,E34+O17))</f>
        <v>37.299999999999997</v>
      </c>
      <c r="F35" s="68"/>
      <c r="G35" s="68"/>
      <c r="H35" s="68"/>
      <c r="I35" s="69"/>
      <c r="J35" s="116" t="e">
        <f t="shared" si="4"/>
        <v>#REF!</v>
      </c>
      <c r="K35" s="117"/>
      <c r="L35" s="117"/>
      <c r="M35" s="117"/>
      <c r="N35" s="125"/>
      <c r="O35" s="116" t="e">
        <f>IF(B35="","",IF(#REF!&lt;0,10^(2.7877+((9.756*#REF!)/(272.7+#REF!))),IF(#REF!&gt;=0,10^(2.7877+((7.625*#REF!)/(241.6+#REF!))),"")))</f>
        <v>#REF!</v>
      </c>
      <c r="P35" s="117"/>
      <c r="Q35" s="117"/>
      <c r="R35" s="117"/>
      <c r="S35" s="118"/>
      <c r="T35" s="54">
        <f t="shared" si="1"/>
        <v>37.299999999999997</v>
      </c>
      <c r="U35" s="54" t="e">
        <f t="shared" si="2"/>
        <v>#REF!</v>
      </c>
      <c r="V35" s="54" t="e">
        <f t="shared" si="3"/>
        <v>#REF!</v>
      </c>
    </row>
    <row r="36" spans="1:54" ht="18.75" customHeight="1" x14ac:dyDescent="0.25">
      <c r="A36" s="13">
        <f>IF(A31=TRUE,1,2)</f>
        <v>1</v>
      </c>
      <c r="B36" s="64" t="str">
        <f>IF(A36=1,"",IF(E18="","Pve",IF(E19="","Pvse","Pv6-7")))</f>
        <v/>
      </c>
      <c r="C36" s="65"/>
      <c r="D36" s="66"/>
      <c r="E36" s="67" t="str">
        <f>IF(B36="","",IF(B36="Pve",E35+5,E35+O18))</f>
        <v/>
      </c>
      <c r="F36" s="68"/>
      <c r="G36" s="68"/>
      <c r="H36" s="68"/>
      <c r="I36" s="69"/>
      <c r="J36" s="116" t="str">
        <f t="shared" si="4"/>
        <v/>
      </c>
      <c r="K36" s="117"/>
      <c r="L36" s="117"/>
      <c r="M36" s="117"/>
      <c r="N36" s="125"/>
      <c r="O36" s="116" t="str">
        <f>IF(B36="","",IF(#REF!&lt;0,10^(2.7877+((9.756*#REF!)/(272.7+#REF!))),IF(#REF!&gt;=0,10^(2.7877+((7.625*#REF!)/(241.6+#REF!))),"")))</f>
        <v/>
      </c>
      <c r="P36" s="117"/>
      <c r="Q36" s="117"/>
      <c r="R36" s="117"/>
      <c r="S36" s="118"/>
      <c r="T36" s="54" t="str">
        <f t="shared" si="1"/>
        <v/>
      </c>
      <c r="U36" s="54" t="str">
        <f t="shared" si="2"/>
        <v/>
      </c>
      <c r="V36" s="54" t="str">
        <f t="shared" si="3"/>
        <v/>
      </c>
    </row>
    <row r="37" spans="1:54" ht="18.75" customHeight="1" x14ac:dyDescent="0.25">
      <c r="A37" s="13">
        <f>IF(A32=TRUE,1,2)</f>
        <v>1</v>
      </c>
      <c r="B37" s="64" t="str">
        <f>IF(A37=1,"",IF(E19="","Pve",IF(E20="","Pvse","Pv4-5")))</f>
        <v/>
      </c>
      <c r="C37" s="65"/>
      <c r="D37" s="66"/>
      <c r="E37" s="67" t="str">
        <f>IF(B37="","",IF(B37="Pve",E36+5,E36+O19))</f>
        <v/>
      </c>
      <c r="F37" s="68"/>
      <c r="G37" s="68"/>
      <c r="H37" s="68"/>
      <c r="I37" s="69"/>
      <c r="J37" s="116" t="str">
        <f t="shared" si="4"/>
        <v/>
      </c>
      <c r="K37" s="117"/>
      <c r="L37" s="117"/>
      <c r="M37" s="117"/>
      <c r="N37" s="125"/>
      <c r="O37" s="116" t="str">
        <f>IF(B37="","",IF(#REF!&lt;0,10^(2.7877+((9.756*#REF!)/(272.7+#REF!))),IF(#REF!&gt;=0,10^(2.7877+((7.625*#REF!)/(241.6+#REF!))),"")))</f>
        <v/>
      </c>
      <c r="P37" s="117"/>
      <c r="Q37" s="117"/>
      <c r="R37" s="117"/>
      <c r="S37" s="118"/>
      <c r="T37" s="54" t="str">
        <f t="shared" si="1"/>
        <v/>
      </c>
      <c r="U37" s="54" t="str">
        <f t="shared" si="2"/>
        <v/>
      </c>
      <c r="V37" s="54" t="str">
        <f t="shared" si="3"/>
        <v/>
      </c>
    </row>
    <row r="38" spans="1:54" ht="18.75" customHeight="1" thickBot="1" x14ac:dyDescent="0.3">
      <c r="A38" s="13">
        <f>IF(A33=TRUE,1,2)</f>
        <v>1</v>
      </c>
      <c r="B38" s="56" t="str">
        <f>IF(A38=1,"",IF(E20="","Pve",IF(E21="","Pvse","Pv4-5")))</f>
        <v/>
      </c>
      <c r="C38" s="57"/>
      <c r="D38" s="58"/>
      <c r="E38" s="59" t="str">
        <f>IF(B38="","",IF(B38="Pve",E37+5,E37+O20))</f>
        <v/>
      </c>
      <c r="F38" s="60"/>
      <c r="G38" s="60"/>
      <c r="H38" s="60"/>
      <c r="I38" s="61"/>
      <c r="J38" s="119" t="str">
        <f t="shared" si="4"/>
        <v/>
      </c>
      <c r="K38" s="120"/>
      <c r="L38" s="120"/>
      <c r="M38" s="120"/>
      <c r="N38" s="122"/>
      <c r="O38" s="119" t="str">
        <f>IF(B38="","",IF(#REF!&lt;0,10^(2.7877+((9.756*#REF!)/(272.7+#REF!))),IF(#REF!&gt;=0,10^(2.7877+((7.625*#REF!)/(241.6+#REF!))),"")))</f>
        <v/>
      </c>
      <c r="P38" s="120"/>
      <c r="Q38" s="120"/>
      <c r="R38" s="120"/>
      <c r="S38" s="121"/>
      <c r="T38" s="54" t="str">
        <f t="shared" si="1"/>
        <v/>
      </c>
      <c r="U38" s="54" t="str">
        <f t="shared" si="2"/>
        <v/>
      </c>
      <c r="V38" s="54" t="str">
        <f t="shared" si="3"/>
        <v/>
      </c>
    </row>
    <row r="40" spans="1:54" ht="18.75" customHeight="1" x14ac:dyDescent="0.25"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</row>
    <row r="41" spans="1:54" ht="18.75" customHeight="1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</row>
    <row r="42" spans="1:54" ht="18.75" customHeight="1" x14ac:dyDescent="0.25">
      <c r="A42" s="12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16"/>
      <c r="S42" s="16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</row>
    <row r="43" spans="1:54" ht="18.75" customHeight="1" x14ac:dyDescent="0.25">
      <c r="A43" s="12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30"/>
      <c r="P43" s="30"/>
      <c r="Q43" s="30"/>
      <c r="R43" s="17"/>
      <c r="S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</row>
    <row r="44" spans="1:54" ht="18.75" customHeight="1" x14ac:dyDescent="0.25">
      <c r="A44" s="12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30"/>
      <c r="P44" s="30"/>
      <c r="Q44" s="30"/>
      <c r="R44" s="17"/>
      <c r="S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</row>
    <row r="45" spans="1:54" ht="18.75" customHeight="1" x14ac:dyDescent="0.25">
      <c r="A45" s="12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30"/>
      <c r="P45" s="30"/>
      <c r="Q45" s="30"/>
      <c r="R45" s="17"/>
      <c r="S45" s="17"/>
      <c r="U45" s="18"/>
      <c r="V45" s="18"/>
      <c r="W45" s="18"/>
      <c r="X45" s="18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20"/>
      <c r="AJ45" s="20"/>
      <c r="AK45" s="20"/>
      <c r="AL45" s="20"/>
      <c r="AM45" s="20"/>
      <c r="AN45" s="20"/>
      <c r="AO45" s="20"/>
      <c r="AP45" s="20"/>
      <c r="AQ45" s="20"/>
      <c r="AR45" s="20"/>
    </row>
    <row r="46" spans="1:54" ht="18.75" customHeight="1" x14ac:dyDescent="0.25">
      <c r="A46" s="12"/>
      <c r="B46" s="29"/>
      <c r="C46" s="29"/>
      <c r="D46" s="29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2"/>
      <c r="P46" s="32"/>
      <c r="Q46" s="32"/>
      <c r="R46" s="18"/>
      <c r="S46" s="18"/>
      <c r="T46" s="12"/>
      <c r="U46" s="18"/>
      <c r="V46" s="18"/>
      <c r="W46" s="18"/>
      <c r="X46" s="18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12"/>
      <c r="AT46" s="12"/>
      <c r="AU46" s="12"/>
      <c r="AV46" s="12"/>
      <c r="AW46" s="12"/>
      <c r="AX46" s="12"/>
      <c r="AY46" s="12"/>
      <c r="AZ46" s="12"/>
      <c r="BA46" s="12"/>
      <c r="BB46" s="12"/>
    </row>
    <row r="47" spans="1:54" ht="18.75" customHeight="1" x14ac:dyDescent="0.25">
      <c r="A47" s="12"/>
      <c r="B47" s="29"/>
      <c r="C47" s="29"/>
      <c r="D47" s="29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2"/>
      <c r="P47" s="32"/>
      <c r="Q47" s="32"/>
      <c r="R47" s="18"/>
      <c r="S47" s="18"/>
      <c r="T47" s="16"/>
      <c r="U47" s="18"/>
      <c r="V47" s="18"/>
      <c r="W47" s="18"/>
      <c r="X47" s="18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12"/>
      <c r="AT47" s="12"/>
      <c r="AU47" s="12"/>
      <c r="AV47" s="12"/>
      <c r="AW47" s="12"/>
      <c r="AX47" s="12"/>
      <c r="AY47" s="12"/>
      <c r="AZ47" s="12"/>
      <c r="BA47" s="12"/>
      <c r="BB47" s="12"/>
    </row>
    <row r="48" spans="1:54" ht="18.75" customHeight="1" x14ac:dyDescent="0.25">
      <c r="A48" s="12"/>
      <c r="B48" s="29"/>
      <c r="C48" s="29"/>
      <c r="D48" s="29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2"/>
      <c r="P48" s="32"/>
      <c r="Q48" s="32"/>
      <c r="R48" s="18"/>
      <c r="S48" s="18"/>
      <c r="T48" s="17"/>
      <c r="U48" s="18"/>
      <c r="V48" s="18"/>
      <c r="W48" s="18"/>
      <c r="X48" s="18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12"/>
      <c r="AT48" s="12"/>
      <c r="AU48" s="12"/>
      <c r="AV48" s="12"/>
      <c r="AW48" s="12"/>
      <c r="AX48" s="12"/>
      <c r="AY48" s="12"/>
      <c r="AZ48" s="12"/>
      <c r="BA48" s="12"/>
      <c r="BB48" s="12"/>
    </row>
    <row r="49" spans="1:54" ht="18.75" customHeight="1" x14ac:dyDescent="0.25">
      <c r="A49" s="12"/>
      <c r="B49" s="29"/>
      <c r="C49" s="29"/>
      <c r="D49" s="29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2"/>
      <c r="P49" s="32"/>
      <c r="Q49" s="32"/>
      <c r="R49" s="18"/>
      <c r="S49" s="18"/>
      <c r="T49" s="17"/>
      <c r="U49" s="21"/>
      <c r="V49" s="21"/>
      <c r="W49" s="21"/>
      <c r="X49" s="21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12"/>
      <c r="AT49" s="12"/>
      <c r="AU49" s="12"/>
      <c r="AV49" s="12"/>
      <c r="AW49" s="12"/>
      <c r="AX49" s="12"/>
      <c r="AY49" s="12"/>
      <c r="AZ49" s="12"/>
      <c r="BA49" s="12"/>
      <c r="BB49" s="12"/>
    </row>
    <row r="50" spans="1:54" ht="18.75" customHeight="1" x14ac:dyDescent="0.25">
      <c r="A50" s="12"/>
      <c r="B50" s="29"/>
      <c r="C50" s="29"/>
      <c r="D50" s="29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3"/>
      <c r="P50" s="33"/>
      <c r="Q50" s="33"/>
      <c r="R50" s="21"/>
      <c r="S50" s="21"/>
      <c r="T50" s="17"/>
      <c r="U50" s="21"/>
      <c r="V50" s="21"/>
      <c r="W50" s="21"/>
      <c r="X50" s="21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12"/>
      <c r="AT50" s="12"/>
      <c r="AU50" s="12"/>
      <c r="AV50" s="12"/>
      <c r="AW50" s="12"/>
      <c r="AX50" s="12"/>
      <c r="AY50" s="12"/>
      <c r="AZ50" s="12"/>
      <c r="BA50" s="12"/>
      <c r="BB50" s="12"/>
    </row>
    <row r="51" spans="1:54" ht="18.75" customHeight="1" x14ac:dyDescent="0.25">
      <c r="A51" s="12"/>
      <c r="B51" s="29"/>
      <c r="C51" s="29"/>
      <c r="D51" s="29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3"/>
      <c r="P51" s="33"/>
      <c r="Q51" s="33"/>
      <c r="R51" s="21"/>
      <c r="S51" s="21"/>
      <c r="T51" s="18"/>
      <c r="U51" s="21"/>
      <c r="V51" s="21"/>
      <c r="W51" s="21"/>
      <c r="X51" s="21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12"/>
      <c r="AT51" s="12"/>
      <c r="AU51" s="12"/>
      <c r="AV51" s="12"/>
      <c r="AW51" s="12"/>
      <c r="AX51" s="12"/>
      <c r="AY51" s="12"/>
      <c r="AZ51" s="12"/>
      <c r="BA51" s="12"/>
      <c r="BB51" s="12"/>
    </row>
    <row r="52" spans="1:54" ht="18.75" customHeight="1" x14ac:dyDescent="0.25">
      <c r="A52" s="12"/>
      <c r="B52" s="29"/>
      <c r="C52" s="29"/>
      <c r="D52" s="29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3"/>
      <c r="P52" s="33"/>
      <c r="Q52" s="33"/>
      <c r="R52" s="21"/>
      <c r="S52" s="21"/>
      <c r="T52" s="18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</row>
    <row r="53" spans="1:54" ht="18.75" customHeight="1" x14ac:dyDescent="0.25">
      <c r="A53" s="12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12"/>
      <c r="S53" s="12"/>
      <c r="T53" s="18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12"/>
      <c r="AT53" s="12"/>
      <c r="AU53" s="12"/>
      <c r="AV53" s="14"/>
      <c r="AW53" s="14"/>
      <c r="AX53" s="12"/>
      <c r="AY53" s="12"/>
      <c r="AZ53" s="12"/>
      <c r="BA53" s="12"/>
      <c r="BB53" s="12"/>
    </row>
    <row r="54" spans="1:54" ht="18.75" customHeight="1" x14ac:dyDescent="0.25">
      <c r="A54" s="12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12"/>
      <c r="S54" s="12"/>
      <c r="T54" s="18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2"/>
      <c r="AT54" s="12"/>
      <c r="AU54" s="12"/>
      <c r="AV54" s="14"/>
      <c r="AW54" s="14"/>
      <c r="AX54" s="12"/>
      <c r="AY54" s="12"/>
      <c r="AZ54" s="12"/>
      <c r="BA54" s="12"/>
      <c r="BB54" s="12"/>
    </row>
    <row r="55" spans="1:54" ht="18.75" customHeight="1" x14ac:dyDescent="0.25">
      <c r="A55" s="12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12"/>
      <c r="S55" s="12"/>
      <c r="T55" s="21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12"/>
      <c r="AT55" s="12"/>
      <c r="AU55" s="12"/>
      <c r="AV55" s="14"/>
      <c r="AW55" s="14"/>
      <c r="AX55" s="12"/>
      <c r="AY55" s="12"/>
      <c r="AZ55" s="12"/>
      <c r="BA55" s="12"/>
      <c r="BB55" s="12"/>
    </row>
    <row r="56" spans="1:54" ht="18.75" customHeight="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21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2"/>
      <c r="AT56" s="12"/>
      <c r="AU56" s="12"/>
      <c r="AV56" s="14"/>
      <c r="AW56" s="14"/>
      <c r="AX56" s="12"/>
      <c r="AY56" s="12"/>
      <c r="AZ56" s="12"/>
      <c r="BA56" s="12"/>
      <c r="BB56" s="12"/>
    </row>
    <row r="57" spans="1:54" ht="18.75" customHeight="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21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12"/>
      <c r="AT57" s="12"/>
      <c r="AU57" s="12"/>
      <c r="AV57" s="14"/>
      <c r="AW57" s="14"/>
      <c r="AX57" s="12"/>
      <c r="AY57" s="12"/>
      <c r="AZ57" s="12"/>
      <c r="BA57" s="12"/>
      <c r="BB57" s="12"/>
    </row>
    <row r="58" spans="1:54" ht="18.75" customHeight="1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2"/>
      <c r="AT58" s="12"/>
      <c r="AU58" s="12"/>
      <c r="AV58" s="14"/>
      <c r="AW58" s="14"/>
      <c r="AX58" s="12"/>
      <c r="AY58" s="12"/>
      <c r="AZ58" s="12"/>
      <c r="BA58" s="12"/>
      <c r="BB58" s="12"/>
    </row>
    <row r="59" spans="1:54" ht="18.75" customHeight="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12"/>
      <c r="AT59" s="12"/>
      <c r="AU59" s="12"/>
      <c r="AV59" s="14"/>
      <c r="AW59" s="14"/>
      <c r="AX59" s="12"/>
      <c r="AY59" s="12"/>
      <c r="AZ59" s="12"/>
      <c r="BA59" s="12"/>
      <c r="BB59" s="12"/>
    </row>
    <row r="60" spans="1:54" ht="18.75" customHeight="1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2"/>
      <c r="AT60" s="12"/>
      <c r="AU60" s="12"/>
      <c r="AV60" s="14"/>
      <c r="AW60" s="14"/>
      <c r="AX60" s="12"/>
      <c r="AY60" s="12"/>
      <c r="AZ60" s="12"/>
      <c r="BA60" s="12"/>
      <c r="BB60" s="12"/>
    </row>
    <row r="61" spans="1:54" ht="18.75" customHeight="1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12"/>
      <c r="AT61" s="12"/>
      <c r="AU61" s="12"/>
      <c r="AV61" s="14"/>
      <c r="AW61" s="14"/>
      <c r="AX61" s="12"/>
      <c r="AY61" s="12"/>
      <c r="AZ61" s="12"/>
      <c r="BA61" s="12"/>
      <c r="BB61" s="12"/>
    </row>
    <row r="62" spans="1:54" ht="18.75" customHeight="1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4"/>
      <c r="AW62" s="14"/>
      <c r="AX62" s="12"/>
      <c r="AY62" s="12"/>
      <c r="AZ62" s="12"/>
      <c r="BA62" s="12"/>
      <c r="BB62" s="12"/>
    </row>
    <row r="63" spans="1:54" ht="18.75" customHeight="1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4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4"/>
      <c r="AW63" s="14"/>
      <c r="AX63" s="12"/>
      <c r="AY63" s="12"/>
      <c r="AZ63" s="12"/>
      <c r="BA63" s="12"/>
      <c r="BB63" s="12"/>
    </row>
    <row r="64" spans="1:54" ht="18.75" customHeight="1" x14ac:dyDescent="0.25">
      <c r="A64" s="12"/>
      <c r="B64" s="14"/>
      <c r="C64" s="14"/>
      <c r="D64" s="14"/>
      <c r="E64" s="17"/>
      <c r="F64" s="14"/>
      <c r="G64" s="14"/>
      <c r="H64" s="14"/>
      <c r="I64" s="14"/>
      <c r="J64" s="17"/>
      <c r="K64" s="17"/>
      <c r="L64" s="17"/>
      <c r="M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4"/>
      <c r="AW64" s="14"/>
      <c r="AX64" s="12"/>
      <c r="AY64" s="12"/>
      <c r="AZ64" s="12"/>
      <c r="BA64" s="12"/>
      <c r="BB64" s="12"/>
    </row>
    <row r="65" spans="1:54" ht="18.75" customHeight="1" x14ac:dyDescent="0.25">
      <c r="A65" s="12"/>
      <c r="B65" s="14"/>
      <c r="C65" s="14"/>
      <c r="D65" s="14"/>
      <c r="E65" s="14"/>
      <c r="F65" s="14"/>
      <c r="G65" s="14"/>
      <c r="H65" s="14"/>
      <c r="I65" s="14"/>
      <c r="J65" s="17"/>
      <c r="K65" s="17"/>
      <c r="L65" s="17"/>
      <c r="M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4"/>
      <c r="AW65" s="14"/>
      <c r="AX65" s="12"/>
      <c r="AY65" s="12"/>
      <c r="AZ65" s="12"/>
      <c r="BA65" s="12"/>
      <c r="BB65" s="12"/>
    </row>
    <row r="66" spans="1:54" ht="18.75" customHeight="1" x14ac:dyDescent="0.25">
      <c r="A66" s="12"/>
      <c r="B66" s="14"/>
      <c r="C66" s="14"/>
      <c r="D66" s="14"/>
      <c r="E66" s="14"/>
      <c r="F66" s="14"/>
      <c r="G66" s="14"/>
      <c r="H66" s="14"/>
      <c r="I66" s="14"/>
      <c r="J66" s="17"/>
      <c r="K66" s="17"/>
      <c r="L66" s="17"/>
      <c r="M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4"/>
      <c r="AW66" s="14"/>
      <c r="AX66" s="12"/>
      <c r="AY66" s="12"/>
      <c r="AZ66" s="12"/>
      <c r="BA66" s="12"/>
      <c r="BB66" s="12"/>
    </row>
    <row r="67" spans="1:54" ht="18.75" customHeight="1" x14ac:dyDescent="0.25">
      <c r="A67" s="12"/>
      <c r="B67" s="14"/>
      <c r="C67" s="14"/>
      <c r="D67" s="14"/>
      <c r="E67" s="22"/>
      <c r="F67" s="22"/>
      <c r="G67" s="22"/>
      <c r="H67" s="22"/>
      <c r="I67" s="22"/>
      <c r="J67" s="23"/>
      <c r="K67" s="23"/>
      <c r="L67" s="23"/>
      <c r="M67" s="23"/>
      <c r="N67" s="23"/>
      <c r="O67" s="12"/>
      <c r="P67" s="15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4"/>
      <c r="AW67" s="14"/>
      <c r="AX67" s="12"/>
      <c r="AY67" s="12"/>
      <c r="AZ67" s="12"/>
      <c r="BA67" s="12"/>
      <c r="BB67" s="12"/>
    </row>
    <row r="68" spans="1:54" ht="18.75" customHeight="1" x14ac:dyDescent="0.25">
      <c r="A68" s="12"/>
      <c r="B68" s="14"/>
      <c r="C68" s="14"/>
      <c r="D68" s="14"/>
      <c r="E68" s="22"/>
      <c r="F68" s="22"/>
      <c r="G68" s="22"/>
      <c r="H68" s="22"/>
      <c r="I68" s="22"/>
      <c r="J68" s="23"/>
      <c r="K68" s="23"/>
      <c r="L68" s="23"/>
      <c r="M68" s="23"/>
      <c r="N68" s="23"/>
      <c r="O68" s="12"/>
      <c r="P68" s="15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4"/>
      <c r="AW68" s="14"/>
      <c r="AX68" s="12"/>
      <c r="AY68" s="12"/>
      <c r="AZ68" s="12"/>
      <c r="BA68" s="12"/>
      <c r="BB68" s="12"/>
    </row>
    <row r="69" spans="1:54" ht="18.75" customHeight="1" x14ac:dyDescent="0.25">
      <c r="A69" s="12"/>
      <c r="B69" s="24"/>
      <c r="C69" s="14"/>
      <c r="D69" s="14"/>
      <c r="E69" s="25"/>
      <c r="F69" s="22"/>
      <c r="G69" s="22"/>
      <c r="H69" s="22"/>
      <c r="I69" s="22"/>
      <c r="J69" s="23"/>
      <c r="K69" s="23"/>
      <c r="L69" s="23"/>
      <c r="M69" s="23"/>
      <c r="N69" s="23"/>
      <c r="O69" s="12"/>
      <c r="P69" s="15"/>
      <c r="Q69" s="12"/>
      <c r="R69" s="12"/>
      <c r="S69" s="12"/>
      <c r="T69" s="14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</row>
    <row r="70" spans="1:54" ht="18.75" customHeight="1" x14ac:dyDescent="0.25">
      <c r="A70" s="12"/>
      <c r="B70" s="24"/>
      <c r="C70" s="14"/>
      <c r="D70" s="14"/>
      <c r="E70" s="25"/>
      <c r="F70" s="22"/>
      <c r="G70" s="22"/>
      <c r="H70" s="22"/>
      <c r="I70" s="22"/>
      <c r="J70" s="23"/>
      <c r="K70" s="23"/>
      <c r="L70" s="23"/>
      <c r="M70" s="23"/>
      <c r="N70" s="23"/>
      <c r="O70" s="12"/>
      <c r="P70" s="15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</row>
    <row r="71" spans="1:54" ht="18.75" customHeight="1" x14ac:dyDescent="0.25">
      <c r="A71" s="12"/>
      <c r="B71" s="24"/>
      <c r="C71" s="14"/>
      <c r="D71" s="14"/>
      <c r="E71" s="22"/>
      <c r="F71" s="22"/>
      <c r="G71" s="22"/>
      <c r="H71" s="22"/>
      <c r="I71" s="22"/>
      <c r="J71" s="23"/>
      <c r="K71" s="23"/>
      <c r="L71" s="23"/>
      <c r="M71" s="23"/>
      <c r="N71" s="23"/>
      <c r="O71" s="12"/>
      <c r="P71" s="15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</row>
    <row r="72" spans="1:54" ht="18.75" customHeight="1" x14ac:dyDescent="0.25">
      <c r="A72" s="12"/>
      <c r="B72" s="24"/>
      <c r="C72" s="14"/>
      <c r="D72" s="14"/>
      <c r="E72" s="22"/>
      <c r="F72" s="22"/>
      <c r="G72" s="22"/>
      <c r="H72" s="22"/>
      <c r="I72" s="22"/>
      <c r="J72" s="23"/>
      <c r="K72" s="23"/>
      <c r="L72" s="23"/>
      <c r="M72" s="23"/>
      <c r="N72" s="23"/>
      <c r="O72" s="12"/>
      <c r="P72" s="15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</row>
    <row r="73" spans="1:54" ht="18.75" customHeight="1" x14ac:dyDescent="0.25">
      <c r="A73" s="12"/>
      <c r="B73" s="24"/>
      <c r="C73" s="24"/>
      <c r="D73" s="24"/>
      <c r="E73" s="22"/>
      <c r="F73" s="22"/>
      <c r="G73" s="22"/>
      <c r="H73" s="22"/>
      <c r="I73" s="22"/>
      <c r="J73" s="23"/>
      <c r="K73" s="23"/>
      <c r="L73" s="23"/>
      <c r="M73" s="23"/>
      <c r="N73" s="23"/>
      <c r="O73" s="12"/>
      <c r="P73" s="15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</row>
    <row r="74" spans="1:54" ht="18.75" customHeight="1" x14ac:dyDescent="0.25">
      <c r="A74" s="12"/>
      <c r="B74" s="24"/>
      <c r="C74" s="24"/>
      <c r="D74" s="24"/>
      <c r="E74" s="22"/>
      <c r="F74" s="22"/>
      <c r="G74" s="22"/>
      <c r="H74" s="22"/>
      <c r="I74" s="22"/>
      <c r="J74" s="23"/>
      <c r="K74" s="23"/>
      <c r="L74" s="23"/>
      <c r="M74" s="23"/>
      <c r="N74" s="23"/>
      <c r="O74" s="12"/>
      <c r="P74" s="15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</row>
    <row r="75" spans="1:54" ht="18.75" customHeight="1" x14ac:dyDescent="0.25">
      <c r="A75" s="12"/>
      <c r="B75" s="24"/>
      <c r="C75" s="24"/>
      <c r="D75" s="24"/>
      <c r="E75" s="22"/>
      <c r="F75" s="22"/>
      <c r="G75" s="22"/>
      <c r="H75" s="22"/>
      <c r="I75" s="22"/>
      <c r="J75" s="23"/>
      <c r="K75" s="23"/>
      <c r="L75" s="23"/>
      <c r="M75" s="23"/>
      <c r="N75" s="23"/>
      <c r="O75" s="12"/>
      <c r="P75" s="15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</row>
    <row r="76" spans="1:54" ht="18.75" customHeight="1" x14ac:dyDescent="0.25">
      <c r="A76" s="12"/>
      <c r="B76" s="24"/>
      <c r="C76" s="24"/>
      <c r="D76" s="24"/>
      <c r="E76" s="22"/>
      <c r="F76" s="22"/>
      <c r="G76" s="22"/>
      <c r="H76" s="22"/>
      <c r="I76" s="22"/>
      <c r="J76" s="23"/>
      <c r="K76" s="23"/>
      <c r="L76" s="23"/>
      <c r="M76" s="23"/>
      <c r="N76" s="23"/>
      <c r="O76" s="12"/>
      <c r="P76" s="15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</row>
    <row r="77" spans="1:54" ht="18.75" customHeight="1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</row>
    <row r="78" spans="1:54" ht="18.75" customHeight="1" x14ac:dyDescent="0.25">
      <c r="T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</row>
    <row r="79" spans="1:54" ht="18.75" customHeight="1" x14ac:dyDescent="0.25">
      <c r="T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</row>
    <row r="80" spans="1:54" ht="18.75" customHeight="1" x14ac:dyDescent="0.25">
      <c r="T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</row>
    <row r="81" spans="20:54" ht="18.75" customHeight="1" x14ac:dyDescent="0.25">
      <c r="T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</row>
    <row r="82" spans="20:54" ht="18.75" customHeight="1" x14ac:dyDescent="0.25">
      <c r="T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</row>
  </sheetData>
  <sheetProtection selectLockedCells="1"/>
  <mergeCells count="114">
    <mergeCell ref="K3:S3"/>
    <mergeCell ref="T3:V3"/>
    <mergeCell ref="X3:AE3"/>
    <mergeCell ref="AF3:AH3"/>
    <mergeCell ref="AP3:AY3"/>
    <mergeCell ref="K4:S4"/>
    <mergeCell ref="T4:V4"/>
    <mergeCell ref="X4:AE4"/>
    <mergeCell ref="AF4:AH4"/>
    <mergeCell ref="AP4:AY4"/>
    <mergeCell ref="B9:AR9"/>
    <mergeCell ref="B10:D12"/>
    <mergeCell ref="E10:N12"/>
    <mergeCell ref="O10:X12"/>
    <mergeCell ref="Y10:AH12"/>
    <mergeCell ref="AI10:AR12"/>
    <mergeCell ref="K5:U5"/>
    <mergeCell ref="V5:X5"/>
    <mergeCell ref="Z5:AC5"/>
    <mergeCell ref="AD5:AG5"/>
    <mergeCell ref="AP5:AY5"/>
    <mergeCell ref="K6:U6"/>
    <mergeCell ref="V6:X6"/>
    <mergeCell ref="Z6:AD6"/>
    <mergeCell ref="AE6:AI6"/>
    <mergeCell ref="AP6:AY6"/>
    <mergeCell ref="F6:G6"/>
    <mergeCell ref="F5:G5"/>
    <mergeCell ref="D6:E6"/>
    <mergeCell ref="D5:E5"/>
    <mergeCell ref="B13:D13"/>
    <mergeCell ref="E13:N13"/>
    <mergeCell ref="O13:X13"/>
    <mergeCell ref="Y13:AH13"/>
    <mergeCell ref="AI13:AR13"/>
    <mergeCell ref="B14:D14"/>
    <mergeCell ref="E14:N14"/>
    <mergeCell ref="O14:X14"/>
    <mergeCell ref="Y14:AH14"/>
    <mergeCell ref="AI14:AR14"/>
    <mergeCell ref="B15:D15"/>
    <mergeCell ref="E15:N15"/>
    <mergeCell ref="O15:X15"/>
    <mergeCell ref="Y15:AH15"/>
    <mergeCell ref="AI15:AR15"/>
    <mergeCell ref="B16:D16"/>
    <mergeCell ref="E16:N16"/>
    <mergeCell ref="O16:X16"/>
    <mergeCell ref="Y16:AH16"/>
    <mergeCell ref="AI16:AR16"/>
    <mergeCell ref="B17:D17"/>
    <mergeCell ref="E17:N17"/>
    <mergeCell ref="O17:X17"/>
    <mergeCell ref="Y17:AH17"/>
    <mergeCell ref="AI17:AR17"/>
    <mergeCell ref="B18:D18"/>
    <mergeCell ref="E18:N18"/>
    <mergeCell ref="O18:X18"/>
    <mergeCell ref="Y18:AH18"/>
    <mergeCell ref="AI18:AR18"/>
    <mergeCell ref="E25:I28"/>
    <mergeCell ref="B25:D28"/>
    <mergeCell ref="U22:AR22"/>
    <mergeCell ref="U23:AH23"/>
    <mergeCell ref="AI23:AR23"/>
    <mergeCell ref="U21:AH21"/>
    <mergeCell ref="AI21:AR21"/>
    <mergeCell ref="B19:D19"/>
    <mergeCell ref="E19:N19"/>
    <mergeCell ref="O19:X19"/>
    <mergeCell ref="Y19:AH19"/>
    <mergeCell ref="AI19:AR19"/>
    <mergeCell ref="B30:D30"/>
    <mergeCell ref="E30:I30"/>
    <mergeCell ref="J30:N30"/>
    <mergeCell ref="B31:D31"/>
    <mergeCell ref="E31:I31"/>
    <mergeCell ref="J31:N31"/>
    <mergeCell ref="B29:D29"/>
    <mergeCell ref="E29:I29"/>
    <mergeCell ref="J29:N29"/>
    <mergeCell ref="B35:D35"/>
    <mergeCell ref="E35:I35"/>
    <mergeCell ref="J35:N35"/>
    <mergeCell ref="B32:D32"/>
    <mergeCell ref="E32:I32"/>
    <mergeCell ref="J32:N32"/>
    <mergeCell ref="B33:D33"/>
    <mergeCell ref="E33:I33"/>
    <mergeCell ref="J33:N33"/>
    <mergeCell ref="O35:S35"/>
    <mergeCell ref="O36:S36"/>
    <mergeCell ref="O37:S37"/>
    <mergeCell ref="O38:S38"/>
    <mergeCell ref="O25:S28"/>
    <mergeCell ref="J25:N28"/>
    <mergeCell ref="B38:D38"/>
    <mergeCell ref="E38:I38"/>
    <mergeCell ref="J38:N38"/>
    <mergeCell ref="O29:S29"/>
    <mergeCell ref="O30:S30"/>
    <mergeCell ref="O31:S31"/>
    <mergeCell ref="O32:S32"/>
    <mergeCell ref="O33:S33"/>
    <mergeCell ref="O34:S34"/>
    <mergeCell ref="B36:D36"/>
    <mergeCell ref="E36:I36"/>
    <mergeCell ref="J36:N36"/>
    <mergeCell ref="B37:D37"/>
    <mergeCell ref="E37:I37"/>
    <mergeCell ref="J37:N37"/>
    <mergeCell ref="B34:D34"/>
    <mergeCell ref="E34:I34"/>
    <mergeCell ref="J34:N34"/>
  </mergeCells>
  <dataValidations count="3">
    <dataValidation allowBlank="1" showInputMessage="1" showErrorMessage="1" errorTitle="Direction de Flux" error="Il faut choisir l'une des directions de flux." promptTitle="Direction de Flux" prompt="Choisir l'une des directions de flux." sqref="AE6:AI6"/>
    <dataValidation allowBlank="1" showInputMessage="1" showErrorMessage="1" errorTitle="Type de paroi" error="Il faut choisir l'un des types de parois." promptTitle="Type de paroi" prompt="Choisir l'un des types de parois." sqref="AD5:AG5"/>
    <dataValidation type="list" allowBlank="1" showInputMessage="1" showErrorMessage="1" errorTitle="Matériau" error="Il faut choisir l'un des matériaux suivants." promptTitle="Matériau" prompt="Choisir l'un des matériaux suivants." sqref="E13:N19">
      <formula1>Matériaux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31" r:id="rId4" name="Spinner 11">
              <controlPr locked="0" defaultSize="0" autoPict="0">
                <anchor moveWithCells="1" sizeWithCells="1">
                  <from>
                    <xdr:col>34</xdr:col>
                    <xdr:colOff>19050</xdr:colOff>
                    <xdr:row>2</xdr:row>
                    <xdr:rowOff>9525</xdr:rowOff>
                  </from>
                  <to>
                    <xdr:col>34</xdr:col>
                    <xdr:colOff>200025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5" name="Spinner 12">
              <controlPr locked="0" defaultSize="0" autoPict="0">
                <anchor moveWithCells="1" sizeWithCells="1">
                  <from>
                    <xdr:col>34</xdr:col>
                    <xdr:colOff>19050</xdr:colOff>
                    <xdr:row>3</xdr:row>
                    <xdr:rowOff>9525</xdr:rowOff>
                  </from>
                  <to>
                    <xdr:col>34</xdr:col>
                    <xdr:colOff>200025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6" name="Button 13">
              <controlPr locked="0" defaultSize="0" print="0" autoFill="0" autoPict="0" macro="[0]!EffacerComposition.EffacerComposition">
                <anchor moveWithCells="1" sizeWithCells="1">
                  <from>
                    <xdr:col>2</xdr:col>
                    <xdr:colOff>19050</xdr:colOff>
                    <xdr:row>20</xdr:row>
                    <xdr:rowOff>19050</xdr:rowOff>
                  </from>
                  <to>
                    <xdr:col>5</xdr:col>
                    <xdr:colOff>219075</xdr:colOff>
                    <xdr:row>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4" r:id="rId7" name="Button 14">
              <controlPr locked="0" defaultSize="0" print="0" autoFill="0" autoPict="0" macro="[0]!EffacerEpaisseurs.EffacerEpaisseurs">
                <anchor moveWithCells="1" sizeWithCells="1">
                  <from>
                    <xdr:col>7</xdr:col>
                    <xdr:colOff>19050</xdr:colOff>
                    <xdr:row>20</xdr:row>
                    <xdr:rowOff>19050</xdr:rowOff>
                  </from>
                  <to>
                    <xdr:col>10</xdr:col>
                    <xdr:colOff>219075</xdr:colOff>
                    <xdr:row>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5" r:id="rId8" name="Button 15">
              <controlPr locked="0" defaultSize="0" print="0" autoFill="0" autoPict="0" macro="[0]!EffacerDonnéesDeBase.EffacerDonnéesDeBase">
                <anchor moveWithCells="1" sizeWithCells="1">
                  <from>
                    <xdr:col>12</xdr:col>
                    <xdr:colOff>19050</xdr:colOff>
                    <xdr:row>20</xdr:row>
                    <xdr:rowOff>19050</xdr:rowOff>
                  </from>
                  <to>
                    <xdr:col>15</xdr:col>
                    <xdr:colOff>219075</xdr:colOff>
                    <xdr:row>22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7030A0"/>
  </sheetPr>
  <dimension ref="B2:H66"/>
  <sheetViews>
    <sheetView showGridLines="0" workbookViewId="0">
      <pane ySplit="6" topLeftCell="A7" activePane="bottomLeft" state="frozen"/>
      <selection pane="bottomLeft" activeCell="C12" sqref="C12"/>
    </sheetView>
  </sheetViews>
  <sheetFormatPr baseColWidth="10" defaultColWidth="3.5703125" defaultRowHeight="18.75" customHeight="1" x14ac:dyDescent="0.25"/>
  <cols>
    <col min="1" max="1" width="3.5703125" style="35"/>
    <col min="2" max="2" width="3.5703125" style="35" customWidth="1"/>
    <col min="3" max="3" width="35.7109375" style="35" customWidth="1"/>
    <col min="4" max="8" width="28.5703125" style="35" customWidth="1"/>
    <col min="9" max="16384" width="3.5703125" style="35"/>
  </cols>
  <sheetData>
    <row r="2" spans="2:8" ht="18.75" customHeight="1" x14ac:dyDescent="0.25">
      <c r="C2" s="177" t="s">
        <v>25</v>
      </c>
      <c r="D2" s="177"/>
      <c r="E2" s="177"/>
      <c r="F2" s="177"/>
      <c r="G2" s="177"/>
      <c r="H2" s="177"/>
    </row>
    <row r="3" spans="2:8" ht="18.75" customHeight="1" thickBot="1" x14ac:dyDescent="0.3"/>
    <row r="4" spans="2:8" ht="18.75" customHeight="1" x14ac:dyDescent="0.25">
      <c r="B4" s="178" t="s">
        <v>91</v>
      </c>
      <c r="C4" s="184" t="s">
        <v>17</v>
      </c>
      <c r="D4" s="181" t="s">
        <v>69</v>
      </c>
      <c r="E4" s="174" t="s">
        <v>73</v>
      </c>
      <c r="F4" s="181" t="s">
        <v>70</v>
      </c>
      <c r="G4" s="181" t="s">
        <v>71</v>
      </c>
      <c r="H4" s="171" t="s">
        <v>72</v>
      </c>
    </row>
    <row r="5" spans="2:8" ht="18.75" customHeight="1" x14ac:dyDescent="0.25">
      <c r="B5" s="179"/>
      <c r="C5" s="185"/>
      <c r="D5" s="182"/>
      <c r="E5" s="175"/>
      <c r="F5" s="182"/>
      <c r="G5" s="182"/>
      <c r="H5" s="172"/>
    </row>
    <row r="6" spans="2:8" ht="18.75" customHeight="1" thickBot="1" x14ac:dyDescent="0.3">
      <c r="B6" s="180"/>
      <c r="C6" s="186"/>
      <c r="D6" s="183"/>
      <c r="E6" s="176"/>
      <c r="F6" s="183"/>
      <c r="G6" s="183"/>
      <c r="H6" s="173"/>
    </row>
    <row r="7" spans="2:8" ht="18.75" customHeight="1" x14ac:dyDescent="0.25">
      <c r="B7" s="36">
        <v>1</v>
      </c>
      <c r="C7" s="37" t="s">
        <v>26</v>
      </c>
      <c r="D7" s="38">
        <v>0</v>
      </c>
      <c r="E7" s="38"/>
      <c r="F7" s="38">
        <v>0</v>
      </c>
      <c r="G7" s="38">
        <v>0</v>
      </c>
      <c r="H7" s="39">
        <v>0</v>
      </c>
    </row>
    <row r="8" spans="2:8" ht="18.75" customHeight="1" x14ac:dyDescent="0.25">
      <c r="B8" s="40">
        <v>2</v>
      </c>
      <c r="C8" s="41" t="s">
        <v>27</v>
      </c>
      <c r="D8" s="42">
        <v>0.35</v>
      </c>
      <c r="E8" s="42" t="s">
        <v>26</v>
      </c>
      <c r="F8" s="43">
        <v>2.7E-11</v>
      </c>
      <c r="G8" s="44">
        <v>825</v>
      </c>
      <c r="H8" s="45">
        <v>1000</v>
      </c>
    </row>
    <row r="9" spans="2:8" ht="18.75" customHeight="1" x14ac:dyDescent="0.25">
      <c r="B9" s="40">
        <v>3</v>
      </c>
      <c r="C9" s="41" t="s">
        <v>28</v>
      </c>
      <c r="D9" s="42">
        <v>2.4E-2</v>
      </c>
      <c r="E9" s="42" t="s">
        <v>26</v>
      </c>
      <c r="F9" s="43">
        <v>1.8999999999999999E-10</v>
      </c>
      <c r="G9" s="44">
        <v>1</v>
      </c>
      <c r="H9" s="45">
        <v>1000</v>
      </c>
    </row>
    <row r="10" spans="2:8" ht="18.75" customHeight="1" x14ac:dyDescent="0.25">
      <c r="B10" s="40">
        <v>4</v>
      </c>
      <c r="C10" s="41" t="s">
        <v>29</v>
      </c>
      <c r="D10" s="42">
        <v>0.04</v>
      </c>
      <c r="E10" s="42" t="s">
        <v>26</v>
      </c>
      <c r="F10" s="43">
        <v>9.4999999999999995E-11</v>
      </c>
      <c r="G10" s="44">
        <v>50</v>
      </c>
      <c r="H10" s="45">
        <v>1400</v>
      </c>
    </row>
    <row r="11" spans="2:8" ht="18.75" customHeight="1" x14ac:dyDescent="0.25">
      <c r="B11" s="40">
        <v>5</v>
      </c>
      <c r="C11" s="41" t="s">
        <v>30</v>
      </c>
      <c r="D11" s="42">
        <v>0.04</v>
      </c>
      <c r="E11" s="42" t="s">
        <v>26</v>
      </c>
      <c r="F11" s="43">
        <v>9.4999999999999995E-11</v>
      </c>
      <c r="G11" s="44">
        <v>55</v>
      </c>
      <c r="H11" s="45">
        <v>2100</v>
      </c>
    </row>
    <row r="12" spans="2:8" ht="18.75" customHeight="1" x14ac:dyDescent="0.25">
      <c r="B12" s="40">
        <v>6</v>
      </c>
      <c r="C12" s="41" t="s">
        <v>31</v>
      </c>
      <c r="D12" s="42">
        <v>0.09</v>
      </c>
      <c r="E12" s="42" t="s">
        <v>26</v>
      </c>
      <c r="F12" s="43">
        <v>1.6999999999999999E-11</v>
      </c>
      <c r="G12" s="44">
        <v>550</v>
      </c>
      <c r="H12" s="45">
        <v>2100</v>
      </c>
    </row>
    <row r="13" spans="2:8" ht="18.75" customHeight="1" x14ac:dyDescent="0.25">
      <c r="B13" s="40">
        <v>7</v>
      </c>
      <c r="C13" s="41" t="s">
        <v>32</v>
      </c>
      <c r="D13" s="42">
        <v>0.7</v>
      </c>
      <c r="E13" s="42" t="s">
        <v>26</v>
      </c>
      <c r="F13" s="43">
        <v>2.7099999999999999E-11</v>
      </c>
      <c r="G13" s="44">
        <v>1600</v>
      </c>
      <c r="H13" s="45">
        <v>850</v>
      </c>
    </row>
    <row r="14" spans="2:8" ht="18.75" customHeight="1" x14ac:dyDescent="0.25">
      <c r="B14" s="40">
        <v>8</v>
      </c>
      <c r="C14" s="41" t="s">
        <v>33</v>
      </c>
      <c r="D14" s="42">
        <v>1.65</v>
      </c>
      <c r="E14" s="42" t="s">
        <v>26</v>
      </c>
      <c r="F14" s="43">
        <v>1.5799999999999999E-12</v>
      </c>
      <c r="G14" s="44">
        <v>2300</v>
      </c>
      <c r="H14" s="45">
        <v>1000</v>
      </c>
    </row>
    <row r="15" spans="2:8" ht="18.75" customHeight="1" x14ac:dyDescent="0.25">
      <c r="B15" s="40">
        <v>9</v>
      </c>
      <c r="C15" s="41" t="s">
        <v>34</v>
      </c>
      <c r="D15" s="42">
        <v>6.5000000000000002E-2</v>
      </c>
      <c r="E15" s="42" t="s">
        <v>26</v>
      </c>
      <c r="F15" s="43">
        <v>9.4999999999999995E-11</v>
      </c>
      <c r="G15" s="44">
        <v>1900</v>
      </c>
      <c r="H15" s="45">
        <v>1000</v>
      </c>
    </row>
    <row r="16" spans="2:8" ht="18.75" customHeight="1" x14ac:dyDescent="0.25">
      <c r="B16" s="40">
        <v>10</v>
      </c>
      <c r="C16" s="41" t="s">
        <v>35</v>
      </c>
      <c r="D16" s="42">
        <v>0.17</v>
      </c>
      <c r="E16" s="42" t="s">
        <v>26</v>
      </c>
      <c r="F16" s="43">
        <v>1.46E-11</v>
      </c>
      <c r="G16" s="44">
        <v>800</v>
      </c>
      <c r="H16" s="45">
        <v>1700</v>
      </c>
    </row>
    <row r="17" spans="2:8" ht="18.75" customHeight="1" x14ac:dyDescent="0.25">
      <c r="B17" s="40">
        <v>11</v>
      </c>
      <c r="C17" s="41" t="s">
        <v>36</v>
      </c>
      <c r="D17" s="42">
        <v>0.75</v>
      </c>
      <c r="E17" s="42" t="s">
        <v>26</v>
      </c>
      <c r="F17" s="43">
        <v>3.1699999999999998E-11</v>
      </c>
      <c r="G17" s="44">
        <v>1500</v>
      </c>
      <c r="H17" s="45">
        <v>1000</v>
      </c>
    </row>
    <row r="18" spans="2:8" ht="18.75" customHeight="1" x14ac:dyDescent="0.25">
      <c r="B18" s="40">
        <v>12</v>
      </c>
      <c r="C18" s="41" t="s">
        <v>37</v>
      </c>
      <c r="D18" s="42">
        <v>1.2</v>
      </c>
      <c r="E18" s="42" t="s">
        <v>26</v>
      </c>
      <c r="F18" s="43">
        <v>1.8999999999999999E-11</v>
      </c>
      <c r="G18" s="44">
        <v>2000</v>
      </c>
      <c r="H18" s="45">
        <v>1000</v>
      </c>
    </row>
    <row r="19" spans="2:8" ht="18.75" customHeight="1" x14ac:dyDescent="0.25">
      <c r="B19" s="40">
        <v>13</v>
      </c>
      <c r="C19" s="41" t="s">
        <v>38</v>
      </c>
      <c r="D19" s="42">
        <v>3.6999999999999998E-2</v>
      </c>
      <c r="E19" s="42" t="s">
        <v>26</v>
      </c>
      <c r="F19" s="43">
        <v>1.8999999999999999E-10</v>
      </c>
      <c r="G19" s="44">
        <v>90</v>
      </c>
      <c r="H19" s="45">
        <v>1030</v>
      </c>
    </row>
    <row r="20" spans="2:8" ht="18.75" customHeight="1" x14ac:dyDescent="0.25">
      <c r="B20" s="40">
        <v>14</v>
      </c>
      <c r="C20" s="41" t="s">
        <v>39</v>
      </c>
      <c r="D20" s="42">
        <v>1.75</v>
      </c>
      <c r="E20" s="42" t="s">
        <v>26</v>
      </c>
      <c r="F20" s="43">
        <v>5.9999999999999997E-13</v>
      </c>
      <c r="G20" s="44">
        <v>2500</v>
      </c>
      <c r="H20" s="45">
        <v>960</v>
      </c>
    </row>
    <row r="21" spans="2:8" ht="18.75" customHeight="1" x14ac:dyDescent="0.25">
      <c r="B21" s="40">
        <v>15</v>
      </c>
      <c r="C21" s="41" t="s">
        <v>40</v>
      </c>
      <c r="D21" s="42">
        <v>0.93</v>
      </c>
      <c r="E21" s="42" t="s">
        <v>26</v>
      </c>
      <c r="F21" s="43">
        <v>4.9999999999999999E-13</v>
      </c>
      <c r="G21" s="44">
        <v>1900</v>
      </c>
      <c r="H21" s="45">
        <v>1000</v>
      </c>
    </row>
    <row r="22" spans="2:8" ht="18.75" customHeight="1" x14ac:dyDescent="0.25">
      <c r="B22" s="40">
        <v>16</v>
      </c>
      <c r="C22" s="41" t="s">
        <v>41</v>
      </c>
      <c r="D22" s="42">
        <v>0.52</v>
      </c>
      <c r="E22" s="42" t="s">
        <v>26</v>
      </c>
      <c r="F22" s="43">
        <v>3.1999999999999999E-11</v>
      </c>
      <c r="G22" s="44">
        <v>1300</v>
      </c>
      <c r="H22" s="45">
        <v>1000</v>
      </c>
    </row>
    <row r="23" spans="2:8" ht="18.75" customHeight="1" x14ac:dyDescent="0.25">
      <c r="B23" s="40">
        <v>17</v>
      </c>
      <c r="C23" s="41" t="s">
        <v>75</v>
      </c>
      <c r="D23" s="42">
        <v>0.13</v>
      </c>
      <c r="E23" s="42" t="s">
        <v>26</v>
      </c>
      <c r="F23" s="43">
        <v>5.9999999999999997E-13</v>
      </c>
      <c r="G23" s="44">
        <v>750</v>
      </c>
      <c r="H23" s="45">
        <v>960</v>
      </c>
    </row>
    <row r="24" spans="2:8" ht="18.75" customHeight="1" x14ac:dyDescent="0.25">
      <c r="B24" s="40">
        <v>18</v>
      </c>
      <c r="C24" s="41" t="s">
        <v>42</v>
      </c>
      <c r="D24" s="42">
        <v>0.14000000000000001</v>
      </c>
      <c r="E24" s="42" t="s">
        <v>26</v>
      </c>
      <c r="F24" s="43">
        <v>5.4300000000000001E-12</v>
      </c>
      <c r="G24" s="44">
        <v>540</v>
      </c>
      <c r="H24" s="45">
        <v>2400</v>
      </c>
    </row>
    <row r="25" spans="2:8" ht="18.75" customHeight="1" x14ac:dyDescent="0.25">
      <c r="B25" s="40">
        <v>19</v>
      </c>
      <c r="C25" s="41" t="s">
        <v>74</v>
      </c>
      <c r="D25" s="42" t="s">
        <v>26</v>
      </c>
      <c r="E25" s="42">
        <v>0.23</v>
      </c>
      <c r="F25" s="44"/>
      <c r="G25" s="44"/>
      <c r="H25" s="45"/>
    </row>
    <row r="26" spans="2:8" ht="18.75" customHeight="1" x14ac:dyDescent="0.25">
      <c r="B26" s="40">
        <v>20</v>
      </c>
      <c r="C26" s="41"/>
      <c r="D26" s="42"/>
      <c r="E26" s="42"/>
      <c r="F26" s="43"/>
      <c r="G26" s="44"/>
      <c r="H26" s="45"/>
    </row>
    <row r="27" spans="2:8" ht="18.75" customHeight="1" x14ac:dyDescent="0.25">
      <c r="B27" s="40">
        <v>21</v>
      </c>
      <c r="C27" s="41"/>
      <c r="D27" s="42"/>
      <c r="E27" s="42"/>
      <c r="F27" s="43"/>
      <c r="G27" s="44"/>
      <c r="H27" s="45"/>
    </row>
    <row r="28" spans="2:8" ht="18.75" customHeight="1" x14ac:dyDescent="0.25">
      <c r="B28" s="40">
        <v>22</v>
      </c>
      <c r="C28" s="41"/>
      <c r="D28" s="42"/>
      <c r="E28" s="42"/>
      <c r="F28" s="44"/>
      <c r="G28" s="44"/>
      <c r="H28" s="45"/>
    </row>
    <row r="29" spans="2:8" ht="18.75" customHeight="1" x14ac:dyDescent="0.25">
      <c r="B29" s="40">
        <v>23</v>
      </c>
      <c r="C29" s="41"/>
      <c r="D29" s="42"/>
      <c r="E29" s="42"/>
      <c r="F29" s="44"/>
      <c r="G29" s="44"/>
      <c r="H29" s="45"/>
    </row>
    <row r="30" spans="2:8" ht="18.75" customHeight="1" x14ac:dyDescent="0.25">
      <c r="B30" s="40">
        <v>24</v>
      </c>
      <c r="C30" s="41"/>
      <c r="D30" s="42"/>
      <c r="E30" s="42"/>
      <c r="F30" s="44"/>
      <c r="G30" s="44"/>
      <c r="H30" s="45"/>
    </row>
    <row r="31" spans="2:8" ht="18.75" customHeight="1" x14ac:dyDescent="0.25">
      <c r="B31" s="40">
        <v>25</v>
      </c>
      <c r="C31" s="41"/>
      <c r="D31" s="42"/>
      <c r="E31" s="42"/>
      <c r="F31" s="44"/>
      <c r="G31" s="44"/>
      <c r="H31" s="45"/>
    </row>
    <row r="32" spans="2:8" ht="18.75" customHeight="1" x14ac:dyDescent="0.25">
      <c r="B32" s="40">
        <v>26</v>
      </c>
      <c r="C32" s="41"/>
      <c r="D32" s="42"/>
      <c r="E32" s="42"/>
      <c r="F32" s="44"/>
      <c r="G32" s="44"/>
      <c r="H32" s="45"/>
    </row>
    <row r="33" spans="2:8" ht="18.75" customHeight="1" x14ac:dyDescent="0.25">
      <c r="B33" s="40">
        <v>27</v>
      </c>
      <c r="C33" s="41"/>
      <c r="D33" s="42"/>
      <c r="E33" s="42"/>
      <c r="F33" s="44"/>
      <c r="G33" s="44"/>
      <c r="H33" s="45"/>
    </row>
    <row r="34" spans="2:8" ht="18.75" customHeight="1" x14ac:dyDescent="0.25">
      <c r="B34" s="40">
        <v>28</v>
      </c>
      <c r="C34" s="41"/>
      <c r="D34" s="42"/>
      <c r="E34" s="42"/>
      <c r="F34" s="44"/>
      <c r="G34" s="44"/>
      <c r="H34" s="45"/>
    </row>
    <row r="35" spans="2:8" ht="18.75" customHeight="1" x14ac:dyDescent="0.25">
      <c r="B35" s="40">
        <v>29</v>
      </c>
      <c r="C35" s="41"/>
      <c r="D35" s="42"/>
      <c r="E35" s="42"/>
      <c r="F35" s="44"/>
      <c r="G35" s="44"/>
      <c r="H35" s="45"/>
    </row>
    <row r="36" spans="2:8" ht="18.75" customHeight="1" x14ac:dyDescent="0.25">
      <c r="B36" s="40">
        <v>30</v>
      </c>
      <c r="C36" s="41"/>
      <c r="D36" s="42"/>
      <c r="E36" s="42"/>
      <c r="F36" s="44"/>
      <c r="G36" s="44"/>
      <c r="H36" s="45"/>
    </row>
    <row r="37" spans="2:8" ht="18.75" customHeight="1" x14ac:dyDescent="0.25">
      <c r="B37" s="40">
        <v>31</v>
      </c>
      <c r="C37" s="41"/>
      <c r="D37" s="42"/>
      <c r="E37" s="42"/>
      <c r="F37" s="44"/>
      <c r="G37" s="44"/>
      <c r="H37" s="45"/>
    </row>
    <row r="38" spans="2:8" ht="18.75" customHeight="1" x14ac:dyDescent="0.25">
      <c r="B38" s="40">
        <v>32</v>
      </c>
      <c r="C38" s="41"/>
      <c r="D38" s="42"/>
      <c r="E38" s="42"/>
      <c r="F38" s="44"/>
      <c r="G38" s="44"/>
      <c r="H38" s="45"/>
    </row>
    <row r="39" spans="2:8" ht="18.75" customHeight="1" x14ac:dyDescent="0.25">
      <c r="B39" s="40">
        <v>33</v>
      </c>
      <c r="C39" s="41"/>
      <c r="D39" s="42"/>
      <c r="E39" s="42"/>
      <c r="F39" s="44"/>
      <c r="G39" s="44"/>
      <c r="H39" s="45"/>
    </row>
    <row r="40" spans="2:8" ht="18.75" customHeight="1" x14ac:dyDescent="0.25">
      <c r="B40" s="40">
        <v>34</v>
      </c>
      <c r="C40" s="41"/>
      <c r="D40" s="42"/>
      <c r="E40" s="42"/>
      <c r="F40" s="44"/>
      <c r="G40" s="44"/>
      <c r="H40" s="45"/>
    </row>
    <row r="41" spans="2:8" ht="18.75" customHeight="1" x14ac:dyDescent="0.25">
      <c r="B41" s="40">
        <v>35</v>
      </c>
      <c r="C41" s="41"/>
      <c r="D41" s="42"/>
      <c r="E41" s="42"/>
      <c r="F41" s="44"/>
      <c r="G41" s="44"/>
      <c r="H41" s="45"/>
    </row>
    <row r="42" spans="2:8" ht="18.75" customHeight="1" x14ac:dyDescent="0.25">
      <c r="B42" s="40">
        <v>36</v>
      </c>
      <c r="C42" s="41"/>
      <c r="D42" s="42"/>
      <c r="E42" s="42"/>
      <c r="F42" s="44"/>
      <c r="G42" s="44"/>
      <c r="H42" s="45"/>
    </row>
    <row r="43" spans="2:8" ht="18.75" customHeight="1" x14ac:dyDescent="0.25">
      <c r="B43" s="40">
        <v>37</v>
      </c>
      <c r="C43" s="41"/>
      <c r="D43" s="42"/>
      <c r="E43" s="42"/>
      <c r="F43" s="44"/>
      <c r="G43" s="44"/>
      <c r="H43" s="45"/>
    </row>
    <row r="44" spans="2:8" ht="18.75" customHeight="1" x14ac:dyDescent="0.25">
      <c r="B44" s="40">
        <v>38</v>
      </c>
      <c r="C44" s="41"/>
      <c r="D44" s="42"/>
      <c r="E44" s="42"/>
      <c r="F44" s="44"/>
      <c r="G44" s="44"/>
      <c r="H44" s="45"/>
    </row>
    <row r="45" spans="2:8" ht="18.75" customHeight="1" x14ac:dyDescent="0.25">
      <c r="B45" s="40">
        <v>39</v>
      </c>
      <c r="C45" s="41"/>
      <c r="D45" s="42"/>
      <c r="E45" s="42"/>
      <c r="F45" s="44"/>
      <c r="G45" s="44"/>
      <c r="H45" s="45"/>
    </row>
    <row r="46" spans="2:8" ht="18.75" customHeight="1" x14ac:dyDescent="0.25">
      <c r="B46" s="40">
        <v>40</v>
      </c>
      <c r="C46" s="41"/>
      <c r="D46" s="42"/>
      <c r="E46" s="42"/>
      <c r="F46" s="44"/>
      <c r="G46" s="44"/>
      <c r="H46" s="45"/>
    </row>
    <row r="47" spans="2:8" ht="18.75" customHeight="1" x14ac:dyDescent="0.25">
      <c r="B47" s="40">
        <v>41</v>
      </c>
      <c r="C47" s="41"/>
      <c r="D47" s="42"/>
      <c r="E47" s="42"/>
      <c r="F47" s="44"/>
      <c r="G47" s="44"/>
      <c r="H47" s="45"/>
    </row>
    <row r="48" spans="2:8" ht="18.75" customHeight="1" x14ac:dyDescent="0.25">
      <c r="B48" s="40">
        <v>42</v>
      </c>
      <c r="C48" s="41"/>
      <c r="D48" s="42"/>
      <c r="E48" s="42"/>
      <c r="F48" s="44"/>
      <c r="G48" s="44"/>
      <c r="H48" s="45"/>
    </row>
    <row r="49" spans="2:8" ht="18.75" customHeight="1" x14ac:dyDescent="0.25">
      <c r="B49" s="40">
        <v>43</v>
      </c>
      <c r="C49" s="41"/>
      <c r="D49" s="42"/>
      <c r="E49" s="42"/>
      <c r="F49" s="44"/>
      <c r="G49" s="44"/>
      <c r="H49" s="45"/>
    </row>
    <row r="50" spans="2:8" ht="18.75" customHeight="1" x14ac:dyDescent="0.25">
      <c r="B50" s="40">
        <v>44</v>
      </c>
      <c r="C50" s="41"/>
      <c r="D50" s="42"/>
      <c r="E50" s="42"/>
      <c r="F50" s="44"/>
      <c r="G50" s="44"/>
      <c r="H50" s="45"/>
    </row>
    <row r="51" spans="2:8" ht="18.75" customHeight="1" x14ac:dyDescent="0.25">
      <c r="B51" s="40">
        <v>45</v>
      </c>
      <c r="C51" s="41"/>
      <c r="D51" s="42"/>
      <c r="E51" s="42"/>
      <c r="F51" s="44"/>
      <c r="G51" s="44"/>
      <c r="H51" s="45"/>
    </row>
    <row r="52" spans="2:8" ht="18.75" customHeight="1" x14ac:dyDescent="0.25">
      <c r="B52" s="40">
        <v>46</v>
      </c>
      <c r="C52" s="41"/>
      <c r="D52" s="42"/>
      <c r="E52" s="42"/>
      <c r="F52" s="44"/>
      <c r="G52" s="44"/>
      <c r="H52" s="45"/>
    </row>
    <row r="53" spans="2:8" ht="18.75" customHeight="1" x14ac:dyDescent="0.25">
      <c r="B53" s="40">
        <v>47</v>
      </c>
      <c r="C53" s="41"/>
      <c r="D53" s="42"/>
      <c r="E53" s="42"/>
      <c r="F53" s="44"/>
      <c r="G53" s="44"/>
      <c r="H53" s="45"/>
    </row>
    <row r="54" spans="2:8" ht="18.75" customHeight="1" x14ac:dyDescent="0.25">
      <c r="B54" s="40">
        <v>48</v>
      </c>
      <c r="C54" s="41"/>
      <c r="D54" s="42"/>
      <c r="E54" s="42"/>
      <c r="F54" s="44"/>
      <c r="G54" s="44"/>
      <c r="H54" s="45"/>
    </row>
    <row r="55" spans="2:8" ht="18.75" customHeight="1" x14ac:dyDescent="0.25">
      <c r="B55" s="40">
        <v>49</v>
      </c>
      <c r="C55" s="41"/>
      <c r="D55" s="42"/>
      <c r="E55" s="42"/>
      <c r="F55" s="44"/>
      <c r="G55" s="44"/>
      <c r="H55" s="45"/>
    </row>
    <row r="56" spans="2:8" ht="18.75" customHeight="1" x14ac:dyDescent="0.25">
      <c r="B56" s="40">
        <v>50</v>
      </c>
      <c r="C56" s="41"/>
      <c r="D56" s="42"/>
      <c r="E56" s="42"/>
      <c r="F56" s="44"/>
      <c r="G56" s="44"/>
      <c r="H56" s="45"/>
    </row>
    <row r="57" spans="2:8" ht="18.75" customHeight="1" x14ac:dyDescent="0.25">
      <c r="B57" s="40">
        <v>51</v>
      </c>
      <c r="C57" s="41"/>
      <c r="D57" s="42"/>
      <c r="E57" s="42"/>
      <c r="F57" s="44"/>
      <c r="G57" s="44"/>
      <c r="H57" s="45"/>
    </row>
    <row r="58" spans="2:8" ht="18.75" customHeight="1" x14ac:dyDescent="0.25">
      <c r="B58" s="40">
        <v>52</v>
      </c>
      <c r="C58" s="41"/>
      <c r="D58" s="42"/>
      <c r="E58" s="42"/>
      <c r="F58" s="44"/>
      <c r="G58" s="44"/>
      <c r="H58" s="45"/>
    </row>
    <row r="59" spans="2:8" ht="18.75" customHeight="1" x14ac:dyDescent="0.25">
      <c r="B59" s="40">
        <v>53</v>
      </c>
      <c r="C59" s="41"/>
      <c r="D59" s="42"/>
      <c r="E59" s="42"/>
      <c r="F59" s="44"/>
      <c r="G59" s="44"/>
      <c r="H59" s="45"/>
    </row>
    <row r="60" spans="2:8" ht="18.75" customHeight="1" x14ac:dyDescent="0.25">
      <c r="B60" s="40">
        <v>54</v>
      </c>
      <c r="C60" s="41"/>
      <c r="D60" s="42"/>
      <c r="E60" s="42"/>
      <c r="F60" s="44"/>
      <c r="G60" s="44"/>
      <c r="H60" s="45"/>
    </row>
    <row r="61" spans="2:8" ht="18.75" customHeight="1" x14ac:dyDescent="0.25">
      <c r="B61" s="40">
        <v>55</v>
      </c>
      <c r="C61" s="41"/>
      <c r="D61" s="42"/>
      <c r="E61" s="42"/>
      <c r="F61" s="44"/>
      <c r="G61" s="44"/>
      <c r="H61" s="45"/>
    </row>
    <row r="62" spans="2:8" ht="18.75" customHeight="1" x14ac:dyDescent="0.25">
      <c r="B62" s="40">
        <v>56</v>
      </c>
      <c r="C62" s="41"/>
      <c r="D62" s="42"/>
      <c r="E62" s="42"/>
      <c r="F62" s="44"/>
      <c r="G62" s="44"/>
      <c r="H62" s="45"/>
    </row>
    <row r="63" spans="2:8" ht="18.75" customHeight="1" x14ac:dyDescent="0.25">
      <c r="B63" s="40">
        <v>57</v>
      </c>
      <c r="C63" s="41"/>
      <c r="D63" s="42"/>
      <c r="E63" s="42"/>
      <c r="F63" s="44"/>
      <c r="G63" s="44"/>
      <c r="H63" s="45"/>
    </row>
    <row r="64" spans="2:8" ht="18.75" customHeight="1" x14ac:dyDescent="0.25">
      <c r="B64" s="40">
        <v>58</v>
      </c>
      <c r="C64" s="41"/>
      <c r="D64" s="42"/>
      <c r="E64" s="42"/>
      <c r="F64" s="44"/>
      <c r="G64" s="44"/>
      <c r="H64" s="45"/>
    </row>
    <row r="65" spans="2:8" ht="18.75" customHeight="1" x14ac:dyDescent="0.25">
      <c r="B65" s="40">
        <v>59</v>
      </c>
      <c r="C65" s="41"/>
      <c r="D65" s="42"/>
      <c r="E65" s="42"/>
      <c r="F65" s="44"/>
      <c r="G65" s="44"/>
      <c r="H65" s="45"/>
    </row>
    <row r="66" spans="2:8" ht="18.75" customHeight="1" thickBot="1" x14ac:dyDescent="0.3">
      <c r="B66" s="46">
        <v>60</v>
      </c>
      <c r="C66" s="47"/>
      <c r="D66" s="48"/>
      <c r="E66" s="48"/>
      <c r="F66" s="49"/>
      <c r="G66" s="49"/>
      <c r="H66" s="50"/>
    </row>
  </sheetData>
  <sheetProtection password="CF5D" sheet="1" objects="1" scenarios="1" insertRows="0" selectLockedCells="1"/>
  <mergeCells count="8">
    <mergeCell ref="H4:H6"/>
    <mergeCell ref="E4:E6"/>
    <mergeCell ref="C2:H2"/>
    <mergeCell ref="B4:B6"/>
    <mergeCell ref="F4:F6"/>
    <mergeCell ref="C4:C6"/>
    <mergeCell ref="D4:D6"/>
    <mergeCell ref="G4:G6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Z68"/>
  <sheetViews>
    <sheetView showGridLines="0" workbookViewId="0">
      <selection activeCell="B11" sqref="B11:F11"/>
    </sheetView>
  </sheetViews>
  <sheetFormatPr baseColWidth="10" defaultColWidth="3.5703125" defaultRowHeight="18.75" customHeight="1" x14ac:dyDescent="0.25"/>
  <cols>
    <col min="1" max="16384" width="3.5703125" style="1"/>
  </cols>
  <sheetData>
    <row r="2" spans="2:26" s="2" customFormat="1" ht="18.75" customHeight="1" x14ac:dyDescent="0.25">
      <c r="B2" s="190" t="s">
        <v>43</v>
      </c>
      <c r="C2" s="190"/>
      <c r="D2" s="190"/>
      <c r="E2" s="190"/>
      <c r="F2" s="190"/>
      <c r="G2" s="190"/>
      <c r="H2" s="190"/>
      <c r="I2" s="190"/>
      <c r="J2" s="190"/>
      <c r="K2" s="190"/>
      <c r="O2" s="190" t="s">
        <v>44</v>
      </c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</row>
    <row r="3" spans="2:26" s="2" customFormat="1" ht="18.75" customHeight="1" x14ac:dyDescent="0.25">
      <c r="B3" s="190"/>
      <c r="C3" s="190"/>
      <c r="D3" s="190"/>
      <c r="E3" s="190"/>
      <c r="F3" s="190"/>
      <c r="G3" s="190"/>
      <c r="H3" s="190"/>
      <c r="I3" s="190"/>
      <c r="J3" s="190"/>
      <c r="K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</row>
    <row r="4" spans="2:26" s="2" customFormat="1" ht="18.75" customHeight="1" thickBot="1" x14ac:dyDescent="0.3">
      <c r="B4" s="190"/>
      <c r="C4" s="190"/>
      <c r="D4" s="190"/>
      <c r="E4" s="190"/>
      <c r="F4" s="190"/>
      <c r="G4" s="190"/>
      <c r="H4" s="190"/>
      <c r="I4" s="190"/>
      <c r="J4" s="190"/>
      <c r="K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</row>
    <row r="5" spans="2:26" ht="18.75" customHeight="1" x14ac:dyDescent="0.25">
      <c r="B5" s="197" t="s">
        <v>4</v>
      </c>
      <c r="C5" s="191"/>
      <c r="D5" s="191"/>
      <c r="E5" s="191"/>
      <c r="F5" s="198"/>
      <c r="G5" s="191" t="s">
        <v>5</v>
      </c>
      <c r="H5" s="191"/>
      <c r="I5" s="191"/>
      <c r="J5" s="191"/>
      <c r="K5" s="192"/>
      <c r="U5" s="211" t="s">
        <v>14</v>
      </c>
      <c r="V5" s="81"/>
      <c r="W5" s="81"/>
      <c r="X5" s="105" t="s">
        <v>15</v>
      </c>
      <c r="Y5" s="81"/>
      <c r="Z5" s="209"/>
    </row>
    <row r="6" spans="2:26" ht="18.75" customHeight="1" thickBot="1" x14ac:dyDescent="0.3">
      <c r="B6" s="199"/>
      <c r="C6" s="193"/>
      <c r="D6" s="193"/>
      <c r="E6" s="193"/>
      <c r="F6" s="200"/>
      <c r="G6" s="193"/>
      <c r="H6" s="193"/>
      <c r="I6" s="193"/>
      <c r="J6" s="193"/>
      <c r="K6" s="194"/>
      <c r="U6" s="86"/>
      <c r="V6" s="87"/>
      <c r="W6" s="87"/>
      <c r="X6" s="87"/>
      <c r="Y6" s="87"/>
      <c r="Z6" s="210"/>
    </row>
    <row r="7" spans="2:26" ht="18.75" customHeight="1" thickBot="1" x14ac:dyDescent="0.3">
      <c r="B7" s="201"/>
      <c r="C7" s="202"/>
      <c r="D7" s="202"/>
      <c r="E7" s="202"/>
      <c r="F7" s="202"/>
      <c r="G7" s="195"/>
      <c r="H7" s="195"/>
      <c r="I7" s="195"/>
      <c r="J7" s="195"/>
      <c r="K7" s="196"/>
      <c r="N7" s="1">
        <v>11</v>
      </c>
      <c r="O7" s="80" t="s">
        <v>7</v>
      </c>
      <c r="P7" s="81"/>
      <c r="Q7" s="81"/>
      <c r="R7" s="81" t="s">
        <v>9</v>
      </c>
      <c r="S7" s="81"/>
      <c r="T7" s="81"/>
      <c r="U7" s="212">
        <v>0.13</v>
      </c>
      <c r="V7" s="212"/>
      <c r="W7" s="212"/>
      <c r="X7" s="212">
        <v>0.04</v>
      </c>
      <c r="Y7" s="212"/>
      <c r="Z7" s="213"/>
    </row>
    <row r="8" spans="2:26" ht="18.75" customHeight="1" x14ac:dyDescent="0.25">
      <c r="B8" s="208">
        <v>-20</v>
      </c>
      <c r="C8" s="206"/>
      <c r="D8" s="206"/>
      <c r="E8" s="206"/>
      <c r="F8" s="206"/>
      <c r="G8" s="206">
        <v>103</v>
      </c>
      <c r="H8" s="206"/>
      <c r="I8" s="206"/>
      <c r="J8" s="206"/>
      <c r="K8" s="207"/>
      <c r="N8" s="1">
        <v>12</v>
      </c>
      <c r="O8" s="82"/>
      <c r="P8" s="71"/>
      <c r="Q8" s="71"/>
      <c r="R8" s="71" t="s">
        <v>10</v>
      </c>
      <c r="S8" s="71"/>
      <c r="T8" s="71"/>
      <c r="U8" s="214">
        <v>0.13</v>
      </c>
      <c r="V8" s="214"/>
      <c r="W8" s="214"/>
      <c r="X8" s="214">
        <v>0.13</v>
      </c>
      <c r="Y8" s="214"/>
      <c r="Z8" s="215"/>
    </row>
    <row r="9" spans="2:26" ht="18.75" customHeight="1" x14ac:dyDescent="0.25">
      <c r="B9" s="189">
        <v>-19</v>
      </c>
      <c r="C9" s="187"/>
      <c r="D9" s="187"/>
      <c r="E9" s="187"/>
      <c r="F9" s="187"/>
      <c r="G9" s="187">
        <v>114</v>
      </c>
      <c r="H9" s="187"/>
      <c r="I9" s="187"/>
      <c r="J9" s="187"/>
      <c r="K9" s="188"/>
      <c r="N9" s="1">
        <v>21</v>
      </c>
      <c r="O9" s="82" t="s">
        <v>6</v>
      </c>
      <c r="P9" s="71"/>
      <c r="Q9" s="71"/>
      <c r="R9" s="71" t="s">
        <v>9</v>
      </c>
      <c r="S9" s="71"/>
      <c r="T9" s="71"/>
      <c r="U9" s="214">
        <v>0.1</v>
      </c>
      <c r="V9" s="214"/>
      <c r="W9" s="214"/>
      <c r="X9" s="214">
        <v>0.04</v>
      </c>
      <c r="Y9" s="214"/>
      <c r="Z9" s="215"/>
    </row>
    <row r="10" spans="2:26" ht="18.75" customHeight="1" x14ac:dyDescent="0.25">
      <c r="B10" s="189">
        <v>-18</v>
      </c>
      <c r="C10" s="187"/>
      <c r="D10" s="187"/>
      <c r="E10" s="187"/>
      <c r="F10" s="187"/>
      <c r="G10" s="187">
        <v>125</v>
      </c>
      <c r="H10" s="187"/>
      <c r="I10" s="187"/>
      <c r="J10" s="187"/>
      <c r="K10" s="188"/>
      <c r="N10" s="1">
        <v>22</v>
      </c>
      <c r="O10" s="82"/>
      <c r="P10" s="71"/>
      <c r="Q10" s="71"/>
      <c r="R10" s="71" t="s">
        <v>10</v>
      </c>
      <c r="S10" s="71"/>
      <c r="T10" s="71"/>
      <c r="U10" s="214">
        <v>0.1</v>
      </c>
      <c r="V10" s="214"/>
      <c r="W10" s="214"/>
      <c r="X10" s="214">
        <v>0.1</v>
      </c>
      <c r="Y10" s="214"/>
      <c r="Z10" s="215"/>
    </row>
    <row r="11" spans="2:26" ht="18.75" customHeight="1" x14ac:dyDescent="0.25">
      <c r="B11" s="189">
        <v>-17</v>
      </c>
      <c r="C11" s="187"/>
      <c r="D11" s="187"/>
      <c r="E11" s="187"/>
      <c r="F11" s="187"/>
      <c r="G11" s="187">
        <v>137</v>
      </c>
      <c r="H11" s="187"/>
      <c r="I11" s="187"/>
      <c r="J11" s="187"/>
      <c r="K11" s="188"/>
      <c r="N11" s="1">
        <v>31</v>
      </c>
      <c r="O11" s="82" t="s">
        <v>8</v>
      </c>
      <c r="P11" s="71"/>
      <c r="Q11" s="71"/>
      <c r="R11" s="71" t="s">
        <v>9</v>
      </c>
      <c r="S11" s="71"/>
      <c r="T11" s="71"/>
      <c r="U11" s="214">
        <v>0.17</v>
      </c>
      <c r="V11" s="214"/>
      <c r="W11" s="214"/>
      <c r="X11" s="214">
        <v>0.04</v>
      </c>
      <c r="Y11" s="214"/>
      <c r="Z11" s="215"/>
    </row>
    <row r="12" spans="2:26" ht="18.75" customHeight="1" thickBot="1" x14ac:dyDescent="0.3">
      <c r="B12" s="189">
        <v>-16</v>
      </c>
      <c r="C12" s="187"/>
      <c r="D12" s="187"/>
      <c r="E12" s="187"/>
      <c r="F12" s="187"/>
      <c r="G12" s="187">
        <v>151</v>
      </c>
      <c r="H12" s="187"/>
      <c r="I12" s="187"/>
      <c r="J12" s="187"/>
      <c r="K12" s="188"/>
      <c r="N12" s="1">
        <v>32</v>
      </c>
      <c r="O12" s="86"/>
      <c r="P12" s="87"/>
      <c r="Q12" s="87"/>
      <c r="R12" s="87" t="s">
        <v>10</v>
      </c>
      <c r="S12" s="87"/>
      <c r="T12" s="87"/>
      <c r="U12" s="216">
        <v>0.17</v>
      </c>
      <c r="V12" s="216"/>
      <c r="W12" s="216"/>
      <c r="X12" s="216">
        <v>0.17</v>
      </c>
      <c r="Y12" s="216"/>
      <c r="Z12" s="217"/>
    </row>
    <row r="13" spans="2:26" ht="18.75" customHeight="1" x14ac:dyDescent="0.25">
      <c r="B13" s="189">
        <v>-15</v>
      </c>
      <c r="C13" s="187"/>
      <c r="D13" s="187"/>
      <c r="E13" s="187"/>
      <c r="F13" s="187"/>
      <c r="G13" s="187">
        <v>165</v>
      </c>
      <c r="H13" s="187"/>
      <c r="I13" s="187"/>
      <c r="J13" s="187"/>
      <c r="K13" s="188"/>
    </row>
    <row r="14" spans="2:26" ht="18.75" customHeight="1" x14ac:dyDescent="0.25">
      <c r="B14" s="189">
        <v>-14</v>
      </c>
      <c r="C14" s="187"/>
      <c r="D14" s="187"/>
      <c r="E14" s="187"/>
      <c r="F14" s="187"/>
      <c r="G14" s="187">
        <v>181</v>
      </c>
      <c r="H14" s="187"/>
      <c r="I14" s="187"/>
      <c r="J14" s="187"/>
      <c r="K14" s="188"/>
    </row>
    <row r="15" spans="2:26" ht="18.75" customHeight="1" x14ac:dyDescent="0.25">
      <c r="B15" s="189">
        <v>-13</v>
      </c>
      <c r="C15" s="187"/>
      <c r="D15" s="187"/>
      <c r="E15" s="187"/>
      <c r="F15" s="187"/>
      <c r="G15" s="187">
        <v>198</v>
      </c>
      <c r="H15" s="187"/>
      <c r="I15" s="187"/>
      <c r="J15" s="187"/>
      <c r="K15" s="188"/>
      <c r="O15" s="1" t="s">
        <v>7</v>
      </c>
    </row>
    <row r="16" spans="2:26" ht="18.75" customHeight="1" x14ac:dyDescent="0.25">
      <c r="B16" s="189">
        <v>-12</v>
      </c>
      <c r="C16" s="187"/>
      <c r="D16" s="187"/>
      <c r="E16" s="187"/>
      <c r="F16" s="187"/>
      <c r="G16" s="187">
        <v>217</v>
      </c>
      <c r="H16" s="187"/>
      <c r="I16" s="187"/>
      <c r="J16" s="187"/>
      <c r="K16" s="188"/>
      <c r="O16" s="1" t="s">
        <v>6</v>
      </c>
    </row>
    <row r="17" spans="2:15" ht="18.75" customHeight="1" x14ac:dyDescent="0.25">
      <c r="B17" s="189">
        <v>-11</v>
      </c>
      <c r="C17" s="187"/>
      <c r="D17" s="187"/>
      <c r="E17" s="187"/>
      <c r="F17" s="187"/>
      <c r="G17" s="187">
        <v>238</v>
      </c>
      <c r="H17" s="187"/>
      <c r="I17" s="187"/>
      <c r="J17" s="187"/>
      <c r="K17" s="188"/>
      <c r="O17" s="1" t="s">
        <v>8</v>
      </c>
    </row>
    <row r="18" spans="2:15" ht="18.75" customHeight="1" x14ac:dyDescent="0.25">
      <c r="B18" s="189">
        <v>-10</v>
      </c>
      <c r="C18" s="187"/>
      <c r="D18" s="187"/>
      <c r="E18" s="187"/>
      <c r="F18" s="187"/>
      <c r="G18" s="187">
        <v>260</v>
      </c>
      <c r="H18" s="187"/>
      <c r="I18" s="187"/>
      <c r="J18" s="187"/>
      <c r="K18" s="188"/>
      <c r="O18" s="1" t="s">
        <v>9</v>
      </c>
    </row>
    <row r="19" spans="2:15" ht="18.75" customHeight="1" x14ac:dyDescent="0.25">
      <c r="B19" s="189">
        <v>-9</v>
      </c>
      <c r="C19" s="187"/>
      <c r="D19" s="187"/>
      <c r="E19" s="187"/>
      <c r="F19" s="187"/>
      <c r="G19" s="187">
        <v>284</v>
      </c>
      <c r="H19" s="187"/>
      <c r="I19" s="187"/>
      <c r="J19" s="187"/>
      <c r="K19" s="188"/>
      <c r="O19" s="1" t="s">
        <v>11</v>
      </c>
    </row>
    <row r="20" spans="2:15" ht="18.75" customHeight="1" x14ac:dyDescent="0.25">
      <c r="B20" s="189">
        <v>-8</v>
      </c>
      <c r="C20" s="187"/>
      <c r="D20" s="187"/>
      <c r="E20" s="187"/>
      <c r="F20" s="187"/>
      <c r="G20" s="187">
        <v>310</v>
      </c>
      <c r="H20" s="187"/>
      <c r="I20" s="187"/>
      <c r="J20" s="187"/>
      <c r="K20" s="188"/>
    </row>
    <row r="21" spans="2:15" ht="18.75" customHeight="1" x14ac:dyDescent="0.25">
      <c r="B21" s="189">
        <v>-7</v>
      </c>
      <c r="C21" s="187"/>
      <c r="D21" s="187"/>
      <c r="E21" s="187"/>
      <c r="F21" s="187"/>
      <c r="G21" s="187">
        <v>338</v>
      </c>
      <c r="H21" s="187"/>
      <c r="I21" s="187"/>
      <c r="J21" s="187"/>
      <c r="K21" s="188"/>
    </row>
    <row r="22" spans="2:15" ht="18.75" customHeight="1" x14ac:dyDescent="0.25">
      <c r="B22" s="189">
        <v>-6</v>
      </c>
      <c r="C22" s="187"/>
      <c r="D22" s="187"/>
      <c r="E22" s="187"/>
      <c r="F22" s="187"/>
      <c r="G22" s="187">
        <v>369</v>
      </c>
      <c r="H22" s="187"/>
      <c r="I22" s="187"/>
      <c r="J22" s="187"/>
      <c r="K22" s="188"/>
    </row>
    <row r="23" spans="2:15" ht="18.75" customHeight="1" x14ac:dyDescent="0.25">
      <c r="B23" s="189">
        <v>-5</v>
      </c>
      <c r="C23" s="187"/>
      <c r="D23" s="187"/>
      <c r="E23" s="187"/>
      <c r="F23" s="187"/>
      <c r="G23" s="187">
        <v>402</v>
      </c>
      <c r="H23" s="187"/>
      <c r="I23" s="187"/>
      <c r="J23" s="187"/>
      <c r="K23" s="188"/>
    </row>
    <row r="24" spans="2:15" ht="18.75" customHeight="1" x14ac:dyDescent="0.25">
      <c r="B24" s="189">
        <v>-4</v>
      </c>
      <c r="C24" s="187"/>
      <c r="D24" s="187"/>
      <c r="E24" s="187"/>
      <c r="F24" s="187"/>
      <c r="G24" s="187">
        <v>437</v>
      </c>
      <c r="H24" s="187"/>
      <c r="I24" s="187"/>
      <c r="J24" s="187"/>
      <c r="K24" s="188"/>
    </row>
    <row r="25" spans="2:15" ht="18.75" customHeight="1" x14ac:dyDescent="0.25">
      <c r="B25" s="189">
        <v>-3</v>
      </c>
      <c r="C25" s="187"/>
      <c r="D25" s="187"/>
      <c r="E25" s="187"/>
      <c r="F25" s="187"/>
      <c r="G25" s="187">
        <v>476</v>
      </c>
      <c r="H25" s="187"/>
      <c r="I25" s="187"/>
      <c r="J25" s="187"/>
      <c r="K25" s="188"/>
    </row>
    <row r="26" spans="2:15" ht="18.75" customHeight="1" x14ac:dyDescent="0.25">
      <c r="B26" s="189">
        <v>-2</v>
      </c>
      <c r="C26" s="187"/>
      <c r="D26" s="187"/>
      <c r="E26" s="187"/>
      <c r="F26" s="187"/>
      <c r="G26" s="187">
        <v>518</v>
      </c>
      <c r="H26" s="187"/>
      <c r="I26" s="187"/>
      <c r="J26" s="187"/>
      <c r="K26" s="188"/>
    </row>
    <row r="27" spans="2:15" ht="18.75" customHeight="1" x14ac:dyDescent="0.25">
      <c r="B27" s="189">
        <v>-1</v>
      </c>
      <c r="C27" s="187"/>
      <c r="D27" s="187"/>
      <c r="E27" s="187"/>
      <c r="F27" s="187"/>
      <c r="G27" s="187">
        <v>563</v>
      </c>
      <c r="H27" s="187"/>
      <c r="I27" s="187"/>
      <c r="J27" s="187"/>
      <c r="K27" s="188"/>
    </row>
    <row r="28" spans="2:15" ht="18.75" customHeight="1" x14ac:dyDescent="0.25">
      <c r="B28" s="189">
        <v>0</v>
      </c>
      <c r="C28" s="187"/>
      <c r="D28" s="187"/>
      <c r="E28" s="187"/>
      <c r="F28" s="187"/>
      <c r="G28" s="187">
        <v>611</v>
      </c>
      <c r="H28" s="187"/>
      <c r="I28" s="187"/>
      <c r="J28" s="187"/>
      <c r="K28" s="188"/>
    </row>
    <row r="29" spans="2:15" ht="18.75" customHeight="1" x14ac:dyDescent="0.25">
      <c r="B29" s="189">
        <v>1</v>
      </c>
      <c r="C29" s="187"/>
      <c r="D29" s="187"/>
      <c r="E29" s="187"/>
      <c r="F29" s="187"/>
      <c r="G29" s="187">
        <v>657</v>
      </c>
      <c r="H29" s="187"/>
      <c r="I29" s="187"/>
      <c r="J29" s="187"/>
      <c r="K29" s="188"/>
    </row>
    <row r="30" spans="2:15" ht="18.75" customHeight="1" x14ac:dyDescent="0.25">
      <c r="B30" s="189">
        <v>2</v>
      </c>
      <c r="C30" s="187"/>
      <c r="D30" s="187"/>
      <c r="E30" s="187"/>
      <c r="F30" s="187"/>
      <c r="G30" s="187">
        <v>706</v>
      </c>
      <c r="H30" s="187"/>
      <c r="I30" s="187"/>
      <c r="J30" s="187"/>
      <c r="K30" s="188"/>
    </row>
    <row r="31" spans="2:15" ht="18.75" customHeight="1" x14ac:dyDescent="0.25">
      <c r="B31" s="189">
        <v>3</v>
      </c>
      <c r="C31" s="187"/>
      <c r="D31" s="187"/>
      <c r="E31" s="187"/>
      <c r="F31" s="187"/>
      <c r="G31" s="187">
        <v>758</v>
      </c>
      <c r="H31" s="187"/>
      <c r="I31" s="187"/>
      <c r="J31" s="187"/>
      <c r="K31" s="188"/>
    </row>
    <row r="32" spans="2:15" ht="18.75" customHeight="1" x14ac:dyDescent="0.25">
      <c r="B32" s="189">
        <v>4</v>
      </c>
      <c r="C32" s="187"/>
      <c r="D32" s="187"/>
      <c r="E32" s="187"/>
      <c r="F32" s="187"/>
      <c r="G32" s="187">
        <v>813</v>
      </c>
      <c r="H32" s="187"/>
      <c r="I32" s="187"/>
      <c r="J32" s="187"/>
      <c r="K32" s="188"/>
    </row>
    <row r="33" spans="2:11" ht="18.75" customHeight="1" x14ac:dyDescent="0.25">
      <c r="B33" s="189">
        <v>5</v>
      </c>
      <c r="C33" s="187"/>
      <c r="D33" s="187"/>
      <c r="E33" s="187"/>
      <c r="F33" s="187"/>
      <c r="G33" s="187">
        <v>872</v>
      </c>
      <c r="H33" s="187"/>
      <c r="I33" s="187"/>
      <c r="J33" s="187"/>
      <c r="K33" s="188"/>
    </row>
    <row r="34" spans="2:11" ht="18.75" customHeight="1" x14ac:dyDescent="0.25">
      <c r="B34" s="189">
        <v>6</v>
      </c>
      <c r="C34" s="187"/>
      <c r="D34" s="187"/>
      <c r="E34" s="187"/>
      <c r="F34" s="187"/>
      <c r="G34" s="187">
        <v>935</v>
      </c>
      <c r="H34" s="187"/>
      <c r="I34" s="187"/>
      <c r="J34" s="187"/>
      <c r="K34" s="188"/>
    </row>
    <row r="35" spans="2:11" ht="18.75" customHeight="1" x14ac:dyDescent="0.25">
      <c r="B35" s="189">
        <v>7</v>
      </c>
      <c r="C35" s="187"/>
      <c r="D35" s="187"/>
      <c r="E35" s="187"/>
      <c r="F35" s="187"/>
      <c r="G35" s="187">
        <v>1002</v>
      </c>
      <c r="H35" s="187"/>
      <c r="I35" s="187"/>
      <c r="J35" s="187"/>
      <c r="K35" s="188"/>
    </row>
    <row r="36" spans="2:11" ht="18.75" customHeight="1" x14ac:dyDescent="0.25">
      <c r="B36" s="189">
        <v>8</v>
      </c>
      <c r="C36" s="187"/>
      <c r="D36" s="187"/>
      <c r="E36" s="187"/>
      <c r="F36" s="187"/>
      <c r="G36" s="187">
        <v>1073</v>
      </c>
      <c r="H36" s="187"/>
      <c r="I36" s="187"/>
      <c r="J36" s="187"/>
      <c r="K36" s="188"/>
    </row>
    <row r="37" spans="2:11" ht="18.75" customHeight="1" x14ac:dyDescent="0.25">
      <c r="B37" s="189">
        <v>9</v>
      </c>
      <c r="C37" s="187"/>
      <c r="D37" s="187"/>
      <c r="E37" s="187"/>
      <c r="F37" s="187"/>
      <c r="G37" s="187">
        <v>1148</v>
      </c>
      <c r="H37" s="187"/>
      <c r="I37" s="187"/>
      <c r="J37" s="187"/>
      <c r="K37" s="188"/>
    </row>
    <row r="38" spans="2:11" ht="18.75" customHeight="1" x14ac:dyDescent="0.25">
      <c r="B38" s="189">
        <v>10</v>
      </c>
      <c r="C38" s="187"/>
      <c r="D38" s="187"/>
      <c r="E38" s="187"/>
      <c r="F38" s="187"/>
      <c r="G38" s="187">
        <v>1228</v>
      </c>
      <c r="H38" s="187"/>
      <c r="I38" s="187"/>
      <c r="J38" s="187"/>
      <c r="K38" s="188"/>
    </row>
    <row r="39" spans="2:11" ht="18.75" customHeight="1" x14ac:dyDescent="0.25">
      <c r="B39" s="189">
        <v>11</v>
      </c>
      <c r="C39" s="187"/>
      <c r="D39" s="187"/>
      <c r="E39" s="187"/>
      <c r="F39" s="187"/>
      <c r="G39" s="187">
        <v>1312</v>
      </c>
      <c r="H39" s="187"/>
      <c r="I39" s="187"/>
      <c r="J39" s="187"/>
      <c r="K39" s="188"/>
    </row>
    <row r="40" spans="2:11" ht="18.75" customHeight="1" x14ac:dyDescent="0.25">
      <c r="B40" s="189">
        <v>12</v>
      </c>
      <c r="C40" s="187"/>
      <c r="D40" s="187"/>
      <c r="E40" s="187"/>
      <c r="F40" s="187"/>
      <c r="G40" s="187">
        <v>1403</v>
      </c>
      <c r="H40" s="187"/>
      <c r="I40" s="187"/>
      <c r="J40" s="187"/>
      <c r="K40" s="188"/>
    </row>
    <row r="41" spans="2:11" ht="18.75" customHeight="1" x14ac:dyDescent="0.25">
      <c r="B41" s="189">
        <v>13</v>
      </c>
      <c r="C41" s="187"/>
      <c r="D41" s="187"/>
      <c r="E41" s="187"/>
      <c r="F41" s="187"/>
      <c r="G41" s="187">
        <v>1498</v>
      </c>
      <c r="H41" s="187"/>
      <c r="I41" s="187"/>
      <c r="J41" s="187"/>
      <c r="K41" s="188"/>
    </row>
    <row r="42" spans="2:11" ht="18.75" customHeight="1" x14ac:dyDescent="0.25">
      <c r="B42" s="189">
        <v>14</v>
      </c>
      <c r="C42" s="187"/>
      <c r="D42" s="187"/>
      <c r="E42" s="187"/>
      <c r="F42" s="187"/>
      <c r="G42" s="187">
        <v>1599</v>
      </c>
      <c r="H42" s="187"/>
      <c r="I42" s="187"/>
      <c r="J42" s="187"/>
      <c r="K42" s="188"/>
    </row>
    <row r="43" spans="2:11" ht="18.75" customHeight="1" x14ac:dyDescent="0.25">
      <c r="B43" s="189">
        <v>15</v>
      </c>
      <c r="C43" s="187"/>
      <c r="D43" s="187"/>
      <c r="E43" s="187"/>
      <c r="F43" s="187"/>
      <c r="G43" s="187">
        <v>1705</v>
      </c>
      <c r="H43" s="187"/>
      <c r="I43" s="187"/>
      <c r="J43" s="187"/>
      <c r="K43" s="188"/>
    </row>
    <row r="44" spans="2:11" ht="18.75" customHeight="1" x14ac:dyDescent="0.25">
      <c r="B44" s="189">
        <v>16</v>
      </c>
      <c r="C44" s="187"/>
      <c r="D44" s="187"/>
      <c r="E44" s="187"/>
      <c r="F44" s="187"/>
      <c r="G44" s="187">
        <v>1818</v>
      </c>
      <c r="H44" s="187"/>
      <c r="I44" s="187"/>
      <c r="J44" s="187"/>
      <c r="K44" s="188"/>
    </row>
    <row r="45" spans="2:11" ht="18.75" customHeight="1" x14ac:dyDescent="0.25">
      <c r="B45" s="189">
        <v>17</v>
      </c>
      <c r="C45" s="187"/>
      <c r="D45" s="187"/>
      <c r="E45" s="187"/>
      <c r="F45" s="187"/>
      <c r="G45" s="187">
        <v>1938</v>
      </c>
      <c r="H45" s="187"/>
      <c r="I45" s="187"/>
      <c r="J45" s="187"/>
      <c r="K45" s="188"/>
    </row>
    <row r="46" spans="2:11" ht="18.75" customHeight="1" x14ac:dyDescent="0.25">
      <c r="B46" s="189">
        <v>18</v>
      </c>
      <c r="C46" s="187"/>
      <c r="D46" s="187"/>
      <c r="E46" s="187"/>
      <c r="F46" s="187"/>
      <c r="G46" s="187">
        <v>2064</v>
      </c>
      <c r="H46" s="187"/>
      <c r="I46" s="187"/>
      <c r="J46" s="187"/>
      <c r="K46" s="188"/>
    </row>
    <row r="47" spans="2:11" ht="18.75" customHeight="1" x14ac:dyDescent="0.25">
      <c r="B47" s="189">
        <v>19</v>
      </c>
      <c r="C47" s="187"/>
      <c r="D47" s="187"/>
      <c r="E47" s="187"/>
      <c r="F47" s="187"/>
      <c r="G47" s="187">
        <v>2198</v>
      </c>
      <c r="H47" s="187"/>
      <c r="I47" s="187"/>
      <c r="J47" s="187"/>
      <c r="K47" s="188"/>
    </row>
    <row r="48" spans="2:11" ht="18.75" customHeight="1" x14ac:dyDescent="0.25">
      <c r="B48" s="189">
        <v>20</v>
      </c>
      <c r="C48" s="187"/>
      <c r="D48" s="187"/>
      <c r="E48" s="187"/>
      <c r="F48" s="187"/>
      <c r="G48" s="187">
        <v>2339</v>
      </c>
      <c r="H48" s="187"/>
      <c r="I48" s="187"/>
      <c r="J48" s="187"/>
      <c r="K48" s="188"/>
    </row>
    <row r="49" spans="2:11" ht="18.75" customHeight="1" x14ac:dyDescent="0.25">
      <c r="B49" s="189">
        <v>21</v>
      </c>
      <c r="C49" s="187"/>
      <c r="D49" s="187"/>
      <c r="E49" s="187"/>
      <c r="F49" s="187"/>
      <c r="G49" s="187">
        <v>2488</v>
      </c>
      <c r="H49" s="187"/>
      <c r="I49" s="187"/>
      <c r="J49" s="187"/>
      <c r="K49" s="188"/>
    </row>
    <row r="50" spans="2:11" ht="18.75" customHeight="1" x14ac:dyDescent="0.25">
      <c r="B50" s="189">
        <v>22</v>
      </c>
      <c r="C50" s="187"/>
      <c r="D50" s="187"/>
      <c r="E50" s="187"/>
      <c r="F50" s="187"/>
      <c r="G50" s="187">
        <v>2645</v>
      </c>
      <c r="H50" s="187"/>
      <c r="I50" s="187"/>
      <c r="J50" s="187"/>
      <c r="K50" s="188"/>
    </row>
    <row r="51" spans="2:11" ht="18.75" customHeight="1" x14ac:dyDescent="0.25">
      <c r="B51" s="189">
        <v>23</v>
      </c>
      <c r="C51" s="187"/>
      <c r="D51" s="187"/>
      <c r="E51" s="187"/>
      <c r="F51" s="187"/>
      <c r="G51" s="187">
        <v>2810</v>
      </c>
      <c r="H51" s="187"/>
      <c r="I51" s="187"/>
      <c r="J51" s="187"/>
      <c r="K51" s="188"/>
    </row>
    <row r="52" spans="2:11" ht="18.75" customHeight="1" x14ac:dyDescent="0.25">
      <c r="B52" s="189">
        <v>24</v>
      </c>
      <c r="C52" s="187"/>
      <c r="D52" s="187"/>
      <c r="E52" s="187"/>
      <c r="F52" s="187"/>
      <c r="G52" s="187">
        <v>1895</v>
      </c>
      <c r="H52" s="187"/>
      <c r="I52" s="187"/>
      <c r="J52" s="187"/>
      <c r="K52" s="188"/>
    </row>
    <row r="53" spans="2:11" ht="18.75" customHeight="1" x14ac:dyDescent="0.25">
      <c r="B53" s="189">
        <v>25</v>
      </c>
      <c r="C53" s="187"/>
      <c r="D53" s="187"/>
      <c r="E53" s="187"/>
      <c r="F53" s="187"/>
      <c r="G53" s="187">
        <v>3169</v>
      </c>
      <c r="H53" s="187"/>
      <c r="I53" s="187"/>
      <c r="J53" s="187"/>
      <c r="K53" s="188"/>
    </row>
    <row r="54" spans="2:11" ht="18.75" customHeight="1" x14ac:dyDescent="0.25">
      <c r="B54" s="189">
        <v>26</v>
      </c>
      <c r="C54" s="187"/>
      <c r="D54" s="187"/>
      <c r="E54" s="187"/>
      <c r="F54" s="187"/>
      <c r="G54" s="187">
        <v>3363</v>
      </c>
      <c r="H54" s="187"/>
      <c r="I54" s="187"/>
      <c r="J54" s="187"/>
      <c r="K54" s="188"/>
    </row>
    <row r="55" spans="2:11" ht="18.75" customHeight="1" x14ac:dyDescent="0.25">
      <c r="B55" s="189">
        <v>27</v>
      </c>
      <c r="C55" s="187"/>
      <c r="D55" s="187"/>
      <c r="E55" s="187"/>
      <c r="F55" s="187"/>
      <c r="G55" s="187">
        <v>3567</v>
      </c>
      <c r="H55" s="187"/>
      <c r="I55" s="187"/>
      <c r="J55" s="187"/>
      <c r="K55" s="188"/>
    </row>
    <row r="56" spans="2:11" ht="18.75" customHeight="1" x14ac:dyDescent="0.25">
      <c r="B56" s="189">
        <v>28</v>
      </c>
      <c r="C56" s="187"/>
      <c r="D56" s="187"/>
      <c r="E56" s="187"/>
      <c r="F56" s="187"/>
      <c r="G56" s="187">
        <v>3782</v>
      </c>
      <c r="H56" s="187"/>
      <c r="I56" s="187"/>
      <c r="J56" s="187"/>
      <c r="K56" s="188"/>
    </row>
    <row r="57" spans="2:11" ht="18.75" customHeight="1" x14ac:dyDescent="0.25">
      <c r="B57" s="189">
        <v>29</v>
      </c>
      <c r="C57" s="187"/>
      <c r="D57" s="187"/>
      <c r="E57" s="187"/>
      <c r="F57" s="187"/>
      <c r="G57" s="187">
        <v>4008</v>
      </c>
      <c r="H57" s="187"/>
      <c r="I57" s="187"/>
      <c r="J57" s="187"/>
      <c r="K57" s="188"/>
    </row>
    <row r="58" spans="2:11" ht="18.75" customHeight="1" x14ac:dyDescent="0.25">
      <c r="B58" s="189">
        <v>30</v>
      </c>
      <c r="C58" s="187"/>
      <c r="D58" s="187"/>
      <c r="E58" s="187"/>
      <c r="F58" s="187"/>
      <c r="G58" s="187">
        <v>4246</v>
      </c>
      <c r="H58" s="187"/>
      <c r="I58" s="187"/>
      <c r="J58" s="187"/>
      <c r="K58" s="188"/>
    </row>
    <row r="59" spans="2:11" ht="18.75" customHeight="1" x14ac:dyDescent="0.25">
      <c r="B59" s="189">
        <v>31</v>
      </c>
      <c r="C59" s="187"/>
      <c r="D59" s="187"/>
      <c r="E59" s="187"/>
      <c r="F59" s="187"/>
      <c r="G59" s="187">
        <v>4496</v>
      </c>
      <c r="H59" s="187"/>
      <c r="I59" s="187"/>
      <c r="J59" s="187"/>
      <c r="K59" s="188"/>
    </row>
    <row r="60" spans="2:11" ht="18.75" customHeight="1" x14ac:dyDescent="0.25">
      <c r="B60" s="189">
        <v>32</v>
      </c>
      <c r="C60" s="187"/>
      <c r="D60" s="187"/>
      <c r="E60" s="187"/>
      <c r="F60" s="187"/>
      <c r="G60" s="187">
        <v>4758</v>
      </c>
      <c r="H60" s="187"/>
      <c r="I60" s="187"/>
      <c r="J60" s="187"/>
      <c r="K60" s="188"/>
    </row>
    <row r="61" spans="2:11" ht="18.75" customHeight="1" x14ac:dyDescent="0.25">
      <c r="B61" s="189">
        <v>33</v>
      </c>
      <c r="C61" s="187"/>
      <c r="D61" s="187"/>
      <c r="E61" s="187"/>
      <c r="F61" s="187"/>
      <c r="G61" s="187">
        <v>5034</v>
      </c>
      <c r="H61" s="187"/>
      <c r="I61" s="187"/>
      <c r="J61" s="187"/>
      <c r="K61" s="188"/>
    </row>
    <row r="62" spans="2:11" ht="18.75" customHeight="1" x14ac:dyDescent="0.25">
      <c r="B62" s="189">
        <v>34</v>
      </c>
      <c r="C62" s="187"/>
      <c r="D62" s="187"/>
      <c r="E62" s="187"/>
      <c r="F62" s="187"/>
      <c r="G62" s="187">
        <v>5324</v>
      </c>
      <c r="H62" s="187"/>
      <c r="I62" s="187"/>
      <c r="J62" s="187"/>
      <c r="K62" s="188"/>
    </row>
    <row r="63" spans="2:11" ht="18.75" customHeight="1" x14ac:dyDescent="0.25">
      <c r="B63" s="189">
        <v>35</v>
      </c>
      <c r="C63" s="187"/>
      <c r="D63" s="187"/>
      <c r="E63" s="187"/>
      <c r="F63" s="187"/>
      <c r="G63" s="187">
        <v>5628</v>
      </c>
      <c r="H63" s="187"/>
      <c r="I63" s="187"/>
      <c r="J63" s="187"/>
      <c r="K63" s="188"/>
    </row>
    <row r="64" spans="2:11" ht="18.75" customHeight="1" x14ac:dyDescent="0.25">
      <c r="B64" s="189">
        <v>36</v>
      </c>
      <c r="C64" s="187"/>
      <c r="D64" s="187"/>
      <c r="E64" s="187"/>
      <c r="F64" s="187"/>
      <c r="G64" s="187">
        <v>5947</v>
      </c>
      <c r="H64" s="187"/>
      <c r="I64" s="187"/>
      <c r="J64" s="187"/>
      <c r="K64" s="188"/>
    </row>
    <row r="65" spans="2:11" ht="18.75" customHeight="1" x14ac:dyDescent="0.25">
      <c r="B65" s="189">
        <v>37</v>
      </c>
      <c r="C65" s="187"/>
      <c r="D65" s="187"/>
      <c r="E65" s="187"/>
      <c r="F65" s="187"/>
      <c r="G65" s="187">
        <v>6281</v>
      </c>
      <c r="H65" s="187"/>
      <c r="I65" s="187"/>
      <c r="J65" s="187"/>
      <c r="K65" s="188"/>
    </row>
    <row r="66" spans="2:11" ht="18.75" customHeight="1" x14ac:dyDescent="0.25">
      <c r="B66" s="189">
        <v>38</v>
      </c>
      <c r="C66" s="187"/>
      <c r="D66" s="187"/>
      <c r="E66" s="187"/>
      <c r="F66" s="187"/>
      <c r="G66" s="187">
        <v>6631</v>
      </c>
      <c r="H66" s="187"/>
      <c r="I66" s="187"/>
      <c r="J66" s="187"/>
      <c r="K66" s="188"/>
    </row>
    <row r="67" spans="2:11" ht="18.75" customHeight="1" x14ac:dyDescent="0.25">
      <c r="B67" s="189">
        <v>39</v>
      </c>
      <c r="C67" s="187"/>
      <c r="D67" s="187"/>
      <c r="E67" s="187"/>
      <c r="F67" s="187"/>
      <c r="G67" s="187">
        <v>6999</v>
      </c>
      <c r="H67" s="187"/>
      <c r="I67" s="187"/>
      <c r="J67" s="187"/>
      <c r="K67" s="188"/>
    </row>
    <row r="68" spans="2:11" ht="18.75" customHeight="1" thickBot="1" x14ac:dyDescent="0.3">
      <c r="B68" s="203">
        <v>40</v>
      </c>
      <c r="C68" s="204"/>
      <c r="D68" s="204"/>
      <c r="E68" s="204"/>
      <c r="F68" s="204"/>
      <c r="G68" s="204">
        <v>7383</v>
      </c>
      <c r="H68" s="204"/>
      <c r="I68" s="204"/>
      <c r="J68" s="204"/>
      <c r="K68" s="205"/>
    </row>
  </sheetData>
  <sheetProtection password="CF5D" sheet="1" objects="1" scenarios="1" selectLockedCells="1"/>
  <mergeCells count="149">
    <mergeCell ref="R12:T12"/>
    <mergeCell ref="X5:Z6"/>
    <mergeCell ref="U5:W6"/>
    <mergeCell ref="U7:W7"/>
    <mergeCell ref="X7:Z7"/>
    <mergeCell ref="U8:W8"/>
    <mergeCell ref="X8:Z8"/>
    <mergeCell ref="U9:W9"/>
    <mergeCell ref="X9:Z9"/>
    <mergeCell ref="U10:W10"/>
    <mergeCell ref="X10:Z10"/>
    <mergeCell ref="U11:W11"/>
    <mergeCell ref="X11:Z11"/>
    <mergeCell ref="U12:W12"/>
    <mergeCell ref="X12:Z12"/>
    <mergeCell ref="R8:T8"/>
    <mergeCell ref="R7:T7"/>
    <mergeCell ref="R9:T9"/>
    <mergeCell ref="R10:T10"/>
    <mergeCell ref="R11:T11"/>
    <mergeCell ref="O11:Q12"/>
    <mergeCell ref="O9:Q10"/>
    <mergeCell ref="O7:Q8"/>
    <mergeCell ref="G41:K41"/>
    <mergeCell ref="B41:F41"/>
    <mergeCell ref="B40:F40"/>
    <mergeCell ref="G40:K40"/>
    <mergeCell ref="G39:K39"/>
    <mergeCell ref="B39:F39"/>
    <mergeCell ref="G25:K25"/>
    <mergeCell ref="B25:F25"/>
    <mergeCell ref="B35:F35"/>
    <mergeCell ref="G35:K35"/>
    <mergeCell ref="G34:K34"/>
    <mergeCell ref="B34:F34"/>
    <mergeCell ref="G38:K38"/>
    <mergeCell ref="B38:F38"/>
    <mergeCell ref="B37:F37"/>
    <mergeCell ref="G37:K37"/>
    <mergeCell ref="G9:K9"/>
    <mergeCell ref="B9:F9"/>
    <mergeCell ref="G8:K8"/>
    <mergeCell ref="B8:F8"/>
    <mergeCell ref="G18:K18"/>
    <mergeCell ref="B44:F44"/>
    <mergeCell ref="G44:K44"/>
    <mergeCell ref="G43:K43"/>
    <mergeCell ref="B43:F43"/>
    <mergeCell ref="B42:F42"/>
    <mergeCell ref="G42:K42"/>
    <mergeCell ref="G47:K47"/>
    <mergeCell ref="B47:F47"/>
    <mergeCell ref="B46:F46"/>
    <mergeCell ref="G46:K46"/>
    <mergeCell ref="G45:K45"/>
    <mergeCell ref="B45:F45"/>
    <mergeCell ref="B50:F50"/>
    <mergeCell ref="G50:K50"/>
    <mergeCell ref="G49:K49"/>
    <mergeCell ref="B49:F49"/>
    <mergeCell ref="B48:F48"/>
    <mergeCell ref="G48:K48"/>
    <mergeCell ref="G53:K53"/>
    <mergeCell ref="B53:F53"/>
    <mergeCell ref="B52:F52"/>
    <mergeCell ref="G52:K52"/>
    <mergeCell ref="G51:K51"/>
    <mergeCell ref="B51:F51"/>
    <mergeCell ref="B56:F56"/>
    <mergeCell ref="G56:K56"/>
    <mergeCell ref="G55:K55"/>
    <mergeCell ref="B55:F55"/>
    <mergeCell ref="B54:F54"/>
    <mergeCell ref="G54:K54"/>
    <mergeCell ref="G59:K59"/>
    <mergeCell ref="B59:F59"/>
    <mergeCell ref="B58:F58"/>
    <mergeCell ref="G58:K58"/>
    <mergeCell ref="G57:K57"/>
    <mergeCell ref="B57:F57"/>
    <mergeCell ref="B62:F62"/>
    <mergeCell ref="G62:K62"/>
    <mergeCell ref="G61:K61"/>
    <mergeCell ref="B61:F61"/>
    <mergeCell ref="B60:F60"/>
    <mergeCell ref="G60:K60"/>
    <mergeCell ref="G65:K65"/>
    <mergeCell ref="B65:F65"/>
    <mergeCell ref="B64:F64"/>
    <mergeCell ref="G64:K64"/>
    <mergeCell ref="G63:K63"/>
    <mergeCell ref="B63:F63"/>
    <mergeCell ref="B68:F68"/>
    <mergeCell ref="G68:K68"/>
    <mergeCell ref="G67:K67"/>
    <mergeCell ref="B67:F67"/>
    <mergeCell ref="B66:F66"/>
    <mergeCell ref="G66:K66"/>
    <mergeCell ref="G27:K27"/>
    <mergeCell ref="B27:F27"/>
    <mergeCell ref="G26:K26"/>
    <mergeCell ref="B26:F26"/>
    <mergeCell ref="G30:K30"/>
    <mergeCell ref="B30:F30"/>
    <mergeCell ref="G29:K29"/>
    <mergeCell ref="B29:F29"/>
    <mergeCell ref="G28:K28"/>
    <mergeCell ref="B28:F28"/>
    <mergeCell ref="G33:K33"/>
    <mergeCell ref="B33:F33"/>
    <mergeCell ref="G32:K32"/>
    <mergeCell ref="B32:F32"/>
    <mergeCell ref="G31:K31"/>
    <mergeCell ref="B31:F31"/>
    <mergeCell ref="G36:K36"/>
    <mergeCell ref="B36:F36"/>
    <mergeCell ref="B11:F11"/>
    <mergeCell ref="G10:K10"/>
    <mergeCell ref="B10:F10"/>
    <mergeCell ref="G15:K15"/>
    <mergeCell ref="B15:F15"/>
    <mergeCell ref="G14:K14"/>
    <mergeCell ref="B14:F14"/>
    <mergeCell ref="G13:K13"/>
    <mergeCell ref="B13:F13"/>
    <mergeCell ref="G24:K24"/>
    <mergeCell ref="B24:F24"/>
    <mergeCell ref="G23:K23"/>
    <mergeCell ref="B23:F23"/>
    <mergeCell ref="G22:K22"/>
    <mergeCell ref="B22:F22"/>
    <mergeCell ref="B2:K4"/>
    <mergeCell ref="O2:Z4"/>
    <mergeCell ref="B18:F18"/>
    <mergeCell ref="G17:K17"/>
    <mergeCell ref="B17:F17"/>
    <mergeCell ref="G16:K16"/>
    <mergeCell ref="B16:F16"/>
    <mergeCell ref="G21:K21"/>
    <mergeCell ref="B21:F21"/>
    <mergeCell ref="G20:K20"/>
    <mergeCell ref="B20:F20"/>
    <mergeCell ref="G19:K19"/>
    <mergeCell ref="B19:F19"/>
    <mergeCell ref="G5:K7"/>
    <mergeCell ref="B5:F7"/>
    <mergeCell ref="G12:K12"/>
    <mergeCell ref="B12:F12"/>
    <mergeCell ref="G11:K1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Profil de Pression de Vapeur</vt:lpstr>
      <vt:lpstr>Base de données</vt:lpstr>
      <vt:lpstr>Données</vt:lpstr>
      <vt:lpstr>Direction_du_Flux</vt:lpstr>
      <vt:lpstr>Matériaux</vt:lpstr>
      <vt:lpstr>Type_de_Paroi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Tesson</dc:creator>
  <cp:lastModifiedBy>Benjamin Tesson</cp:lastModifiedBy>
  <dcterms:created xsi:type="dcterms:W3CDTF">2014-10-15T13:53:15Z</dcterms:created>
  <dcterms:modified xsi:type="dcterms:W3CDTF">2014-10-22T16:51:16Z</dcterms:modified>
</cp:coreProperties>
</file>