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0260" windowHeight="8115"/>
  </bookViews>
  <sheets>
    <sheet name="CR25" sheetId="1" r:id="rId1"/>
    <sheet name="165" sheetId="2" r:id="rId2"/>
    <sheet name="142" sheetId="4" r:id="rId3"/>
    <sheet name="138" sheetId="5" r:id="rId4"/>
  </sheets>
  <externalReferences>
    <externalReference r:id="rId5"/>
  </externalReferences>
  <definedNames>
    <definedName name="TEchant1">'165'!$W$2:$W$6</definedName>
    <definedName name="TEchant2">'142'!$W$2:$W$6</definedName>
    <definedName name="TEchant3">'138'!$W$2:$W$6</definedName>
  </definedNames>
  <calcPr calcId="145621"/>
</workbook>
</file>

<file path=xl/calcChain.xml><?xml version="1.0" encoding="utf-8"?>
<calcChain xmlns="http://schemas.openxmlformats.org/spreadsheetml/2006/main">
  <c r="T6" i="5" l="1"/>
  <c r="S6" i="5"/>
  <c r="T6" i="4"/>
  <c r="S6" i="4"/>
  <c r="T6" i="2"/>
  <c r="S6" i="2"/>
  <c r="U2" i="4" l="1"/>
  <c r="U13" i="5"/>
  <c r="U12" i="5"/>
  <c r="U11" i="5"/>
  <c r="U10" i="5"/>
  <c r="U9" i="5"/>
  <c r="U8" i="5"/>
  <c r="U7" i="5"/>
  <c r="U6" i="5"/>
  <c r="U5" i="5"/>
  <c r="U4" i="5"/>
  <c r="U3" i="5"/>
  <c r="U2" i="5"/>
  <c r="U13" i="4"/>
  <c r="U12" i="4"/>
  <c r="U11" i="4"/>
  <c r="U10" i="4"/>
  <c r="U9" i="4"/>
  <c r="U8" i="4"/>
  <c r="U7" i="4"/>
  <c r="U6" i="4"/>
  <c r="U5" i="4"/>
  <c r="U4" i="4"/>
  <c r="U3" i="4"/>
  <c r="U13" i="2"/>
  <c r="U12" i="2"/>
  <c r="U11" i="2"/>
  <c r="U10" i="2"/>
  <c r="U9" i="2"/>
  <c r="U8" i="2"/>
  <c r="U7" i="2"/>
  <c r="U6" i="2"/>
  <c r="U5" i="2"/>
  <c r="U4" i="2"/>
  <c r="U3" i="2"/>
  <c r="U2" i="2"/>
  <c r="H14" i="5" l="1"/>
  <c r="I14" i="5"/>
  <c r="J14" i="5"/>
  <c r="K14" i="5"/>
  <c r="L14" i="5"/>
  <c r="M14" i="5"/>
  <c r="H12" i="5"/>
  <c r="I12" i="5"/>
  <c r="J12" i="5"/>
  <c r="K12" i="5"/>
  <c r="L12" i="5"/>
  <c r="M12" i="5"/>
  <c r="H11" i="5"/>
  <c r="I11" i="5"/>
  <c r="J11" i="5"/>
  <c r="K11" i="5"/>
  <c r="L11" i="5"/>
  <c r="M11" i="5"/>
  <c r="C10" i="5"/>
  <c r="D10" i="5"/>
  <c r="E10" i="5"/>
  <c r="F10" i="5"/>
  <c r="G10" i="5"/>
  <c r="H10" i="5"/>
  <c r="I10" i="5"/>
  <c r="J10" i="5"/>
  <c r="K10" i="5"/>
  <c r="L10" i="5"/>
  <c r="M10" i="5"/>
  <c r="B10" i="5"/>
  <c r="C9" i="5"/>
  <c r="D9" i="5"/>
  <c r="E9" i="5"/>
  <c r="F9" i="5"/>
  <c r="G9" i="5"/>
  <c r="H9" i="5"/>
  <c r="I9" i="5"/>
  <c r="J9" i="5"/>
  <c r="K9" i="5"/>
  <c r="L9" i="5"/>
  <c r="M9" i="5"/>
  <c r="B9" i="5"/>
  <c r="C8" i="5"/>
  <c r="D8" i="5"/>
  <c r="E8" i="5"/>
  <c r="F8" i="5"/>
  <c r="G8" i="5"/>
  <c r="H8" i="5"/>
  <c r="I8" i="5"/>
  <c r="J8" i="5"/>
  <c r="K8" i="5"/>
  <c r="L8" i="5"/>
  <c r="M8" i="5"/>
  <c r="B8" i="5"/>
  <c r="D6" i="5"/>
  <c r="E6" i="5"/>
  <c r="F6" i="5"/>
  <c r="G6" i="5"/>
  <c r="H6" i="5"/>
  <c r="I6" i="5"/>
  <c r="J6" i="5"/>
  <c r="K6" i="5"/>
  <c r="L6" i="5"/>
  <c r="M6" i="5"/>
  <c r="C6" i="5"/>
  <c r="Q61" i="1"/>
  <c r="P61" i="1"/>
  <c r="O61" i="1"/>
  <c r="N61" i="1"/>
  <c r="M61" i="1"/>
  <c r="L61" i="1"/>
  <c r="K61" i="1"/>
  <c r="J61" i="1"/>
  <c r="I61" i="1"/>
  <c r="H61" i="1"/>
  <c r="G61" i="1"/>
  <c r="F61" i="1"/>
  <c r="C10" i="4"/>
  <c r="D10" i="4"/>
  <c r="E10" i="4"/>
  <c r="F10" i="4"/>
  <c r="G10" i="4"/>
  <c r="H10" i="4"/>
  <c r="I10" i="4"/>
  <c r="J10" i="4"/>
  <c r="K10" i="4"/>
  <c r="L10" i="4"/>
  <c r="M10" i="4"/>
  <c r="B10" i="4"/>
  <c r="C9" i="4"/>
  <c r="D9" i="4"/>
  <c r="E9" i="4"/>
  <c r="F9" i="4"/>
  <c r="G9" i="4"/>
  <c r="H9" i="4"/>
  <c r="I9" i="4"/>
  <c r="J9" i="4"/>
  <c r="K9" i="4"/>
  <c r="L9" i="4"/>
  <c r="M9" i="4"/>
  <c r="B9" i="4"/>
  <c r="C8" i="4"/>
  <c r="D8" i="4"/>
  <c r="E8" i="4"/>
  <c r="F8" i="4"/>
  <c r="G8" i="4"/>
  <c r="H8" i="4"/>
  <c r="I8" i="4"/>
  <c r="J8" i="4"/>
  <c r="K8" i="4"/>
  <c r="L8" i="4"/>
  <c r="M8" i="4"/>
  <c r="B8" i="4"/>
  <c r="D6" i="4"/>
  <c r="E6" i="4"/>
  <c r="F6" i="4"/>
  <c r="G6" i="4"/>
  <c r="H6" i="4"/>
  <c r="I6" i="4"/>
  <c r="J6" i="4"/>
  <c r="K6" i="4"/>
  <c r="L6" i="4"/>
  <c r="M6" i="4"/>
  <c r="C6" i="4"/>
  <c r="Q60" i="1"/>
  <c r="P60" i="1"/>
  <c r="O60" i="1"/>
  <c r="N60" i="1"/>
  <c r="M60" i="1"/>
  <c r="L60" i="1"/>
  <c r="K60" i="1"/>
  <c r="J60" i="1"/>
  <c r="I60" i="1"/>
  <c r="H60" i="1"/>
  <c r="G60" i="1"/>
  <c r="F60" i="1"/>
  <c r="Q59" i="1"/>
  <c r="P59" i="1"/>
  <c r="O59" i="1"/>
  <c r="N59" i="1"/>
  <c r="M59" i="1"/>
  <c r="L59" i="1"/>
  <c r="K59" i="1"/>
  <c r="J59" i="1"/>
  <c r="I59" i="1"/>
  <c r="H59" i="1"/>
  <c r="G59" i="1"/>
  <c r="F59" i="1"/>
  <c r="C10" i="2"/>
  <c r="D10" i="2"/>
  <c r="E10" i="2"/>
  <c r="F10" i="2"/>
  <c r="G10" i="2"/>
  <c r="H10" i="2"/>
  <c r="I10" i="2"/>
  <c r="J10" i="2"/>
  <c r="K10" i="2"/>
  <c r="L10" i="2"/>
  <c r="M10" i="2"/>
  <c r="B10" i="2"/>
  <c r="C9" i="2"/>
  <c r="D9" i="2"/>
  <c r="E9" i="2"/>
  <c r="F9" i="2"/>
  <c r="G9" i="2"/>
  <c r="H9" i="2"/>
  <c r="I9" i="2"/>
  <c r="J9" i="2"/>
  <c r="K9" i="2"/>
  <c r="L9" i="2"/>
  <c r="M9" i="2"/>
  <c r="B9" i="2"/>
  <c r="C8" i="2"/>
  <c r="D8" i="2"/>
  <c r="E8" i="2"/>
  <c r="F8" i="2"/>
  <c r="G8" i="2"/>
  <c r="H8" i="2"/>
  <c r="I8" i="2"/>
  <c r="J8" i="2"/>
  <c r="K8" i="2"/>
  <c r="L8" i="2"/>
  <c r="M8" i="2"/>
  <c r="B8" i="2"/>
  <c r="D6" i="2"/>
  <c r="E6" i="2"/>
  <c r="F6" i="2"/>
  <c r="G6" i="2"/>
  <c r="H6" i="2"/>
  <c r="I6" i="2"/>
  <c r="J6" i="2"/>
  <c r="K6" i="2"/>
  <c r="L6" i="2"/>
  <c r="M6" i="2"/>
  <c r="C6" i="2"/>
  <c r="V13" i="5"/>
  <c r="V12" i="5"/>
  <c r="V11" i="5"/>
  <c r="V10" i="5"/>
  <c r="V9" i="5"/>
  <c r="V8" i="5"/>
  <c r="V7" i="5"/>
  <c r="V6" i="5"/>
  <c r="V5" i="5"/>
  <c r="V4" i="5"/>
  <c r="V3" i="5"/>
  <c r="V2" i="5"/>
  <c r="W6" i="5" l="1"/>
  <c r="W2" i="5"/>
  <c r="W5" i="5"/>
  <c r="W3" i="5"/>
  <c r="W4" i="5"/>
  <c r="B16" i="5"/>
  <c r="I4" i="5" s="1"/>
  <c r="E14" i="5" l="1"/>
  <c r="G14" i="5"/>
  <c r="D14" i="5"/>
  <c r="F14" i="5"/>
  <c r="B14" i="5"/>
  <c r="C14" i="5"/>
  <c r="B17" i="5"/>
  <c r="I2" i="5" s="1"/>
  <c r="E12" i="5" l="1"/>
  <c r="G12" i="5"/>
  <c r="D12" i="5"/>
  <c r="F12" i="5"/>
  <c r="B12" i="5"/>
  <c r="C12" i="5"/>
  <c r="I1" i="5"/>
  <c r="E11" i="5" l="1"/>
  <c r="G11" i="5"/>
  <c r="D11" i="5"/>
  <c r="F11" i="5"/>
  <c r="B11" i="5"/>
  <c r="C11" i="5"/>
  <c r="V12" i="4"/>
  <c r="V11" i="4"/>
  <c r="V10" i="4"/>
  <c r="V9" i="4"/>
  <c r="V8" i="4"/>
  <c r="V7" i="4"/>
  <c r="V6" i="4"/>
  <c r="V5" i="4"/>
  <c r="V4" i="4"/>
  <c r="V3" i="4"/>
  <c r="V2" i="4"/>
  <c r="V13" i="2"/>
  <c r="V12" i="2"/>
  <c r="V11" i="2"/>
  <c r="V10" i="2"/>
  <c r="V9" i="2"/>
  <c r="V8" i="2"/>
  <c r="V7" i="2"/>
  <c r="V6" i="2"/>
  <c r="V5" i="2"/>
  <c r="V4" i="2"/>
  <c r="V3" i="2"/>
  <c r="V2" i="2"/>
  <c r="V13" i="4"/>
  <c r="W3" i="4" l="1"/>
  <c r="W2" i="4"/>
  <c r="W4" i="4"/>
  <c r="W5" i="4"/>
  <c r="W6" i="4"/>
  <c r="W2" i="2"/>
  <c r="B16" i="4" l="1"/>
  <c r="B17" i="4" s="1"/>
  <c r="W4" i="2"/>
  <c r="W6" i="2"/>
  <c r="W5" i="2"/>
  <c r="W3" i="2"/>
  <c r="I4" i="4" l="1"/>
  <c r="I2" i="4"/>
  <c r="B16" i="2"/>
  <c r="L12" i="4" l="1"/>
  <c r="M12" i="4"/>
  <c r="L14" i="4"/>
  <c r="M14" i="4"/>
  <c r="J12" i="4"/>
  <c r="K12" i="4"/>
  <c r="J14" i="4"/>
  <c r="K14" i="4"/>
  <c r="H14" i="4"/>
  <c r="I14" i="4"/>
  <c r="H12" i="4"/>
  <c r="I12" i="4"/>
  <c r="G14" i="4"/>
  <c r="E14" i="4"/>
  <c r="G12" i="4"/>
  <c r="E12" i="4"/>
  <c r="D12" i="4"/>
  <c r="F12" i="4"/>
  <c r="D14" i="4"/>
  <c r="F14" i="4"/>
  <c r="B14" i="4"/>
  <c r="C14" i="4"/>
  <c r="B12" i="4"/>
  <c r="C12" i="4"/>
  <c r="I1" i="4"/>
  <c r="B17" i="2"/>
  <c r="I1" i="2" s="1"/>
  <c r="I4" i="2"/>
  <c r="L11" i="2" l="1"/>
  <c r="M11" i="2"/>
  <c r="L14" i="2"/>
  <c r="M14" i="2"/>
  <c r="J11" i="2"/>
  <c r="K11" i="2"/>
  <c r="J14" i="2"/>
  <c r="K14" i="2"/>
  <c r="L11" i="4"/>
  <c r="M11" i="4"/>
  <c r="J11" i="4"/>
  <c r="K11" i="4"/>
  <c r="H11" i="4"/>
  <c r="I11" i="4"/>
  <c r="G11" i="4"/>
  <c r="E11" i="4"/>
  <c r="D11" i="4"/>
  <c r="F11" i="4"/>
  <c r="B11" i="4"/>
  <c r="C11" i="4"/>
  <c r="H14" i="2"/>
  <c r="I14" i="2"/>
  <c r="F14" i="2"/>
  <c r="G14" i="2"/>
  <c r="D14" i="2"/>
  <c r="E14" i="2"/>
  <c r="B14" i="2"/>
  <c r="C14" i="2"/>
  <c r="I2" i="2"/>
  <c r="L12" i="2" l="1"/>
  <c r="M12" i="2"/>
  <c r="J12" i="2"/>
  <c r="K12" i="2"/>
  <c r="H11" i="2"/>
  <c r="I11" i="2"/>
  <c r="H12" i="2"/>
  <c r="I12" i="2"/>
  <c r="F12" i="2"/>
  <c r="G12" i="2"/>
  <c r="F11" i="2"/>
  <c r="G11" i="2"/>
  <c r="D11" i="2"/>
  <c r="E11" i="2"/>
  <c r="D12" i="2"/>
  <c r="E12" i="2"/>
  <c r="B12" i="2"/>
  <c r="C12" i="2"/>
  <c r="B11" i="2"/>
  <c r="C11" i="2"/>
  <c r="T7" i="5" l="1"/>
  <c r="T7" i="2"/>
  <c r="T7" i="4"/>
  <c r="S7" i="4" l="1"/>
  <c r="S7" i="5"/>
  <c r="S7" i="2"/>
</calcChain>
</file>

<file path=xl/comments1.xml><?xml version="1.0" encoding="utf-8"?>
<comments xmlns="http://schemas.openxmlformats.org/spreadsheetml/2006/main">
  <authors>
    <author>thomas</author>
  </authors>
  <commentList>
    <comment ref="W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2.xml><?xml version="1.0" encoding="utf-8"?>
<comments xmlns="http://schemas.openxmlformats.org/spreadsheetml/2006/main">
  <authors>
    <author>thomas</author>
  </authors>
  <commentList>
    <comment ref="W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3.xml><?xml version="1.0" encoding="utf-8"?>
<comments xmlns="http://schemas.openxmlformats.org/spreadsheetml/2006/main">
  <authors>
    <author>thomas</author>
  </authors>
  <commentList>
    <comment ref="W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sharedStrings.xml><?xml version="1.0" encoding="utf-8"?>
<sst xmlns="http://schemas.openxmlformats.org/spreadsheetml/2006/main" count="148" uniqueCount="82">
  <si>
    <t>Mis à jour le 15 septembre 2011</t>
  </si>
  <si>
    <t>Emis par :</t>
  </si>
  <si>
    <t>Cote         ▼</t>
  </si>
  <si>
    <t>MINI</t>
  </si>
  <si>
    <t>MAXI</t>
  </si>
  <si>
    <t>Colonne de mesure</t>
  </si>
  <si>
    <t>Vérificateur d'alésages "Subito"</t>
  </si>
  <si>
    <t>Examen Visio-Tactil</t>
  </si>
  <si>
    <t>OF</t>
  </si>
  <si>
    <t>CIBLE</t>
  </si>
  <si>
    <t>TS</t>
  </si>
  <si>
    <t>TI</t>
  </si>
  <si>
    <t>Paramètres (abaques)</t>
  </si>
  <si>
    <t>d2</t>
  </si>
  <si>
    <t>A2</t>
  </si>
  <si>
    <t>R</t>
  </si>
  <si>
    <t>LSCx</t>
  </si>
  <si>
    <t>LICx</t>
  </si>
  <si>
    <r>
      <rPr>
        <sz val="11"/>
        <color theme="1"/>
        <rFont val="Symbol"/>
        <family val="1"/>
        <charset val="2"/>
      </rPr>
      <t>`</t>
    </r>
    <r>
      <rPr>
        <sz val="11"/>
        <color theme="1"/>
        <rFont val="Calibri"/>
        <family val="2"/>
      </rPr>
      <t>R</t>
    </r>
  </si>
  <si>
    <t>LSCr</t>
  </si>
  <si>
    <t>Echantillonage</t>
  </si>
  <si>
    <t>aléatoires</t>
  </si>
  <si>
    <t>valeurs</t>
  </si>
  <si>
    <t>D6</t>
  </si>
  <si>
    <t>CAM</t>
  </si>
  <si>
    <t>CPK</t>
  </si>
  <si>
    <t>CAM cdc (1,5 ou 1,3)</t>
  </si>
  <si>
    <t>CPKcdc (&gt;1)</t>
  </si>
  <si>
    <t>Validé par :</t>
  </si>
  <si>
    <r>
      <t xml:space="preserve">131,48 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 xml:space="preserve"> 0,03</t>
    </r>
  </si>
  <si>
    <t>date:</t>
  </si>
  <si>
    <t>micromètre</t>
  </si>
  <si>
    <t>PAS CONTROLEE</t>
  </si>
  <si>
    <r>
      <t xml:space="preserve">Ø 142,554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0,02</t>
    </r>
  </si>
  <si>
    <r>
      <t xml:space="preserve">Ø 142,01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0,13</t>
    </r>
  </si>
  <si>
    <r>
      <t xml:space="preserve">Ø 145,724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0,02</t>
    </r>
  </si>
  <si>
    <r>
      <t xml:space="preserve">347,8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0,08</t>
    </r>
  </si>
  <si>
    <t>Ra=1,6 sur face collerette</t>
  </si>
  <si>
    <t>Ra=1,6 sur les 4 diamètres</t>
  </si>
  <si>
    <r>
      <t xml:space="preserve">Ø 137,48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</t>
    </r>
  </si>
  <si>
    <t>Ra = 1,6</t>
  </si>
  <si>
    <t>F circul. 0,35 Ø134,075 et Ø 140,07 contrôle sur gabarit</t>
  </si>
  <si>
    <t>Concentr. 0,04 Ø 140,07 / Ø 160,08 contrôle sur gabarit</t>
  </si>
  <si>
    <t>90° position 0,1 / Ø 134,075 avec gabarit de contrôle</t>
  </si>
  <si>
    <t>Ra = 1,6 sur Ø 160,08</t>
  </si>
  <si>
    <t>Ra = 1,6 sur face collerette</t>
  </si>
  <si>
    <t>Ra = 1,6 sur les 4 diamètres</t>
  </si>
  <si>
    <t>Etat général (examen visio-tactile)</t>
  </si>
  <si>
    <t>Battement 0,04 Ø142,574 / Ø 145,744</t>
  </si>
  <si>
    <t>Battement 0,03 face épaulée / Ø 145,744</t>
  </si>
  <si>
    <t>Concentricité 0,04 chanf. inter. / exter</t>
  </si>
  <si>
    <t>Circularité 0,35 du Ø 160,08</t>
  </si>
  <si>
    <r>
      <t xml:space="preserve">612,6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</t>
    </r>
  </si>
  <si>
    <r>
      <t xml:space="preserve">Ø 130,96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0,13</t>
    </r>
  </si>
  <si>
    <r>
      <t xml:space="preserve">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0,25</t>
    </r>
  </si>
  <si>
    <r>
      <t xml:space="preserve">Ø 138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</t>
    </r>
  </si>
  <si>
    <r>
      <t xml:space="preserve">9,5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0,25</t>
    </r>
  </si>
  <si>
    <r>
      <t xml:space="preserve">Ø 141,5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</t>
    </r>
  </si>
  <si>
    <r>
      <t xml:space="preserve">Ø 134,075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0,03</t>
    </r>
  </si>
  <si>
    <r>
      <t xml:space="preserve">Ø 140,075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0,03</t>
    </r>
  </si>
  <si>
    <r>
      <t xml:space="preserve">Ø 135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0,25</t>
    </r>
  </si>
  <si>
    <r>
      <t xml:space="preserve">4 * 10,99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</t>
    </r>
  </si>
  <si>
    <r>
      <t xml:space="preserve">Ø 183,26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0,25</t>
    </r>
  </si>
  <si>
    <r>
      <t xml:space="preserve">614,56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0,4 (ébauche)</t>
    </r>
  </si>
  <si>
    <r>
      <t xml:space="preserve">Ø 160,08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0,04 </t>
    </r>
  </si>
  <si>
    <r>
      <t xml:space="preserve">Ø 160,38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0,12</t>
    </r>
  </si>
  <si>
    <r>
      <t xml:space="preserve">Position 192,7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2,8</t>
    </r>
  </si>
  <si>
    <r>
      <t xml:space="preserve">Ø 165,645 </t>
    </r>
    <r>
      <rPr>
        <b/>
        <sz val="11"/>
        <color rgb="FFFF0000"/>
        <rFont val="Symbol"/>
        <family val="1"/>
        <charset val="2"/>
      </rPr>
      <t>±</t>
    </r>
    <r>
      <rPr>
        <b/>
        <sz val="11"/>
        <color rgb="FFFF0000"/>
        <rFont val="Calibri"/>
        <family val="2"/>
      </rPr>
      <t xml:space="preserve"> 0,03 (portée 1)</t>
    </r>
  </si>
  <si>
    <r>
      <t xml:space="preserve">Ø 165,49 </t>
    </r>
    <r>
      <rPr>
        <b/>
        <sz val="11"/>
        <color rgb="FFFF0000"/>
        <rFont val="Symbol"/>
        <family val="1"/>
        <charset val="2"/>
      </rPr>
      <t>±</t>
    </r>
    <r>
      <rPr>
        <b/>
        <sz val="7.7"/>
        <color rgb="FFFF0000"/>
        <rFont val="Calibri"/>
        <family val="2"/>
      </rPr>
      <t xml:space="preserve"> 0,12</t>
    </r>
  </si>
  <si>
    <t>Ø 165,645 ± 0,03 (portée 2)</t>
  </si>
  <si>
    <r>
      <t xml:space="preserve">8 </t>
    </r>
    <r>
      <rPr>
        <b/>
        <sz val="11"/>
        <color rgb="FFFF0000"/>
        <rFont val="Symbol"/>
        <family val="1"/>
        <charset val="2"/>
      </rPr>
      <t>±</t>
    </r>
    <r>
      <rPr>
        <b/>
        <sz val="7.7"/>
        <color rgb="FFFF0000"/>
        <rFont val="Calibri"/>
        <family val="2"/>
      </rPr>
      <t xml:space="preserve"> 0,05</t>
    </r>
  </si>
  <si>
    <t>battement 0,04 Ø165,64 / Ø 165,64</t>
  </si>
  <si>
    <t>battement 0,03 face coll. / Ø 165,64</t>
  </si>
  <si>
    <t>concentricité 0,04 chanf. Inter. / exter</t>
  </si>
  <si>
    <t>4 *☻20 0/+0,6</t>
  </si>
  <si>
    <r>
      <t xml:space="preserve">100 </t>
    </r>
    <r>
      <rPr>
        <b/>
        <sz val="11"/>
        <color rgb="FFFF0000"/>
        <rFont val="Symbol"/>
        <family val="1"/>
        <charset val="2"/>
      </rPr>
      <t>±</t>
    </r>
    <r>
      <rPr>
        <b/>
        <sz val="7.7"/>
        <color rgb="FFFF0000"/>
        <rFont val="Calibri"/>
        <family val="2"/>
      </rPr>
      <t xml:space="preserve"> 0,8</t>
    </r>
  </si>
  <si>
    <r>
      <t xml:space="preserve">165,645 </t>
    </r>
    <r>
      <rPr>
        <b/>
        <sz val="11"/>
        <color theme="1"/>
        <rFont val="Symbol"/>
        <family val="1"/>
        <charset val="2"/>
      </rPr>
      <t xml:space="preserve">± </t>
    </r>
    <r>
      <rPr>
        <b/>
        <sz val="11"/>
        <color theme="1"/>
        <rFont val="Calibri"/>
        <family val="2"/>
        <scheme val="minor"/>
      </rPr>
      <t>0,03</t>
    </r>
  </si>
  <si>
    <r>
      <t xml:space="preserve">137 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 xml:space="preserve"> 0,1</t>
    </r>
  </si>
  <si>
    <t>Fiche d’auto contrôle 54-472 (suivant gamme de contrôle rév.2)</t>
  </si>
  <si>
    <t>visa opérateur:</t>
  </si>
  <si>
    <t>visa contrôle:</t>
  </si>
  <si>
    <t>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</si>
</sst>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4"/>
      <name val="Arial"/>
      <family val="2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0"/>
      <name val="Arial Unicode MS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b/>
      <sz val="11"/>
      <color rgb="FFFF0000"/>
      <name val="Symbol"/>
      <family val="1"/>
      <charset val="2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indexed="17"/>
      <name val="Calibri"/>
      <family val="2"/>
      <scheme val="minor"/>
    </font>
    <font>
      <b/>
      <sz val="7.7"/>
      <color rgb="FFFF0000"/>
      <name val="Calibri"/>
      <family val="2"/>
    </font>
    <font>
      <sz val="14"/>
      <color theme="1"/>
      <name val="Arial"/>
      <family val="2"/>
    </font>
    <font>
      <b/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ck">
        <color auto="1"/>
      </bottom>
      <diagonal/>
    </border>
    <border>
      <left/>
      <right style="double">
        <color rgb="FFFF0000"/>
      </right>
      <top style="dashed">
        <color auto="1"/>
      </top>
      <bottom style="dashed">
        <color auto="1"/>
      </bottom>
      <diagonal/>
    </border>
    <border>
      <left/>
      <right style="double">
        <color rgb="FFFF0000"/>
      </right>
      <top style="dashed">
        <color auto="1"/>
      </top>
      <bottom style="double">
        <color rgb="FFFF0000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1" fillId="3" borderId="1" xfId="0" applyFont="1" applyFill="1" applyBorder="1" applyAlignment="1" applyProtection="1">
      <alignment horizontal="center"/>
    </xf>
    <xf numFmtId="0" fontId="2" fillId="0" borderId="1" xfId="0" applyFont="1" applyBorder="1" applyProtection="1"/>
    <xf numFmtId="0" fontId="0" fillId="0" borderId="1" xfId="0" applyBorder="1" applyProtection="1"/>
    <xf numFmtId="0" fontId="1" fillId="0" borderId="1" xfId="0" applyFont="1" applyBorder="1" applyProtection="1"/>
    <xf numFmtId="9" fontId="0" fillId="0" borderId="1" xfId="0" applyNumberFormat="1" applyBorder="1" applyAlignment="1" applyProtection="1">
      <alignment horizontal="center"/>
    </xf>
    <xf numFmtId="9" fontId="0" fillId="0" borderId="2" xfId="0" applyNumberFormat="1" applyBorder="1" applyAlignment="1" applyProtection="1">
      <alignment horizontal="center"/>
    </xf>
    <xf numFmtId="14" fontId="1" fillId="0" borderId="1" xfId="0" applyNumberFormat="1" applyFont="1" applyBorder="1" applyAlignment="1" applyProtection="1">
      <alignment horizontal="right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4" fontId="3" fillId="0" borderId="1" xfId="0" applyNumberFormat="1" applyFont="1" applyBorder="1" applyAlignment="1" applyProtection="1">
      <alignment horizontal="center"/>
    </xf>
    <xf numFmtId="14" fontId="3" fillId="0" borderId="1" xfId="0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7" borderId="38" xfId="0" applyFill="1" applyBorder="1"/>
    <xf numFmtId="0" fontId="0" fillId="0" borderId="39" xfId="0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8" borderId="0" xfId="0" applyFill="1"/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64" fontId="0" fillId="0" borderId="57" xfId="0" applyNumberFormat="1" applyBorder="1" applyAlignment="1">
      <alignment horizontal="center" vertical="center"/>
    </xf>
    <xf numFmtId="164" fontId="0" fillId="0" borderId="58" xfId="0" applyNumberFormat="1" applyBorder="1" applyAlignment="1">
      <alignment horizontal="center" vertical="center"/>
    </xf>
    <xf numFmtId="164" fontId="0" fillId="0" borderId="59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164" fontId="0" fillId="0" borderId="60" xfId="0" applyNumberFormat="1" applyBorder="1" applyAlignment="1">
      <alignment horizontal="center" vertical="center"/>
    </xf>
    <xf numFmtId="164" fontId="0" fillId="0" borderId="52" xfId="0" applyNumberFormat="1" applyBorder="1" applyAlignment="1">
      <alignment horizontal="center" vertical="center"/>
    </xf>
    <xf numFmtId="164" fontId="0" fillId="0" borderId="50" xfId="0" applyNumberFormat="1" applyBorder="1" applyAlignment="1">
      <alignment horizontal="center" vertical="center"/>
    </xf>
    <xf numFmtId="164" fontId="0" fillId="0" borderId="61" xfId="0" applyNumberFormat="1" applyBorder="1" applyAlignment="1">
      <alignment horizontal="center" vertical="center"/>
    </xf>
    <xf numFmtId="164" fontId="0" fillId="0" borderId="53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62" xfId="0" applyFont="1" applyBorder="1" applyProtection="1"/>
    <xf numFmtId="0" fontId="1" fillId="9" borderId="0" xfId="0" applyFont="1" applyFill="1" applyProtection="1"/>
    <xf numFmtId="0" fontId="1" fillId="7" borderId="0" xfId="0" applyFont="1" applyFill="1" applyProtection="1"/>
    <xf numFmtId="0" fontId="1" fillId="10" borderId="0" xfId="0" applyFont="1" applyFill="1" applyProtection="1"/>
    <xf numFmtId="164" fontId="17" fillId="0" borderId="1" xfId="0" applyNumberFormat="1" applyFont="1" applyBorder="1" applyAlignment="1" applyProtection="1">
      <alignment horizontal="center" vertical="center"/>
    </xf>
    <xf numFmtId="164" fontId="18" fillId="0" borderId="1" xfId="0" applyNumberFormat="1" applyFont="1" applyFill="1" applyBorder="1" applyAlignment="1" applyProtection="1">
      <alignment horizontal="center" vertical="center"/>
      <protection locked="0"/>
    </xf>
    <xf numFmtId="164" fontId="18" fillId="2" borderId="1" xfId="0" applyNumberFormat="1" applyFont="1" applyFill="1" applyBorder="1" applyAlignment="1" applyProtection="1">
      <alignment horizontal="center" vertical="center"/>
      <protection locked="0"/>
    </xf>
    <xf numFmtId="164" fontId="19" fillId="9" borderId="1" xfId="0" applyNumberFormat="1" applyFont="1" applyFill="1" applyBorder="1" applyAlignment="1" applyProtection="1">
      <alignment horizontal="center" vertical="center"/>
      <protection locked="0"/>
    </xf>
    <xf numFmtId="164" fontId="19" fillId="10" borderId="1" xfId="0" applyNumberFormat="1" applyFont="1" applyFill="1" applyBorder="1" applyAlignment="1" applyProtection="1">
      <alignment horizontal="center" vertical="center"/>
      <protection locked="0"/>
    </xf>
    <xf numFmtId="164" fontId="18" fillId="10" borderId="1" xfId="0" applyNumberFormat="1" applyFont="1" applyFill="1" applyBorder="1" applyAlignment="1" applyProtection="1">
      <alignment horizontal="center" vertical="center"/>
      <protection locked="0"/>
    </xf>
    <xf numFmtId="164" fontId="18" fillId="0" borderId="3" xfId="0" applyNumberFormat="1" applyFont="1" applyBorder="1" applyAlignment="1" applyProtection="1">
      <alignment horizontal="center" vertical="center"/>
      <protection locked="0"/>
    </xf>
    <xf numFmtId="164" fontId="18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wrapText="1"/>
    </xf>
    <xf numFmtId="0" fontId="2" fillId="0" borderId="62" xfId="0" applyFont="1" applyBorder="1" applyAlignment="1" applyProtection="1">
      <alignment wrapText="1"/>
    </xf>
    <xf numFmtId="164" fontId="17" fillId="0" borderId="1" xfId="0" applyNumberFormat="1" applyFont="1" applyFill="1" applyBorder="1" applyAlignment="1" applyProtection="1">
      <alignment horizontal="center" vertical="center"/>
    </xf>
    <xf numFmtId="0" fontId="0" fillId="0" borderId="37" xfId="0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63" xfId="0" applyBorder="1" applyAlignment="1">
      <alignment horizontal="center" vertical="center"/>
    </xf>
    <xf numFmtId="0" fontId="0" fillId="8" borderId="64" xfId="0" applyFill="1" applyBorder="1"/>
    <xf numFmtId="164" fontId="19" fillId="7" borderId="3" xfId="0" applyNumberFormat="1" applyFont="1" applyFill="1" applyBorder="1" applyAlignment="1" applyProtection="1">
      <alignment horizontal="center" vertical="center"/>
      <protection locked="0"/>
    </xf>
    <xf numFmtId="164" fontId="19" fillId="9" borderId="1" xfId="0" applyNumberFormat="1" applyFont="1" applyFill="1" applyBorder="1" applyAlignment="1" applyProtection="1">
      <alignment horizontal="center" vertical="center"/>
    </xf>
    <xf numFmtId="2" fontId="0" fillId="0" borderId="63" xfId="0" applyNumberFormat="1" applyBorder="1" applyAlignment="1">
      <alignment horizontal="center" vertical="center"/>
    </xf>
    <xf numFmtId="164" fontId="19" fillId="10" borderId="1" xfId="0" applyNumberFormat="1" applyFont="1" applyFill="1" applyBorder="1" applyAlignment="1" applyProtection="1">
      <alignment horizontal="center" vertical="center"/>
    </xf>
    <xf numFmtId="0" fontId="0" fillId="11" borderId="0" xfId="0" applyFill="1"/>
    <xf numFmtId="0" fontId="0" fillId="7" borderId="42" xfId="0" applyFill="1" applyBorder="1"/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11" borderId="0" xfId="0" applyFill="1" applyBorder="1"/>
    <xf numFmtId="0" fontId="0" fillId="11" borderId="71" xfId="0" applyFill="1" applyBorder="1"/>
    <xf numFmtId="0" fontId="0" fillId="11" borderId="72" xfId="0" applyFill="1" applyBorder="1"/>
    <xf numFmtId="0" fontId="0" fillId="11" borderId="65" xfId="0" applyFill="1" applyBorder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2" fontId="0" fillId="0" borderId="74" xfId="0" applyNumberFormat="1" applyBorder="1" applyAlignment="1">
      <alignment horizontal="center" vertical="center"/>
    </xf>
    <xf numFmtId="0" fontId="0" fillId="6" borderId="73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71" xfId="0" applyFill="1" applyBorder="1" applyAlignment="1">
      <alignment horizontal="center" vertical="center"/>
    </xf>
    <xf numFmtId="0" fontId="0" fillId="11" borderId="72" xfId="0" applyFill="1" applyBorder="1" applyAlignment="1">
      <alignment horizontal="center" vertical="center"/>
    </xf>
    <xf numFmtId="0" fontId="0" fillId="11" borderId="65" xfId="0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1" fillId="0" borderId="0" xfId="0" applyFont="1" applyFill="1" applyProtection="1"/>
    <xf numFmtId="164" fontId="9" fillId="11" borderId="0" xfId="0" applyNumberFormat="1" applyFont="1" applyFill="1" applyBorder="1" applyAlignment="1">
      <alignment horizontal="center" vertical="center"/>
    </xf>
    <xf numFmtId="14" fontId="0" fillId="11" borderId="0" xfId="0" applyNumberFormat="1" applyFill="1" applyProtection="1"/>
    <xf numFmtId="0" fontId="0" fillId="11" borderId="0" xfId="0" applyFill="1" applyProtection="1"/>
    <xf numFmtId="0" fontId="1" fillId="0" borderId="40" xfId="0" applyFont="1" applyBorder="1" applyProtection="1"/>
    <xf numFmtId="0" fontId="0" fillId="0" borderId="41" xfId="0" applyBorder="1" applyProtection="1"/>
    <xf numFmtId="0" fontId="1" fillId="0" borderId="66" xfId="0" applyFont="1" applyBorder="1" applyProtection="1"/>
    <xf numFmtId="0" fontId="0" fillId="0" borderId="77" xfId="0" applyBorder="1" applyProtection="1"/>
    <xf numFmtId="0" fontId="16" fillId="11" borderId="0" xfId="0" applyFont="1" applyFill="1" applyBorder="1" applyAlignment="1" applyProtection="1">
      <alignment horizontal="right" vertical="center"/>
    </xf>
    <xf numFmtId="0" fontId="0" fillId="11" borderId="71" xfId="0" applyFill="1" applyBorder="1" applyProtection="1"/>
    <xf numFmtId="0" fontId="0" fillId="11" borderId="65" xfId="0" applyFill="1" applyBorder="1" applyProtection="1"/>
    <xf numFmtId="0" fontId="0" fillId="11" borderId="0" xfId="0" applyFill="1" applyBorder="1" applyProtection="1"/>
    <xf numFmtId="0" fontId="0" fillId="11" borderId="72" xfId="0" applyFill="1" applyBorder="1" applyProtection="1"/>
    <xf numFmtId="0" fontId="1" fillId="11" borderId="72" xfId="0" applyFont="1" applyFill="1" applyBorder="1" applyProtection="1">
      <protection locked="0"/>
    </xf>
    <xf numFmtId="0" fontId="0" fillId="11" borderId="72" xfId="0" applyFill="1" applyBorder="1" applyProtection="1">
      <protection locked="0"/>
    </xf>
    <xf numFmtId="0" fontId="1" fillId="0" borderId="2" xfId="0" applyFont="1" applyBorder="1" applyAlignment="1" applyProtection="1">
      <alignment horizontal="right"/>
    </xf>
    <xf numFmtId="0" fontId="6" fillId="0" borderId="79" xfId="0" applyFont="1" applyBorder="1" applyAlignment="1" applyProtection="1">
      <alignment horizontal="center"/>
    </xf>
    <xf numFmtId="0" fontId="0" fillId="8" borderId="3" xfId="0" applyFill="1" applyBorder="1" applyAlignment="1" applyProtection="1">
      <alignment horizontal="center"/>
    </xf>
    <xf numFmtId="0" fontId="21" fillId="0" borderId="78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1" fillId="11" borderId="80" xfId="0" applyFont="1" applyFill="1" applyBorder="1" applyProtection="1">
      <protection locked="0"/>
    </xf>
    <xf numFmtId="0" fontId="1" fillId="11" borderId="81" xfId="0" applyFont="1" applyFill="1" applyBorder="1" applyAlignment="1" applyProtection="1">
      <alignment horizontal="center" vertical="center"/>
      <protection locked="0"/>
    </xf>
    <xf numFmtId="0" fontId="1" fillId="11" borderId="83" xfId="0" applyFont="1" applyFill="1" applyBorder="1" applyAlignment="1" applyProtection="1">
      <alignment horizontal="center" vertical="center"/>
      <protection locked="0"/>
    </xf>
    <xf numFmtId="0" fontId="1" fillId="11" borderId="82" xfId="0" applyFont="1" applyFill="1" applyBorder="1" applyAlignment="1" applyProtection="1">
      <alignment horizontal="right"/>
      <protection locked="0"/>
    </xf>
    <xf numFmtId="0" fontId="5" fillId="11" borderId="0" xfId="0" applyFont="1" applyFill="1" applyAlignment="1" applyProtection="1">
      <alignment horizontal="center"/>
    </xf>
    <xf numFmtId="0" fontId="4" fillId="11" borderId="0" xfId="0" applyFont="1" applyFill="1" applyAlignment="1" applyProtection="1">
      <alignment horizontal="center"/>
    </xf>
    <xf numFmtId="0" fontId="22" fillId="11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7" borderId="40" xfId="0" applyFill="1" applyBorder="1" applyAlignment="1"/>
    <xf numFmtId="0" fontId="0" fillId="7" borderId="41" xfId="0" applyFill="1" applyBorder="1" applyAlignment="1"/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  <color rgb="FFEC9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carte de contrôle des étendues</a:t>
            </a:r>
          </a:p>
        </c:rich>
      </c:tx>
      <c:layout>
        <c:manualLayout>
          <c:xMode val="edge"/>
          <c:yMode val="edge"/>
          <c:x val="0.38742392902934469"/>
          <c:y val="2.613463142195561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3.5487542522865526E-2"/>
          <c:y val="0.13842881229771425"/>
          <c:w val="0.8846088956242516"/>
          <c:h val="0.74875860849724563"/>
        </c:manualLayout>
      </c:layout>
      <c:scatterChart>
        <c:scatterStyle val="lineMarker"/>
        <c:varyColors val="0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'165'!$C$14:$M$14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R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'165'!$C$6:$M$6</c:f>
              <c:numCache>
                <c:formatCode>0.000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731520"/>
        <c:axId val="140733056"/>
      </c:scatterChart>
      <c:valAx>
        <c:axId val="140731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733056"/>
        <c:crosses val="autoZero"/>
        <c:crossBetween val="midCat"/>
        <c:majorUnit val="1"/>
      </c:valAx>
      <c:valAx>
        <c:axId val="14073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073152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carte</a:t>
            </a:r>
            <a:r>
              <a:rPr lang="en-US" baseline="0"/>
              <a:t> de contrôle des valeurs </a:t>
            </a:r>
            <a:endParaRPr lang="en-US"/>
          </a:p>
        </c:rich>
      </c:tx>
      <c:layout>
        <c:manualLayout>
          <c:xMode val="edge"/>
          <c:yMode val="edge"/>
          <c:x val="0.39638022720424138"/>
          <c:y val="7.138728038958731E-4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4.8997030489432734E-2"/>
          <c:y val="9.8513922371496587E-2"/>
          <c:w val="0.86165201802604863"/>
          <c:h val="0.82279421249203355"/>
        </c:manualLayout>
      </c:layout>
      <c:scatterChart>
        <c:scatterStyle val="lineMarker"/>
        <c:varyColors val="0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'165'!$B$8:$M$8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'165'!$B$9:$M$9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'165'!$B$10:$M$10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'165'!$B$11:$M$11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'165'!$B$12:$M$12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'CR25'!$F$59:$Q$59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'CR25'!$F$41:$Q$41</c:f>
              <c:numCache>
                <c:formatCode>0.000</c:formatCode>
                <c:ptCount val="12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057984"/>
        <c:axId val="140067968"/>
      </c:scatterChart>
      <c:valAx>
        <c:axId val="14005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067968"/>
        <c:crosses val="autoZero"/>
        <c:crossBetween val="midCat"/>
        <c:majorUnit val="1"/>
      </c:valAx>
      <c:valAx>
        <c:axId val="140067968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majorTickMark val="out"/>
        <c:minorTickMark val="none"/>
        <c:tickLblPos val="nextTo"/>
        <c:crossAx val="14005798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11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3.5487542522865553E-2"/>
          <c:y val="0.13842881229771425"/>
          <c:w val="0.8846088956242516"/>
          <c:h val="0.74875860849724563"/>
        </c:manualLayout>
      </c:layout>
      <c:scatterChart>
        <c:scatterStyle val="lineMarker"/>
        <c:varyColors val="0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'142'!$B$14:$M$14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R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'142'!$C$6:$M$6</c:f>
              <c:numCache>
                <c:formatCode>0.000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908864"/>
        <c:axId val="127914752"/>
      </c:scatterChart>
      <c:valAx>
        <c:axId val="12790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914752"/>
        <c:crosses val="autoZero"/>
        <c:crossBetween val="midCat"/>
        <c:majorUnit val="1"/>
      </c:valAx>
      <c:valAx>
        <c:axId val="127914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90886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 valeurs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9846981152673742E-2"/>
          <c:y val="0.11769145523476232"/>
          <c:w val="0.8471854309350576"/>
          <c:h val="0.78328803344026432"/>
        </c:manualLayout>
      </c:layout>
      <c:scatterChart>
        <c:scatterStyle val="lineMarker"/>
        <c:varyColors val="0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'142'!$B$8:$M$8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'142'!$B$9:$M$9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'142'!$B$10:$M$10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'142'!$B$11:$M$11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'142'!$B$12:$M$12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'CR25'!$F$60:$Q$60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'CR25'!$F$10:$Q$10</c:f>
              <c:numCache>
                <c:formatCode>0.000</c:formatCode>
                <c:ptCount val="12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158080"/>
        <c:axId val="140159616"/>
      </c:scatterChart>
      <c:valAx>
        <c:axId val="14015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159616"/>
        <c:crosses val="autoZero"/>
        <c:crossBetween val="midCat"/>
        <c:majorUnit val="1"/>
      </c:valAx>
      <c:valAx>
        <c:axId val="140159616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majorTickMark val="out"/>
        <c:minorTickMark val="none"/>
        <c:tickLblPos val="nextTo"/>
        <c:crossAx val="140158080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valeurs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9846981152673784E-2"/>
          <c:y val="0.11769145523476232"/>
          <c:w val="0.8471854309350576"/>
          <c:h val="0.78328803344026432"/>
        </c:manualLayout>
      </c:layout>
      <c:scatterChart>
        <c:scatterStyle val="lineMarker"/>
        <c:varyColors val="0"/>
        <c:ser>
          <c:idx val="0"/>
          <c:order val="0"/>
          <c:tx>
            <c:v>cible</c:v>
          </c:tx>
          <c:spPr>
            <a:ln w="19050"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'138'!$B$8:$M$8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TS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'138'!$B$9:$M$9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TI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'138'!$B$10:$M$10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3"/>
          <c:order val="3"/>
          <c:tx>
            <c:v>LSCx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'138'!$B$11:$M$11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4"/>
          <c:order val="4"/>
          <c:tx>
            <c:v>LICx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'138'!$B$12:$M$12</c:f>
              <c:numCache>
                <c:formatCode>0.000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'CR25'!$F$22:$Q$22</c:f>
              <c:numCache>
                <c:formatCode>0.000</c:formatCode>
                <c:ptCount val="12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842304"/>
        <c:axId val="141843840"/>
      </c:scatterChart>
      <c:valAx>
        <c:axId val="141842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1843840"/>
        <c:crosses val="autoZero"/>
        <c:crossBetween val="midCat"/>
        <c:majorUnit val="1"/>
      </c:valAx>
      <c:valAx>
        <c:axId val="141843840"/>
        <c:scaling>
          <c:orientation val="minMax"/>
        </c:scaling>
        <c:delete val="0"/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majorTickMark val="out"/>
        <c:minorTickMark val="none"/>
        <c:tickLblPos val="nextTo"/>
        <c:crossAx val="14184230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551117945838334"/>
          <c:y val="0.27106164562694002"/>
          <c:w val="8.4488820541616744E-2"/>
          <c:h val="0.51481623179915448"/>
        </c:manualLayout>
      </c:layout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11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3.5487542522865581E-2"/>
          <c:y val="0.13842881229771425"/>
          <c:w val="0.8846088956242516"/>
          <c:h val="0.74875860849724563"/>
        </c:manualLayout>
      </c:layout>
      <c:scatterChart>
        <c:scatterStyle val="lineMarker"/>
        <c:varyColors val="0"/>
        <c:ser>
          <c:idx val="0"/>
          <c:order val="0"/>
          <c:tx>
            <c:v>LSCr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'138'!$B$14:$M$14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yVal>
          <c:smooth val="0"/>
        </c:ser>
        <c:ser>
          <c:idx val="1"/>
          <c:order val="1"/>
          <c:tx>
            <c:v>R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'CR25'!$F$61:$Q$61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xVal>
          <c:yVal>
            <c:numRef>
              <c:f>'138'!$C$6:$M$6</c:f>
              <c:numCache>
                <c:formatCode>0.000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875456"/>
        <c:axId val="141889536"/>
      </c:scatterChart>
      <c:valAx>
        <c:axId val="141875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1889536"/>
        <c:crosses val="autoZero"/>
        <c:crossBetween val="midCat"/>
        <c:majorUnit val="1"/>
      </c:valAx>
      <c:valAx>
        <c:axId val="141889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1875456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747963196050364"/>
          <c:y val="0.38889122730626513"/>
          <c:w val="7.8802895920538005E-2"/>
          <c:h val="0.22221706157698207"/>
        </c:manualLayout>
      </c:layout>
      <c:overlay val="0"/>
    </c:legend>
    <c:plotVisOnly val="1"/>
    <c:dispBlanksAs val="gap"/>
    <c:showDLblsOverMax val="0"/>
  </c:chart>
  <c:spPr>
    <a:solidFill>
      <a:schemeClr val="accent3">
        <a:lumMod val="40000"/>
        <a:lumOff val="60000"/>
      </a:schemeClr>
    </a:solidFill>
  </c:spPr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3469821</xdr:colOff>
      <xdr:row>0</xdr:row>
      <xdr:rowOff>49892</xdr:rowOff>
    </xdr:from>
    <xdr:to>
      <xdr:col>4</xdr:col>
      <xdr:colOff>1221166</xdr:colOff>
      <xdr:row>5</xdr:row>
      <xdr:rowOff>24938</xdr:rowOff>
    </xdr:to>
    <xdr:pic macro="[0]!PASSE">
      <xdr:nvPicPr>
        <xdr:cNvPr id="4" name="il_fi" descr="http://www.cg2conseil.com/iso_album/exit2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9821" y="49892"/>
          <a:ext cx="1217084" cy="1226903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485775</xdr:colOff>
          <xdr:row>2</xdr:row>
          <xdr:rowOff>38100</xdr:rowOff>
        </xdr:from>
        <xdr:to>
          <xdr:col>13</xdr:col>
          <xdr:colOff>0</xdr:colOff>
          <xdr:row>4</xdr:row>
          <xdr:rowOff>180975</xdr:rowOff>
        </xdr:to>
        <xdr:sp macro="" textlink="">
          <xdr:nvSpPr>
            <xdr:cNvPr id="3073" name="cmd_Enregistrement_OF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16</xdr:row>
      <xdr:rowOff>38100</xdr:rowOff>
    </xdr:from>
    <xdr:to>
      <xdr:col>0</xdr:col>
      <xdr:colOff>733425</xdr:colOff>
      <xdr:row>16</xdr:row>
      <xdr:rowOff>394005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867025"/>
          <a:ext cx="638175" cy="355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16</xdr:row>
      <xdr:rowOff>149678</xdr:rowOff>
    </xdr:from>
    <xdr:to>
      <xdr:col>17</xdr:col>
      <xdr:colOff>925286</xdr:colOff>
      <xdr:row>32</xdr:row>
      <xdr:rowOff>122464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17</xdr:col>
      <xdr:colOff>911678</xdr:colOff>
      <xdr:row>16</xdr:row>
      <xdr:rowOff>176892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61633</xdr:colOff>
      <xdr:row>16</xdr:row>
      <xdr:rowOff>71717</xdr:rowOff>
    </xdr:from>
    <xdr:to>
      <xdr:col>0</xdr:col>
      <xdr:colOff>526676</xdr:colOff>
      <xdr:row>16</xdr:row>
      <xdr:rowOff>414617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633" y="3511923"/>
          <a:ext cx="465043" cy="342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14</xdr:row>
      <xdr:rowOff>6725</xdr:rowOff>
    </xdr:from>
    <xdr:to>
      <xdr:col>17</xdr:col>
      <xdr:colOff>750795</xdr:colOff>
      <xdr:row>25</xdr:row>
      <xdr:rowOff>156883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17</xdr:col>
      <xdr:colOff>750795</xdr:colOff>
      <xdr:row>14</xdr:row>
      <xdr:rowOff>33618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38100</xdr:rowOff>
    </xdr:from>
    <xdr:to>
      <xdr:col>0</xdr:col>
      <xdr:colOff>523875</xdr:colOff>
      <xdr:row>16</xdr:row>
      <xdr:rowOff>352426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438525"/>
          <a:ext cx="523875" cy="3143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742949</xdr:colOff>
      <xdr:row>12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</xdr:row>
      <xdr:rowOff>171450</xdr:rowOff>
    </xdr:from>
    <xdr:to>
      <xdr:col>17</xdr:col>
      <xdr:colOff>752475</xdr:colOff>
      <xdr:row>22</xdr:row>
      <xdr:rowOff>38100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illstar/Desktop/pilotage%20tableaux%20excel/CNOMO/CNO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35534"/>
      <sheetName val="54-472"/>
      <sheetName val="A35778"/>
    </sheetNames>
    <sheetDataSet>
      <sheetData sheetId="0"/>
      <sheetData sheetId="1">
        <row r="14">
          <cell r="K14" t="e">
            <v>#N/A</v>
          </cell>
          <cell r="L14" t="e">
            <v>#N/A</v>
          </cell>
        </row>
        <row r="42">
          <cell r="K42" t="e">
            <v>#N/A</v>
          </cell>
          <cell r="L42" t="e">
            <v>#N/A</v>
          </cell>
        </row>
        <row r="70">
          <cell r="K70" t="e">
            <v>#N/A</v>
          </cell>
          <cell r="L70" t="e">
            <v>#N/A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U100"/>
  <sheetViews>
    <sheetView tabSelected="1" zoomScale="70" zoomScaleNormal="70" workbookViewId="0">
      <selection activeCell="F3" sqref="F3:Q3"/>
    </sheetView>
  </sheetViews>
  <sheetFormatPr baseColWidth="10" defaultRowHeight="15" x14ac:dyDescent="0.25"/>
  <cols>
    <col min="1" max="1" width="50.42578125" style="1" customWidth="1"/>
    <col min="2" max="2" width="17.5703125" style="1" hidden="1" customWidth="1"/>
    <col min="3" max="3" width="24.7109375" style="1" hidden="1" customWidth="1"/>
    <col min="4" max="4" width="17.5703125" style="1" hidden="1" customWidth="1"/>
    <col min="5" max="5" width="21" style="1" customWidth="1"/>
    <col min="6" max="6" width="14.140625" style="1" customWidth="1"/>
    <col min="7" max="14" width="15.7109375" style="1" customWidth="1"/>
    <col min="15" max="15" width="20.140625" style="1" customWidth="1"/>
    <col min="16" max="17" width="15.7109375" style="1" customWidth="1"/>
    <col min="18" max="16384" width="11.42578125" style="1"/>
  </cols>
  <sheetData>
    <row r="1" spans="1:47" ht="23.25" x14ac:dyDescent="0.35">
      <c r="A1" s="133"/>
      <c r="B1" s="134"/>
      <c r="C1" s="134"/>
      <c r="D1" s="134"/>
      <c r="E1" s="134"/>
      <c r="F1" s="155" t="s">
        <v>78</v>
      </c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40"/>
    </row>
    <row r="2" spans="1:47" x14ac:dyDescent="0.25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40"/>
      <c r="AU2" s="1" t="s">
        <v>0</v>
      </c>
    </row>
    <row r="3" spans="1:47" ht="18.75" x14ac:dyDescent="0.3">
      <c r="A3" s="134"/>
      <c r="B3" s="134"/>
      <c r="C3" s="134"/>
      <c r="D3" s="134"/>
      <c r="E3" s="134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40"/>
    </row>
    <row r="4" spans="1:47" ht="25.5" customHeight="1" thickBot="1" x14ac:dyDescent="0.3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57"/>
      <c r="O4" s="158"/>
      <c r="P4" s="142"/>
      <c r="Q4" s="134"/>
      <c r="R4" s="140"/>
    </row>
    <row r="5" spans="1:47" x14ac:dyDescent="0.25">
      <c r="A5" s="134"/>
      <c r="B5" s="134"/>
      <c r="C5" s="134"/>
      <c r="D5" s="134"/>
      <c r="E5" s="134"/>
      <c r="F5" s="135" t="s">
        <v>1</v>
      </c>
      <c r="G5" s="136"/>
      <c r="H5" s="134"/>
      <c r="I5" s="6" t="s">
        <v>8</v>
      </c>
      <c r="J5" s="10"/>
      <c r="K5" s="134"/>
      <c r="L5" s="134"/>
      <c r="M5" s="134"/>
      <c r="N5" s="134"/>
      <c r="O5" s="134"/>
      <c r="P5" s="134"/>
      <c r="Q5" s="134"/>
      <c r="R5" s="140"/>
    </row>
    <row r="6" spans="1:47" ht="15.75" thickBot="1" x14ac:dyDescent="0.3">
      <c r="A6" s="134"/>
      <c r="B6" s="134"/>
      <c r="C6" s="134"/>
      <c r="D6" s="134"/>
      <c r="E6" s="134"/>
      <c r="F6" s="137" t="s">
        <v>28</v>
      </c>
      <c r="G6" s="138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40"/>
    </row>
    <row r="7" spans="1:47" x14ac:dyDescent="0.25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40"/>
    </row>
    <row r="8" spans="1:47" x14ac:dyDescent="0.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40"/>
    </row>
    <row r="9" spans="1:47" x14ac:dyDescent="0.25">
      <c r="A9" s="134" t="s">
        <v>2</v>
      </c>
      <c r="B9" s="134" t="s">
        <v>3</v>
      </c>
      <c r="C9" s="134" t="s">
        <v>4</v>
      </c>
      <c r="D9" s="134"/>
      <c r="E9" s="134"/>
      <c r="F9" s="3">
        <v>1</v>
      </c>
      <c r="G9" s="3">
        <v>2</v>
      </c>
      <c r="H9" s="3">
        <v>3</v>
      </c>
      <c r="I9" s="3">
        <v>4</v>
      </c>
      <c r="J9" s="3">
        <v>5</v>
      </c>
      <c r="K9" s="3">
        <v>6</v>
      </c>
      <c r="L9" s="3">
        <v>7</v>
      </c>
      <c r="M9" s="3">
        <v>8</v>
      </c>
      <c r="N9" s="3">
        <v>9</v>
      </c>
      <c r="O9" s="3">
        <v>10</v>
      </c>
      <c r="P9" s="3">
        <v>11</v>
      </c>
      <c r="Q9" s="3">
        <v>12</v>
      </c>
      <c r="R9" s="140"/>
    </row>
    <row r="10" spans="1:47" ht="20.100000000000001" customHeight="1" x14ac:dyDescent="0.25">
      <c r="A10" s="4" t="s">
        <v>33</v>
      </c>
      <c r="B10" s="5">
        <v>142.53399999999999</v>
      </c>
      <c r="C10" s="5">
        <v>142.57400000000001</v>
      </c>
      <c r="D10" s="6" t="s">
        <v>31</v>
      </c>
      <c r="E10" s="7">
        <v>1</v>
      </c>
      <c r="F10" s="85"/>
      <c r="G10" s="85"/>
      <c r="H10" s="85"/>
      <c r="I10" s="101"/>
      <c r="J10" s="85"/>
      <c r="K10" s="85"/>
      <c r="L10" s="85"/>
      <c r="M10" s="85"/>
      <c r="N10" s="85"/>
      <c r="O10" s="85"/>
      <c r="P10" s="85"/>
      <c r="Q10" s="85"/>
      <c r="R10" s="140"/>
    </row>
    <row r="11" spans="1:47" ht="20.100000000000001" customHeight="1" x14ac:dyDescent="0.25">
      <c r="A11" s="4" t="s">
        <v>34</v>
      </c>
      <c r="B11" s="5">
        <v>141.88</v>
      </c>
      <c r="C11" s="5">
        <v>142.13999999999999</v>
      </c>
      <c r="D11" s="6" t="s">
        <v>6</v>
      </c>
      <c r="E11" s="7">
        <v>0.25</v>
      </c>
      <c r="F11" s="83"/>
      <c r="G11" s="84"/>
      <c r="H11" s="84"/>
      <c r="I11" s="82"/>
      <c r="J11" s="84"/>
      <c r="K11" s="84"/>
      <c r="L11" s="84"/>
      <c r="M11" s="83"/>
      <c r="N11" s="84"/>
      <c r="O11" s="84"/>
      <c r="P11" s="84"/>
      <c r="Q11" s="83"/>
      <c r="R11" s="140"/>
    </row>
    <row r="12" spans="1:47" ht="20.100000000000001" customHeight="1" x14ac:dyDescent="0.25">
      <c r="A12" s="4" t="s">
        <v>35</v>
      </c>
      <c r="B12" s="5">
        <v>145.70400000000001</v>
      </c>
      <c r="C12" s="5">
        <v>145.744</v>
      </c>
      <c r="D12" s="6" t="s">
        <v>6</v>
      </c>
      <c r="E12" s="7">
        <v>1</v>
      </c>
      <c r="F12" s="83"/>
      <c r="G12" s="83"/>
      <c r="H12" s="83"/>
      <c r="I12" s="92"/>
      <c r="J12" s="83"/>
      <c r="K12" s="83"/>
      <c r="L12" s="83"/>
      <c r="M12" s="83"/>
      <c r="N12" s="83"/>
      <c r="O12" s="83"/>
      <c r="P12" s="83"/>
      <c r="Q12" s="83"/>
      <c r="R12" s="140"/>
    </row>
    <row r="13" spans="1:47" ht="20.100000000000001" customHeight="1" x14ac:dyDescent="0.25">
      <c r="A13" s="4" t="s">
        <v>36</v>
      </c>
      <c r="B13" s="5">
        <v>347.72</v>
      </c>
      <c r="C13" s="5">
        <v>347.88</v>
      </c>
      <c r="D13" s="6" t="s">
        <v>6</v>
      </c>
      <c r="E13" s="7">
        <v>0.25</v>
      </c>
      <c r="F13" s="83"/>
      <c r="G13" s="84"/>
      <c r="H13" s="84"/>
      <c r="I13" s="82"/>
      <c r="J13" s="84"/>
      <c r="K13" s="84"/>
      <c r="L13" s="84"/>
      <c r="M13" s="83"/>
      <c r="N13" s="84"/>
      <c r="O13" s="84"/>
      <c r="P13" s="84"/>
      <c r="Q13" s="83"/>
      <c r="R13" s="140"/>
    </row>
    <row r="14" spans="1:47" ht="20.100000000000001" customHeight="1" x14ac:dyDescent="0.25">
      <c r="A14" s="4" t="s">
        <v>37</v>
      </c>
      <c r="B14" s="5">
        <v>0</v>
      </c>
      <c r="C14" s="5">
        <v>1.6</v>
      </c>
      <c r="D14" s="6" t="s">
        <v>7</v>
      </c>
      <c r="E14" s="7">
        <v>0.25</v>
      </c>
      <c r="F14" s="83"/>
      <c r="G14" s="84"/>
      <c r="H14" s="84"/>
      <c r="I14" s="82"/>
      <c r="J14" s="84"/>
      <c r="K14" s="84"/>
      <c r="L14" s="84"/>
      <c r="M14" s="83"/>
      <c r="N14" s="84"/>
      <c r="O14" s="84"/>
      <c r="P14" s="84"/>
      <c r="Q14" s="83"/>
      <c r="R14" s="140"/>
    </row>
    <row r="15" spans="1:47" ht="20.100000000000001" customHeight="1" x14ac:dyDescent="0.25">
      <c r="A15" s="4" t="s">
        <v>38</v>
      </c>
      <c r="B15" s="5">
        <v>0</v>
      </c>
      <c r="C15" s="5">
        <v>1.6</v>
      </c>
      <c r="D15" s="6" t="s">
        <v>5</v>
      </c>
      <c r="E15" s="7">
        <v>0.25</v>
      </c>
      <c r="F15" s="83"/>
      <c r="G15" s="84"/>
      <c r="H15" s="84"/>
      <c r="I15" s="82"/>
      <c r="J15" s="84"/>
      <c r="K15" s="84"/>
      <c r="L15" s="84"/>
      <c r="M15" s="83"/>
      <c r="N15" s="84"/>
      <c r="O15" s="84"/>
      <c r="P15" s="84"/>
      <c r="Q15" s="83"/>
      <c r="R15" s="140"/>
    </row>
    <row r="16" spans="1:47" ht="20.100000000000001" customHeight="1" x14ac:dyDescent="0.25">
      <c r="A16" s="4" t="s">
        <v>48</v>
      </c>
      <c r="B16" s="5">
        <v>0</v>
      </c>
      <c r="C16" s="5">
        <v>0.04</v>
      </c>
      <c r="D16" s="6" t="s">
        <v>6</v>
      </c>
      <c r="E16" s="7">
        <v>1</v>
      </c>
      <c r="F16" s="83"/>
      <c r="G16" s="83"/>
      <c r="H16" s="83"/>
      <c r="I16" s="92"/>
      <c r="J16" s="83"/>
      <c r="K16" s="83"/>
      <c r="L16" s="83"/>
      <c r="M16" s="83"/>
      <c r="N16" s="83"/>
      <c r="O16" s="83"/>
      <c r="P16" s="83"/>
      <c r="Q16" s="83"/>
      <c r="R16" s="140"/>
    </row>
    <row r="17" spans="1:18" ht="20.100000000000001" customHeight="1" x14ac:dyDescent="0.25">
      <c r="A17" s="4" t="s">
        <v>49</v>
      </c>
      <c r="B17" s="5">
        <v>0</v>
      </c>
      <c r="C17" s="5">
        <v>0.03</v>
      </c>
      <c r="D17" s="6" t="s">
        <v>6</v>
      </c>
      <c r="E17" s="7">
        <v>0.25</v>
      </c>
      <c r="F17" s="83"/>
      <c r="G17" s="84"/>
      <c r="H17" s="84"/>
      <c r="I17" s="82"/>
      <c r="J17" s="84"/>
      <c r="K17" s="84"/>
      <c r="L17" s="84"/>
      <c r="M17" s="83"/>
      <c r="N17" s="84"/>
      <c r="O17" s="84"/>
      <c r="P17" s="84"/>
      <c r="Q17" s="83"/>
      <c r="R17" s="140"/>
    </row>
    <row r="18" spans="1:18" ht="20.100000000000001" customHeight="1" x14ac:dyDescent="0.25">
      <c r="A18" s="4" t="s">
        <v>50</v>
      </c>
      <c r="B18" s="5">
        <v>0</v>
      </c>
      <c r="C18" s="5">
        <v>0.04</v>
      </c>
      <c r="D18" s="6" t="s">
        <v>6</v>
      </c>
      <c r="E18" s="7">
        <v>1</v>
      </c>
      <c r="F18" s="83"/>
      <c r="G18" s="83"/>
      <c r="H18" s="83"/>
      <c r="I18" s="92"/>
      <c r="J18" s="83"/>
      <c r="K18" s="83"/>
      <c r="L18" s="83"/>
      <c r="M18" s="83"/>
      <c r="N18" s="83"/>
      <c r="O18" s="83"/>
      <c r="P18" s="83"/>
      <c r="Q18" s="83"/>
      <c r="R18" s="140"/>
    </row>
    <row r="19" spans="1:18" ht="20.100000000000001" customHeight="1" x14ac:dyDescent="0.25">
      <c r="A19" s="4" t="s">
        <v>52</v>
      </c>
      <c r="B19" s="5">
        <v>612.4</v>
      </c>
      <c r="C19" s="5">
        <v>612.79999999999995</v>
      </c>
      <c r="D19" s="6"/>
      <c r="E19" s="7">
        <v>1</v>
      </c>
      <c r="F19" s="83"/>
      <c r="G19" s="83"/>
      <c r="H19" s="83"/>
      <c r="I19" s="92"/>
      <c r="J19" s="83"/>
      <c r="K19" s="83"/>
      <c r="L19" s="83"/>
      <c r="M19" s="83"/>
      <c r="N19" s="83"/>
      <c r="O19" s="83"/>
      <c r="P19" s="83"/>
      <c r="Q19" s="83"/>
      <c r="R19" s="140"/>
    </row>
    <row r="20" spans="1:18" ht="20.100000000000001" customHeight="1" x14ac:dyDescent="0.25">
      <c r="A20" s="4" t="s">
        <v>53</v>
      </c>
      <c r="B20" s="5">
        <v>130.83000000000001</v>
      </c>
      <c r="C20" s="5">
        <v>131.09</v>
      </c>
      <c r="D20" s="6"/>
      <c r="E20" s="7">
        <v>0.25</v>
      </c>
      <c r="F20" s="83"/>
      <c r="G20" s="84"/>
      <c r="H20" s="84"/>
      <c r="I20" s="82"/>
      <c r="J20" s="84"/>
      <c r="K20" s="84"/>
      <c r="L20" s="84"/>
      <c r="M20" s="83"/>
      <c r="N20" s="84"/>
      <c r="O20" s="84"/>
      <c r="P20" s="84"/>
      <c r="Q20" s="83"/>
      <c r="R20" s="140"/>
    </row>
    <row r="21" spans="1:18" ht="20.100000000000001" customHeight="1" x14ac:dyDescent="0.25">
      <c r="A21" s="4" t="s">
        <v>54</v>
      </c>
      <c r="B21" s="5">
        <v>4.75</v>
      </c>
      <c r="C21" s="5">
        <v>5.25</v>
      </c>
      <c r="D21" s="6" t="s">
        <v>31</v>
      </c>
      <c r="E21" s="7">
        <v>0.25</v>
      </c>
      <c r="F21" s="83"/>
      <c r="G21" s="84"/>
      <c r="H21" s="84"/>
      <c r="I21" s="82"/>
      <c r="J21" s="84"/>
      <c r="K21" s="84"/>
      <c r="L21" s="84"/>
      <c r="M21" s="83"/>
      <c r="N21" s="84"/>
      <c r="O21" s="84"/>
      <c r="P21" s="84"/>
      <c r="Q21" s="83"/>
      <c r="R21" s="140"/>
    </row>
    <row r="22" spans="1:18" ht="20.100000000000001" customHeight="1" x14ac:dyDescent="0.25">
      <c r="A22" s="4" t="s">
        <v>55</v>
      </c>
      <c r="B22" s="5">
        <v>137.9</v>
      </c>
      <c r="C22" s="5">
        <v>138.1</v>
      </c>
      <c r="D22" s="6" t="s">
        <v>5</v>
      </c>
      <c r="E22" s="7">
        <v>0.25</v>
      </c>
      <c r="F22" s="86"/>
      <c r="G22" s="86"/>
      <c r="H22" s="86"/>
      <c r="I22" s="103"/>
      <c r="J22" s="86"/>
      <c r="K22" s="86"/>
      <c r="L22" s="87"/>
      <c r="M22" s="87"/>
      <c r="N22" s="87"/>
      <c r="O22" s="87"/>
      <c r="P22" s="87"/>
      <c r="Q22" s="87"/>
      <c r="R22" s="140"/>
    </row>
    <row r="23" spans="1:18" ht="20.100000000000001" customHeight="1" x14ac:dyDescent="0.25">
      <c r="A23" s="4" t="s">
        <v>56</v>
      </c>
      <c r="B23" s="5">
        <v>9.25</v>
      </c>
      <c r="C23" s="5">
        <v>9.75</v>
      </c>
      <c r="D23" s="6" t="s">
        <v>31</v>
      </c>
      <c r="E23" s="7">
        <v>0.25</v>
      </c>
      <c r="F23" s="83"/>
      <c r="G23" s="84"/>
      <c r="H23" s="84"/>
      <c r="I23" s="82"/>
      <c r="J23" s="84"/>
      <c r="K23" s="84"/>
      <c r="L23" s="84"/>
      <c r="M23" s="83"/>
      <c r="N23" s="84"/>
      <c r="O23" s="84"/>
      <c r="P23" s="84"/>
      <c r="Q23" s="83"/>
      <c r="R23" s="140"/>
    </row>
    <row r="24" spans="1:18" ht="20.100000000000001" customHeight="1" x14ac:dyDescent="0.25">
      <c r="A24" s="4" t="s">
        <v>39</v>
      </c>
      <c r="B24" s="5">
        <v>137.38</v>
      </c>
      <c r="C24" s="5">
        <v>137.58000000000001</v>
      </c>
      <c r="D24" s="6" t="s">
        <v>32</v>
      </c>
      <c r="E24" s="7">
        <v>0.25</v>
      </c>
      <c r="F24" s="83"/>
      <c r="G24" s="84"/>
      <c r="H24" s="84"/>
      <c r="I24" s="82"/>
      <c r="J24" s="84"/>
      <c r="K24" s="84"/>
      <c r="L24" s="84"/>
      <c r="M24" s="83"/>
      <c r="N24" s="84"/>
      <c r="O24" s="84"/>
      <c r="P24" s="84"/>
      <c r="Q24" s="83"/>
      <c r="R24" s="140"/>
    </row>
    <row r="25" spans="1:18" ht="20.100000000000001" customHeight="1" x14ac:dyDescent="0.25">
      <c r="A25" s="4" t="s">
        <v>57</v>
      </c>
      <c r="B25" s="5">
        <v>141.4</v>
      </c>
      <c r="C25" s="5">
        <v>141.6</v>
      </c>
      <c r="D25" s="6" t="s">
        <v>31</v>
      </c>
      <c r="E25" s="7">
        <v>0.25</v>
      </c>
      <c r="F25" s="83"/>
      <c r="G25" s="84"/>
      <c r="H25" s="84"/>
      <c r="I25" s="82"/>
      <c r="J25" s="84"/>
      <c r="K25" s="84"/>
      <c r="L25" s="84"/>
      <c r="M25" s="83"/>
      <c r="N25" s="84"/>
      <c r="O25" s="84"/>
      <c r="P25" s="84"/>
      <c r="Q25" s="83"/>
      <c r="R25" s="140"/>
    </row>
    <row r="26" spans="1:18" ht="20.100000000000001" customHeight="1" x14ac:dyDescent="0.25">
      <c r="A26" s="4" t="s">
        <v>58</v>
      </c>
      <c r="B26" s="5">
        <v>134.04499999999999</v>
      </c>
      <c r="C26" s="5">
        <v>134.10499999999999</v>
      </c>
      <c r="D26" s="6" t="s">
        <v>31</v>
      </c>
      <c r="E26" s="7">
        <v>1</v>
      </c>
      <c r="F26" s="83"/>
      <c r="G26" s="83"/>
      <c r="H26" s="83"/>
      <c r="I26" s="92"/>
      <c r="J26" s="83"/>
      <c r="K26" s="83"/>
      <c r="L26" s="83"/>
      <c r="M26" s="83"/>
      <c r="N26" s="83"/>
      <c r="O26" s="83"/>
      <c r="P26" s="83"/>
      <c r="Q26" s="83"/>
      <c r="R26" s="140"/>
    </row>
    <row r="27" spans="1:18" ht="20.100000000000001" customHeight="1" x14ac:dyDescent="0.25">
      <c r="A27" s="4" t="s">
        <v>59</v>
      </c>
      <c r="B27" s="5">
        <v>140.07499999999999</v>
      </c>
      <c r="C27" s="5">
        <v>140.10499999999999</v>
      </c>
      <c r="D27" s="6"/>
      <c r="E27" s="7">
        <v>1</v>
      </c>
      <c r="F27" s="83"/>
      <c r="G27" s="83"/>
      <c r="H27" s="83"/>
      <c r="I27" s="92"/>
      <c r="J27" s="83"/>
      <c r="K27" s="83"/>
      <c r="L27" s="83"/>
      <c r="M27" s="83"/>
      <c r="N27" s="83"/>
      <c r="O27" s="83"/>
      <c r="P27" s="83"/>
      <c r="Q27" s="83"/>
      <c r="R27" s="140"/>
    </row>
    <row r="28" spans="1:18" ht="20.100000000000001" customHeight="1" x14ac:dyDescent="0.25">
      <c r="A28" s="4" t="s">
        <v>40</v>
      </c>
      <c r="B28" s="5">
        <v>0</v>
      </c>
      <c r="C28" s="5">
        <v>1.6</v>
      </c>
      <c r="D28" s="6"/>
      <c r="E28" s="7">
        <v>0.25</v>
      </c>
      <c r="F28" s="83"/>
      <c r="G28" s="84"/>
      <c r="H28" s="84"/>
      <c r="I28" s="82"/>
      <c r="J28" s="84"/>
      <c r="K28" s="84"/>
      <c r="L28" s="84"/>
      <c r="M28" s="83"/>
      <c r="N28" s="84"/>
      <c r="O28" s="84"/>
      <c r="P28" s="84"/>
      <c r="Q28" s="83"/>
      <c r="R28" s="140"/>
    </row>
    <row r="29" spans="1:18" ht="34.5" customHeight="1" x14ac:dyDescent="0.25">
      <c r="A29" s="90" t="s">
        <v>41</v>
      </c>
      <c r="B29" s="5">
        <v>0</v>
      </c>
      <c r="C29" s="5">
        <v>999</v>
      </c>
      <c r="D29" s="6"/>
      <c r="E29" s="7">
        <v>1</v>
      </c>
      <c r="F29" s="83"/>
      <c r="G29" s="83"/>
      <c r="H29" s="83"/>
      <c r="I29" s="92"/>
      <c r="J29" s="83"/>
      <c r="K29" s="83"/>
      <c r="L29" s="83"/>
      <c r="M29" s="83"/>
      <c r="N29" s="83"/>
      <c r="O29" s="83"/>
      <c r="P29" s="83"/>
      <c r="Q29" s="83"/>
      <c r="R29" s="140"/>
    </row>
    <row r="30" spans="1:18" ht="37.5" customHeight="1" x14ac:dyDescent="0.25">
      <c r="A30" s="90" t="s">
        <v>42</v>
      </c>
      <c r="B30" s="5">
        <v>0</v>
      </c>
      <c r="C30" s="5">
        <v>999</v>
      </c>
      <c r="D30" s="6"/>
      <c r="E30" s="7">
        <v>1</v>
      </c>
      <c r="F30" s="83"/>
      <c r="G30" s="83"/>
      <c r="H30" s="83"/>
      <c r="I30" s="92"/>
      <c r="J30" s="83"/>
      <c r="K30" s="83"/>
      <c r="L30" s="83"/>
      <c r="M30" s="83"/>
      <c r="N30" s="83"/>
      <c r="O30" s="83"/>
      <c r="P30" s="83"/>
      <c r="Q30" s="83"/>
      <c r="R30" s="140"/>
    </row>
    <row r="31" spans="1:18" ht="20.100000000000001" customHeight="1" x14ac:dyDescent="0.25">
      <c r="A31" s="90" t="s">
        <v>60</v>
      </c>
      <c r="B31" s="5">
        <v>134.75</v>
      </c>
      <c r="C31" s="5">
        <v>135.25</v>
      </c>
      <c r="D31" s="6"/>
      <c r="E31" s="7">
        <v>0.1</v>
      </c>
      <c r="F31" s="83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3"/>
      <c r="R31" s="140"/>
    </row>
    <row r="32" spans="1:18" ht="20.100000000000001" customHeight="1" x14ac:dyDescent="0.25">
      <c r="A32" s="90" t="s">
        <v>61</v>
      </c>
      <c r="B32" s="5">
        <v>10.79</v>
      </c>
      <c r="C32" s="5">
        <v>11.19</v>
      </c>
      <c r="D32" s="6"/>
      <c r="E32" s="7">
        <v>0.1</v>
      </c>
      <c r="F32" s="83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3"/>
      <c r="R32" s="140"/>
    </row>
    <row r="33" spans="1:18" ht="39" customHeight="1" x14ac:dyDescent="0.25">
      <c r="A33" s="90" t="s">
        <v>43</v>
      </c>
      <c r="B33" s="5">
        <v>0</v>
      </c>
      <c r="C33" s="5">
        <v>999</v>
      </c>
      <c r="D33" s="6"/>
      <c r="E33" s="7">
        <v>1</v>
      </c>
      <c r="F33" s="83"/>
      <c r="G33" s="83"/>
      <c r="H33" s="83"/>
      <c r="I33" s="92"/>
      <c r="J33" s="83"/>
      <c r="K33" s="83"/>
      <c r="L33" s="83"/>
      <c r="M33" s="83"/>
      <c r="N33" s="83"/>
      <c r="O33" s="83"/>
      <c r="P33" s="83"/>
      <c r="Q33" s="83"/>
      <c r="R33" s="140"/>
    </row>
    <row r="34" spans="1:18" ht="20.100000000000001" customHeight="1" x14ac:dyDescent="0.25">
      <c r="A34" s="90" t="s">
        <v>62</v>
      </c>
      <c r="B34" s="5">
        <v>183.01</v>
      </c>
      <c r="C34" s="5">
        <v>183.51</v>
      </c>
      <c r="D34" s="6"/>
      <c r="E34" s="8">
        <v>0.25</v>
      </c>
      <c r="F34" s="83"/>
      <c r="G34" s="84"/>
      <c r="H34" s="84"/>
      <c r="I34" s="82"/>
      <c r="J34" s="84"/>
      <c r="K34" s="84"/>
      <c r="L34" s="84"/>
      <c r="M34" s="83"/>
      <c r="N34" s="84"/>
      <c r="O34" s="84"/>
      <c r="P34" s="84"/>
      <c r="Q34" s="83"/>
      <c r="R34" s="140"/>
    </row>
    <row r="35" spans="1:18" ht="20.100000000000001" customHeight="1" x14ac:dyDescent="0.25">
      <c r="A35" s="91" t="s">
        <v>63</v>
      </c>
      <c r="B35" s="5">
        <v>614.16</v>
      </c>
      <c r="C35" s="5">
        <v>614.96</v>
      </c>
      <c r="D35" s="6"/>
      <c r="E35" s="8">
        <v>0.1</v>
      </c>
      <c r="F35" s="83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3"/>
      <c r="R35" s="140"/>
    </row>
    <row r="36" spans="1:18" ht="20.100000000000001" customHeight="1" x14ac:dyDescent="0.25">
      <c r="A36" s="91" t="s">
        <v>64</v>
      </c>
      <c r="B36" s="5">
        <v>160.04</v>
      </c>
      <c r="C36" s="5">
        <v>160.12</v>
      </c>
      <c r="D36" s="6"/>
      <c r="E36" s="8">
        <v>1</v>
      </c>
      <c r="F36" s="83"/>
      <c r="G36" s="83"/>
      <c r="H36" s="83"/>
      <c r="I36" s="92"/>
      <c r="J36" s="83"/>
      <c r="K36" s="83"/>
      <c r="L36" s="83"/>
      <c r="M36" s="83"/>
      <c r="N36" s="83"/>
      <c r="O36" s="83"/>
      <c r="P36" s="83"/>
      <c r="Q36" s="83"/>
      <c r="R36" s="140"/>
    </row>
    <row r="37" spans="1:18" ht="20.100000000000001" customHeight="1" x14ac:dyDescent="0.25">
      <c r="A37" s="78" t="s">
        <v>51</v>
      </c>
      <c r="B37" s="5">
        <v>0</v>
      </c>
      <c r="C37" s="5">
        <v>0.35</v>
      </c>
      <c r="D37" s="6"/>
      <c r="E37" s="8">
        <v>0.1</v>
      </c>
      <c r="F37" s="83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3"/>
      <c r="R37" s="140"/>
    </row>
    <row r="38" spans="1:18" ht="20.100000000000001" customHeight="1" x14ac:dyDescent="0.25">
      <c r="A38" s="4" t="s">
        <v>44</v>
      </c>
      <c r="B38" s="5">
        <v>0</v>
      </c>
      <c r="C38" s="5">
        <v>1.6</v>
      </c>
      <c r="D38" s="6"/>
      <c r="E38" s="8">
        <v>0.25</v>
      </c>
      <c r="F38" s="83"/>
      <c r="G38" s="84"/>
      <c r="H38" s="84"/>
      <c r="I38" s="82"/>
      <c r="J38" s="84"/>
      <c r="K38" s="84"/>
      <c r="L38" s="84"/>
      <c r="M38" s="83"/>
      <c r="N38" s="84"/>
      <c r="O38" s="84"/>
      <c r="P38" s="84"/>
      <c r="Q38" s="83"/>
      <c r="R38" s="140"/>
    </row>
    <row r="39" spans="1:18" ht="20.100000000000001" customHeight="1" x14ac:dyDescent="0.25">
      <c r="A39" s="4" t="s">
        <v>65</v>
      </c>
      <c r="B39" s="5">
        <v>160.26</v>
      </c>
      <c r="C39" s="5">
        <v>160.5</v>
      </c>
      <c r="D39" s="6"/>
      <c r="E39" s="8">
        <v>0.25</v>
      </c>
      <c r="F39" s="83"/>
      <c r="G39" s="84"/>
      <c r="H39" s="84"/>
      <c r="I39" s="82"/>
      <c r="J39" s="84"/>
      <c r="K39" s="84"/>
      <c r="L39" s="84"/>
      <c r="M39" s="83"/>
      <c r="N39" s="84"/>
      <c r="O39" s="84"/>
      <c r="P39" s="84"/>
      <c r="Q39" s="83"/>
      <c r="R39" s="140"/>
    </row>
    <row r="40" spans="1:18" ht="20.100000000000001" customHeight="1" x14ac:dyDescent="0.25">
      <c r="A40" s="4" t="s">
        <v>66</v>
      </c>
      <c r="B40" s="5">
        <v>189.9</v>
      </c>
      <c r="C40" s="5">
        <v>195.5</v>
      </c>
      <c r="D40" s="6"/>
      <c r="E40" s="8">
        <v>0.25</v>
      </c>
      <c r="F40" s="83"/>
      <c r="G40" s="84"/>
      <c r="H40" s="84"/>
      <c r="I40" s="82"/>
      <c r="J40" s="84"/>
      <c r="K40" s="84"/>
      <c r="L40" s="84"/>
      <c r="M40" s="83"/>
      <c r="N40" s="84"/>
      <c r="O40" s="84"/>
      <c r="P40" s="84"/>
      <c r="Q40" s="83"/>
      <c r="R40" s="140"/>
    </row>
    <row r="41" spans="1:18" ht="20.100000000000001" customHeight="1" x14ac:dyDescent="0.25">
      <c r="A41" s="4" t="s">
        <v>67</v>
      </c>
      <c r="B41" s="5">
        <v>165.61500000000001</v>
      </c>
      <c r="C41" s="5">
        <v>165.67500000000001</v>
      </c>
      <c r="D41" s="6"/>
      <c r="E41" s="8">
        <v>1</v>
      </c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40"/>
    </row>
    <row r="42" spans="1:18" ht="20.100000000000001" customHeight="1" x14ac:dyDescent="0.25">
      <c r="A42" s="4" t="s">
        <v>68</v>
      </c>
      <c r="B42" s="5">
        <v>165.37</v>
      </c>
      <c r="C42" s="5">
        <v>165.61</v>
      </c>
      <c r="D42" s="6"/>
      <c r="E42" s="8">
        <v>1</v>
      </c>
      <c r="F42" s="88"/>
      <c r="G42" s="88"/>
      <c r="H42" s="88"/>
      <c r="I42" s="89"/>
      <c r="J42" s="88"/>
      <c r="K42" s="88"/>
      <c r="L42" s="88"/>
      <c r="M42" s="88"/>
      <c r="N42" s="88"/>
      <c r="O42" s="88"/>
      <c r="P42" s="88"/>
      <c r="Q42" s="88"/>
      <c r="R42" s="140"/>
    </row>
    <row r="43" spans="1:18" ht="20.100000000000001" customHeight="1" x14ac:dyDescent="0.25">
      <c r="A43" s="4" t="s">
        <v>69</v>
      </c>
      <c r="B43" s="5">
        <v>165.61500000000001</v>
      </c>
      <c r="C43" s="5">
        <v>165.67500000000001</v>
      </c>
      <c r="D43" s="6"/>
      <c r="E43" s="8">
        <v>1</v>
      </c>
      <c r="F43" s="88"/>
      <c r="G43" s="88"/>
      <c r="H43" s="88"/>
      <c r="I43" s="89"/>
      <c r="J43" s="88"/>
      <c r="K43" s="88"/>
      <c r="L43" s="88"/>
      <c r="M43" s="88"/>
      <c r="N43" s="88"/>
      <c r="O43" s="88"/>
      <c r="P43" s="88"/>
      <c r="Q43" s="88"/>
      <c r="R43" s="140"/>
    </row>
    <row r="44" spans="1:18" ht="20.100000000000001" customHeight="1" x14ac:dyDescent="0.25">
      <c r="A44" s="4" t="s">
        <v>70</v>
      </c>
      <c r="B44" s="5">
        <v>7.95</v>
      </c>
      <c r="C44" s="5">
        <v>8.0500000000000007</v>
      </c>
      <c r="D44" s="6"/>
      <c r="E44" s="8">
        <v>1</v>
      </c>
      <c r="F44" s="88"/>
      <c r="G44" s="88"/>
      <c r="H44" s="88"/>
      <c r="I44" s="89"/>
      <c r="J44" s="88"/>
      <c r="K44" s="88"/>
      <c r="L44" s="88"/>
      <c r="M44" s="88"/>
      <c r="N44" s="88"/>
      <c r="O44" s="88"/>
      <c r="P44" s="88"/>
      <c r="Q44" s="88"/>
      <c r="R44" s="140"/>
    </row>
    <row r="45" spans="1:18" ht="20.100000000000001" customHeight="1" x14ac:dyDescent="0.25">
      <c r="A45" s="4" t="s">
        <v>45</v>
      </c>
      <c r="B45" s="5">
        <v>0</v>
      </c>
      <c r="C45" s="5">
        <v>1.6</v>
      </c>
      <c r="D45" s="6"/>
      <c r="E45" s="8">
        <v>0.25</v>
      </c>
      <c r="F45" s="83"/>
      <c r="G45" s="84"/>
      <c r="H45" s="84"/>
      <c r="I45" s="82"/>
      <c r="J45" s="84"/>
      <c r="K45" s="84"/>
      <c r="L45" s="84"/>
      <c r="M45" s="83"/>
      <c r="N45" s="84"/>
      <c r="O45" s="84"/>
      <c r="P45" s="84"/>
      <c r="Q45" s="83"/>
      <c r="R45" s="140"/>
    </row>
    <row r="46" spans="1:18" ht="20.100000000000001" customHeight="1" x14ac:dyDescent="0.25">
      <c r="A46" s="4" t="s">
        <v>46</v>
      </c>
      <c r="B46" s="5">
        <v>0</v>
      </c>
      <c r="C46" s="5">
        <v>1.6</v>
      </c>
      <c r="D46" s="6"/>
      <c r="E46" s="8">
        <v>0.25</v>
      </c>
      <c r="F46" s="83"/>
      <c r="G46" s="84"/>
      <c r="H46" s="84"/>
      <c r="I46" s="82"/>
      <c r="J46" s="84"/>
      <c r="K46" s="84"/>
      <c r="L46" s="84"/>
      <c r="M46" s="83"/>
      <c r="N46" s="84"/>
      <c r="O46" s="84"/>
      <c r="P46" s="84"/>
      <c r="Q46" s="83"/>
      <c r="R46" s="140"/>
    </row>
    <row r="47" spans="1:18" ht="20.100000000000001" customHeight="1" x14ac:dyDescent="0.25">
      <c r="A47" s="4" t="s">
        <v>71</v>
      </c>
      <c r="B47" s="5">
        <v>0</v>
      </c>
      <c r="C47" s="5">
        <v>0.04</v>
      </c>
      <c r="D47" s="6"/>
      <c r="E47" s="8">
        <v>1</v>
      </c>
      <c r="F47" s="88"/>
      <c r="G47" s="88"/>
      <c r="H47" s="88"/>
      <c r="I47" s="89"/>
      <c r="J47" s="88"/>
      <c r="K47" s="88"/>
      <c r="L47" s="88"/>
      <c r="M47" s="88"/>
      <c r="N47" s="88"/>
      <c r="O47" s="88"/>
      <c r="P47" s="88"/>
      <c r="Q47" s="88"/>
      <c r="R47" s="140"/>
    </row>
    <row r="48" spans="1:18" ht="20.100000000000001" customHeight="1" x14ac:dyDescent="0.25">
      <c r="A48" s="4" t="s">
        <v>72</v>
      </c>
      <c r="B48" s="5">
        <v>0</v>
      </c>
      <c r="C48" s="5">
        <v>0.03</v>
      </c>
      <c r="D48" s="6"/>
      <c r="E48" s="8">
        <v>0.25</v>
      </c>
      <c r="F48" s="83"/>
      <c r="G48" s="84"/>
      <c r="H48" s="84"/>
      <c r="I48" s="82"/>
      <c r="J48" s="84"/>
      <c r="K48" s="84"/>
      <c r="L48" s="84"/>
      <c r="M48" s="83"/>
      <c r="N48" s="84"/>
      <c r="O48" s="84"/>
      <c r="P48" s="84"/>
      <c r="Q48" s="83"/>
      <c r="R48" s="140"/>
    </row>
    <row r="49" spans="1:20" ht="20.100000000000001" customHeight="1" x14ac:dyDescent="0.25">
      <c r="A49" s="4" t="s">
        <v>73</v>
      </c>
      <c r="B49" s="5">
        <v>0</v>
      </c>
      <c r="C49" s="5">
        <v>0.04</v>
      </c>
      <c r="D49" s="6"/>
      <c r="E49" s="8">
        <v>1</v>
      </c>
      <c r="F49" s="88"/>
      <c r="G49" s="88"/>
      <c r="H49" s="88"/>
      <c r="I49" s="89"/>
      <c r="J49" s="88"/>
      <c r="K49" s="88"/>
      <c r="L49" s="88"/>
      <c r="M49" s="88"/>
      <c r="N49" s="88"/>
      <c r="O49" s="88"/>
      <c r="P49" s="88"/>
      <c r="Q49" s="88"/>
      <c r="R49" s="140"/>
    </row>
    <row r="50" spans="1:20" ht="20.100000000000001" customHeight="1" x14ac:dyDescent="0.25">
      <c r="A50" s="4" t="s">
        <v>74</v>
      </c>
      <c r="B50" s="5">
        <v>20</v>
      </c>
      <c r="C50" s="5">
        <v>20.6</v>
      </c>
      <c r="D50" s="6"/>
      <c r="E50" s="8">
        <v>0.1</v>
      </c>
      <c r="F50" s="83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3"/>
      <c r="R50" s="140"/>
    </row>
    <row r="51" spans="1:20" ht="20.100000000000001" customHeight="1" x14ac:dyDescent="0.25">
      <c r="A51" s="4" t="s">
        <v>75</v>
      </c>
      <c r="B51" s="5">
        <v>99.2</v>
      </c>
      <c r="C51" s="5">
        <v>100.8</v>
      </c>
      <c r="D51" s="6"/>
      <c r="E51" s="8">
        <v>0.1</v>
      </c>
      <c r="F51" s="83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3"/>
      <c r="R51" s="140"/>
    </row>
    <row r="52" spans="1:20" ht="20.100000000000001" customHeight="1" x14ac:dyDescent="0.25">
      <c r="A52" s="4" t="s">
        <v>47</v>
      </c>
      <c r="B52" s="5">
        <v>0</v>
      </c>
      <c r="C52" s="5">
        <v>999</v>
      </c>
      <c r="D52" s="6"/>
      <c r="E52" s="8">
        <v>0.25</v>
      </c>
      <c r="F52" s="83"/>
      <c r="G52" s="84"/>
      <c r="H52" s="84"/>
      <c r="I52" s="82"/>
      <c r="J52" s="84"/>
      <c r="K52" s="84"/>
      <c r="L52" s="84"/>
      <c r="M52" s="83"/>
      <c r="N52" s="84"/>
      <c r="O52" s="84"/>
      <c r="P52" s="84"/>
      <c r="Q52" s="83"/>
      <c r="R52" s="140"/>
    </row>
    <row r="53" spans="1:20" ht="20.100000000000001" customHeight="1" thickBot="1" x14ac:dyDescent="0.3">
      <c r="A53" s="139" t="s">
        <v>30</v>
      </c>
      <c r="D53" s="9"/>
      <c r="E53" s="148"/>
      <c r="F53" s="13"/>
      <c r="G53" s="13"/>
      <c r="H53" s="13"/>
      <c r="I53" s="14"/>
      <c r="J53" s="13"/>
      <c r="K53" s="14"/>
      <c r="L53" s="13"/>
      <c r="M53" s="14"/>
      <c r="N53" s="13"/>
      <c r="O53" s="13"/>
      <c r="P53" s="13"/>
      <c r="Q53" s="13"/>
      <c r="R53" s="140"/>
    </row>
    <row r="54" spans="1:20" ht="20.100000000000001" customHeight="1" thickTop="1" thickBot="1" x14ac:dyDescent="0.3">
      <c r="A54" s="139" t="s">
        <v>79</v>
      </c>
      <c r="C54" s="2"/>
      <c r="D54" s="146"/>
      <c r="E54" s="149"/>
      <c r="F54" s="147"/>
      <c r="G54" s="15"/>
      <c r="H54" s="15"/>
      <c r="I54" s="15"/>
      <c r="J54" s="15"/>
      <c r="K54" s="15"/>
      <c r="L54" s="15"/>
      <c r="M54" s="15"/>
      <c r="N54" s="15"/>
      <c r="O54" s="15"/>
      <c r="P54" s="150"/>
      <c r="Q54" s="150"/>
      <c r="R54" s="140"/>
    </row>
    <row r="55" spans="1:20" ht="15.75" thickTop="1" x14ac:dyDescent="0.25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51" t="s">
        <v>80</v>
      </c>
      <c r="Q55" s="152"/>
      <c r="R55" s="140"/>
      <c r="S55" s="11"/>
      <c r="T55" s="12"/>
    </row>
    <row r="56" spans="1:20" ht="15.75" thickBot="1" x14ac:dyDescent="0.3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54" t="s">
        <v>81</v>
      </c>
      <c r="Q56" s="153"/>
      <c r="R56" s="140"/>
      <c r="S56" s="11"/>
      <c r="T56" s="12"/>
    </row>
    <row r="57" spans="1:20" ht="20.25" customHeight="1" thickBot="1" x14ac:dyDescent="0.3">
      <c r="A57" s="143"/>
      <c r="B57" s="143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4"/>
      <c r="Q57" s="145"/>
      <c r="R57" s="141"/>
      <c r="S57" s="11"/>
      <c r="T57" s="12"/>
    </row>
    <row r="58" spans="1:20" ht="20.25" customHeight="1" thickTop="1" x14ac:dyDescent="0.25"/>
    <row r="59" spans="1:20" ht="20.25" customHeight="1" x14ac:dyDescent="0.25">
      <c r="E59" s="80" t="s">
        <v>76</v>
      </c>
      <c r="F59" s="1" t="e">
        <f>IF(F41&gt;0,1,#N/A)</f>
        <v>#N/A</v>
      </c>
      <c r="G59" s="1" t="e">
        <f>IF(G41&gt;0,2,#N/A)</f>
        <v>#N/A</v>
      </c>
      <c r="H59" s="1" t="e">
        <f>IF(H41&gt;0,3,#N/A)</f>
        <v>#N/A</v>
      </c>
      <c r="I59" s="1" t="e">
        <f>IF(I41&gt;0,4,#N/A)</f>
        <v>#N/A</v>
      </c>
      <c r="J59" s="1" t="e">
        <f>IF(J41&gt;0,5,#N/A)</f>
        <v>#N/A</v>
      </c>
      <c r="K59" s="1" t="e">
        <f>IF(K41&gt;0,6,#N/A)</f>
        <v>#N/A</v>
      </c>
      <c r="L59" s="1" t="e">
        <f>IF(L41&gt;0,7,#N/A)</f>
        <v>#N/A</v>
      </c>
      <c r="M59" s="1" t="e">
        <f>IF(M41&gt;0,8,#N/A)</f>
        <v>#N/A</v>
      </c>
      <c r="N59" s="1" t="e">
        <f>IF(N41&gt;0,9,#N/A)</f>
        <v>#N/A</v>
      </c>
      <c r="O59" s="1" t="e">
        <f>IF(O41&gt;0,10,#N/A)</f>
        <v>#N/A</v>
      </c>
      <c r="P59" s="1" t="e">
        <f>IF(P41&gt;0,11,#N/A)</f>
        <v>#N/A</v>
      </c>
      <c r="Q59" s="1" t="e">
        <f>IF(Q41&gt;0,12,#N/A)</f>
        <v>#N/A</v>
      </c>
    </row>
    <row r="60" spans="1:20" ht="20.25" customHeight="1" x14ac:dyDescent="0.25">
      <c r="E60" s="79" t="s">
        <v>29</v>
      </c>
      <c r="F60" s="1" t="e">
        <f>IF(F10&gt;0,1,#N/A)</f>
        <v>#N/A</v>
      </c>
      <c r="G60" s="1" t="e">
        <f>IF(G10&gt;0,2,#N/A)</f>
        <v>#N/A</v>
      </c>
      <c r="H60" s="1" t="e">
        <f>IF(H10&gt;0,3,#N/A)</f>
        <v>#N/A</v>
      </c>
      <c r="I60" s="1" t="e">
        <f>IF(I10&gt;0,4,#N/A)</f>
        <v>#N/A</v>
      </c>
      <c r="J60" s="1" t="e">
        <f>IF(J10&gt;0,5,#N/A)</f>
        <v>#N/A</v>
      </c>
      <c r="K60" s="1" t="e">
        <f>IF(K10&gt;0,6,#N/A)</f>
        <v>#N/A</v>
      </c>
      <c r="L60" s="1" t="e">
        <f>IF(L10&gt;0,7,#N/A)</f>
        <v>#N/A</v>
      </c>
      <c r="M60" s="1" t="e">
        <f>IF(M10&gt;0,8,#N/A)</f>
        <v>#N/A</v>
      </c>
      <c r="N60" s="1" t="e">
        <f>IF(N10&gt;0,9,#N/A)</f>
        <v>#N/A</v>
      </c>
      <c r="O60" s="1" t="e">
        <f>IF(O10&gt;0,10,#N/A)</f>
        <v>#N/A</v>
      </c>
      <c r="P60" s="1" t="e">
        <f>IF(P10&gt;0,11,#N/A)</f>
        <v>#N/A</v>
      </c>
      <c r="Q60" s="1" t="e">
        <f>IF(Q10&gt;0,12,#N/A)</f>
        <v>#N/A</v>
      </c>
    </row>
    <row r="61" spans="1:20" ht="20.25" customHeight="1" x14ac:dyDescent="0.25">
      <c r="E61" s="81" t="s">
        <v>77</v>
      </c>
      <c r="F61" s="1" t="e">
        <f>IF(F22&gt;0,1,#N/A)</f>
        <v>#N/A</v>
      </c>
      <c r="G61" s="1" t="e">
        <f>IF(G22&gt;0,2,#N/A)</f>
        <v>#N/A</v>
      </c>
      <c r="H61" s="1" t="e">
        <f>IF(H22&gt;0,3,#N/A)</f>
        <v>#N/A</v>
      </c>
      <c r="I61" s="1" t="e">
        <f>IF(I22&gt;0,4,#N/A)</f>
        <v>#N/A</v>
      </c>
      <c r="J61" s="1" t="e">
        <f>IF(J22&gt;0,5,#N/A)</f>
        <v>#N/A</v>
      </c>
      <c r="K61" s="1" t="e">
        <f>IF(K22&gt;0,6,#N/A)</f>
        <v>#N/A</v>
      </c>
      <c r="L61" s="1" t="e">
        <f>IF(L22&gt;0,7,#N/A)</f>
        <v>#N/A</v>
      </c>
      <c r="M61" s="1" t="e">
        <f>IF(M22&gt;0,8,#N/A)</f>
        <v>#N/A</v>
      </c>
      <c r="N61" s="1" t="e">
        <f>IF(N22&gt;0,9,#N/A)</f>
        <v>#N/A</v>
      </c>
      <c r="O61" s="1" t="e">
        <f>IF(O22&gt;0,10,#N/A)</f>
        <v>#N/A</v>
      </c>
      <c r="P61" s="1" t="e">
        <f>IF(P22&gt;0,11,#N/A)</f>
        <v>#N/A</v>
      </c>
      <c r="Q61" s="1" t="e">
        <f>IF(Q22&gt;0,12,#N/A)</f>
        <v>#N/A</v>
      </c>
    </row>
    <row r="62" spans="1:20" ht="20.25" customHeight="1" x14ac:dyDescent="0.25">
      <c r="E62" s="131"/>
    </row>
    <row r="63" spans="1:20" ht="20.25" customHeight="1" x14ac:dyDescent="0.25"/>
    <row r="64" spans="1:20" ht="20.25" customHeight="1" x14ac:dyDescent="0.25"/>
    <row r="100" spans="1:1" x14ac:dyDescent="0.25">
      <c r="A100" s="1">
        <v>114</v>
      </c>
    </row>
  </sheetData>
  <sheetProtection formatCells="0" formatColumns="0"/>
  <protectedRanges>
    <protectedRange sqref="F9:Q9" name="Plage1"/>
  </protectedRanges>
  <mergeCells count="3">
    <mergeCell ref="F1:Q1"/>
    <mergeCell ref="F3:Q3"/>
    <mergeCell ref="N4:O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md_Enregistrement_OF">
          <controlPr defaultSize="0" autoLine="0" r:id="rId5">
            <anchor moveWithCells="1">
              <from>
                <xdr:col>10</xdr:col>
                <xdr:colOff>485775</xdr:colOff>
                <xdr:row>2</xdr:row>
                <xdr:rowOff>38100</xdr:rowOff>
              </from>
              <to>
                <xdr:col>13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3073" r:id="rId4" name="cmd_Enregistrement_O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X80"/>
  <sheetViews>
    <sheetView zoomScale="70" zoomScaleNormal="70" workbookViewId="0">
      <selection activeCell="T6" sqref="T6"/>
    </sheetView>
  </sheetViews>
  <sheetFormatPr baseColWidth="10" defaultRowHeight="15" x14ac:dyDescent="0.25"/>
  <cols>
    <col min="2" max="2" width="16.140625" customWidth="1"/>
    <col min="3" max="3" width="11.7109375" bestFit="1" customWidth="1"/>
    <col min="4" max="4" width="14.85546875" customWidth="1"/>
    <col min="16" max="16" width="13.42578125" bestFit="1" customWidth="1"/>
    <col min="17" max="17" width="13.5703125" bestFit="1" customWidth="1"/>
    <col min="18" max="18" width="14.140625" customWidth="1"/>
    <col min="19" max="19" width="14.42578125" customWidth="1"/>
    <col min="20" max="20" width="14.28515625" customWidth="1"/>
    <col min="21" max="21" width="11.42578125" hidden="1" customWidth="1"/>
    <col min="22" max="22" width="18.42578125" hidden="1" customWidth="1"/>
    <col min="23" max="23" width="15.140625" hidden="1" customWidth="1"/>
  </cols>
  <sheetData>
    <row r="1" spans="1:24" ht="20.25" thickTop="1" thickBot="1" x14ac:dyDescent="0.3">
      <c r="A1" s="17" t="s">
        <v>9</v>
      </c>
      <c r="B1" s="18">
        <v>165.64500000000001</v>
      </c>
      <c r="C1" s="16"/>
      <c r="D1" s="159" t="s">
        <v>12</v>
      </c>
      <c r="E1" s="160"/>
      <c r="F1" s="161"/>
      <c r="G1" s="16"/>
      <c r="H1" s="32" t="s">
        <v>16</v>
      </c>
      <c r="I1" s="37" t="e">
        <f>B1+F3*B17</f>
        <v>#DIV/0!</v>
      </c>
      <c r="J1" s="16"/>
      <c r="K1" s="16"/>
      <c r="L1" s="16"/>
      <c r="M1" s="16"/>
      <c r="N1" s="16"/>
      <c r="O1" s="16"/>
      <c r="P1" s="162" t="s">
        <v>26</v>
      </c>
      <c r="Q1" s="163"/>
      <c r="R1" s="52" t="s">
        <v>27</v>
      </c>
      <c r="S1" s="124"/>
      <c r="T1" s="126"/>
      <c r="U1" s="107" t="s">
        <v>22</v>
      </c>
      <c r="V1" s="55" t="s">
        <v>21</v>
      </c>
      <c r="W1" s="56" t="s">
        <v>20</v>
      </c>
      <c r="X1" s="16"/>
    </row>
    <row r="2" spans="1:24" ht="19.5" thickBot="1" x14ac:dyDescent="0.3">
      <c r="A2" s="19" t="s">
        <v>10</v>
      </c>
      <c r="B2" s="20">
        <v>165.61500000000001</v>
      </c>
      <c r="C2" s="16"/>
      <c r="D2" s="23" t="s">
        <v>13</v>
      </c>
      <c r="E2" s="24" t="s">
        <v>23</v>
      </c>
      <c r="F2" s="25" t="s">
        <v>14</v>
      </c>
      <c r="G2" s="16"/>
      <c r="H2" s="33" t="s">
        <v>17</v>
      </c>
      <c r="I2" s="38" t="e">
        <f>B1-F3*B17</f>
        <v>#DIV/0!</v>
      </c>
      <c r="J2" s="16"/>
      <c r="K2" s="16"/>
      <c r="L2" s="16"/>
      <c r="M2" s="16"/>
      <c r="N2" s="16"/>
      <c r="O2" s="16"/>
      <c r="P2" s="164">
        <v>1.3</v>
      </c>
      <c r="Q2" s="165"/>
      <c r="R2" s="53">
        <v>1</v>
      </c>
      <c r="S2" s="124"/>
      <c r="T2" s="126"/>
      <c r="U2" s="108" t="str">
        <f>IF('CR25'!F41&gt;0,'CR25'!F41,"")</f>
        <v/>
      </c>
      <c r="V2" s="60" t="str">
        <f ca="1">IF(U2="","",RAND())</f>
        <v/>
      </c>
      <c r="W2" s="58" t="e">
        <f ca="1">INDEX($U:$U,MATCH(SMALL($V$2:$V$17,ROW()-1),$V:$V,0))</f>
        <v>#NUM!</v>
      </c>
      <c r="X2" s="16"/>
    </row>
    <row r="3" spans="1:24" ht="16.5" thickTop="1" thickBot="1" x14ac:dyDescent="0.3">
      <c r="A3" s="21" t="s">
        <v>11</v>
      </c>
      <c r="B3" s="22">
        <v>165.67500000000001</v>
      </c>
      <c r="C3" s="16"/>
      <c r="D3" s="26">
        <v>1.1279999999999999</v>
      </c>
      <c r="E3" s="27">
        <v>3.6859999999999999</v>
      </c>
      <c r="F3" s="28">
        <v>3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24"/>
      <c r="T3" s="126"/>
      <c r="U3" s="129" t="str">
        <f>IF('CR25'!G41&gt;0,'CR25'!G41,"")</f>
        <v/>
      </c>
      <c r="V3" s="54" t="str">
        <f t="shared" ref="V3:V13" ca="1" si="0">IF(U3="","",RAND())</f>
        <v/>
      </c>
      <c r="W3" s="58" t="e">
        <f t="shared" ref="W3:W6" ca="1" si="1">INDEX($U:$U,MATCH(SMALL($V$2:$V$18,ROW()-1),$V:$V,0))</f>
        <v>#NUM!</v>
      </c>
      <c r="X3" s="16"/>
    </row>
    <row r="4" spans="1:24" ht="25.5" customHeight="1" thickTop="1" thickBot="1" x14ac:dyDescent="0.3">
      <c r="A4" s="16"/>
      <c r="B4" s="16"/>
      <c r="C4" s="16"/>
      <c r="D4" s="16"/>
      <c r="E4" s="16"/>
      <c r="F4" s="16"/>
      <c r="G4" s="16"/>
      <c r="H4" s="42" t="s">
        <v>19</v>
      </c>
      <c r="I4" s="43" t="e">
        <f>B16*E3</f>
        <v>#DIV/0!</v>
      </c>
      <c r="J4" s="16"/>
      <c r="K4" s="16"/>
      <c r="L4" s="16"/>
      <c r="M4" s="16"/>
      <c r="N4" s="16"/>
      <c r="O4" s="16"/>
      <c r="R4" s="16"/>
      <c r="S4" s="124"/>
      <c r="T4" s="126"/>
      <c r="U4" s="129" t="str">
        <f>IF('CR25'!H41&gt;0,'CR25'!H41,"")</f>
        <v/>
      </c>
      <c r="V4" s="54" t="str">
        <f t="shared" ca="1" si="0"/>
        <v/>
      </c>
      <c r="W4" s="58" t="e">
        <f t="shared" ca="1" si="1"/>
        <v>#NUM!</v>
      </c>
      <c r="X4" s="16"/>
    </row>
    <row r="5" spans="1:24" ht="21.75" customHeight="1" thickTop="1" thickBot="1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R5" s="16"/>
      <c r="S5" s="49" t="s">
        <v>24</v>
      </c>
      <c r="T5" s="121" t="s">
        <v>25</v>
      </c>
      <c r="U5" s="129" t="str">
        <f>IF('CR25'!I41&gt;0,'CR25'!I41,"")</f>
        <v/>
      </c>
      <c r="V5" s="54" t="str">
        <f t="shared" ca="1" si="0"/>
        <v/>
      </c>
      <c r="W5" s="58" t="e">
        <f t="shared" ca="1" si="1"/>
        <v>#NUM!</v>
      </c>
      <c r="X5" s="16"/>
    </row>
    <row r="6" spans="1:24" ht="21.75" customHeight="1" thickTop="1" thickBot="1" x14ac:dyDescent="0.3">
      <c r="A6" s="29" t="s">
        <v>15</v>
      </c>
      <c r="B6" s="57"/>
      <c r="C6" s="41" t="str">
        <f>IF('CR25'!G41&gt;0,ABS('CR25'!G41-'CR25'!F41),"")</f>
        <v/>
      </c>
      <c r="D6" s="41" t="str">
        <f>IF('CR25'!H41&gt;0,ABS('CR25'!H41-'CR25'!G41),"")</f>
        <v/>
      </c>
      <c r="E6" s="41" t="str">
        <f>IF('CR25'!I41&gt;0,ABS('CR25'!I41-'CR25'!H41),"")</f>
        <v/>
      </c>
      <c r="F6" s="41" t="str">
        <f>IF('CR25'!J41&gt;0,ABS('CR25'!J41-'CR25'!I41),"")</f>
        <v/>
      </c>
      <c r="G6" s="41" t="str">
        <f>IF('CR25'!K41&gt;0,ABS('CR25'!K41-'CR25'!J41),"")</f>
        <v/>
      </c>
      <c r="H6" s="41" t="str">
        <f>IF('CR25'!L41&gt;0,ABS('CR25'!L41-'CR25'!K41),"")</f>
        <v/>
      </c>
      <c r="I6" s="41" t="str">
        <f>IF('CR25'!M41&gt;0,ABS('CR25'!M41-'CR25'!L41),"")</f>
        <v/>
      </c>
      <c r="J6" s="41" t="str">
        <f>IF('CR25'!N41&gt;0,ABS('CR25'!N41-'CR25'!M41),"")</f>
        <v/>
      </c>
      <c r="K6" s="41" t="str">
        <f>IF('CR25'!O41&gt;0,ABS('CR25'!O41-'CR25'!N41),"")</f>
        <v/>
      </c>
      <c r="L6" s="41" t="str">
        <f>IF('CR25'!P41&gt;0,ABS('CR25'!P41-'CR25'!O41),"")</f>
        <v/>
      </c>
      <c r="M6" s="41" t="str">
        <f>IF('CR25'!Q41&gt;0,ABS('CR25'!Q41-'CR25'!P41),"")</f>
        <v/>
      </c>
      <c r="N6" s="16"/>
      <c r="O6" s="16"/>
      <c r="R6" s="16"/>
      <c r="S6" s="50" t="e">
        <f>'[1]54-472'!$K$14</f>
        <v>#N/A</v>
      </c>
      <c r="T6" s="122" t="e">
        <f>'[1]54-472'!$L$14</f>
        <v>#N/A</v>
      </c>
      <c r="U6" s="129" t="str">
        <f>IF('CR25'!J41&gt;0,'CR25'!J41,"")</f>
        <v/>
      </c>
      <c r="V6" s="54" t="str">
        <f t="shared" ca="1" si="0"/>
        <v/>
      </c>
      <c r="W6" s="59" t="e">
        <f t="shared" ca="1" si="1"/>
        <v>#NUM!</v>
      </c>
      <c r="X6" s="16"/>
    </row>
    <row r="7" spans="1:24" ht="16.5" thickTop="1" thickBo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51" t="e">
        <f>IF(S6&gt;P2,"Capable","Non capable")</f>
        <v>#N/A</v>
      </c>
      <c r="T7" s="123" t="e">
        <f>IF(T6&gt;R2,"Capable","Non Capable")</f>
        <v>#N/A</v>
      </c>
      <c r="U7" s="129" t="str">
        <f>IF('CR25'!K41&gt;0,'CR25'!K41,"")</f>
        <v/>
      </c>
      <c r="V7" s="54" t="str">
        <f t="shared" ca="1" si="0"/>
        <v/>
      </c>
      <c r="W7" s="16"/>
      <c r="X7" s="16"/>
    </row>
    <row r="8" spans="1:24" ht="15.75" thickTop="1" x14ac:dyDescent="0.25">
      <c r="A8" s="34" t="s">
        <v>9</v>
      </c>
      <c r="B8" s="67" t="e">
        <f>IF('CR25'!F41&gt;0,'165'!$B$1,#N/A)</f>
        <v>#N/A</v>
      </c>
      <c r="C8" s="68" t="e">
        <f>IF('CR25'!G41&gt;0,'165'!$B$1,#N/A)</f>
        <v>#N/A</v>
      </c>
      <c r="D8" s="68" t="e">
        <f>IF('CR25'!H41&gt;0,'165'!$B$1,#N/A)</f>
        <v>#N/A</v>
      </c>
      <c r="E8" s="68" t="e">
        <f>IF('CR25'!I41&gt;0,'165'!$B$1,#N/A)</f>
        <v>#N/A</v>
      </c>
      <c r="F8" s="68" t="e">
        <f>IF('CR25'!J41&gt;0,'165'!$B$1,#N/A)</f>
        <v>#N/A</v>
      </c>
      <c r="G8" s="68" t="e">
        <f>IF('CR25'!K41&gt;0,'165'!$B$1,#N/A)</f>
        <v>#N/A</v>
      </c>
      <c r="H8" s="68" t="e">
        <f>IF('CR25'!L41&gt;0,'165'!$B$1,#N/A)</f>
        <v>#N/A</v>
      </c>
      <c r="I8" s="68" t="e">
        <f>IF('CR25'!M41&gt;0,'165'!$B$1,#N/A)</f>
        <v>#N/A</v>
      </c>
      <c r="J8" s="68" t="e">
        <f>IF('CR25'!N41&gt;0,'165'!$B$1,#N/A)</f>
        <v>#N/A</v>
      </c>
      <c r="K8" s="68" t="e">
        <f>IF('CR25'!O41&gt;0,'165'!$B$1,#N/A)</f>
        <v>#N/A</v>
      </c>
      <c r="L8" s="68" t="e">
        <f>IF('CR25'!P41&gt;0,'165'!$B$1,#N/A)</f>
        <v>#N/A</v>
      </c>
      <c r="M8" s="69" t="e">
        <f>IF('CR25'!Q41&gt;0,'165'!$B$1,#N/A)</f>
        <v>#N/A</v>
      </c>
      <c r="N8" s="16"/>
      <c r="O8" s="16"/>
      <c r="P8" s="16"/>
      <c r="Q8" s="16"/>
      <c r="R8" s="16"/>
      <c r="S8" s="124"/>
      <c r="T8" s="126"/>
      <c r="U8" s="129" t="str">
        <f>IF('CR25'!L41&gt;0,'CR25'!L41,"")</f>
        <v/>
      </c>
      <c r="V8" s="54" t="str">
        <f t="shared" ca="1" si="0"/>
        <v/>
      </c>
      <c r="W8" s="16"/>
      <c r="X8" s="16"/>
    </row>
    <row r="9" spans="1:24" x14ac:dyDescent="0.25">
      <c r="A9" s="35" t="s">
        <v>10</v>
      </c>
      <c r="B9" s="70" t="e">
        <f>IF('CR25'!F41&gt;0,'165'!$B$2,#N/A)</f>
        <v>#N/A</v>
      </c>
      <c r="C9" s="71" t="e">
        <f>IF('CR25'!G41&gt;0,'165'!$B$2,#N/A)</f>
        <v>#N/A</v>
      </c>
      <c r="D9" s="71" t="e">
        <f>IF('CR25'!H41&gt;0,'165'!$B$2,#N/A)</f>
        <v>#N/A</v>
      </c>
      <c r="E9" s="71" t="e">
        <f>IF('CR25'!I41&gt;0,'165'!$B$2,#N/A)</f>
        <v>#N/A</v>
      </c>
      <c r="F9" s="71" t="e">
        <f>IF('CR25'!J41&gt;0,'165'!$B$2,#N/A)</f>
        <v>#N/A</v>
      </c>
      <c r="G9" s="71" t="e">
        <f>IF('CR25'!K41&gt;0,'165'!$B$2,#N/A)</f>
        <v>#N/A</v>
      </c>
      <c r="H9" s="71" t="e">
        <f>IF('CR25'!L41&gt;0,'165'!$B$2,#N/A)</f>
        <v>#N/A</v>
      </c>
      <c r="I9" s="71" t="e">
        <f>IF('CR25'!M41&gt;0,'165'!$B$2,#N/A)</f>
        <v>#N/A</v>
      </c>
      <c r="J9" s="71" t="e">
        <f>IF('CR25'!N41&gt;0,'165'!$B$2,#N/A)</f>
        <v>#N/A</v>
      </c>
      <c r="K9" s="71" t="e">
        <f>IF('CR25'!O41&gt;0,'165'!$B$2,#N/A)</f>
        <v>#N/A</v>
      </c>
      <c r="L9" s="71" t="e">
        <f>IF('CR25'!P41&gt;0,'165'!$B$2,#N/A)</f>
        <v>#N/A</v>
      </c>
      <c r="M9" s="72" t="e">
        <f>IF('CR25'!Q41&gt;0,'165'!$B$2,#N/A)</f>
        <v>#N/A</v>
      </c>
      <c r="N9" s="16"/>
      <c r="O9" s="16"/>
      <c r="P9" s="16"/>
      <c r="Q9" s="16"/>
      <c r="R9" s="16"/>
      <c r="S9" s="124"/>
      <c r="T9" s="126"/>
      <c r="U9" s="129" t="str">
        <f>IF('CR25'!M41&gt;0,'CR25'!M41,"")</f>
        <v/>
      </c>
      <c r="V9" s="54" t="str">
        <f t="shared" ca="1" si="0"/>
        <v/>
      </c>
      <c r="W9" s="16"/>
      <c r="X9" s="16"/>
    </row>
    <row r="10" spans="1:24" x14ac:dyDescent="0.25">
      <c r="A10" s="35" t="s">
        <v>11</v>
      </c>
      <c r="B10" s="70" t="e">
        <f>IF('CR25'!F41&gt;0,'165'!$B$3,#N/A)</f>
        <v>#N/A</v>
      </c>
      <c r="C10" s="71" t="e">
        <f>IF('CR25'!G41&gt;0,'165'!$B$3,#N/A)</f>
        <v>#N/A</v>
      </c>
      <c r="D10" s="71" t="e">
        <f>IF('CR25'!H41&gt;0,'165'!$B$3,#N/A)</f>
        <v>#N/A</v>
      </c>
      <c r="E10" s="71" t="e">
        <f>IF('CR25'!I41&gt;0,'165'!$B$3,#N/A)</f>
        <v>#N/A</v>
      </c>
      <c r="F10" s="71" t="e">
        <f>IF('CR25'!J41&gt;0,'165'!$B$3,#N/A)</f>
        <v>#N/A</v>
      </c>
      <c r="G10" s="71" t="e">
        <f>IF('CR25'!K41&gt;0,'165'!$B$3,#N/A)</f>
        <v>#N/A</v>
      </c>
      <c r="H10" s="71" t="e">
        <f>IF('CR25'!L41&gt;0,'165'!$B$3,#N/A)</f>
        <v>#N/A</v>
      </c>
      <c r="I10" s="71" t="e">
        <f>IF('CR25'!M41&gt;0,'165'!$B$3,#N/A)</f>
        <v>#N/A</v>
      </c>
      <c r="J10" s="71" t="e">
        <f>IF('CR25'!N41&gt;0,'165'!$B$3,#N/A)</f>
        <v>#N/A</v>
      </c>
      <c r="K10" s="71" t="e">
        <f>IF('CR25'!O41&gt;0,'165'!$B$3,#N/A)</f>
        <v>#N/A</v>
      </c>
      <c r="L10" s="71" t="e">
        <f>IF('CR25'!P41&gt;0,'165'!$B$3,#N/A)</f>
        <v>#N/A</v>
      </c>
      <c r="M10" s="72" t="e">
        <f>IF('CR25'!Q41&gt;0,'165'!$B$3,#N/A)</f>
        <v>#N/A</v>
      </c>
      <c r="N10" s="16"/>
      <c r="O10" s="16"/>
      <c r="P10" s="16"/>
      <c r="Q10" s="16"/>
      <c r="R10" s="16"/>
      <c r="S10" s="124"/>
      <c r="T10" s="126"/>
      <c r="U10" s="129" t="str">
        <f>IF('CR25'!N41&gt;0,'CR25'!N41,"")</f>
        <v/>
      </c>
      <c r="V10" s="54" t="str">
        <f t="shared" ca="1" si="0"/>
        <v/>
      </c>
      <c r="W10" s="16"/>
      <c r="X10" s="16"/>
    </row>
    <row r="11" spans="1:24" x14ac:dyDescent="0.25">
      <c r="A11" s="35" t="s">
        <v>16</v>
      </c>
      <c r="B11" s="70" t="e">
        <f>IF('CR25'!F41&gt;0,'165'!$I$1,#N/A)</f>
        <v>#N/A</v>
      </c>
      <c r="C11" s="71" t="e">
        <f>IF('CR25'!G41&gt;0,'165'!$I$1,#N/A)</f>
        <v>#N/A</v>
      </c>
      <c r="D11" s="71" t="e">
        <f>IF('CR25'!H41&gt;0,'165'!$I$1,#N/A)</f>
        <v>#N/A</v>
      </c>
      <c r="E11" s="71" t="e">
        <f>IF('CR25'!I41&gt;0,'165'!$I$1,#N/A)</f>
        <v>#N/A</v>
      </c>
      <c r="F11" s="71" t="e">
        <f>IF('CR25'!J41&gt;0,'165'!$I$1,#N/A)</f>
        <v>#N/A</v>
      </c>
      <c r="G11" s="71" t="e">
        <f>IF('CR25'!K41&gt;0,'165'!$I$1,#N/A)</f>
        <v>#N/A</v>
      </c>
      <c r="H11" s="71" t="e">
        <f>IF('CR25'!L41&gt;0,'165'!$I$1,#N/A)</f>
        <v>#N/A</v>
      </c>
      <c r="I11" s="71" t="e">
        <f>IF('CR25'!M41&gt;0,'165'!$I$1,#N/A)</f>
        <v>#N/A</v>
      </c>
      <c r="J11" s="71" t="e">
        <f>IF('CR25'!N41&gt;0,'165'!$I$1,#N/A)</f>
        <v>#N/A</v>
      </c>
      <c r="K11" s="71" t="e">
        <f>IF('CR25'!O41&gt;0,'165'!$I$1,#N/A)</f>
        <v>#N/A</v>
      </c>
      <c r="L11" s="71" t="e">
        <f>IF('CR25'!P41&gt;0,'165'!$I$1,#N/A)</f>
        <v>#N/A</v>
      </c>
      <c r="M11" s="72" t="e">
        <f>IF('CR25'!Q41&gt;0,'165'!$I$1,#N/A)</f>
        <v>#N/A</v>
      </c>
      <c r="N11" s="16"/>
      <c r="O11" s="16"/>
      <c r="P11" s="16"/>
      <c r="Q11" s="16"/>
      <c r="R11" s="16"/>
      <c r="S11" s="124"/>
      <c r="T11" s="126"/>
      <c r="U11" s="129" t="str">
        <f>IF('CR25'!O41&gt;0,'CR25'!O41,"")</f>
        <v/>
      </c>
      <c r="V11" s="54" t="str">
        <f t="shared" ca="1" si="0"/>
        <v/>
      </c>
      <c r="W11" s="16"/>
      <c r="X11" s="16"/>
    </row>
    <row r="12" spans="1:24" ht="15.75" thickBot="1" x14ac:dyDescent="0.3">
      <c r="A12" s="36" t="s">
        <v>17</v>
      </c>
      <c r="B12" s="73" t="e">
        <f>IF('CR25'!F41&gt;0,'165'!$I$2,#N/A)</f>
        <v>#N/A</v>
      </c>
      <c r="C12" s="74" t="e">
        <f>IF('CR25'!G41&gt;0,'165'!$I$2,#N/A)</f>
        <v>#N/A</v>
      </c>
      <c r="D12" s="74" t="e">
        <f>IF('CR25'!H41&gt;0,'165'!$I$2,#N/A)</f>
        <v>#N/A</v>
      </c>
      <c r="E12" s="74" t="e">
        <f>IF('CR25'!I41&gt;0,'165'!$I$2,#N/A)</f>
        <v>#N/A</v>
      </c>
      <c r="F12" s="74" t="e">
        <f>IF('CR25'!J41&gt;0,'165'!$I$2,#N/A)</f>
        <v>#N/A</v>
      </c>
      <c r="G12" s="74" t="e">
        <f>IF('CR25'!K41&gt;0,'165'!$I$2,#N/A)</f>
        <v>#N/A</v>
      </c>
      <c r="H12" s="74" t="e">
        <f>IF('CR25'!L41&gt;0,'165'!$I$2,#N/A)</f>
        <v>#N/A</v>
      </c>
      <c r="I12" s="74" t="e">
        <f>IF('CR25'!M41&gt;0,'165'!$I$2,#N/A)</f>
        <v>#N/A</v>
      </c>
      <c r="J12" s="74" t="e">
        <f>IF('CR25'!N41&gt;0,'165'!$I$2,#N/A)</f>
        <v>#N/A</v>
      </c>
      <c r="K12" s="74" t="e">
        <f>IF('CR25'!O41&gt;0,'165'!$I$2,#N/A)</f>
        <v>#N/A</v>
      </c>
      <c r="L12" s="74" t="e">
        <f>IF('CR25'!P41&gt;0,'165'!$I$2,#N/A)</f>
        <v>#N/A</v>
      </c>
      <c r="M12" s="75" t="e">
        <f>IF('CR25'!Q41&gt;0,'165'!$I$2,#N/A)</f>
        <v>#N/A</v>
      </c>
      <c r="N12" s="16"/>
      <c r="O12" s="16"/>
      <c r="P12" s="16"/>
      <c r="Q12" s="16"/>
      <c r="R12" s="16"/>
      <c r="S12" s="124"/>
      <c r="T12" s="126"/>
      <c r="U12" s="129" t="str">
        <f>IF('CR25'!P41&gt;0,'CR25'!P41,"")</f>
        <v/>
      </c>
      <c r="V12" s="54" t="str">
        <f t="shared" ca="1" si="0"/>
        <v/>
      </c>
      <c r="W12" s="16"/>
      <c r="X12" s="16"/>
    </row>
    <row r="13" spans="1:24" ht="16.5" thickTop="1" thickBot="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24"/>
      <c r="T13" s="126"/>
      <c r="U13" s="130" t="str">
        <f>IF('CR25'!Q41&gt;0,'CR25'!Q41,"")</f>
        <v/>
      </c>
      <c r="V13" s="61" t="str">
        <f t="shared" ca="1" si="0"/>
        <v/>
      </c>
      <c r="W13" s="16"/>
      <c r="X13" s="16"/>
    </row>
    <row r="14" spans="1:24" ht="16.5" thickTop="1" thickBot="1" x14ac:dyDescent="0.3">
      <c r="A14" s="44" t="s">
        <v>19</v>
      </c>
      <c r="B14" s="45" t="e">
        <f>IF('CR25'!F41&gt;0,$I$4,#N/A)</f>
        <v>#N/A</v>
      </c>
      <c r="C14" s="45" t="e">
        <f>IF('CR25'!G41&gt;0,$I$4,#N/A)</f>
        <v>#N/A</v>
      </c>
      <c r="D14" s="45" t="e">
        <f>IF('CR25'!H41&gt;0,$I$4,#N/A)</f>
        <v>#N/A</v>
      </c>
      <c r="E14" s="45" t="e">
        <f>IF('CR25'!I41&gt;0,$I$4,#N/A)</f>
        <v>#N/A</v>
      </c>
      <c r="F14" s="45" t="e">
        <f>IF('CR25'!J41&gt;0,$I$4,#N/A)</f>
        <v>#N/A</v>
      </c>
      <c r="G14" s="45" t="e">
        <f>IF('CR25'!K41&gt;0,$I$4,#N/A)</f>
        <v>#N/A</v>
      </c>
      <c r="H14" s="45" t="e">
        <f>IF('CR25'!L41&gt;0,$I$4,#N/A)</f>
        <v>#N/A</v>
      </c>
      <c r="I14" s="45" t="e">
        <f>IF('CR25'!M41&gt;0,$I$4,#N/A)</f>
        <v>#N/A</v>
      </c>
      <c r="J14" s="45" t="e">
        <f>IF('CR25'!N41&gt;0,$I$4,#N/A)</f>
        <v>#N/A</v>
      </c>
      <c r="K14" s="45" t="e">
        <f>IF('CR25'!O41&gt;0,$I$4,#N/A)</f>
        <v>#N/A</v>
      </c>
      <c r="L14" s="45" t="e">
        <f>IF('CR25'!P41&gt;0,$I$4,#N/A)</f>
        <v>#N/A</v>
      </c>
      <c r="M14" s="45" t="e">
        <f>IF('CR25'!Q41&gt;0,$I$4,#N/A)</f>
        <v>#N/A</v>
      </c>
      <c r="N14" s="16"/>
      <c r="O14" s="16"/>
      <c r="P14" s="16"/>
      <c r="Q14" s="16"/>
      <c r="R14" s="16"/>
      <c r="S14" s="124"/>
      <c r="T14" s="126"/>
      <c r="U14" s="93"/>
      <c r="V14" s="94"/>
      <c r="W14" s="16"/>
      <c r="X14" s="16"/>
    </row>
    <row r="15" spans="1:24" ht="16.5" thickTop="1" thickBo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24"/>
      <c r="T15" s="126"/>
      <c r="U15" s="95"/>
      <c r="V15" s="96"/>
      <c r="W15" s="16"/>
      <c r="X15" s="16"/>
    </row>
    <row r="16" spans="1:24" ht="15.75" thickTop="1" x14ac:dyDescent="0.25">
      <c r="A16" s="30" t="s">
        <v>18</v>
      </c>
      <c r="B16" s="39" t="e">
        <f>IF(COUNTA(C6:M6)&gt;0,AVERAGE(C6:M6),#N/A)</f>
        <v>#DIV/0!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24"/>
      <c r="T16" s="126"/>
      <c r="U16" s="95"/>
      <c r="V16" s="96"/>
      <c r="W16" s="16"/>
      <c r="X16" s="16"/>
    </row>
    <row r="17" spans="1:24" ht="33" customHeight="1" thickBot="1" x14ac:dyDescent="0.3">
      <c r="A17" s="31"/>
      <c r="B17" s="40" t="e">
        <f>B16/D3</f>
        <v>#DIV/0!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24"/>
      <c r="T17" s="126"/>
      <c r="U17" s="97"/>
      <c r="V17" s="96"/>
      <c r="W17" s="16"/>
      <c r="X17" s="16"/>
    </row>
    <row r="18" spans="1:24" ht="15.75" thickTop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24"/>
      <c r="T18" s="126"/>
      <c r="U18" s="47"/>
      <c r="V18" s="47"/>
      <c r="W18" s="16"/>
      <c r="X18" s="16"/>
    </row>
    <row r="19" spans="1:24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24"/>
      <c r="T19" s="126"/>
      <c r="U19" s="16"/>
      <c r="V19" s="16"/>
      <c r="W19" s="16"/>
      <c r="X19" s="16"/>
    </row>
    <row r="20" spans="1:24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24"/>
      <c r="T20" s="126"/>
      <c r="U20" s="16"/>
      <c r="V20" s="16"/>
      <c r="W20" s="16"/>
      <c r="X20" s="16"/>
    </row>
    <row r="21" spans="1:24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24"/>
      <c r="T21" s="126"/>
      <c r="U21" s="16"/>
      <c r="V21" s="16"/>
      <c r="W21" s="16"/>
      <c r="X21" s="16"/>
    </row>
    <row r="22" spans="1:24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24"/>
      <c r="T22" s="126"/>
      <c r="U22" s="16"/>
      <c r="V22" s="16"/>
      <c r="W22" s="16"/>
      <c r="X22" s="16"/>
    </row>
    <row r="23" spans="1:24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24"/>
      <c r="T23" s="126"/>
      <c r="U23" s="16"/>
      <c r="V23" s="16"/>
      <c r="W23" s="16"/>
      <c r="X23" s="16"/>
    </row>
    <row r="24" spans="1:24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24"/>
      <c r="T24" s="126"/>
      <c r="U24" s="16"/>
      <c r="V24" s="16"/>
      <c r="W24" s="16"/>
      <c r="X24" s="16"/>
    </row>
    <row r="25" spans="1:24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24"/>
      <c r="T25" s="126"/>
      <c r="U25" s="16"/>
      <c r="V25" s="16"/>
      <c r="W25" s="16"/>
      <c r="X25" s="16"/>
    </row>
    <row r="26" spans="1:24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24"/>
      <c r="T26" s="126"/>
      <c r="U26" s="16"/>
      <c r="V26" s="16"/>
      <c r="W26" s="16"/>
      <c r="X26" s="16"/>
    </row>
    <row r="27" spans="1:24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24"/>
      <c r="T27" s="126"/>
      <c r="U27" s="16"/>
      <c r="V27" s="16"/>
      <c r="W27" s="16"/>
      <c r="X27" s="16"/>
    </row>
    <row r="28" spans="1:24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24"/>
      <c r="T28" s="126"/>
      <c r="U28" s="16"/>
      <c r="V28" s="16"/>
      <c r="W28" s="16"/>
      <c r="X28" s="16"/>
    </row>
    <row r="29" spans="1:24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24"/>
      <c r="T29" s="126"/>
      <c r="U29" s="16"/>
      <c r="V29" s="16"/>
      <c r="W29" s="16"/>
      <c r="X29" s="16"/>
    </row>
    <row r="30" spans="1:24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24"/>
      <c r="T30" s="126"/>
      <c r="U30" s="16"/>
      <c r="V30" s="16"/>
      <c r="W30" s="16"/>
      <c r="X30" s="16"/>
    </row>
    <row r="31" spans="1:24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24"/>
      <c r="T31" s="126"/>
      <c r="U31" s="16"/>
      <c r="V31" s="16"/>
      <c r="W31" s="16"/>
      <c r="X31" s="16"/>
    </row>
    <row r="32" spans="1:24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24"/>
      <c r="T32" s="126"/>
      <c r="U32" s="16"/>
      <c r="V32" s="16"/>
      <c r="W32" s="16"/>
      <c r="X32" s="16"/>
    </row>
    <row r="33" spans="1:24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24"/>
      <c r="T33" s="126"/>
      <c r="U33" s="16"/>
      <c r="V33" s="16"/>
      <c r="W33" s="16"/>
      <c r="X33" s="16"/>
    </row>
    <row r="34" spans="1:24" x14ac:dyDescent="0.25">
      <c r="A34" s="124"/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6"/>
      <c r="U34" s="16"/>
      <c r="V34" s="16"/>
      <c r="W34" s="16"/>
      <c r="X34" s="16"/>
    </row>
    <row r="35" spans="1:24" x14ac:dyDescent="0.25">
      <c r="A35" s="124"/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6"/>
      <c r="U35" s="16"/>
      <c r="V35" s="16"/>
      <c r="W35" s="16"/>
      <c r="X35" s="16"/>
    </row>
    <row r="36" spans="1:24" ht="21.75" customHeight="1" x14ac:dyDescent="0.25">
      <c r="A36" s="124"/>
      <c r="B36" s="104"/>
      <c r="C36" s="132">
        <v>114</v>
      </c>
      <c r="D36" s="125"/>
      <c r="E36" s="125"/>
      <c r="F36" s="125"/>
      <c r="G36" s="125"/>
      <c r="H36" s="132"/>
      <c r="I36" s="132"/>
      <c r="J36" s="132"/>
      <c r="K36" s="132"/>
      <c r="L36" s="132"/>
      <c r="M36" s="132"/>
      <c r="N36" s="132"/>
      <c r="O36" s="124"/>
      <c r="P36" s="124"/>
      <c r="Q36" s="124"/>
      <c r="R36" s="124"/>
      <c r="S36" s="124"/>
      <c r="T36" s="126"/>
      <c r="U36" s="16"/>
      <c r="V36" s="16"/>
      <c r="W36" s="16"/>
      <c r="X36" s="16"/>
    </row>
    <row r="37" spans="1:24" x14ac:dyDescent="0.25">
      <c r="A37" s="125"/>
      <c r="B37" s="125"/>
      <c r="C37" s="125"/>
      <c r="D37" s="111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6"/>
      <c r="U37" s="16"/>
      <c r="V37" s="16"/>
      <c r="W37" s="16"/>
      <c r="X37" s="16"/>
    </row>
    <row r="38" spans="1:24" x14ac:dyDescent="0.25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6"/>
      <c r="U38" s="16"/>
      <c r="V38" s="16"/>
      <c r="W38" s="16"/>
      <c r="X38" s="16"/>
    </row>
    <row r="39" spans="1:24" x14ac:dyDescent="0.25">
      <c r="A39" s="111"/>
      <c r="B39" s="111"/>
      <c r="C39" s="125"/>
      <c r="D39" s="111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6"/>
      <c r="U39" s="16"/>
      <c r="V39" s="16"/>
      <c r="W39" s="16"/>
      <c r="X39" s="16"/>
    </row>
    <row r="40" spans="1:24" ht="15.75" thickBot="1" x14ac:dyDescent="0.3">
      <c r="A40" s="113"/>
      <c r="B40" s="113"/>
      <c r="C40" s="127"/>
      <c r="D40" s="113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8"/>
      <c r="U40" s="16"/>
      <c r="V40" s="16"/>
      <c r="W40" s="16"/>
      <c r="X40" s="16"/>
    </row>
    <row r="41" spans="1:24" ht="15.75" thickTop="1" x14ac:dyDescent="0.25">
      <c r="C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</row>
    <row r="42" spans="1:24" x14ac:dyDescent="0.25">
      <c r="C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</row>
    <row r="43" spans="1:24" x14ac:dyDescent="0.25">
      <c r="C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</row>
    <row r="44" spans="1:24" x14ac:dyDescent="0.25">
      <c r="C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</row>
    <row r="45" spans="1:24" x14ac:dyDescent="0.25"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</row>
    <row r="46" spans="1:24" x14ac:dyDescent="0.25"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</row>
    <row r="47" spans="1:24" x14ac:dyDescent="0.25"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x14ac:dyDescent="0.25"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</row>
    <row r="49" spans="1:24" x14ac:dyDescent="0.25"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1:24" x14ac:dyDescent="0.25"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</row>
    <row r="51" spans="1:24" x14ac:dyDescent="0.25"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</row>
    <row r="52" spans="1:24" x14ac:dyDescent="0.25"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</row>
    <row r="53" spans="1:24" x14ac:dyDescent="0.25"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</row>
    <row r="54" spans="1:24" x14ac:dyDescent="0.25"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x14ac:dyDescent="0.25"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</row>
    <row r="56" spans="1:24" x14ac:dyDescent="0.25"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</row>
    <row r="57" spans="1:24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</row>
    <row r="58" spans="1:24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spans="1:24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spans="1:24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</row>
    <row r="61" spans="1:24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</row>
    <row r="62" spans="1:24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</row>
    <row r="64" spans="1:24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</row>
    <row r="66" spans="1:24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1:24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</row>
    <row r="68" spans="1:24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</row>
    <row r="69" spans="1:24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</row>
    <row r="70" spans="1:24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</row>
    <row r="72" spans="1:24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1:24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4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</row>
    <row r="76" spans="1:24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</row>
    <row r="77" spans="1:24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</row>
    <row r="78" spans="1:24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</row>
    <row r="79" spans="1:24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</row>
    <row r="80" spans="1:24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</sheetData>
  <sheetProtection formatCells="0" formatColumns="0"/>
  <mergeCells count="3">
    <mergeCell ref="D1:F1"/>
    <mergeCell ref="P1:Q1"/>
    <mergeCell ref="P2:Q2"/>
  </mergeCells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W36"/>
  <sheetViews>
    <sheetView zoomScale="85" zoomScaleNormal="85" workbookViewId="0">
      <selection activeCell="T6" sqref="T6"/>
    </sheetView>
  </sheetViews>
  <sheetFormatPr baseColWidth="10" defaultRowHeight="15" x14ac:dyDescent="0.25"/>
  <cols>
    <col min="1" max="13" width="9.140625" customWidth="1"/>
    <col min="21" max="22" width="0" hidden="1" customWidth="1"/>
    <col min="23" max="23" width="16.28515625" hidden="1" customWidth="1"/>
  </cols>
  <sheetData>
    <row r="1" spans="1:23" ht="20.25" thickTop="1" thickBot="1" x14ac:dyDescent="0.3">
      <c r="A1" s="17" t="s">
        <v>9</v>
      </c>
      <c r="B1" s="18">
        <v>142.554</v>
      </c>
      <c r="D1" s="159" t="s">
        <v>12</v>
      </c>
      <c r="E1" s="160"/>
      <c r="F1" s="161"/>
      <c r="H1" s="32" t="s">
        <v>16</v>
      </c>
      <c r="I1" s="37" t="e">
        <f>B1+F3*B17</f>
        <v>#DIV/0!</v>
      </c>
      <c r="P1" s="162" t="s">
        <v>26</v>
      </c>
      <c r="Q1" s="163"/>
      <c r="R1" s="52" t="s">
        <v>27</v>
      </c>
      <c r="S1" s="104"/>
      <c r="T1" s="112"/>
      <c r="U1" s="107" t="s">
        <v>22</v>
      </c>
      <c r="V1" s="55" t="s">
        <v>21</v>
      </c>
      <c r="W1" s="56" t="s">
        <v>20</v>
      </c>
    </row>
    <row r="2" spans="1:23" ht="20.25" thickTop="1" thickBot="1" x14ac:dyDescent="0.3">
      <c r="A2" s="19" t="s">
        <v>10</v>
      </c>
      <c r="B2" s="20">
        <v>142.57400000000001</v>
      </c>
      <c r="D2" s="23" t="s">
        <v>13</v>
      </c>
      <c r="E2" s="24" t="s">
        <v>23</v>
      </c>
      <c r="F2" s="25" t="s">
        <v>14</v>
      </c>
      <c r="H2" s="33" t="s">
        <v>17</v>
      </c>
      <c r="I2" s="38" t="e">
        <f>B1-F3*B17</f>
        <v>#DIV/0!</v>
      </c>
      <c r="P2" s="164">
        <v>1.3</v>
      </c>
      <c r="Q2" s="165"/>
      <c r="R2" s="53">
        <v>1</v>
      </c>
      <c r="S2" s="104"/>
      <c r="T2" s="112"/>
      <c r="U2" s="108" t="str">
        <f>IF('CR25'!F$10&gt;0,'CR25'!F$10,"")</f>
        <v/>
      </c>
      <c r="V2" s="60" t="str">
        <f ca="1">IF(U2="","",RAND())</f>
        <v/>
      </c>
      <c r="W2" s="64" t="e">
        <f ca="1">INDEX($U:$U,MATCH(SMALL($V$2:$V$17,ROW()-1),$V:$V,0))</f>
        <v>#NUM!</v>
      </c>
    </row>
    <row r="3" spans="1:23" ht="16.5" thickTop="1" thickBot="1" x14ac:dyDescent="0.3">
      <c r="A3" s="21" t="s">
        <v>11</v>
      </c>
      <c r="B3" s="22">
        <v>142.53399999999999</v>
      </c>
      <c r="D3" s="26">
        <v>1.1279999999999999</v>
      </c>
      <c r="E3" s="27">
        <v>3.6859999999999999</v>
      </c>
      <c r="F3" s="28">
        <v>3</v>
      </c>
      <c r="H3" s="16"/>
      <c r="I3" s="16"/>
      <c r="S3" s="104"/>
      <c r="T3" s="112"/>
      <c r="U3" s="109" t="str">
        <f>IF('CR25'!G10&gt;0,'CR25'!G10,"")</f>
        <v/>
      </c>
      <c r="V3" s="62" t="str">
        <f t="shared" ref="V3:V13" ca="1" si="0">IF(U3="","",RAND())</f>
        <v/>
      </c>
      <c r="W3" s="65" t="e">
        <f t="shared" ref="W3:W6" ca="1" si="1">INDEX($U:$U,MATCH(SMALL($V$2:$V$17,ROW()-1),$V:$V,0))</f>
        <v>#NUM!</v>
      </c>
    </row>
    <row r="4" spans="1:23" ht="20.25" thickTop="1" thickBot="1" x14ac:dyDescent="0.3">
      <c r="H4" s="42" t="s">
        <v>19</v>
      </c>
      <c r="I4" s="43" t="e">
        <f>B16*E3</f>
        <v>#DIV/0!</v>
      </c>
      <c r="S4" s="104"/>
      <c r="T4" s="112"/>
      <c r="U4" s="109" t="str">
        <f>IF('CR25'!H10&gt;0,'CR25'!H10,"")</f>
        <v/>
      </c>
      <c r="V4" s="62" t="str">
        <f t="shared" ca="1" si="0"/>
        <v/>
      </c>
      <c r="W4" s="65" t="e">
        <f t="shared" ca="1" si="1"/>
        <v>#NUM!</v>
      </c>
    </row>
    <row r="5" spans="1:23" ht="19.5" thickTop="1" thickBot="1" x14ac:dyDescent="0.3">
      <c r="S5" s="49" t="s">
        <v>24</v>
      </c>
      <c r="T5" s="121" t="s">
        <v>25</v>
      </c>
      <c r="U5" s="109" t="str">
        <f>IF('CR25'!I10&gt;0,'CR25'!I10,"")</f>
        <v/>
      </c>
      <c r="V5" s="62" t="str">
        <f t="shared" ca="1" si="0"/>
        <v/>
      </c>
      <c r="W5" s="65" t="e">
        <f t="shared" ca="1" si="1"/>
        <v>#NUM!</v>
      </c>
    </row>
    <row r="6" spans="1:23" ht="16.5" thickTop="1" thickBot="1" x14ac:dyDescent="0.3">
      <c r="A6" s="29" t="s">
        <v>15</v>
      </c>
      <c r="B6" s="57"/>
      <c r="C6" s="41" t="str">
        <f>IF('CR25'!G10&gt;0,ABS('CR25'!G10-'CR25'!F10),"")</f>
        <v/>
      </c>
      <c r="D6" s="41" t="str">
        <f>IF('CR25'!H10&gt;0,ABS('CR25'!H10-'CR25'!G10),"")</f>
        <v/>
      </c>
      <c r="E6" s="41" t="str">
        <f>IF('CR25'!I10&gt;0,ABS('CR25'!I10-'CR25'!H10),"")</f>
        <v/>
      </c>
      <c r="F6" s="41" t="str">
        <f>IF('CR25'!J10&gt;0,ABS('CR25'!J10-'CR25'!I10),"")</f>
        <v/>
      </c>
      <c r="G6" s="41" t="str">
        <f>IF('CR25'!K10&gt;0,ABS('CR25'!K10-'CR25'!J10),"")</f>
        <v/>
      </c>
      <c r="H6" s="41" t="str">
        <f>IF('CR25'!L10&gt;0,ABS('CR25'!L10-'CR25'!K10),"")</f>
        <v/>
      </c>
      <c r="I6" s="41" t="str">
        <f>IF('CR25'!M10&gt;0,ABS('CR25'!M10-'CR25'!L10),"")</f>
        <v/>
      </c>
      <c r="J6" s="41" t="str">
        <f>IF('CR25'!N10&gt;0,ABS('CR25'!N10-'CR25'!M10),"")</f>
        <v/>
      </c>
      <c r="K6" s="41" t="str">
        <f>IF('CR25'!O10&gt;0,ABS('CR25'!O10-'CR25'!N10),"")</f>
        <v/>
      </c>
      <c r="L6" s="41" t="str">
        <f>IF('CR25'!P10&gt;0,ABS('CR25'!P10-'CR25'!O10),"")</f>
        <v/>
      </c>
      <c r="M6" s="41" t="str">
        <f>IF('CR25'!Q10&gt;0,ABS('CR25'!Q10-'CR25'!P10),"")</f>
        <v/>
      </c>
      <c r="S6" s="50" t="e">
        <f>'[1]54-472'!$K$42</f>
        <v>#N/A</v>
      </c>
      <c r="T6" s="122" t="e">
        <f>'[1]54-472'!$L$42</f>
        <v>#N/A</v>
      </c>
      <c r="U6" s="109" t="str">
        <f>IF('CR25'!J10&gt;0,'CR25'!J10,"")</f>
        <v/>
      </c>
      <c r="V6" s="62" t="str">
        <f t="shared" ca="1" si="0"/>
        <v/>
      </c>
      <c r="W6" s="66" t="e">
        <f t="shared" ca="1" si="1"/>
        <v>#NUM!</v>
      </c>
    </row>
    <row r="7" spans="1:23" ht="16.5" thickTop="1" thickBo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S7" s="51" t="e">
        <f>IF(S6&gt;P2,"Capable","Non capable")</f>
        <v>#N/A</v>
      </c>
      <c r="T7" s="123" t="e">
        <f>IF(T6&gt;R2,"Capable","Non Capable")</f>
        <v>#N/A</v>
      </c>
      <c r="U7" s="109" t="str">
        <f>IF('CR25'!K10&gt;0,'CR25'!K10,"")</f>
        <v/>
      </c>
      <c r="V7" s="62" t="str">
        <f t="shared" ca="1" si="0"/>
        <v/>
      </c>
    </row>
    <row r="8" spans="1:23" ht="15.75" thickTop="1" x14ac:dyDescent="0.25">
      <c r="A8" s="34" t="s">
        <v>9</v>
      </c>
      <c r="B8" s="67" t="e">
        <f>IF('CR25'!F10&gt;0,$B$1,#N/A)</f>
        <v>#N/A</v>
      </c>
      <c r="C8" s="68" t="e">
        <f>IF('CR25'!G10&gt;0,$B$1,#N/A)</f>
        <v>#N/A</v>
      </c>
      <c r="D8" s="68" t="e">
        <f>IF('CR25'!H10&gt;0,$B$1,#N/A)</f>
        <v>#N/A</v>
      </c>
      <c r="E8" s="68" t="e">
        <f>IF('CR25'!I10&gt;0,$B$1,#N/A)</f>
        <v>#N/A</v>
      </c>
      <c r="F8" s="68" t="e">
        <f>IF('CR25'!J10&gt;0,$B$1,#N/A)</f>
        <v>#N/A</v>
      </c>
      <c r="G8" s="68" t="e">
        <f>IF('CR25'!K10&gt;0,$B$1,#N/A)</f>
        <v>#N/A</v>
      </c>
      <c r="H8" s="68" t="e">
        <f>IF('CR25'!L10&gt;0,$B$1,#N/A)</f>
        <v>#N/A</v>
      </c>
      <c r="I8" s="68" t="e">
        <f>IF('CR25'!M10&gt;0,$B$1,#N/A)</f>
        <v>#N/A</v>
      </c>
      <c r="J8" s="68" t="e">
        <f>IF('CR25'!N10&gt;0,$B$1,#N/A)</f>
        <v>#N/A</v>
      </c>
      <c r="K8" s="68" t="e">
        <f>IF('CR25'!O10&gt;0,$B$1,#N/A)</f>
        <v>#N/A</v>
      </c>
      <c r="L8" s="68" t="e">
        <f>IF('CR25'!P10&gt;0,$B$1,#N/A)</f>
        <v>#N/A</v>
      </c>
      <c r="M8" s="69" t="e">
        <f>IF('CR25'!Q10&gt;0,$B$1,#N/A)</f>
        <v>#N/A</v>
      </c>
      <c r="S8" s="104"/>
      <c r="T8" s="112"/>
      <c r="U8" s="109" t="str">
        <f>IF('CR25'!L10&gt;0,'CR25'!L10,"")</f>
        <v/>
      </c>
      <c r="V8" s="62" t="str">
        <f t="shared" ca="1" si="0"/>
        <v/>
      </c>
    </row>
    <row r="9" spans="1:23" x14ac:dyDescent="0.25">
      <c r="A9" s="35" t="s">
        <v>10</v>
      </c>
      <c r="B9" s="70" t="e">
        <f>IF('CR25'!F10&gt;0,$B$2,#N/A)</f>
        <v>#N/A</v>
      </c>
      <c r="C9" s="71" t="e">
        <f>IF('CR25'!G10&gt;0,$B$2,#N/A)</f>
        <v>#N/A</v>
      </c>
      <c r="D9" s="71" t="e">
        <f>IF('CR25'!H10&gt;0,$B$2,#N/A)</f>
        <v>#N/A</v>
      </c>
      <c r="E9" s="71" t="e">
        <f>IF('CR25'!I10&gt;0,$B$2,#N/A)</f>
        <v>#N/A</v>
      </c>
      <c r="F9" s="71" t="e">
        <f>IF('CR25'!J10&gt;0,$B$2,#N/A)</f>
        <v>#N/A</v>
      </c>
      <c r="G9" s="71" t="e">
        <f>IF('CR25'!K10&gt;0,$B$2,#N/A)</f>
        <v>#N/A</v>
      </c>
      <c r="H9" s="71" t="e">
        <f>IF('CR25'!L10&gt;0,$B$2,#N/A)</f>
        <v>#N/A</v>
      </c>
      <c r="I9" s="71" t="e">
        <f>IF('CR25'!M10&gt;0,$B$2,#N/A)</f>
        <v>#N/A</v>
      </c>
      <c r="J9" s="71" t="e">
        <f>IF('CR25'!N10&gt;0,$B$2,#N/A)</f>
        <v>#N/A</v>
      </c>
      <c r="K9" s="71" t="e">
        <f>IF('CR25'!O10&gt;0,$B$2,#N/A)</f>
        <v>#N/A</v>
      </c>
      <c r="L9" s="71" t="e">
        <f>IF('CR25'!P10&gt;0,$B$2,#N/A)</f>
        <v>#N/A</v>
      </c>
      <c r="M9" s="72" t="e">
        <f>IF('CR25'!Q10&gt;0,$B$2,#N/A)</f>
        <v>#N/A</v>
      </c>
      <c r="S9" s="104"/>
      <c r="T9" s="112"/>
      <c r="U9" s="109" t="str">
        <f>IF('CR25'!M10&gt;0,'CR25'!M10,"")</f>
        <v/>
      </c>
      <c r="V9" s="62" t="str">
        <f t="shared" ca="1" si="0"/>
        <v/>
      </c>
    </row>
    <row r="10" spans="1:23" x14ac:dyDescent="0.25">
      <c r="A10" s="35" t="s">
        <v>11</v>
      </c>
      <c r="B10" s="70" t="e">
        <f>IF('CR25'!F10&gt;0,$B$3,#N/A)</f>
        <v>#N/A</v>
      </c>
      <c r="C10" s="71" t="e">
        <f>IF('CR25'!G10&gt;0,$B$3,#N/A)</f>
        <v>#N/A</v>
      </c>
      <c r="D10" s="71" t="e">
        <f>IF('CR25'!H10&gt;0,$B$3,#N/A)</f>
        <v>#N/A</v>
      </c>
      <c r="E10" s="71" t="e">
        <f>IF('CR25'!I10&gt;0,$B$3,#N/A)</f>
        <v>#N/A</v>
      </c>
      <c r="F10" s="71" t="e">
        <f>IF('CR25'!J10&gt;0,$B$3,#N/A)</f>
        <v>#N/A</v>
      </c>
      <c r="G10" s="71" t="e">
        <f>IF('CR25'!K10&gt;0,$B$3,#N/A)</f>
        <v>#N/A</v>
      </c>
      <c r="H10" s="71" t="e">
        <f>IF('CR25'!L10&gt;0,$B$3,#N/A)</f>
        <v>#N/A</v>
      </c>
      <c r="I10" s="71" t="e">
        <f>IF('CR25'!M10&gt;0,$B$3,#N/A)</f>
        <v>#N/A</v>
      </c>
      <c r="J10" s="71" t="e">
        <f>IF('CR25'!N10&gt;0,$B$3,#N/A)</f>
        <v>#N/A</v>
      </c>
      <c r="K10" s="71" t="e">
        <f>IF('CR25'!O10&gt;0,$B$3,#N/A)</f>
        <v>#N/A</v>
      </c>
      <c r="L10" s="71" t="e">
        <f>IF('CR25'!P10&gt;0,$B$3,#N/A)</f>
        <v>#N/A</v>
      </c>
      <c r="M10" s="72" t="e">
        <f>IF('CR25'!Q10&gt;0,$B$3,#N/A)</f>
        <v>#N/A</v>
      </c>
      <c r="R10" s="47"/>
      <c r="S10" s="104"/>
      <c r="T10" s="112"/>
      <c r="U10" s="109" t="str">
        <f>IF('CR25'!N10&gt;0,'CR25'!N10,"")</f>
        <v/>
      </c>
      <c r="V10" s="62" t="str">
        <f t="shared" ca="1" si="0"/>
        <v/>
      </c>
    </row>
    <row r="11" spans="1:23" x14ac:dyDescent="0.25">
      <c r="A11" s="35" t="s">
        <v>16</v>
      </c>
      <c r="B11" s="70" t="e">
        <f>IF('CR25'!F10&gt;0,$I$1,#N/A)</f>
        <v>#N/A</v>
      </c>
      <c r="C11" s="71" t="e">
        <f>IF('CR25'!G10&gt;0,$I$1,#N/A)</f>
        <v>#N/A</v>
      </c>
      <c r="D11" s="71" t="e">
        <f>IF('CR25'!H10&gt;0,$I$1,#N/A)</f>
        <v>#N/A</v>
      </c>
      <c r="E11" s="71" t="e">
        <f>IF('CR25'!I10&gt;0,$I$1,#N/A)</f>
        <v>#N/A</v>
      </c>
      <c r="F11" s="71" t="e">
        <f>IF('CR25'!J10&gt;0,$I$1,#N/A)</f>
        <v>#N/A</v>
      </c>
      <c r="G11" s="71" t="e">
        <f>IF('CR25'!K10&gt;0,$I$1,#N/A)</f>
        <v>#N/A</v>
      </c>
      <c r="H11" s="71" t="e">
        <f>IF('CR25'!L10&gt;0,$I$1,#N/A)</f>
        <v>#N/A</v>
      </c>
      <c r="I11" s="71" t="e">
        <f>IF('CR25'!M10&gt;0,$I$1,#N/A)</f>
        <v>#N/A</v>
      </c>
      <c r="J11" s="71" t="e">
        <f>IF('CR25'!N10&gt;0,$I$1,#N/A)</f>
        <v>#N/A</v>
      </c>
      <c r="K11" s="71" t="e">
        <f>IF('CR25'!O10&gt;0,$I$1,#N/A)</f>
        <v>#N/A</v>
      </c>
      <c r="L11" s="71" t="e">
        <f>IF('CR25'!P10&gt;0,$I$1,#N/A)</f>
        <v>#N/A</v>
      </c>
      <c r="M11" s="72" t="e">
        <f>IF('CR25'!Q10&gt;0,$I$1,#N/A)</f>
        <v>#N/A</v>
      </c>
      <c r="R11" s="47"/>
      <c r="S11" s="104"/>
      <c r="T11" s="112"/>
      <c r="U11" s="109" t="str">
        <f>IF('CR25'!O10&gt;0,'CR25'!O10,"")</f>
        <v/>
      </c>
      <c r="V11" s="62" t="str">
        <f t="shared" ca="1" si="0"/>
        <v/>
      </c>
    </row>
    <row r="12" spans="1:23" ht="15.75" thickBot="1" x14ac:dyDescent="0.3">
      <c r="A12" s="36" t="s">
        <v>17</v>
      </c>
      <c r="B12" s="73" t="e">
        <f>IF('CR25'!F10&gt;0,$I$2,#N/A)</f>
        <v>#N/A</v>
      </c>
      <c r="C12" s="74" t="e">
        <f>IF('CR25'!G10&gt;0,$I$2,#N/A)</f>
        <v>#N/A</v>
      </c>
      <c r="D12" s="74" t="e">
        <f>IF('CR25'!H10&gt;0,$I$2,#N/A)</f>
        <v>#N/A</v>
      </c>
      <c r="E12" s="74" t="e">
        <f>IF('CR25'!I10&gt;0,$I$2,#N/A)</f>
        <v>#N/A</v>
      </c>
      <c r="F12" s="74" t="e">
        <f>IF('CR25'!J10&gt;0,$I$2,#N/A)</f>
        <v>#N/A</v>
      </c>
      <c r="G12" s="74" t="e">
        <f>IF('CR25'!K10&gt;0,$I$2,#N/A)</f>
        <v>#N/A</v>
      </c>
      <c r="H12" s="74" t="e">
        <f>IF('CR25'!L10&gt;0,$I$2,#N/A)</f>
        <v>#N/A</v>
      </c>
      <c r="I12" s="74" t="e">
        <f>IF('CR25'!M10&gt;0,$I$2,#N/A)</f>
        <v>#N/A</v>
      </c>
      <c r="J12" s="74" t="e">
        <f>IF('CR25'!N10&gt;0,$I$2,#N/A)</f>
        <v>#N/A</v>
      </c>
      <c r="K12" s="74" t="e">
        <f>IF('CR25'!O10&gt;0,$I$2,#N/A)</f>
        <v>#N/A</v>
      </c>
      <c r="L12" s="74" t="e">
        <f>IF('CR25'!P10&gt;0,$I$2,#N/A)</f>
        <v>#N/A</v>
      </c>
      <c r="M12" s="75" t="e">
        <f>IF('CR25'!Q10&gt;0,$I$2,#N/A)</f>
        <v>#N/A</v>
      </c>
      <c r="R12" s="47"/>
      <c r="S12" s="104"/>
      <c r="T12" s="112"/>
      <c r="U12" s="109" t="str">
        <f>IF('CR25'!P10&gt;0,'CR25'!P10,"")</f>
        <v/>
      </c>
      <c r="V12" s="62" t="str">
        <f t="shared" ca="1" si="0"/>
        <v/>
      </c>
    </row>
    <row r="13" spans="1:23" ht="16.5" thickTop="1" thickBot="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R13" s="47"/>
      <c r="S13" s="104"/>
      <c r="T13" s="112"/>
      <c r="U13" s="110" t="str">
        <f>IF('CR25'!Q10&gt;0,'CR25'!Q10,"")</f>
        <v/>
      </c>
      <c r="V13" s="102" t="str">
        <f t="shared" ca="1" si="0"/>
        <v/>
      </c>
    </row>
    <row r="14" spans="1:23" ht="16.5" thickTop="1" thickBot="1" x14ac:dyDescent="0.3">
      <c r="A14" s="77" t="s">
        <v>19</v>
      </c>
      <c r="B14" s="76" t="e">
        <f>IF('CR25'!F10&gt;0,$I$4,#N/A)</f>
        <v>#N/A</v>
      </c>
      <c r="C14" s="76" t="e">
        <f>IF('CR25'!G10&gt;0,$I$4,#N/A)</f>
        <v>#N/A</v>
      </c>
      <c r="D14" s="76" t="e">
        <f>IF('CR25'!H10&gt;0,$I$4,#N/A)</f>
        <v>#N/A</v>
      </c>
      <c r="E14" s="76" t="e">
        <f>IF('CR25'!I10&gt;0,$I$4,#N/A)</f>
        <v>#N/A</v>
      </c>
      <c r="F14" s="76" t="e">
        <f>IF('CR25'!J10&gt;0,$I$4,#N/A)</f>
        <v>#N/A</v>
      </c>
      <c r="G14" s="76" t="e">
        <f>IF('CR25'!K10&gt;0,$I$4,#N/A)</f>
        <v>#N/A</v>
      </c>
      <c r="H14" s="76" t="e">
        <f>IF('CR25'!L10&gt;0,$I$4,#N/A)</f>
        <v>#N/A</v>
      </c>
      <c r="I14" s="76" t="e">
        <f>IF('CR25'!M10&gt;0,$I$4,#N/A)</f>
        <v>#N/A</v>
      </c>
      <c r="J14" s="76" t="e">
        <f>IF('CR25'!N10&gt;0,$I$4,#N/A)</f>
        <v>#N/A</v>
      </c>
      <c r="K14" s="76" t="e">
        <f>IF('CR25'!O10&gt;0,$I$4,#N/A)</f>
        <v>#N/A</v>
      </c>
      <c r="L14" s="76" t="e">
        <f>IF('CR25'!P10&gt;0,$I$4,#N/A)</f>
        <v>#N/A</v>
      </c>
      <c r="M14" s="46" t="e">
        <f>IF('CR25'!Q10&gt;0,$I$4,#N/A)</f>
        <v>#N/A</v>
      </c>
      <c r="R14" s="47"/>
      <c r="S14" s="104"/>
      <c r="T14" s="112"/>
      <c r="U14" s="48"/>
      <c r="V14" s="48"/>
    </row>
    <row r="15" spans="1:23" ht="16.5" thickTop="1" thickBot="1" x14ac:dyDescent="0.3">
      <c r="R15" s="47"/>
      <c r="S15" s="104"/>
      <c r="T15" s="112"/>
      <c r="U15" s="47"/>
      <c r="V15" s="47"/>
    </row>
    <row r="16" spans="1:23" ht="15.75" thickTop="1" x14ac:dyDescent="0.25">
      <c r="A16" s="30" t="s">
        <v>18</v>
      </c>
      <c r="B16" s="39" t="e">
        <f>IF(COUNTA(C6:M6)&gt;0,AVERAGE(C6:M6),#N/A)</f>
        <v>#DIV/0!</v>
      </c>
      <c r="R16" s="47"/>
      <c r="S16" s="104"/>
      <c r="T16" s="112"/>
      <c r="U16" s="47"/>
      <c r="V16" s="47"/>
    </row>
    <row r="17" spans="1:22" ht="44.25" customHeight="1" thickBot="1" x14ac:dyDescent="0.3">
      <c r="A17" s="31"/>
      <c r="B17" s="40" t="e">
        <f>B16/D3</f>
        <v>#DIV/0!</v>
      </c>
      <c r="R17" s="47"/>
      <c r="S17" s="104"/>
      <c r="T17" s="112"/>
      <c r="U17" s="47"/>
      <c r="V17" s="47"/>
    </row>
    <row r="18" spans="1:22" ht="15.75" thickTop="1" x14ac:dyDescent="0.25">
      <c r="R18" s="47"/>
      <c r="S18" s="104"/>
      <c r="T18" s="112"/>
    </row>
    <row r="19" spans="1:22" x14ac:dyDescent="0.25">
      <c r="R19" s="47"/>
      <c r="S19" s="104"/>
      <c r="T19" s="112"/>
    </row>
    <row r="20" spans="1:22" x14ac:dyDescent="0.25">
      <c r="R20" s="47"/>
      <c r="S20" s="104"/>
      <c r="T20" s="112"/>
    </row>
    <row r="21" spans="1:22" x14ac:dyDescent="0.25">
      <c r="R21" s="47"/>
      <c r="S21" s="104"/>
      <c r="T21" s="112"/>
    </row>
    <row r="22" spans="1:22" x14ac:dyDescent="0.25">
      <c r="R22" s="47"/>
      <c r="S22" s="104"/>
      <c r="T22" s="112"/>
    </row>
    <row r="23" spans="1:22" x14ac:dyDescent="0.25">
      <c r="R23" s="47"/>
      <c r="S23" s="104"/>
      <c r="T23" s="112"/>
    </row>
    <row r="24" spans="1:22" x14ac:dyDescent="0.25">
      <c r="R24" s="47"/>
      <c r="S24" s="104"/>
      <c r="T24" s="112"/>
    </row>
    <row r="25" spans="1:22" x14ac:dyDescent="0.25">
      <c r="R25" s="47"/>
      <c r="S25" s="104"/>
      <c r="T25" s="112"/>
    </row>
    <row r="26" spans="1:22" x14ac:dyDescent="0.25">
      <c r="S26" s="104"/>
      <c r="T26" s="112"/>
    </row>
    <row r="27" spans="1:22" x14ac:dyDescent="0.25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12"/>
    </row>
    <row r="28" spans="1:22" x14ac:dyDescent="0.25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12"/>
    </row>
    <row r="29" spans="1:22" x14ac:dyDescent="0.25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12"/>
    </row>
    <row r="30" spans="1:22" ht="15.75" thickBot="1" x14ac:dyDescent="0.3">
      <c r="A30" s="113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4"/>
    </row>
    <row r="31" spans="1:22" ht="15.75" thickTop="1" x14ac:dyDescent="0.25"/>
    <row r="36" spans="3:3" x14ac:dyDescent="0.25">
      <c r="C36">
        <v>114</v>
      </c>
    </row>
  </sheetData>
  <sheetProtection formatCells="0" formatColumns="0"/>
  <mergeCells count="3">
    <mergeCell ref="D1:F1"/>
    <mergeCell ref="P1:Q1"/>
    <mergeCell ref="P2:Q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/>
  </sheetPr>
  <dimension ref="A1:W36"/>
  <sheetViews>
    <sheetView zoomScaleNormal="100" workbookViewId="0">
      <selection activeCell="S6" sqref="S6"/>
    </sheetView>
  </sheetViews>
  <sheetFormatPr baseColWidth="10" defaultRowHeight="15" x14ac:dyDescent="0.25"/>
  <cols>
    <col min="1" max="15" width="8" customWidth="1"/>
    <col min="16" max="16" width="12" customWidth="1"/>
    <col min="17" max="17" width="10.42578125" customWidth="1"/>
    <col min="19" max="19" width="10.85546875" customWidth="1"/>
    <col min="20" max="20" width="11.28515625" customWidth="1"/>
    <col min="21" max="21" width="8.42578125" hidden="1" customWidth="1"/>
    <col min="22" max="22" width="9.7109375" hidden="1" customWidth="1"/>
    <col min="23" max="23" width="13.85546875" hidden="1" customWidth="1"/>
  </cols>
  <sheetData>
    <row r="1" spans="1:23" ht="20.25" thickTop="1" thickBot="1" x14ac:dyDescent="0.3">
      <c r="A1" s="17" t="s">
        <v>9</v>
      </c>
      <c r="B1" s="18">
        <v>138</v>
      </c>
      <c r="D1" s="159" t="s">
        <v>12</v>
      </c>
      <c r="E1" s="160"/>
      <c r="F1" s="161"/>
      <c r="H1" s="32" t="s">
        <v>16</v>
      </c>
      <c r="I1" s="37" t="e">
        <f>B1+F3*B17</f>
        <v>#DIV/0!</v>
      </c>
      <c r="P1" s="162" t="s">
        <v>26</v>
      </c>
      <c r="Q1" s="163"/>
      <c r="R1" s="105" t="s">
        <v>27</v>
      </c>
      <c r="S1" s="111"/>
      <c r="T1" s="112"/>
      <c r="U1" s="107" t="s">
        <v>22</v>
      </c>
      <c r="V1" s="55" t="s">
        <v>21</v>
      </c>
      <c r="W1" s="56" t="s">
        <v>20</v>
      </c>
    </row>
    <row r="2" spans="1:23" ht="20.25" thickTop="1" thickBot="1" x14ac:dyDescent="0.3">
      <c r="A2" s="19" t="s">
        <v>10</v>
      </c>
      <c r="B2" s="20">
        <v>138.1</v>
      </c>
      <c r="D2" s="23" t="s">
        <v>13</v>
      </c>
      <c r="E2" s="24" t="s">
        <v>23</v>
      </c>
      <c r="F2" s="25" t="s">
        <v>14</v>
      </c>
      <c r="H2" s="33" t="s">
        <v>17</v>
      </c>
      <c r="I2" s="38" t="e">
        <f>B1-F3*B17</f>
        <v>#DIV/0!</v>
      </c>
      <c r="P2" s="164">
        <v>1.3</v>
      </c>
      <c r="Q2" s="165"/>
      <c r="R2" s="106">
        <v>1</v>
      </c>
      <c r="S2" s="111"/>
      <c r="T2" s="112"/>
      <c r="U2" s="108" t="str">
        <f>IF('CR25'!F22&gt;0,'CR25'!F$22,"")</f>
        <v/>
      </c>
      <c r="V2" s="60" t="str">
        <f ca="1">IF(U2="","",RAND())</f>
        <v/>
      </c>
      <c r="W2" s="64" t="e">
        <f ca="1">INDEX($U:$U,MATCH(SMALL($V$2:$V$17,ROW()-1),$V:$V,0))</f>
        <v>#NUM!</v>
      </c>
    </row>
    <row r="3" spans="1:23" ht="16.5" thickTop="1" thickBot="1" x14ac:dyDescent="0.3">
      <c r="A3" s="21" t="s">
        <v>11</v>
      </c>
      <c r="B3" s="22">
        <v>137.9</v>
      </c>
      <c r="D3" s="26">
        <v>1.1279999999999999</v>
      </c>
      <c r="E3" s="27">
        <v>3.6859999999999999</v>
      </c>
      <c r="F3" s="28">
        <v>3</v>
      </c>
      <c r="H3" s="16"/>
      <c r="I3" s="16"/>
      <c r="S3" s="111"/>
      <c r="T3" s="112"/>
      <c r="U3" s="109" t="str">
        <f>IF('CR25'!G22&gt;0,'CR25'!G22,"")</f>
        <v/>
      </c>
      <c r="V3" s="62" t="str">
        <f t="shared" ref="V3:V13" ca="1" si="0">IF(U3="","",RAND())</f>
        <v/>
      </c>
      <c r="W3" s="65" t="e">
        <f t="shared" ref="W3:W6" ca="1" si="1">INDEX($U:$U,MATCH(SMALL($V$2:$V$17,ROW()-1),$V:$V,0))</f>
        <v>#NUM!</v>
      </c>
    </row>
    <row r="4" spans="1:23" ht="20.25" thickTop="1" thickBot="1" x14ac:dyDescent="0.3">
      <c r="H4" s="42" t="s">
        <v>19</v>
      </c>
      <c r="I4" s="43" t="e">
        <f>B16*E3</f>
        <v>#DIV/0!</v>
      </c>
      <c r="S4" s="111"/>
      <c r="T4" s="112"/>
      <c r="U4" s="109" t="str">
        <f>IF('CR25'!H22&gt;0,'CR25'!H22,"")</f>
        <v/>
      </c>
      <c r="V4" s="62" t="str">
        <f t="shared" ca="1" si="0"/>
        <v/>
      </c>
      <c r="W4" s="65" t="e">
        <f t="shared" ca="1" si="1"/>
        <v>#NUM!</v>
      </c>
    </row>
    <row r="5" spans="1:23" ht="19.5" thickTop="1" thickBot="1" x14ac:dyDescent="0.3">
      <c r="J5">
        <v>48500</v>
      </c>
      <c r="S5" s="115" t="s">
        <v>24</v>
      </c>
      <c r="T5" s="116" t="s">
        <v>25</v>
      </c>
      <c r="U5" s="109" t="str">
        <f>IF('CR25'!I22&gt;0,'CR25'!I22,"")</f>
        <v/>
      </c>
      <c r="V5" s="62" t="str">
        <f t="shared" ca="1" si="0"/>
        <v/>
      </c>
      <c r="W5" s="65" t="e">
        <f t="shared" ca="1" si="1"/>
        <v>#NUM!</v>
      </c>
    </row>
    <row r="6" spans="1:23" ht="16.5" thickTop="1" thickBot="1" x14ac:dyDescent="0.3">
      <c r="A6" s="29" t="s">
        <v>15</v>
      </c>
      <c r="B6" s="99"/>
      <c r="C6" s="41" t="str">
        <f>IF('CR25'!G22&gt;0,ABS('CR25'!G22-'CR25'!F22),"")</f>
        <v/>
      </c>
      <c r="D6" s="41" t="str">
        <f>IF('CR25'!H22&gt;0,ABS('CR25'!H22-'CR25'!G22),"")</f>
        <v/>
      </c>
      <c r="E6" s="41" t="str">
        <f>IF('CR25'!I22&gt;0,ABS('CR25'!I22-'CR25'!H22),"")</f>
        <v/>
      </c>
      <c r="F6" s="41" t="str">
        <f>IF('CR25'!J22&gt;0,ABS('CR25'!J22-'CR25'!I22),"")</f>
        <v/>
      </c>
      <c r="G6" s="41" t="str">
        <f>IF('CR25'!K22&gt;0,ABS('CR25'!K22-'CR25'!J22),"")</f>
        <v/>
      </c>
      <c r="H6" s="41" t="str">
        <f>IF('CR25'!L22&gt;0,ABS('CR25'!L22-'CR25'!K22),"")</f>
        <v/>
      </c>
      <c r="I6" s="41" t="str">
        <f>IF('CR25'!M22&gt;0,ABS('CR25'!M22-'CR25'!L22),"")</f>
        <v/>
      </c>
      <c r="J6" s="41" t="str">
        <f>IF('CR25'!N22&gt;0,ABS('CR25'!N22-'CR25'!M22),"")</f>
        <v/>
      </c>
      <c r="K6" s="41" t="str">
        <f>IF('CR25'!O22&gt;0,ABS('CR25'!O22-'CR25'!N22),"")</f>
        <v/>
      </c>
      <c r="L6" s="41" t="str">
        <f>IF('CR25'!P22&gt;0,ABS('CR25'!P22-'CR25'!O22),"")</f>
        <v/>
      </c>
      <c r="M6" s="41" t="str">
        <f>IF('CR25'!Q22&gt;0,ABS('CR25'!Q22-'CR25'!P22),"")</f>
        <v/>
      </c>
      <c r="S6" s="117" t="e">
        <f>'[1]54-472'!$K$70</f>
        <v>#N/A</v>
      </c>
      <c r="T6" s="118" t="e">
        <f>'[1]54-472'!$L$70</f>
        <v>#N/A</v>
      </c>
      <c r="U6" s="109" t="str">
        <f>IF('CR25'!J22&gt;0,'CR25'!J22,"")</f>
        <v/>
      </c>
      <c r="V6" s="62" t="str">
        <f t="shared" ca="1" si="0"/>
        <v/>
      </c>
      <c r="W6" s="66" t="e">
        <f t="shared" ca="1" si="1"/>
        <v>#NUM!</v>
      </c>
    </row>
    <row r="7" spans="1:23" ht="16.5" thickTop="1" thickBo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S7" s="119" t="e">
        <f>IF(S6&gt;P2,"Capable","Non capable")</f>
        <v>#N/A</v>
      </c>
      <c r="T7" s="120" t="e">
        <f>IF(T6&gt;R2,"Capable","Non Capable")</f>
        <v>#N/A</v>
      </c>
      <c r="U7" s="109" t="str">
        <f>IF('CR25'!K22&gt;0,'CR25'!K22,"")</f>
        <v/>
      </c>
      <c r="V7" s="62" t="str">
        <f t="shared" ca="1" si="0"/>
        <v/>
      </c>
    </row>
    <row r="8" spans="1:23" ht="15.75" thickTop="1" x14ac:dyDescent="0.25">
      <c r="A8" s="34" t="s">
        <v>9</v>
      </c>
      <c r="B8" s="67" t="e">
        <f>IF('CR25'!F22&gt;0,$B$1,#N/A)</f>
        <v>#N/A</v>
      </c>
      <c r="C8" s="67" t="e">
        <f>IF('CR25'!G22&gt;0,$B$1,#N/A)</f>
        <v>#N/A</v>
      </c>
      <c r="D8" s="67" t="e">
        <f>IF('CR25'!H22&gt;0,$B$1,#N/A)</f>
        <v>#N/A</v>
      </c>
      <c r="E8" s="67" t="e">
        <f>IF('CR25'!I22&gt;0,$B$1,#N/A)</f>
        <v>#N/A</v>
      </c>
      <c r="F8" s="67" t="e">
        <f>IF('CR25'!J22&gt;0,$B$1,#N/A)</f>
        <v>#N/A</v>
      </c>
      <c r="G8" s="67" t="e">
        <f>IF('CR25'!K22&gt;0,$B$1,#N/A)</f>
        <v>#N/A</v>
      </c>
      <c r="H8" s="67" t="e">
        <f>IF('CR25'!L22&gt;0,$B$1,#N/A)</f>
        <v>#N/A</v>
      </c>
      <c r="I8" s="67" t="e">
        <f>IF('CR25'!M22&gt;0,$B$1,#N/A)</f>
        <v>#N/A</v>
      </c>
      <c r="J8" s="67" t="e">
        <f>IF('CR25'!N22&gt;0,$B$1,#N/A)</f>
        <v>#N/A</v>
      </c>
      <c r="K8" s="67" t="e">
        <f>IF('CR25'!O22&gt;0,$B$1,#N/A)</f>
        <v>#N/A</v>
      </c>
      <c r="L8" s="67" t="e">
        <f>IF('CR25'!P22&gt;0,$B$1,#N/A)</f>
        <v>#N/A</v>
      </c>
      <c r="M8" s="67" t="e">
        <f>IF('CR25'!Q22&gt;0,$B$1,#N/A)</f>
        <v>#N/A</v>
      </c>
      <c r="S8" s="111"/>
      <c r="T8" s="112"/>
      <c r="U8" s="109" t="str">
        <f>IF('CR25'!L22&gt;0,'CR25'!L22,"")</f>
        <v/>
      </c>
      <c r="V8" s="62" t="str">
        <f t="shared" ca="1" si="0"/>
        <v/>
      </c>
    </row>
    <row r="9" spans="1:23" x14ac:dyDescent="0.25">
      <c r="A9" s="35" t="s">
        <v>10</v>
      </c>
      <c r="B9" s="70" t="e">
        <f>IF('CR25'!F22&gt;0,$B$2,#N/A)</f>
        <v>#N/A</v>
      </c>
      <c r="C9" s="70" t="e">
        <f>IF('CR25'!G22&gt;0,$B$2,#N/A)</f>
        <v>#N/A</v>
      </c>
      <c r="D9" s="70" t="e">
        <f>IF('CR25'!H22&gt;0,$B$2,#N/A)</f>
        <v>#N/A</v>
      </c>
      <c r="E9" s="70" t="e">
        <f>IF('CR25'!I22&gt;0,$B$2,#N/A)</f>
        <v>#N/A</v>
      </c>
      <c r="F9" s="70" t="e">
        <f>IF('CR25'!J22&gt;0,$B$2,#N/A)</f>
        <v>#N/A</v>
      </c>
      <c r="G9" s="70" t="e">
        <f>IF('CR25'!K22&gt;0,$B$2,#N/A)</f>
        <v>#N/A</v>
      </c>
      <c r="H9" s="70" t="e">
        <f>IF('CR25'!L22&gt;0,$B$2,#N/A)</f>
        <v>#N/A</v>
      </c>
      <c r="I9" s="70" t="e">
        <f>IF('CR25'!M22&gt;0,$B$2,#N/A)</f>
        <v>#N/A</v>
      </c>
      <c r="J9" s="70" t="e">
        <f>IF('CR25'!N22&gt;0,$B$2,#N/A)</f>
        <v>#N/A</v>
      </c>
      <c r="K9" s="70" t="e">
        <f>IF('CR25'!O22&gt;0,$B$2,#N/A)</f>
        <v>#N/A</v>
      </c>
      <c r="L9" s="70" t="e">
        <f>IF('CR25'!P22&gt;0,$B$2,#N/A)</f>
        <v>#N/A</v>
      </c>
      <c r="M9" s="70" t="e">
        <f>IF('CR25'!Q22&gt;0,$B$2,#N/A)</f>
        <v>#N/A</v>
      </c>
      <c r="S9" s="111"/>
      <c r="T9" s="112"/>
      <c r="U9" s="109" t="str">
        <f>IF('CR25'!M22&gt;0,'CR25'!M22,"")</f>
        <v/>
      </c>
      <c r="V9" s="63" t="str">
        <f t="shared" ca="1" si="0"/>
        <v/>
      </c>
    </row>
    <row r="10" spans="1:23" x14ac:dyDescent="0.25">
      <c r="A10" s="35" t="s">
        <v>11</v>
      </c>
      <c r="B10" s="70" t="e">
        <f>IF('CR25'!F22&gt;0,$B$3,#N/A)</f>
        <v>#N/A</v>
      </c>
      <c r="C10" s="70" t="e">
        <f>IF('CR25'!G22&gt;0,$B$3,#N/A)</f>
        <v>#N/A</v>
      </c>
      <c r="D10" s="70" t="e">
        <f>IF('CR25'!H22&gt;0,$B$3,#N/A)</f>
        <v>#N/A</v>
      </c>
      <c r="E10" s="70" t="e">
        <f>IF('CR25'!I22&gt;0,$B$3,#N/A)</f>
        <v>#N/A</v>
      </c>
      <c r="F10" s="70" t="e">
        <f>IF('CR25'!J22&gt;0,$B$3,#N/A)</f>
        <v>#N/A</v>
      </c>
      <c r="G10" s="70" t="e">
        <f>IF('CR25'!K22&gt;0,$B$3,#N/A)</f>
        <v>#N/A</v>
      </c>
      <c r="H10" s="70" t="e">
        <f>IF('CR25'!L22&gt;0,$B$3,#N/A)</f>
        <v>#N/A</v>
      </c>
      <c r="I10" s="70" t="e">
        <f>IF('CR25'!M22&gt;0,$B$3,#N/A)</f>
        <v>#N/A</v>
      </c>
      <c r="J10" s="70" t="e">
        <f>IF('CR25'!N22&gt;0,$B$3,#N/A)</f>
        <v>#N/A</v>
      </c>
      <c r="K10" s="70" t="e">
        <f>IF('CR25'!O22&gt;0,$B$3,#N/A)</f>
        <v>#N/A</v>
      </c>
      <c r="L10" s="70" t="e">
        <f>IF('CR25'!P22&gt;0,$B$3,#N/A)</f>
        <v>#N/A</v>
      </c>
      <c r="M10" s="70" t="e">
        <f>IF('CR25'!Q22&gt;0,$B$3,#N/A)</f>
        <v>#N/A</v>
      </c>
      <c r="S10" s="111"/>
      <c r="T10" s="112"/>
      <c r="U10" s="109" t="str">
        <f>IF('CR25'!N22&gt;0,'CR25'!N22,"")</f>
        <v/>
      </c>
      <c r="V10" s="63" t="str">
        <f t="shared" ca="1" si="0"/>
        <v/>
      </c>
    </row>
    <row r="11" spans="1:23" x14ac:dyDescent="0.25">
      <c r="A11" s="35" t="s">
        <v>16</v>
      </c>
      <c r="B11" s="70" t="e">
        <f>IF('CR25'!F22&gt;0,$I$1,#N/A)</f>
        <v>#N/A</v>
      </c>
      <c r="C11" s="70" t="e">
        <f>IF('CR25'!G22&gt;0,$I$1,#N/A)</f>
        <v>#N/A</v>
      </c>
      <c r="D11" s="70" t="e">
        <f>IF('CR25'!H22&gt;0,$I$1,#N/A)</f>
        <v>#N/A</v>
      </c>
      <c r="E11" s="70" t="e">
        <f>IF('CR25'!I22&gt;0,$I$1,#N/A)</f>
        <v>#N/A</v>
      </c>
      <c r="F11" s="70" t="e">
        <f>IF('CR25'!J22&gt;0,$I$1,#N/A)</f>
        <v>#N/A</v>
      </c>
      <c r="G11" s="70" t="e">
        <f>IF('CR25'!K22&gt;0,$I$1,#N/A)</f>
        <v>#N/A</v>
      </c>
      <c r="H11" s="70" t="e">
        <f>IF('CR25'!L22&gt;0,$I$1,#N/A)</f>
        <v>#N/A</v>
      </c>
      <c r="I11" s="70" t="e">
        <f>IF('CR25'!M22&gt;0,$I$1,#N/A)</f>
        <v>#N/A</v>
      </c>
      <c r="J11" s="70" t="e">
        <f>IF('CR25'!N22&gt;0,$I$1,#N/A)</f>
        <v>#N/A</v>
      </c>
      <c r="K11" s="70" t="e">
        <f>IF('CR25'!O22&gt;0,$I$1,#N/A)</f>
        <v>#N/A</v>
      </c>
      <c r="L11" s="70" t="e">
        <f>IF('CR25'!P22&gt;0,$I$1,#N/A)</f>
        <v>#N/A</v>
      </c>
      <c r="M11" s="70" t="e">
        <f>IF('CR25'!Q22&gt;0,$I$1,#N/A)</f>
        <v>#N/A</v>
      </c>
      <c r="S11" s="111"/>
      <c r="T11" s="112"/>
      <c r="U11" s="109" t="str">
        <f>IF('CR25'!O22&gt;0,'CR25'!O22,"")</f>
        <v/>
      </c>
      <c r="V11" s="63" t="str">
        <f t="shared" ca="1" si="0"/>
        <v/>
      </c>
    </row>
    <row r="12" spans="1:23" ht="15.75" thickBot="1" x14ac:dyDescent="0.3">
      <c r="A12" s="36" t="s">
        <v>17</v>
      </c>
      <c r="B12" s="73" t="e">
        <f>IF('CR25'!F22&gt;0,$I$2,#N/A)</f>
        <v>#N/A</v>
      </c>
      <c r="C12" s="73" t="e">
        <f>IF('CR25'!G22&gt;0,$I$2,#N/A)</f>
        <v>#N/A</v>
      </c>
      <c r="D12" s="73" t="e">
        <f>IF('CR25'!H22&gt;0,$I$2,#N/A)</f>
        <v>#N/A</v>
      </c>
      <c r="E12" s="73" t="e">
        <f>IF('CR25'!I22&gt;0,$I$2,#N/A)</f>
        <v>#N/A</v>
      </c>
      <c r="F12" s="73" t="e">
        <f>IF('CR25'!J22&gt;0,$I$2,#N/A)</f>
        <v>#N/A</v>
      </c>
      <c r="G12" s="73" t="e">
        <f>IF('CR25'!K22&gt;0,$I$2,#N/A)</f>
        <v>#N/A</v>
      </c>
      <c r="H12" s="73" t="e">
        <f>IF('CR25'!L22&gt;0,$I$2,#N/A)</f>
        <v>#N/A</v>
      </c>
      <c r="I12" s="73" t="e">
        <f>IF('CR25'!M22&gt;0,$I$2,#N/A)</f>
        <v>#N/A</v>
      </c>
      <c r="J12" s="73" t="e">
        <f>IF('CR25'!N22&gt;0,$I$2,#N/A)</f>
        <v>#N/A</v>
      </c>
      <c r="K12" s="73" t="e">
        <f>IF('CR25'!O22&gt;0,$I$2,#N/A)</f>
        <v>#N/A</v>
      </c>
      <c r="L12" s="73" t="e">
        <f>IF('CR25'!P22&gt;0,$I$2,#N/A)</f>
        <v>#N/A</v>
      </c>
      <c r="M12" s="73" t="e">
        <f>IF('CR25'!Q22&gt;0,$I$2,#N/A)</f>
        <v>#N/A</v>
      </c>
      <c r="S12" s="111"/>
      <c r="T12" s="112"/>
      <c r="U12" s="109" t="str">
        <f>IF('CR25'!P22&gt;0,'CR25'!P22,"")</f>
        <v/>
      </c>
      <c r="V12" s="63" t="str">
        <f t="shared" ca="1" si="0"/>
        <v/>
      </c>
    </row>
    <row r="13" spans="1:23" ht="16.5" thickTop="1" thickBot="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S13" s="111"/>
      <c r="T13" s="112"/>
      <c r="U13" s="110" t="str">
        <f>IF('CR25'!Q22&gt;0,'CR25'!Q22,"")</f>
        <v/>
      </c>
      <c r="V13" s="98" t="str">
        <f t="shared" ca="1" si="0"/>
        <v/>
      </c>
    </row>
    <row r="14" spans="1:23" ht="16.5" thickTop="1" thickBot="1" x14ac:dyDescent="0.3">
      <c r="A14" s="77" t="s">
        <v>19</v>
      </c>
      <c r="B14" s="76" t="e">
        <f>IF('CR25'!F22&gt;0,$I$4,#N/A)</f>
        <v>#N/A</v>
      </c>
      <c r="C14" s="76" t="e">
        <f>IF('CR25'!G22&gt;0,$I$4,#N/A)</f>
        <v>#N/A</v>
      </c>
      <c r="D14" s="76" t="e">
        <f>IF('CR25'!H22&gt;0,$I$4,#N/A)</f>
        <v>#N/A</v>
      </c>
      <c r="E14" s="76" t="e">
        <f>IF('CR25'!I22&gt;0,$I$4,#N/A)</f>
        <v>#N/A</v>
      </c>
      <c r="F14" s="76" t="e">
        <f>IF('CR25'!J22&gt;0,$I$4,#N/A)</f>
        <v>#N/A</v>
      </c>
      <c r="G14" s="76" t="e">
        <f>IF('CR25'!K22&gt;0,$I$4,#N/A)</f>
        <v>#N/A</v>
      </c>
      <c r="H14" s="76" t="e">
        <f>IF('CR25'!L22&gt;0,$I$4,#N/A)</f>
        <v>#N/A</v>
      </c>
      <c r="I14" s="76" t="e">
        <f>IF('CR25'!M22&gt;0,$I$4,#N/A)</f>
        <v>#N/A</v>
      </c>
      <c r="J14" s="76" t="e">
        <f>IF('CR25'!N22&gt;0,$I$4,#N/A)</f>
        <v>#N/A</v>
      </c>
      <c r="K14" s="76" t="e">
        <f>IF('CR25'!O22&gt;0,$I$4,#N/A)</f>
        <v>#N/A</v>
      </c>
      <c r="L14" s="76" t="e">
        <f>IF('CR25'!P22&gt;0,$I$4,#N/A)</f>
        <v>#N/A</v>
      </c>
      <c r="M14" s="76" t="e">
        <f>IF('CR25'!Q22&gt;0,$I$4,#N/A)</f>
        <v>#N/A</v>
      </c>
      <c r="S14" s="111"/>
      <c r="T14" s="112"/>
      <c r="U14" s="48"/>
      <c r="V14" s="48"/>
    </row>
    <row r="15" spans="1:23" ht="16.5" thickTop="1" thickBot="1" x14ac:dyDescent="0.3">
      <c r="S15" s="111"/>
      <c r="T15" s="112"/>
      <c r="U15" s="47"/>
      <c r="V15" s="47"/>
    </row>
    <row r="16" spans="1:23" ht="15.75" thickTop="1" x14ac:dyDescent="0.25">
      <c r="A16" s="30" t="s">
        <v>18</v>
      </c>
      <c r="B16" s="39" t="e">
        <f>IF(COUNTA(C6:M6)&gt;0,AVERAGE(C6:M6),#N/A)</f>
        <v>#DIV/0!</v>
      </c>
      <c r="S16" s="111"/>
      <c r="T16" s="112"/>
      <c r="U16" s="47"/>
      <c r="V16" s="47"/>
    </row>
    <row r="17" spans="1:22" ht="32.25" customHeight="1" thickBot="1" x14ac:dyDescent="0.3">
      <c r="A17" s="31"/>
      <c r="B17" s="40" t="e">
        <f>B16/D3</f>
        <v>#DIV/0!</v>
      </c>
      <c r="S17" s="111"/>
      <c r="T17" s="112"/>
      <c r="U17" s="47"/>
      <c r="V17" s="47"/>
    </row>
    <row r="18" spans="1:22" ht="15.75" thickTop="1" x14ac:dyDescent="0.25">
      <c r="S18" s="111"/>
      <c r="T18" s="112"/>
    </row>
    <row r="19" spans="1:22" x14ac:dyDescent="0.25">
      <c r="S19" s="111"/>
      <c r="T19" s="112"/>
    </row>
    <row r="20" spans="1:22" x14ac:dyDescent="0.25">
      <c r="S20" s="111"/>
      <c r="T20" s="112"/>
    </row>
    <row r="21" spans="1:22" x14ac:dyDescent="0.25">
      <c r="S21" s="111"/>
      <c r="T21" s="112"/>
    </row>
    <row r="22" spans="1:22" x14ac:dyDescent="0.25">
      <c r="S22" s="111"/>
      <c r="T22" s="112"/>
    </row>
    <row r="23" spans="1:22" x14ac:dyDescent="0.2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2"/>
    </row>
    <row r="24" spans="1:22" x14ac:dyDescent="0.25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2"/>
    </row>
    <row r="25" spans="1:22" x14ac:dyDescent="0.25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2"/>
    </row>
    <row r="26" spans="1:22" ht="15.75" thickBot="1" x14ac:dyDescent="0.3">
      <c r="A26" s="113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4"/>
    </row>
    <row r="27" spans="1:22" ht="15.75" thickTop="1" x14ac:dyDescent="0.25"/>
    <row r="36" spans="3:3" x14ac:dyDescent="0.25">
      <c r="C36">
        <v>114</v>
      </c>
    </row>
  </sheetData>
  <sheetProtection formatCells="0" formatColumns="0"/>
  <mergeCells count="3">
    <mergeCell ref="D1:F1"/>
    <mergeCell ref="P1:Q1"/>
    <mergeCell ref="P2:Q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CR25</vt:lpstr>
      <vt:lpstr>165</vt:lpstr>
      <vt:lpstr>142</vt:lpstr>
      <vt:lpstr>138</vt:lpstr>
      <vt:lpstr>TEchant1</vt:lpstr>
      <vt:lpstr>TEchant2</vt:lpstr>
      <vt:lpstr>TEchant3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Delhoste</dc:creator>
  <cp:lastModifiedBy>DRILLSTAR apprenti</cp:lastModifiedBy>
  <dcterms:created xsi:type="dcterms:W3CDTF">2014-06-17T05:41:16Z</dcterms:created>
  <dcterms:modified xsi:type="dcterms:W3CDTF">2014-12-12T09:12:27Z</dcterms:modified>
</cp:coreProperties>
</file>