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charts/chart4.xml" ContentType="application/vnd.openxmlformats-officedocument.drawingml.chart+xml"/>
  <Override PartName="/xl/charts/chart5.xml" ContentType="application/vnd.openxmlformats-officedocument.drawingml.chart+xml"/>
  <Default Extension="emf" ContentType="image/x-emf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comments2.xml" ContentType="application/vnd.openxmlformats-officedocument.spreadsheetml.comments+xml"/>
  <Override PartName="/xl/comments3.xml" ContentType="application/vnd.openxmlformats-officedocument.spreadsheetml.comments+xml"/>
  <Default Extension="wdp" ContentType="image/vnd.ms-photo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300" yWindow="705" windowWidth="19440" windowHeight="7485"/>
  </bookViews>
  <sheets>
    <sheet name="CR25" sheetId="1" r:id="rId1"/>
    <sheet name="119" sheetId="2" r:id="rId2"/>
    <sheet name="127" sheetId="4" r:id="rId3"/>
    <sheet name="126" sheetId="5" r:id="rId4"/>
    <sheet name="126_7" sheetId="6" r:id="rId5"/>
  </sheets>
  <externalReferences>
    <externalReference r:id="rId6"/>
  </externalReferences>
  <definedNames>
    <definedName name="TEchant1">'119'!$AA$2:$AA$6</definedName>
    <definedName name="TEchant2">'127'!$AA$2:$AA$6</definedName>
    <definedName name="TEchant3">'126'!$AA$2:$AA$6</definedName>
    <definedName name="TEchant4">'126_7'!$AA$2:$AA$6</definedName>
  </definedNames>
  <calcPr calcId="125725"/>
</workbook>
</file>

<file path=xl/calcChain.xml><?xml version="1.0" encoding="utf-8"?>
<calcChain xmlns="http://schemas.openxmlformats.org/spreadsheetml/2006/main">
  <c r="V6" i="6"/>
  <c r="U6"/>
  <c r="V6" i="5"/>
  <c r="U6"/>
  <c r="V6" i="4"/>
  <c r="U6"/>
  <c r="V6" i="2"/>
  <c r="U6"/>
  <c r="U41" i="1" l="1"/>
  <c r="T41"/>
  <c r="S41"/>
  <c r="R41"/>
  <c r="Q41"/>
  <c r="P41"/>
  <c r="O41"/>
  <c r="N41"/>
  <c r="M41"/>
  <c r="L41"/>
  <c r="K41"/>
  <c r="J41"/>
  <c r="I41"/>
  <c r="H41"/>
  <c r="G41"/>
  <c r="F41"/>
  <c r="U44"/>
  <c r="T44"/>
  <c r="S44"/>
  <c r="R44"/>
  <c r="Q44"/>
  <c r="P44"/>
  <c r="O44"/>
  <c r="N44"/>
  <c r="M44"/>
  <c r="L44"/>
  <c r="K44"/>
  <c r="J44"/>
  <c r="I44"/>
  <c r="H44"/>
  <c r="G44"/>
  <c r="F44"/>
  <c r="Y17" i="6"/>
  <c r="Z17" s="1"/>
  <c r="Y16"/>
  <c r="Z16" s="1"/>
  <c r="Y15"/>
  <c r="Z15" s="1"/>
  <c r="Y14"/>
  <c r="Z14" s="1"/>
  <c r="Y13"/>
  <c r="Z13" s="1"/>
  <c r="Y12"/>
  <c r="Z12" s="1"/>
  <c r="Y11"/>
  <c r="Y10"/>
  <c r="Z10" s="1"/>
  <c r="Y9"/>
  <c r="Z9" s="1"/>
  <c r="Y8"/>
  <c r="Z8" s="1"/>
  <c r="Y7"/>
  <c r="Z7" s="1"/>
  <c r="Y6"/>
  <c r="Z6" s="1"/>
  <c r="Y5"/>
  <c r="Z5" s="1"/>
  <c r="Y4"/>
  <c r="Z4" s="1"/>
  <c r="Y3"/>
  <c r="Z3" s="1"/>
  <c r="Y2"/>
  <c r="Z2" s="1"/>
  <c r="Z11"/>
  <c r="I14"/>
  <c r="J14"/>
  <c r="K14"/>
  <c r="L14"/>
  <c r="M14"/>
  <c r="N14"/>
  <c r="O14"/>
  <c r="P14"/>
  <c r="Q14"/>
  <c r="I12"/>
  <c r="J12"/>
  <c r="K12"/>
  <c r="L12"/>
  <c r="M12"/>
  <c r="N12"/>
  <c r="O12"/>
  <c r="P12"/>
  <c r="Q12"/>
  <c r="I11"/>
  <c r="J11"/>
  <c r="K11"/>
  <c r="L11"/>
  <c r="M11"/>
  <c r="N11"/>
  <c r="O11"/>
  <c r="P11"/>
  <c r="Q11"/>
  <c r="C10"/>
  <c r="D10"/>
  <c r="E10"/>
  <c r="F10"/>
  <c r="G10"/>
  <c r="H10"/>
  <c r="I10"/>
  <c r="J10"/>
  <c r="K10"/>
  <c r="L10"/>
  <c r="M10"/>
  <c r="N10"/>
  <c r="O10"/>
  <c r="P10"/>
  <c r="Q10"/>
  <c r="B10"/>
  <c r="C9"/>
  <c r="D9"/>
  <c r="E9"/>
  <c r="F9"/>
  <c r="G9"/>
  <c r="H9"/>
  <c r="I9"/>
  <c r="J9"/>
  <c r="K9"/>
  <c r="L9"/>
  <c r="M9"/>
  <c r="N9"/>
  <c r="O9"/>
  <c r="P9"/>
  <c r="Q9"/>
  <c r="B9"/>
  <c r="C8"/>
  <c r="D8"/>
  <c r="E8"/>
  <c r="F8"/>
  <c r="G8"/>
  <c r="H8"/>
  <c r="I8"/>
  <c r="J8"/>
  <c r="K8"/>
  <c r="L8"/>
  <c r="M8"/>
  <c r="N8"/>
  <c r="O8"/>
  <c r="P8"/>
  <c r="Q8"/>
  <c r="B8"/>
  <c r="D6"/>
  <c r="E6"/>
  <c r="F6"/>
  <c r="G6"/>
  <c r="H6"/>
  <c r="I6"/>
  <c r="J6"/>
  <c r="K6"/>
  <c r="L6"/>
  <c r="M6"/>
  <c r="N6"/>
  <c r="O6"/>
  <c r="P6"/>
  <c r="Q6"/>
  <c r="C6"/>
  <c r="V7"/>
  <c r="U7"/>
  <c r="Y17" i="5"/>
  <c r="Z17" s="1"/>
  <c r="Y16"/>
  <c r="Z16" s="1"/>
  <c r="Y15"/>
  <c r="Z15" s="1"/>
  <c r="Y14"/>
  <c r="Z14" s="1"/>
  <c r="Y13"/>
  <c r="Z13" s="1"/>
  <c r="Y12"/>
  <c r="Z12" s="1"/>
  <c r="Y11"/>
  <c r="Y10"/>
  <c r="Z10" s="1"/>
  <c r="Y9"/>
  <c r="Z9" s="1"/>
  <c r="Y8"/>
  <c r="Z8" s="1"/>
  <c r="Y7"/>
  <c r="Z7" s="1"/>
  <c r="Y6"/>
  <c r="Z6" s="1"/>
  <c r="Y5"/>
  <c r="Z5" s="1"/>
  <c r="Y4"/>
  <c r="Z4" s="1"/>
  <c r="Y3"/>
  <c r="Z3" s="1"/>
  <c r="Y2"/>
  <c r="Z2" s="1"/>
  <c r="Z11"/>
  <c r="U43" i="1"/>
  <c r="T43"/>
  <c r="S43"/>
  <c r="R43"/>
  <c r="Q43"/>
  <c r="P43"/>
  <c r="O43"/>
  <c r="N43"/>
  <c r="M43"/>
  <c r="L43"/>
  <c r="K43"/>
  <c r="J43"/>
  <c r="I43"/>
  <c r="H43"/>
  <c r="G43"/>
  <c r="F43"/>
  <c r="F42"/>
  <c r="J14" i="5"/>
  <c r="K14"/>
  <c r="L14"/>
  <c r="M14"/>
  <c r="N14"/>
  <c r="O14"/>
  <c r="P14"/>
  <c r="Q14"/>
  <c r="J12"/>
  <c r="K12"/>
  <c r="L12"/>
  <c r="M12"/>
  <c r="N12"/>
  <c r="O12"/>
  <c r="P12"/>
  <c r="Q12"/>
  <c r="J11"/>
  <c r="K11"/>
  <c r="L11"/>
  <c r="M11"/>
  <c r="N11"/>
  <c r="O11"/>
  <c r="P11"/>
  <c r="Q11"/>
  <c r="C10"/>
  <c r="D10"/>
  <c r="E10"/>
  <c r="F10"/>
  <c r="G10"/>
  <c r="H10"/>
  <c r="I10"/>
  <c r="J10"/>
  <c r="K10"/>
  <c r="L10"/>
  <c r="M10"/>
  <c r="N10"/>
  <c r="O10"/>
  <c r="P10"/>
  <c r="Q10"/>
  <c r="B10"/>
  <c r="C9"/>
  <c r="D9"/>
  <c r="E9"/>
  <c r="F9"/>
  <c r="G9"/>
  <c r="H9"/>
  <c r="I9"/>
  <c r="J9"/>
  <c r="K9"/>
  <c r="L9"/>
  <c r="M9"/>
  <c r="N9"/>
  <c r="O9"/>
  <c r="P9"/>
  <c r="Q9"/>
  <c r="B9"/>
  <c r="C8"/>
  <c r="D8"/>
  <c r="E8"/>
  <c r="F8"/>
  <c r="G8"/>
  <c r="H8"/>
  <c r="I8"/>
  <c r="J8"/>
  <c r="K8"/>
  <c r="L8"/>
  <c r="M8"/>
  <c r="N8"/>
  <c r="O8"/>
  <c r="P8"/>
  <c r="Q8"/>
  <c r="B8"/>
  <c r="D6"/>
  <c r="E6"/>
  <c r="F6"/>
  <c r="G6"/>
  <c r="H6"/>
  <c r="I6"/>
  <c r="J6"/>
  <c r="K6"/>
  <c r="L6"/>
  <c r="M6"/>
  <c r="N6"/>
  <c r="O6"/>
  <c r="P6"/>
  <c r="Q6"/>
  <c r="C6"/>
  <c r="B16" i="6" l="1"/>
  <c r="I4" s="1"/>
  <c r="H14" s="1"/>
  <c r="AA2"/>
  <c r="AA6"/>
  <c r="AA5"/>
  <c r="AA4"/>
  <c r="AA3"/>
  <c r="AA6" i="5"/>
  <c r="AA2"/>
  <c r="AA5"/>
  <c r="AA3"/>
  <c r="AA4"/>
  <c r="B16"/>
  <c r="I4" s="1"/>
  <c r="H14" l="1"/>
  <c r="I14"/>
  <c r="F14"/>
  <c r="G14"/>
  <c r="F14" i="6"/>
  <c r="G14"/>
  <c r="D14"/>
  <c r="E14"/>
  <c r="B17"/>
  <c r="I2" s="1"/>
  <c r="H12" s="1"/>
  <c r="B14"/>
  <c r="C14"/>
  <c r="D14" i="5"/>
  <c r="E14"/>
  <c r="B14"/>
  <c r="C14"/>
  <c r="B17"/>
  <c r="I2" s="1"/>
  <c r="H12" l="1"/>
  <c r="I12"/>
  <c r="F12"/>
  <c r="G12"/>
  <c r="I1" i="6"/>
  <c r="F12"/>
  <c r="G12"/>
  <c r="D12"/>
  <c r="E12"/>
  <c r="B12"/>
  <c r="C12"/>
  <c r="D12" i="5"/>
  <c r="E12"/>
  <c r="B12"/>
  <c r="C12"/>
  <c r="I1"/>
  <c r="F11" i="6" l="1"/>
  <c r="H11"/>
  <c r="H11" i="5"/>
  <c r="I11"/>
  <c r="F11"/>
  <c r="G11"/>
  <c r="G11" i="6"/>
  <c r="E11"/>
  <c r="C11"/>
  <c r="B11"/>
  <c r="D11"/>
  <c r="D11" i="5"/>
  <c r="E11"/>
  <c r="B11"/>
  <c r="C11"/>
  <c r="U42" i="1" l="1"/>
  <c r="T42"/>
  <c r="S42"/>
  <c r="R42"/>
  <c r="Q42"/>
  <c r="P42"/>
  <c r="O42"/>
  <c r="N42"/>
  <c r="M42"/>
  <c r="L42"/>
  <c r="K42"/>
  <c r="J42"/>
  <c r="I42"/>
  <c r="H42"/>
  <c r="G42"/>
  <c r="Y17" i="4"/>
  <c r="Y16"/>
  <c r="Z16" s="1"/>
  <c r="Y15"/>
  <c r="Z15" s="1"/>
  <c r="Y14"/>
  <c r="Z14" s="1"/>
  <c r="Y13"/>
  <c r="Y12"/>
  <c r="Z12" s="1"/>
  <c r="Y11"/>
  <c r="Z11" s="1"/>
  <c r="Y10"/>
  <c r="Y9"/>
  <c r="Z9" s="1"/>
  <c r="Y8"/>
  <c r="Z8" s="1"/>
  <c r="Y7"/>
  <c r="Z7" s="1"/>
  <c r="Y6"/>
  <c r="Z6" s="1"/>
  <c r="Y5"/>
  <c r="Z5" s="1"/>
  <c r="Y4"/>
  <c r="Z4" s="1"/>
  <c r="Y3"/>
  <c r="Z3" s="1"/>
  <c r="Y2"/>
  <c r="Z2" s="1"/>
  <c r="Y17" i="2"/>
  <c r="Z17" s="1"/>
  <c r="Y16"/>
  <c r="Z16" s="1"/>
  <c r="Y15"/>
  <c r="Z15" s="1"/>
  <c r="Y14"/>
  <c r="Z14" s="1"/>
  <c r="Y13"/>
  <c r="Z13" s="1"/>
  <c r="Y12"/>
  <c r="Z12" s="1"/>
  <c r="Y11"/>
  <c r="Z11" s="1"/>
  <c r="Y10"/>
  <c r="Z10" s="1"/>
  <c r="Y9"/>
  <c r="Z9" s="1"/>
  <c r="Y8"/>
  <c r="Z8" s="1"/>
  <c r="Y7"/>
  <c r="Z7" s="1"/>
  <c r="Y6"/>
  <c r="Z6" s="1"/>
  <c r="Y5"/>
  <c r="Z5" s="1"/>
  <c r="Y4"/>
  <c r="Z4" s="1"/>
  <c r="Y3"/>
  <c r="Z3" s="1"/>
  <c r="Y2"/>
  <c r="Z2" s="1"/>
  <c r="Z13" i="4"/>
  <c r="Z17"/>
  <c r="Z10"/>
  <c r="AA3" l="1"/>
  <c r="AA2"/>
  <c r="AA4"/>
  <c r="AA5"/>
  <c r="AA6"/>
  <c r="AA2" i="2"/>
  <c r="C10" i="4" l="1"/>
  <c r="D10"/>
  <c r="E10"/>
  <c r="F10"/>
  <c r="G10"/>
  <c r="H10"/>
  <c r="I10"/>
  <c r="J10"/>
  <c r="K10"/>
  <c r="L10"/>
  <c r="M10"/>
  <c r="N10"/>
  <c r="O10"/>
  <c r="P10"/>
  <c r="Q10"/>
  <c r="B10"/>
  <c r="C9"/>
  <c r="D9"/>
  <c r="E9"/>
  <c r="F9"/>
  <c r="G9"/>
  <c r="H9"/>
  <c r="I9"/>
  <c r="J9"/>
  <c r="K9"/>
  <c r="L9"/>
  <c r="M9"/>
  <c r="N9"/>
  <c r="O9"/>
  <c r="P9"/>
  <c r="Q9"/>
  <c r="B9"/>
  <c r="C8"/>
  <c r="D8"/>
  <c r="E8"/>
  <c r="F8"/>
  <c r="G8"/>
  <c r="H8"/>
  <c r="I8"/>
  <c r="J8"/>
  <c r="K8"/>
  <c r="L8"/>
  <c r="M8"/>
  <c r="N8"/>
  <c r="O8"/>
  <c r="P8"/>
  <c r="Q8"/>
  <c r="B8"/>
  <c r="D6"/>
  <c r="E6"/>
  <c r="F6"/>
  <c r="G6"/>
  <c r="H6"/>
  <c r="I6"/>
  <c r="J6"/>
  <c r="K6"/>
  <c r="L6"/>
  <c r="M6"/>
  <c r="N6"/>
  <c r="O6"/>
  <c r="P6"/>
  <c r="Q6"/>
  <c r="C6"/>
  <c r="D6" i="2"/>
  <c r="E6"/>
  <c r="F6"/>
  <c r="G6"/>
  <c r="H6"/>
  <c r="I6"/>
  <c r="J6"/>
  <c r="K6"/>
  <c r="L6"/>
  <c r="M6"/>
  <c r="N6"/>
  <c r="O6"/>
  <c r="P6"/>
  <c r="Q6"/>
  <c r="C6"/>
  <c r="P14"/>
  <c r="Q14"/>
  <c r="B16" i="4" l="1"/>
  <c r="B17" s="1"/>
  <c r="AA4" i="2"/>
  <c r="AA6"/>
  <c r="AA5"/>
  <c r="AA3"/>
  <c r="P12"/>
  <c r="Q12"/>
  <c r="P11"/>
  <c r="Q11"/>
  <c r="C10"/>
  <c r="D10"/>
  <c r="E10"/>
  <c r="F10"/>
  <c r="G10"/>
  <c r="H10"/>
  <c r="I10"/>
  <c r="J10"/>
  <c r="K10"/>
  <c r="L10"/>
  <c r="M10"/>
  <c r="N10"/>
  <c r="O10"/>
  <c r="P10"/>
  <c r="Q10"/>
  <c r="B10"/>
  <c r="C9"/>
  <c r="D9"/>
  <c r="E9"/>
  <c r="F9"/>
  <c r="G9"/>
  <c r="H9"/>
  <c r="I9"/>
  <c r="J9"/>
  <c r="K9"/>
  <c r="L9"/>
  <c r="M9"/>
  <c r="N9"/>
  <c r="O9"/>
  <c r="P9"/>
  <c r="Q9"/>
  <c r="B9"/>
  <c r="C8"/>
  <c r="D8"/>
  <c r="E8"/>
  <c r="F8"/>
  <c r="G8"/>
  <c r="H8"/>
  <c r="I8"/>
  <c r="J8"/>
  <c r="K8"/>
  <c r="L8"/>
  <c r="M8"/>
  <c r="N8"/>
  <c r="O8"/>
  <c r="P8"/>
  <c r="Q8"/>
  <c r="B8"/>
  <c r="I4" i="4" l="1"/>
  <c r="I2"/>
  <c r="B16" i="2"/>
  <c r="P14" i="4" l="1"/>
  <c r="Q14"/>
  <c r="P12"/>
  <c r="Q12"/>
  <c r="N14"/>
  <c r="O14"/>
  <c r="N12"/>
  <c r="O12"/>
  <c r="L14"/>
  <c r="M14"/>
  <c r="L12"/>
  <c r="M12"/>
  <c r="J14"/>
  <c r="K14"/>
  <c r="J12"/>
  <c r="K12"/>
  <c r="H14"/>
  <c r="I14"/>
  <c r="H12"/>
  <c r="I12"/>
  <c r="F14"/>
  <c r="G14"/>
  <c r="F12"/>
  <c r="G12"/>
  <c r="D12"/>
  <c r="E12"/>
  <c r="D14"/>
  <c r="E14"/>
  <c r="B14"/>
  <c r="C14"/>
  <c r="B12"/>
  <c r="C12"/>
  <c r="I1"/>
  <c r="B17" i="2"/>
  <c r="I4"/>
  <c r="P11" i="4" l="1"/>
  <c r="Q11"/>
  <c r="N11"/>
  <c r="O11"/>
  <c r="L11"/>
  <c r="M11"/>
  <c r="J11"/>
  <c r="K11"/>
  <c r="H11"/>
  <c r="I11"/>
  <c r="F11"/>
  <c r="G11"/>
  <c r="D11"/>
  <c r="E11"/>
  <c r="B11"/>
  <c r="C11"/>
  <c r="I2" i="2"/>
  <c r="E12" s="1"/>
  <c r="I1"/>
  <c r="I11" s="1"/>
  <c r="O11"/>
  <c r="N14"/>
  <c r="O14"/>
  <c r="D14"/>
  <c r="H14"/>
  <c r="L14"/>
  <c r="J14"/>
  <c r="C14"/>
  <c r="G14"/>
  <c r="K14"/>
  <c r="F14"/>
  <c r="B14"/>
  <c r="E14"/>
  <c r="I14"/>
  <c r="M14"/>
  <c r="C12" l="1"/>
  <c r="J12"/>
  <c r="G12"/>
  <c r="K12"/>
  <c r="D11"/>
  <c r="B12"/>
  <c r="H12"/>
  <c r="M12"/>
  <c r="F12"/>
  <c r="D12"/>
  <c r="M11"/>
  <c r="L11"/>
  <c r="E11"/>
  <c r="C11"/>
  <c r="K11"/>
  <c r="G11"/>
  <c r="J11"/>
  <c r="F11"/>
  <c r="N11"/>
  <c r="H11"/>
  <c r="B11"/>
  <c r="N12"/>
  <c r="O12"/>
  <c r="I12"/>
  <c r="L12"/>
  <c r="V7" i="4" l="1"/>
  <c r="V7" i="2"/>
  <c r="U7" i="4" l="1"/>
  <c r="U7" i="2"/>
  <c r="V7" i="5" l="1"/>
  <c r="U7" l="1"/>
</calcChain>
</file>

<file path=xl/comments1.xml><?xml version="1.0" encoding="utf-8"?>
<comments xmlns="http://schemas.openxmlformats.org/spreadsheetml/2006/main">
  <authors>
    <author>thomas</author>
  </authors>
  <commentList>
    <comment ref="AA1" authorId="0">
      <text>
        <r>
          <rPr>
            <b/>
            <sz val="16"/>
            <color indexed="81"/>
            <rFont val="Tahoma"/>
            <family val="2"/>
          </rPr>
          <t>thomas:</t>
        </r>
        <r>
          <rPr>
            <sz val="16"/>
            <color indexed="81"/>
            <rFont val="Tahoma"/>
            <family val="2"/>
          </rPr>
          <t xml:space="preserve">
5 valeurs prient au hasard dans la plage de données</t>
        </r>
      </text>
    </comment>
  </commentList>
</comments>
</file>

<file path=xl/comments2.xml><?xml version="1.0" encoding="utf-8"?>
<comments xmlns="http://schemas.openxmlformats.org/spreadsheetml/2006/main">
  <authors>
    <author>thomas</author>
  </authors>
  <commentList>
    <comment ref="AA1" authorId="0">
      <text>
        <r>
          <rPr>
            <b/>
            <sz val="16"/>
            <color indexed="81"/>
            <rFont val="Tahoma"/>
            <family val="2"/>
          </rPr>
          <t>thomas:</t>
        </r>
        <r>
          <rPr>
            <sz val="16"/>
            <color indexed="81"/>
            <rFont val="Tahoma"/>
            <family val="2"/>
          </rPr>
          <t xml:space="preserve">
5 valeurs prient au hasard dans la plage de données</t>
        </r>
      </text>
    </comment>
  </commentList>
</comments>
</file>

<file path=xl/comments3.xml><?xml version="1.0" encoding="utf-8"?>
<comments xmlns="http://schemas.openxmlformats.org/spreadsheetml/2006/main">
  <authors>
    <author>thomas</author>
  </authors>
  <commentList>
    <comment ref="AA1" authorId="0">
      <text>
        <r>
          <rPr>
            <b/>
            <sz val="16"/>
            <color indexed="81"/>
            <rFont val="Tahoma"/>
            <family val="2"/>
          </rPr>
          <t>thomas:</t>
        </r>
        <r>
          <rPr>
            <sz val="16"/>
            <color indexed="81"/>
            <rFont val="Tahoma"/>
            <family val="2"/>
          </rPr>
          <t xml:space="preserve">
5 valeurs prient au hasard dans la plage de données</t>
        </r>
      </text>
    </comment>
  </commentList>
</comments>
</file>

<file path=xl/comments4.xml><?xml version="1.0" encoding="utf-8"?>
<comments xmlns="http://schemas.openxmlformats.org/spreadsheetml/2006/main">
  <authors>
    <author>thomas</author>
  </authors>
  <commentList>
    <comment ref="AA1" authorId="0">
      <text>
        <r>
          <rPr>
            <b/>
            <sz val="16"/>
            <color indexed="81"/>
            <rFont val="Tahoma"/>
            <family val="2"/>
          </rPr>
          <t>thomas:</t>
        </r>
        <r>
          <rPr>
            <sz val="16"/>
            <color indexed="81"/>
            <rFont val="Tahoma"/>
            <family val="2"/>
          </rPr>
          <t xml:space="preserve">
5 valeurs prient au hasard dans la plage de données</t>
        </r>
      </text>
    </comment>
  </commentList>
</comments>
</file>

<file path=xl/sharedStrings.xml><?xml version="1.0" encoding="utf-8"?>
<sst xmlns="http://schemas.openxmlformats.org/spreadsheetml/2006/main" count="169" uniqueCount="74">
  <si>
    <t>Mis à jour le 15 septembre 2011</t>
  </si>
  <si>
    <t>Emis par :</t>
  </si>
  <si>
    <t>Valider par :</t>
  </si>
  <si>
    <t>Cote         ▼</t>
  </si>
  <si>
    <t>MINI</t>
  </si>
  <si>
    <t>MAXI</t>
  </si>
  <si>
    <t>Ø 155.625 ±0.125</t>
  </si>
  <si>
    <t>Pied à coulisse</t>
  </si>
  <si>
    <t xml:space="preserve">375 ±0.15 </t>
  </si>
  <si>
    <t>Colonne de mesure</t>
  </si>
  <si>
    <t>Ø 123.4 ±0.2</t>
  </si>
  <si>
    <t>Vérificateur d'alésages "Subito"</t>
  </si>
  <si>
    <t>Ø 126.08 ±0.025 (cicularité 0.25 maxi)</t>
  </si>
  <si>
    <t>23.5 ±0.2 (±0.5 en final)</t>
  </si>
  <si>
    <t>Jauge de profondeur à talon</t>
  </si>
  <si>
    <t>Ø 127.3 ±0.2</t>
  </si>
  <si>
    <t>Vérificateur d'alésages 3 pts</t>
  </si>
  <si>
    <t>R0,75±0,25</t>
  </si>
  <si>
    <t>Examen Visio-Tactil</t>
  </si>
  <si>
    <t>2p</t>
  </si>
  <si>
    <t>Ra =1.6 sur Ø126.08</t>
  </si>
  <si>
    <t>Rugosimètre</t>
  </si>
  <si>
    <t>Ra = 6.3</t>
  </si>
  <si>
    <t xml:space="preserve">F.Concentricité 0.04 entre Ø119 ete Ø123 (1) </t>
  </si>
  <si>
    <t>COB 17169 (montage MB)</t>
  </si>
  <si>
    <t xml:space="preserve">F.Concentricité 0.04 entre Ø126.08 et Ø123 (1) </t>
  </si>
  <si>
    <t xml:space="preserve">R.48.45  ±0.3 </t>
  </si>
  <si>
    <t>Jauge de profondeur</t>
  </si>
  <si>
    <t>Ø127.2 ±0.05</t>
  </si>
  <si>
    <t>Micromètre</t>
  </si>
  <si>
    <t>Ø126.732 -0.063/0 (portée  droite)</t>
  </si>
  <si>
    <t>Ø126.732 -0.063/0 (portée gauche)</t>
  </si>
  <si>
    <t>Ø119,054±0,0175</t>
  </si>
  <si>
    <t>Ø123,075±0,031</t>
  </si>
  <si>
    <t>184.5 ±0.1</t>
  </si>
  <si>
    <t>Ø136.9 ±0.1</t>
  </si>
  <si>
    <t>Ø131.6 ±0.1</t>
  </si>
  <si>
    <t>2x Ra=1.6 sur Ø126.7</t>
  </si>
  <si>
    <t>Ra=6.3</t>
  </si>
  <si>
    <t>concetricité 0.04 Ø119 / Ø126.7</t>
  </si>
  <si>
    <t>Vés + comparateur à levier</t>
  </si>
  <si>
    <t>Battement 0.07 face centrale / Ø123</t>
  </si>
  <si>
    <t>Vés + comparateur à levier + butée plane</t>
  </si>
  <si>
    <t xml:space="preserve">Etat Général (Examen Visio-Tactile) (1) </t>
  </si>
  <si>
    <t>OF</t>
  </si>
  <si>
    <t>CIBLE</t>
  </si>
  <si>
    <t>TS</t>
  </si>
  <si>
    <t>TI</t>
  </si>
  <si>
    <t>Paramètres (abaques)</t>
  </si>
  <si>
    <t>d2</t>
  </si>
  <si>
    <t>A2</t>
  </si>
  <si>
    <t>R</t>
  </si>
  <si>
    <t>LSCx</t>
  </si>
  <si>
    <t>LICx</t>
  </si>
  <si>
    <r>
      <rPr>
        <sz val="11"/>
        <color theme="1"/>
        <rFont val="Symbol"/>
        <family val="1"/>
        <charset val="2"/>
      </rPr>
      <t>`</t>
    </r>
    <r>
      <rPr>
        <sz val="11"/>
        <color theme="1"/>
        <rFont val="Calibri"/>
        <family val="2"/>
      </rPr>
      <t>R</t>
    </r>
  </si>
  <si>
    <t>LSCr</t>
  </si>
  <si>
    <t>Echantillonage</t>
  </si>
  <si>
    <t>aléatoires</t>
  </si>
  <si>
    <t>valeurs</t>
  </si>
  <si>
    <t>D6</t>
  </si>
  <si>
    <t>CAM</t>
  </si>
  <si>
    <t>CPK</t>
  </si>
  <si>
    <t>CAM cdc (1,5 ou 1,3)</t>
  </si>
  <si>
    <t>CPKcdc (&gt;1)</t>
  </si>
  <si>
    <r>
      <rPr>
        <b/>
        <sz val="11"/>
        <color theme="1"/>
        <rFont val="Calibri"/>
        <family val="2"/>
        <scheme val="minor"/>
      </rPr>
      <t>127,2</t>
    </r>
    <r>
      <rPr>
        <b/>
        <sz val="11"/>
        <color theme="1"/>
        <rFont val="Symbol"/>
        <family val="1"/>
        <charset val="2"/>
      </rPr>
      <t>±</t>
    </r>
    <r>
      <rPr>
        <b/>
        <sz val="11"/>
        <color theme="1"/>
        <rFont val="Calibri"/>
        <family val="2"/>
      </rPr>
      <t>0,05</t>
    </r>
  </si>
  <si>
    <t>126,08+-0,025</t>
  </si>
  <si>
    <r>
      <t>126,7</t>
    </r>
    <r>
      <rPr>
        <b/>
        <sz val="11"/>
        <color theme="1"/>
        <rFont val="Symbol"/>
        <family val="1"/>
        <charset val="2"/>
      </rPr>
      <t>±</t>
    </r>
    <r>
      <rPr>
        <b/>
        <sz val="11"/>
        <color theme="1"/>
        <rFont val="Calibri"/>
        <family val="2"/>
      </rPr>
      <t>0,0315</t>
    </r>
  </si>
  <si>
    <t>119,054+-0,0175</t>
  </si>
  <si>
    <t>Fiche d’auto contrôle A35534 (suivant gamme de contrôle rév.2)</t>
  </si>
  <si>
    <t>date:</t>
  </si>
  <si>
    <t>visa opérateur:</t>
  </si>
  <si>
    <t>visa contrôle:</t>
  </si>
  <si>
    <t>le:</t>
  </si>
  <si>
    <t>1 ere et dernière pièce</t>
  </si>
</sst>
</file>

<file path=xl/styles.xml><?xml version="1.0" encoding="utf-8"?>
<styleSheet xmlns="http://schemas.openxmlformats.org/spreadsheetml/2006/main">
  <numFmts count="3">
    <numFmt numFmtId="164" formatCode="_(* #,##0.00_);_(* \(#,##0.00\);_(* &quot;-&quot;??_);_(@_)"/>
    <numFmt numFmtId="165" formatCode="0.000"/>
    <numFmt numFmtId="166" formatCode="0.0000"/>
  </numFmts>
  <fonts count="2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name val="Arial"/>
      <family val="2"/>
    </font>
    <font>
      <b/>
      <sz val="14"/>
      <color theme="1"/>
      <name val="Calibri"/>
      <family val="2"/>
      <scheme val="minor"/>
    </font>
    <font>
      <b/>
      <sz val="18"/>
      <color rgb="FF00B050"/>
      <name val="Calibri"/>
      <family val="2"/>
      <scheme val="minor"/>
    </font>
    <font>
      <b/>
      <sz val="14"/>
      <name val="Arial"/>
      <family val="2"/>
    </font>
    <font>
      <sz val="11"/>
      <color theme="1"/>
      <name val="Symbol"/>
      <family val="1"/>
      <charset val="2"/>
    </font>
    <font>
      <sz val="11"/>
      <color theme="1"/>
      <name val="Calibri"/>
      <family val="2"/>
    </font>
    <font>
      <sz val="10"/>
      <name val="Arial Unicode MS"/>
      <family val="2"/>
    </font>
    <font>
      <b/>
      <sz val="16"/>
      <color indexed="81"/>
      <name val="Tahoma"/>
      <family val="2"/>
    </font>
    <font>
      <sz val="16"/>
      <color indexed="81"/>
      <name val="Tahoma"/>
      <family val="2"/>
    </font>
    <font>
      <b/>
      <sz val="11"/>
      <color theme="1"/>
      <name val="Symbol"/>
      <family val="1"/>
      <charset val="2"/>
    </font>
    <font>
      <b/>
      <sz val="11"/>
      <color theme="1"/>
      <name val="Calibri"/>
      <family val="2"/>
    </font>
    <font>
      <sz val="14"/>
      <name val="Calibri"/>
      <family val="2"/>
      <scheme val="minor"/>
    </font>
    <font>
      <sz val="14"/>
      <color indexed="17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indexed="10"/>
      <name val="Calibri"/>
      <family val="2"/>
      <scheme val="minor"/>
    </font>
    <font>
      <sz val="14"/>
      <color theme="0" tint="-0.1499984740745262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EC9ED8"/>
        <bgColor indexed="64"/>
      </patternFill>
    </fill>
    <fill>
      <patternFill patternType="solid">
        <fgColor rgb="FFEC9ED8"/>
        <bgColor rgb="FFEC9ED8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10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/>
      <right style="dashed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dotted">
        <color auto="1"/>
      </bottom>
      <diagonal/>
    </border>
    <border>
      <left style="thick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thick">
        <color auto="1"/>
      </bottom>
      <diagonal/>
    </border>
    <border>
      <left style="thick">
        <color auto="1"/>
      </left>
      <right style="dashed">
        <color auto="1"/>
      </right>
      <top style="thick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thick">
        <color auto="1"/>
      </top>
      <bottom style="dashed">
        <color auto="1"/>
      </bottom>
      <diagonal/>
    </border>
    <border>
      <left style="dashed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dashed">
        <color auto="1"/>
      </right>
      <top style="dashed">
        <color auto="1"/>
      </top>
      <bottom style="thick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thick">
        <color auto="1"/>
      </bottom>
      <diagonal/>
    </border>
    <border>
      <left style="dashed">
        <color auto="1"/>
      </left>
      <right style="thick">
        <color auto="1"/>
      </right>
      <top style="dashed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dashed">
        <color auto="1"/>
      </bottom>
      <diagonal/>
    </border>
    <border>
      <left style="thick">
        <color auto="1"/>
      </left>
      <right/>
      <top style="dashed">
        <color auto="1"/>
      </top>
      <bottom style="dashed">
        <color auto="1"/>
      </bottom>
      <diagonal/>
    </border>
    <border>
      <left style="thick">
        <color auto="1"/>
      </left>
      <right/>
      <top style="dashed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medium">
        <color auto="1"/>
      </top>
      <bottom style="thick">
        <color auto="1"/>
      </bottom>
      <diagonal/>
    </border>
    <border>
      <left style="thick">
        <color auto="1"/>
      </left>
      <right style="dashed">
        <color auto="1"/>
      </right>
      <top style="thick">
        <color auto="1"/>
      </top>
      <bottom style="thick">
        <color auto="1"/>
      </bottom>
      <diagonal/>
    </border>
    <border>
      <left style="dashed">
        <color auto="1"/>
      </left>
      <right style="dashed">
        <color auto="1"/>
      </right>
      <top style="thick">
        <color auto="1"/>
      </top>
      <bottom style="thick">
        <color auto="1"/>
      </bottom>
      <diagonal/>
    </border>
    <border>
      <left style="dashed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dashed">
        <color auto="1"/>
      </bottom>
      <diagonal/>
    </border>
    <border>
      <left style="thin">
        <color auto="1"/>
      </left>
      <right style="thick">
        <color auto="1"/>
      </right>
      <top/>
      <bottom style="dashed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ck">
        <color auto="1"/>
      </top>
      <bottom style="medium">
        <color auto="1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thick">
        <color auto="1"/>
      </bottom>
      <diagonal/>
    </border>
    <border>
      <left/>
      <right style="double">
        <color rgb="FFFF0000"/>
      </right>
      <top style="dashed">
        <color auto="1"/>
      </top>
      <bottom style="dashed">
        <color auto="1"/>
      </bottom>
      <diagonal/>
    </border>
    <border>
      <left/>
      <right style="double">
        <color rgb="FFFF0000"/>
      </right>
      <top style="dashed">
        <color auto="1"/>
      </top>
      <bottom style="double">
        <color rgb="FFFF0000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dashed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ck">
        <color auto="1"/>
      </right>
      <top style="dashed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thick">
        <color auto="1"/>
      </right>
      <top style="dashed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dashed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thick">
        <color auto="1"/>
      </bottom>
      <diagonal/>
    </border>
    <border>
      <left style="thick">
        <color theme="1"/>
      </left>
      <right/>
      <top/>
      <bottom/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thick">
        <color auto="1"/>
      </bottom>
      <diagonal/>
    </border>
    <border>
      <left style="thick">
        <color theme="1"/>
      </left>
      <right style="thick">
        <color theme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medium">
        <color indexed="64"/>
      </left>
      <right style="thick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auto="1"/>
      </right>
      <top/>
      <bottom style="medium">
        <color indexed="64"/>
      </bottom>
      <diagonal/>
    </border>
    <border>
      <left/>
      <right style="thin">
        <color auto="1"/>
      </right>
      <top style="thick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dashed">
        <color auto="1"/>
      </bottom>
      <diagonal/>
    </border>
    <border>
      <left/>
      <right style="thin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179">
    <xf numFmtId="0" fontId="0" fillId="0" borderId="0" xfId="0"/>
    <xf numFmtId="0" fontId="0" fillId="0" borderId="0" xfId="0" applyProtection="1"/>
    <xf numFmtId="0" fontId="1" fillId="0" borderId="0" xfId="0" applyFont="1" applyProtection="1"/>
    <xf numFmtId="0" fontId="1" fillId="3" borderId="1" xfId="0" applyFont="1" applyFill="1" applyBorder="1" applyAlignment="1" applyProtection="1">
      <alignment horizontal="center"/>
    </xf>
    <xf numFmtId="0" fontId="2" fillId="0" borderId="1" xfId="0" applyFont="1" applyBorder="1" applyProtection="1"/>
    <xf numFmtId="0" fontId="0" fillId="0" borderId="1" xfId="0" applyBorder="1" applyProtection="1"/>
    <xf numFmtId="0" fontId="1" fillId="0" borderId="1" xfId="0" applyFont="1" applyBorder="1" applyProtection="1"/>
    <xf numFmtId="9" fontId="0" fillId="0" borderId="1" xfId="0" applyNumberFormat="1" applyBorder="1" applyAlignment="1" applyProtection="1">
      <alignment horizontal="center"/>
    </xf>
    <xf numFmtId="0" fontId="0" fillId="0" borderId="1" xfId="0" applyBorder="1" applyAlignment="1" applyProtection="1">
      <alignment horizontal="center"/>
    </xf>
    <xf numFmtId="0" fontId="1" fillId="3" borderId="1" xfId="0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5" fillId="3" borderId="33" xfId="0" applyFont="1" applyFill="1" applyBorder="1" applyAlignment="1">
      <alignment horizontal="center" vertical="center"/>
    </xf>
    <xf numFmtId="0" fontId="5" fillId="3" borderId="35" xfId="0" applyFont="1" applyFill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65" fontId="0" fillId="0" borderId="34" xfId="0" applyNumberFormat="1" applyBorder="1" applyAlignment="1">
      <alignment horizontal="center" vertical="center"/>
    </xf>
    <xf numFmtId="165" fontId="0" fillId="0" borderId="36" xfId="0" applyNumberFormat="1" applyBorder="1" applyAlignment="1">
      <alignment horizontal="center" vertical="center"/>
    </xf>
    <xf numFmtId="166" fontId="0" fillId="0" borderId="21" xfId="0" applyNumberFormat="1" applyBorder="1" applyAlignment="1">
      <alignment horizontal="center" vertical="center"/>
    </xf>
    <xf numFmtId="166" fontId="0" fillId="0" borderId="23" xfId="0" applyNumberFormat="1" applyBorder="1" applyAlignment="1">
      <alignment horizontal="center" vertical="center"/>
    </xf>
    <xf numFmtId="165" fontId="0" fillId="0" borderId="24" xfId="0" applyNumberFormat="1" applyBorder="1" applyAlignment="1">
      <alignment horizontal="center" vertical="center"/>
    </xf>
    <xf numFmtId="165" fontId="0" fillId="0" borderId="25" xfId="0" applyNumberFormat="1" applyBorder="1" applyAlignment="1">
      <alignment horizontal="center" vertical="center"/>
    </xf>
    <xf numFmtId="165" fontId="0" fillId="0" borderId="26" xfId="0" applyNumberFormat="1" applyBorder="1" applyAlignment="1">
      <alignment horizontal="center" vertical="center"/>
    </xf>
    <xf numFmtId="165" fontId="0" fillId="0" borderId="27" xfId="0" applyNumberFormat="1" applyBorder="1" applyAlignment="1">
      <alignment horizontal="center" vertical="center"/>
    </xf>
    <xf numFmtId="165" fontId="0" fillId="0" borderId="30" xfId="0" applyNumberFormat="1" applyBorder="1" applyAlignment="1">
      <alignment horizontal="center" vertical="center"/>
    </xf>
    <xf numFmtId="165" fontId="0" fillId="0" borderId="19" xfId="0" applyNumberFormat="1" applyBorder="1" applyAlignment="1">
      <alignment horizontal="center" vertical="center"/>
    </xf>
    <xf numFmtId="0" fontId="5" fillId="3" borderId="41" xfId="0" applyFont="1" applyFill="1" applyBorder="1" applyAlignment="1">
      <alignment horizontal="center" vertical="center"/>
    </xf>
    <xf numFmtId="166" fontId="0" fillId="0" borderId="40" xfId="0" applyNumberForma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165" fontId="0" fillId="0" borderId="28" xfId="0" applyNumberFormat="1" applyBorder="1" applyAlignment="1">
      <alignment horizontal="center" vertical="center"/>
    </xf>
    <xf numFmtId="165" fontId="0" fillId="0" borderId="29" xfId="0" applyNumberFormat="1" applyBorder="1" applyAlignment="1">
      <alignment horizontal="center" vertical="center"/>
    </xf>
    <xf numFmtId="165" fontId="0" fillId="0" borderId="31" xfId="0" applyNumberFormat="1" applyBorder="1" applyAlignment="1">
      <alignment horizontal="center" vertical="center"/>
    </xf>
    <xf numFmtId="165" fontId="0" fillId="0" borderId="32" xfId="0" applyNumberFormat="1" applyBorder="1" applyAlignment="1">
      <alignment horizontal="center" vertical="center"/>
    </xf>
    <xf numFmtId="165" fontId="10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2" fontId="0" fillId="0" borderId="50" xfId="0" applyNumberFormat="1" applyBorder="1" applyAlignment="1">
      <alignment horizontal="center" vertical="center"/>
    </xf>
    <xf numFmtId="0" fontId="0" fillId="6" borderId="50" xfId="0" applyFill="1" applyBorder="1" applyAlignment="1">
      <alignment horizontal="center" vertical="center"/>
    </xf>
    <xf numFmtId="0" fontId="0" fillId="7" borderId="50" xfId="0" applyFill="1" applyBorder="1"/>
    <xf numFmtId="0" fontId="0" fillId="0" borderId="51" xfId="0" applyBorder="1" applyAlignment="1">
      <alignment horizontal="center" vertical="center"/>
    </xf>
    <xf numFmtId="2" fontId="0" fillId="0" borderId="46" xfId="0" applyNumberFormat="1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9" borderId="0" xfId="0" applyFill="1"/>
    <xf numFmtId="0" fontId="0" fillId="0" borderId="58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2" fontId="0" fillId="0" borderId="61" xfId="0" applyNumberFormat="1" applyBorder="1" applyAlignment="1">
      <alignment horizontal="center" vertical="center"/>
    </xf>
    <xf numFmtId="2" fontId="0" fillId="0" borderId="62" xfId="0" applyNumberFormat="1" applyBorder="1" applyAlignment="1">
      <alignment horizontal="center" vertical="center"/>
    </xf>
    <xf numFmtId="0" fontId="0" fillId="0" borderId="63" xfId="0" applyBorder="1"/>
    <xf numFmtId="0" fontId="0" fillId="0" borderId="64" xfId="0" applyBorder="1" applyAlignment="1">
      <alignment horizontal="center" vertical="center"/>
    </xf>
    <xf numFmtId="2" fontId="0" fillId="0" borderId="65" xfId="0" applyNumberFormat="1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165" fontId="0" fillId="0" borderId="70" xfId="0" applyNumberFormat="1" applyBorder="1" applyAlignment="1">
      <alignment horizontal="center" vertical="center"/>
    </xf>
    <xf numFmtId="165" fontId="0" fillId="0" borderId="71" xfId="0" applyNumberFormat="1" applyBorder="1" applyAlignment="1">
      <alignment horizontal="center" vertical="center"/>
    </xf>
    <xf numFmtId="165" fontId="0" fillId="0" borderId="72" xfId="0" applyNumberFormat="1" applyBorder="1" applyAlignment="1">
      <alignment horizontal="center" vertical="center"/>
    </xf>
    <xf numFmtId="165" fontId="0" fillId="0" borderId="64" xfId="0" applyNumberFormat="1" applyBorder="1" applyAlignment="1">
      <alignment horizontal="center" vertical="center"/>
    </xf>
    <xf numFmtId="165" fontId="0" fillId="0" borderId="73" xfId="0" applyNumberFormat="1" applyBorder="1" applyAlignment="1">
      <alignment horizontal="center" vertical="center"/>
    </xf>
    <xf numFmtId="165" fontId="0" fillId="0" borderId="65" xfId="0" applyNumberFormat="1" applyBorder="1" applyAlignment="1">
      <alignment horizontal="center" vertical="center"/>
    </xf>
    <xf numFmtId="165" fontId="0" fillId="0" borderId="63" xfId="0" applyNumberFormat="1" applyBorder="1" applyAlignment="1">
      <alignment horizontal="center" vertical="center"/>
    </xf>
    <xf numFmtId="165" fontId="0" fillId="0" borderId="74" xfId="0" applyNumberFormat="1" applyBorder="1" applyAlignment="1">
      <alignment horizontal="center" vertical="center"/>
    </xf>
    <xf numFmtId="165" fontId="0" fillId="0" borderId="66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165" fontId="0" fillId="0" borderId="44" xfId="0" applyNumberFormat="1" applyBorder="1" applyAlignment="1">
      <alignment horizontal="center" vertical="center"/>
    </xf>
    <xf numFmtId="165" fontId="0" fillId="0" borderId="67" xfId="0" applyNumberFormat="1" applyBorder="1" applyAlignment="1">
      <alignment horizontal="center" vertical="center"/>
    </xf>
    <xf numFmtId="165" fontId="0" fillId="0" borderId="68" xfId="0" applyNumberFormat="1" applyBorder="1" applyAlignment="1">
      <alignment horizontal="center" vertical="center"/>
    </xf>
    <xf numFmtId="165" fontId="0" fillId="0" borderId="69" xfId="0" applyNumberFormat="1" applyBorder="1" applyAlignment="1">
      <alignment horizontal="center" vertical="center"/>
    </xf>
    <xf numFmtId="0" fontId="0" fillId="0" borderId="76" xfId="0" applyFill="1" applyBorder="1" applyAlignment="1">
      <alignment horizontal="center" vertical="center"/>
    </xf>
    <xf numFmtId="0" fontId="0" fillId="0" borderId="77" xfId="0" applyFill="1" applyBorder="1" applyAlignment="1">
      <alignment horizontal="center" vertical="center"/>
    </xf>
    <xf numFmtId="0" fontId="0" fillId="0" borderId="75" xfId="0" applyFill="1" applyBorder="1"/>
    <xf numFmtId="0" fontId="0" fillId="0" borderId="78" xfId="0" applyFill="1" applyBorder="1" applyAlignment="1">
      <alignment horizontal="center" vertical="center"/>
    </xf>
    <xf numFmtId="166" fontId="0" fillId="0" borderId="43" xfId="0" applyNumberFormat="1" applyBorder="1" applyAlignment="1">
      <alignment horizontal="center" vertical="center"/>
    </xf>
    <xf numFmtId="165" fontId="15" fillId="0" borderId="2" xfId="0" applyNumberFormat="1" applyFont="1" applyFill="1" applyBorder="1" applyAlignment="1" applyProtection="1">
      <alignment horizontal="center" vertical="center"/>
      <protection locked="0"/>
    </xf>
    <xf numFmtId="165" fontId="15" fillId="2" borderId="2" xfId="0" applyNumberFormat="1" applyFont="1" applyFill="1" applyBorder="1" applyAlignment="1" applyProtection="1">
      <alignment horizontal="center" vertical="center"/>
      <protection locked="0"/>
    </xf>
    <xf numFmtId="165" fontId="15" fillId="0" borderId="1" xfId="0" applyNumberFormat="1" applyFont="1" applyBorder="1" applyAlignment="1" applyProtection="1">
      <alignment horizontal="center" vertical="center"/>
      <protection locked="0"/>
    </xf>
    <xf numFmtId="165" fontId="15" fillId="2" borderId="1" xfId="0" applyNumberFormat="1" applyFont="1" applyFill="1" applyBorder="1" applyAlignment="1" applyProtection="1">
      <alignment horizontal="center" vertical="center"/>
      <protection locked="0"/>
    </xf>
    <xf numFmtId="165" fontId="15" fillId="0" borderId="1" xfId="0" applyNumberFormat="1" applyFont="1" applyFill="1" applyBorder="1" applyAlignment="1" applyProtection="1">
      <alignment horizontal="center" vertical="center"/>
      <protection locked="0"/>
    </xf>
    <xf numFmtId="165" fontId="16" fillId="10" borderId="1" xfId="0" applyNumberFormat="1" applyFont="1" applyFill="1" applyBorder="1" applyAlignment="1" applyProtection="1">
      <alignment horizontal="center" vertical="center"/>
      <protection locked="0"/>
    </xf>
    <xf numFmtId="165" fontId="17" fillId="10" borderId="1" xfId="0" applyNumberFormat="1" applyFont="1" applyFill="1" applyBorder="1" applyAlignment="1" applyProtection="1">
      <alignment horizontal="center" vertical="center"/>
      <protection locked="0"/>
    </xf>
    <xf numFmtId="165" fontId="15" fillId="0" borderId="1" xfId="1" applyNumberFormat="1" applyFont="1" applyBorder="1" applyAlignment="1" applyProtection="1">
      <alignment horizontal="center" vertical="center"/>
      <protection locked="0"/>
    </xf>
    <xf numFmtId="165" fontId="16" fillId="8" borderId="1" xfId="0" applyNumberFormat="1" applyFont="1" applyFill="1" applyBorder="1" applyAlignment="1" applyProtection="1">
      <alignment horizontal="center" vertical="center"/>
      <protection locked="0"/>
    </xf>
    <xf numFmtId="165" fontId="16" fillId="11" borderId="1" xfId="0" applyNumberFormat="1" applyFont="1" applyFill="1" applyBorder="1" applyAlignment="1" applyProtection="1">
      <alignment horizontal="center" vertical="center"/>
      <protection locked="0"/>
    </xf>
    <xf numFmtId="165" fontId="15" fillId="11" borderId="1" xfId="0" applyNumberFormat="1" applyFont="1" applyFill="1" applyBorder="1" applyAlignment="1" applyProtection="1">
      <alignment horizontal="center" vertical="center"/>
      <protection locked="0"/>
    </xf>
    <xf numFmtId="165" fontId="16" fillId="7" borderId="1" xfId="0" applyNumberFormat="1" applyFont="1" applyFill="1" applyBorder="1" applyAlignment="1" applyProtection="1">
      <alignment horizontal="center" vertical="center"/>
      <protection locked="0"/>
    </xf>
    <xf numFmtId="165" fontId="15" fillId="7" borderId="1" xfId="0" applyNumberFormat="1" applyFont="1" applyFill="1" applyBorder="1" applyAlignment="1" applyProtection="1">
      <alignment horizontal="center" vertical="center"/>
      <protection locked="0"/>
    </xf>
    <xf numFmtId="165" fontId="15" fillId="0" borderId="3" xfId="0" applyNumberFormat="1" applyFont="1" applyBorder="1" applyAlignment="1" applyProtection="1">
      <alignment horizontal="center" vertical="center"/>
      <protection locked="0"/>
    </xf>
    <xf numFmtId="165" fontId="15" fillId="0" borderId="3" xfId="0" applyNumberFormat="1" applyFont="1" applyFill="1" applyBorder="1" applyAlignment="1" applyProtection="1">
      <alignment horizontal="center" vertical="center"/>
      <protection locked="0"/>
    </xf>
    <xf numFmtId="165" fontId="16" fillId="12" borderId="1" xfId="0" applyNumberFormat="1" applyFont="1" applyFill="1" applyBorder="1" applyAlignment="1" applyProtection="1">
      <alignment horizontal="center" vertical="center"/>
      <protection locked="0"/>
    </xf>
    <xf numFmtId="0" fontId="0" fillId="13" borderId="0" xfId="0" applyFill="1"/>
    <xf numFmtId="0" fontId="0" fillId="13" borderId="0" xfId="0" applyFill="1" applyAlignment="1">
      <alignment horizontal="center" vertical="center"/>
    </xf>
    <xf numFmtId="165" fontId="10" fillId="13" borderId="0" xfId="0" applyNumberFormat="1" applyFont="1" applyFill="1" applyBorder="1" applyAlignment="1">
      <alignment horizontal="center" vertical="center"/>
    </xf>
    <xf numFmtId="0" fontId="0" fillId="13" borderId="0" xfId="0" applyFill="1" applyBorder="1" applyAlignment="1">
      <alignment horizontal="center" vertical="center"/>
    </xf>
    <xf numFmtId="0" fontId="0" fillId="13" borderId="80" xfId="0" applyFill="1" applyBorder="1" applyAlignment="1">
      <alignment horizontal="center" vertical="center"/>
    </xf>
    <xf numFmtId="0" fontId="0" fillId="13" borderId="80" xfId="0" applyFill="1" applyBorder="1"/>
    <xf numFmtId="0" fontId="0" fillId="13" borderId="79" xfId="0" applyFill="1" applyBorder="1" applyAlignment="1">
      <alignment horizontal="center" vertical="center"/>
    </xf>
    <xf numFmtId="0" fontId="0" fillId="13" borderId="81" xfId="0" applyFill="1" applyBorder="1"/>
    <xf numFmtId="0" fontId="0" fillId="13" borderId="81" xfId="0" applyFill="1" applyBorder="1" applyAlignment="1">
      <alignment horizontal="center" vertical="center"/>
    </xf>
    <xf numFmtId="0" fontId="7" fillId="0" borderId="82" xfId="0" applyFont="1" applyBorder="1" applyAlignment="1">
      <alignment horizontal="center" vertical="center"/>
    </xf>
    <xf numFmtId="2" fontId="0" fillId="0" borderId="83" xfId="0" applyNumberFormat="1" applyBorder="1" applyAlignment="1">
      <alignment horizontal="center" vertical="center"/>
    </xf>
    <xf numFmtId="0" fontId="0" fillId="6" borderId="82" xfId="0" applyFill="1" applyBorder="1" applyAlignment="1">
      <alignment horizontal="center" vertical="center"/>
    </xf>
    <xf numFmtId="0" fontId="0" fillId="13" borderId="79" xfId="0" applyFill="1" applyBorder="1"/>
    <xf numFmtId="0" fontId="0" fillId="0" borderId="84" xfId="0" applyBorder="1" applyAlignment="1">
      <alignment horizontal="center" vertical="center"/>
    </xf>
    <xf numFmtId="0" fontId="0" fillId="0" borderId="85" xfId="0" applyBorder="1" applyAlignment="1">
      <alignment horizontal="center" vertical="center"/>
    </xf>
    <xf numFmtId="0" fontId="0" fillId="0" borderId="86" xfId="0" applyBorder="1" applyAlignment="1">
      <alignment horizontal="center" vertical="center"/>
    </xf>
    <xf numFmtId="14" fontId="0" fillId="13" borderId="0" xfId="0" applyNumberFormat="1" applyFill="1" applyProtection="1"/>
    <xf numFmtId="0" fontId="0" fillId="13" borderId="0" xfId="0" applyFill="1" applyProtection="1"/>
    <xf numFmtId="0" fontId="1" fillId="13" borderId="0" xfId="0" applyFont="1" applyFill="1" applyProtection="1">
      <protection locked="0"/>
    </xf>
    <xf numFmtId="0" fontId="0" fillId="0" borderId="0" xfId="0" applyFill="1" applyProtection="1"/>
    <xf numFmtId="0" fontId="0" fillId="13" borderId="80" xfId="0" applyFill="1" applyBorder="1" applyProtection="1"/>
    <xf numFmtId="0" fontId="1" fillId="13" borderId="80" xfId="0" applyFont="1" applyFill="1" applyBorder="1" applyProtection="1">
      <protection locked="0"/>
    </xf>
    <xf numFmtId="0" fontId="0" fillId="13" borderId="80" xfId="0" applyFill="1" applyBorder="1" applyProtection="1">
      <protection locked="0"/>
    </xf>
    <xf numFmtId="0" fontId="0" fillId="13" borderId="79" xfId="0" applyFill="1" applyBorder="1" applyProtection="1"/>
    <xf numFmtId="0" fontId="0" fillId="13" borderId="81" xfId="0" applyFill="1" applyBorder="1" applyProtection="1"/>
    <xf numFmtId="0" fontId="1" fillId="0" borderId="52" xfId="0" applyFont="1" applyBorder="1" applyProtection="1"/>
    <xf numFmtId="0" fontId="0" fillId="0" borderId="53" xfId="0" applyBorder="1" applyProtection="1"/>
    <xf numFmtId="0" fontId="1" fillId="0" borderId="87" xfId="0" applyFont="1" applyBorder="1" applyProtection="1"/>
    <xf numFmtId="0" fontId="0" fillId="0" borderId="88" xfId="0" applyBorder="1" applyProtection="1"/>
    <xf numFmtId="0" fontId="1" fillId="7" borderId="0" xfId="0" applyFont="1" applyFill="1" applyProtection="1"/>
    <xf numFmtId="0" fontId="1" fillId="8" borderId="0" xfId="0" applyFont="1" applyFill="1" applyProtection="1"/>
    <xf numFmtId="0" fontId="1" fillId="14" borderId="0" xfId="0" applyFont="1" applyFill="1" applyProtection="1"/>
    <xf numFmtId="0" fontId="1" fillId="11" borderId="0" xfId="0" applyFont="1" applyFill="1" applyProtection="1"/>
    <xf numFmtId="0" fontId="1" fillId="13" borderId="89" xfId="0" applyFont="1" applyFill="1" applyBorder="1" applyAlignment="1" applyProtection="1">
      <alignment horizontal="right"/>
      <protection locked="0"/>
    </xf>
    <xf numFmtId="14" fontId="1" fillId="13" borderId="90" xfId="0" applyNumberFormat="1" applyFont="1" applyFill="1" applyBorder="1" applyAlignment="1" applyProtection="1">
      <alignment horizontal="center"/>
    </xf>
    <xf numFmtId="0" fontId="0" fillId="13" borderId="0" xfId="0" applyFill="1" applyBorder="1" applyProtection="1"/>
    <xf numFmtId="0" fontId="2" fillId="0" borderId="1" xfId="0" applyFont="1" applyBorder="1" applyAlignment="1" applyProtection="1">
      <alignment horizontal="left" vertical="center"/>
    </xf>
    <xf numFmtId="0" fontId="0" fillId="0" borderId="1" xfId="0" applyBorder="1" applyAlignment="1" applyProtection="1">
      <alignment horizontal="left" vertical="center"/>
    </xf>
    <xf numFmtId="0" fontId="1" fillId="0" borderId="1" xfId="0" applyFont="1" applyBorder="1" applyAlignment="1" applyProtection="1">
      <alignment horizontal="left" vertical="center"/>
    </xf>
    <xf numFmtId="18" fontId="0" fillId="0" borderId="1" xfId="0" applyNumberFormat="1" applyBorder="1" applyAlignment="1" applyProtection="1">
      <alignment horizontal="center" vertical="center" wrapText="1"/>
    </xf>
    <xf numFmtId="9" fontId="0" fillId="0" borderId="91" xfId="0" applyNumberFormat="1" applyBorder="1" applyAlignment="1" applyProtection="1">
      <alignment horizontal="center"/>
    </xf>
    <xf numFmtId="0" fontId="1" fillId="13" borderId="92" xfId="0" applyFont="1" applyFill="1" applyBorder="1" applyAlignment="1" applyProtection="1">
      <alignment horizontal="right"/>
      <protection locked="0"/>
    </xf>
    <xf numFmtId="14" fontId="4" fillId="0" borderId="94" xfId="0" applyNumberFormat="1" applyFont="1" applyBorder="1" applyAlignment="1" applyProtection="1">
      <alignment horizontal="center"/>
    </xf>
    <xf numFmtId="14" fontId="4" fillId="0" borderId="94" xfId="0" applyNumberFormat="1" applyFont="1" applyFill="1" applyBorder="1" applyAlignment="1" applyProtection="1">
      <alignment horizontal="center"/>
    </xf>
    <xf numFmtId="14" fontId="4" fillId="0" borderId="95" xfId="0" applyNumberFormat="1" applyFont="1" applyBorder="1" applyAlignment="1" applyProtection="1">
      <alignment horizontal="center"/>
    </xf>
    <xf numFmtId="0" fontId="7" fillId="0" borderId="96" xfId="0" applyFont="1" applyBorder="1" applyAlignment="1" applyProtection="1">
      <alignment horizontal="center"/>
    </xf>
    <xf numFmtId="0" fontId="7" fillId="0" borderId="97" xfId="0" applyFont="1" applyBorder="1" applyAlignment="1" applyProtection="1">
      <alignment horizontal="center"/>
    </xf>
    <xf numFmtId="0" fontId="0" fillId="13" borderId="1" xfId="0" applyFill="1" applyBorder="1" applyProtection="1"/>
    <xf numFmtId="1" fontId="1" fillId="13" borderId="93" xfId="0" applyNumberFormat="1" applyFont="1" applyFill="1" applyBorder="1" applyAlignment="1" applyProtection="1">
      <alignment horizontal="center"/>
    </xf>
    <xf numFmtId="14" fontId="1" fillId="0" borderId="98" xfId="0" applyNumberFormat="1" applyFont="1" applyBorder="1" applyAlignment="1" applyProtection="1">
      <alignment horizontal="right"/>
    </xf>
    <xf numFmtId="0" fontId="1" fillId="0" borderId="98" xfId="0" applyFont="1" applyBorder="1" applyAlignment="1" applyProtection="1">
      <alignment horizontal="right"/>
    </xf>
    <xf numFmtId="0" fontId="18" fillId="13" borderId="99" xfId="0" applyFont="1" applyFill="1" applyBorder="1" applyAlignment="1" applyProtection="1">
      <alignment horizontal="right" vertical="center"/>
    </xf>
    <xf numFmtId="0" fontId="18" fillId="13" borderId="100" xfId="0" applyFont="1" applyFill="1" applyBorder="1" applyAlignment="1" applyProtection="1">
      <alignment horizontal="right" vertical="center"/>
    </xf>
    <xf numFmtId="165" fontId="19" fillId="0" borderId="2" xfId="0" applyNumberFormat="1" applyFont="1" applyFill="1" applyBorder="1" applyAlignment="1" applyProtection="1">
      <alignment horizontal="center" vertical="center"/>
      <protection locked="0"/>
    </xf>
    <xf numFmtId="165" fontId="20" fillId="2" borderId="2" xfId="0" applyNumberFormat="1" applyFont="1" applyFill="1" applyBorder="1" applyAlignment="1" applyProtection="1">
      <alignment horizontal="center" vertical="center"/>
      <protection locked="0"/>
    </xf>
    <xf numFmtId="0" fontId="6" fillId="13" borderId="0" xfId="0" applyFont="1" applyFill="1" applyAlignment="1" applyProtection="1">
      <alignment horizontal="center"/>
    </xf>
    <xf numFmtId="0" fontId="5" fillId="13" borderId="0" xfId="0" applyFont="1" applyFill="1" applyAlignment="1" applyProtection="1">
      <alignment horizontal="center"/>
    </xf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7" borderId="52" xfId="0" applyFill="1" applyBorder="1" applyAlignment="1"/>
    <xf numFmtId="0" fontId="0" fillId="7" borderId="53" xfId="0" applyFill="1" applyBorder="1" applyAlignment="1"/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EC9ED8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carte de contrôle des étendues</a:t>
            </a:r>
          </a:p>
        </c:rich>
      </c:tx>
      <c:overlay val="1"/>
    </c:title>
    <c:plotArea>
      <c:layout>
        <c:manualLayout>
          <c:layoutTarget val="inner"/>
          <c:xMode val="edge"/>
          <c:yMode val="edge"/>
          <c:x val="3.5487542522865831E-2"/>
          <c:y val="0.13842881229771425"/>
          <c:w val="0.8846088956242516"/>
          <c:h val="0.74875860849724563"/>
        </c:manualLayout>
      </c:layout>
      <c:scatterChart>
        <c:scatterStyle val="lineMarker"/>
        <c:ser>
          <c:idx val="0"/>
          <c:order val="0"/>
          <c:tx>
            <c:v>LSCr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'CR25'!$F$41:$U$41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'119'!$C$14:$Q$14</c:f>
              <c:numCache>
                <c:formatCode>General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</c:numCache>
            </c:numRef>
          </c:yVal>
        </c:ser>
        <c:ser>
          <c:idx val="1"/>
          <c:order val="1"/>
          <c:tx>
            <c:v>R</c:v>
          </c:tx>
          <c:spPr>
            <a:ln>
              <a:solidFill>
                <a:srgbClr val="00B050"/>
              </a:solidFill>
            </a:ln>
          </c:spPr>
          <c:marker>
            <c:symbol val="circle"/>
            <c:size val="5"/>
            <c:spPr>
              <a:solidFill>
                <a:srgbClr val="00B050"/>
              </a:solidFill>
            </c:spPr>
          </c:marker>
          <c:dLbls>
            <c:spPr>
              <a:noFill/>
              <a:ln>
                <a:noFill/>
              </a:ln>
              <a:effectLst/>
            </c:spPr>
            <c:dLblPos val="l"/>
            <c:showVal val="1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xVal>
            <c:numRef>
              <c:f>'CR25'!$F$41:$U$41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'119'!$C$6:$Q$6</c:f>
              <c:numCache>
                <c:formatCode>0.000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yVal>
        </c:ser>
        <c:axId val="95923584"/>
        <c:axId val="96199808"/>
      </c:scatterChart>
      <c:valAx>
        <c:axId val="95923584"/>
        <c:scaling>
          <c:orientation val="minMax"/>
        </c:scaling>
        <c:axPos val="b"/>
        <c:numFmt formatCode="General" sourceLinked="1"/>
        <c:tickLblPos val="nextTo"/>
        <c:crossAx val="96199808"/>
        <c:crosses val="autoZero"/>
        <c:crossBetween val="midCat"/>
        <c:majorUnit val="1"/>
      </c:valAx>
      <c:valAx>
        <c:axId val="96199808"/>
        <c:scaling>
          <c:orientation val="minMax"/>
        </c:scaling>
        <c:axPos val="l"/>
        <c:majorGridlines/>
        <c:numFmt formatCode="General" sourceLinked="1"/>
        <c:tickLblPos val="nextTo"/>
        <c:crossAx val="95923584"/>
        <c:crosses val="autoZero"/>
        <c:crossBetween val="midCat"/>
      </c:valAx>
      <c:spPr>
        <a:solidFill>
          <a:schemeClr val="bg1">
            <a:lumMod val="85000"/>
          </a:schemeClr>
        </a:solidFill>
      </c:spPr>
    </c:plotArea>
    <c:legend>
      <c:legendPos val="r"/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1321" l="0.70000000000000062" r="0.70000000000000062" t="0.7500000000000132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/>
              <a:t>carte</a:t>
            </a:r>
            <a:r>
              <a:rPr lang="en-US" baseline="0"/>
              <a:t> de contrôle des valeurs</a:t>
            </a:r>
            <a:endParaRPr lang="en-US"/>
          </a:p>
        </c:rich>
      </c:tx>
      <c:layout>
        <c:manualLayout>
          <c:xMode val="edge"/>
          <c:yMode val="edge"/>
          <c:x val="0.38774622489533911"/>
          <c:y val="7.1380006522604538E-4"/>
        </c:manualLayout>
      </c:layout>
      <c:overlay val="1"/>
    </c:title>
    <c:plotArea>
      <c:layout>
        <c:manualLayout>
          <c:layoutTarget val="inner"/>
          <c:xMode val="edge"/>
          <c:yMode val="edge"/>
          <c:x val="4.8997030489432734E-2"/>
          <c:y val="9.851392237149767E-2"/>
          <c:w val="0.86165201802604863"/>
          <c:h val="0.82279421249203888"/>
        </c:manualLayout>
      </c:layout>
      <c:scatterChart>
        <c:scatterStyle val="lineMarker"/>
        <c:ser>
          <c:idx val="0"/>
          <c:order val="0"/>
          <c:tx>
            <c:v>cible</c:v>
          </c:tx>
          <c:spPr>
            <a:ln>
              <a:solidFill>
                <a:srgbClr val="FF0000"/>
              </a:solidFill>
              <a:prstDash val="dashDot"/>
            </a:ln>
          </c:spPr>
          <c:marker>
            <c:symbol val="none"/>
          </c:marker>
          <c:xVal>
            <c:numRef>
              <c:f>'CR25'!$F$41:$U$41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'119'!$B$8:$Q$8</c:f>
              <c:numCache>
                <c:formatCode>0.000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yVal>
        </c:ser>
        <c:ser>
          <c:idx val="1"/>
          <c:order val="1"/>
          <c:tx>
            <c:v>TS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'CR25'!$F$41:$U$41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'119'!$B$9:$Q$9</c:f>
              <c:numCache>
                <c:formatCode>0.000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yVal>
        </c:ser>
        <c:ser>
          <c:idx val="2"/>
          <c:order val="2"/>
          <c:tx>
            <c:v>TI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'CR25'!$F$41:$U$41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'119'!$B$10:$Q$10</c:f>
              <c:numCache>
                <c:formatCode>0.000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yVal>
        </c:ser>
        <c:ser>
          <c:idx val="3"/>
          <c:order val="3"/>
          <c:tx>
            <c:v>LSCx</c:v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xVal>
            <c:numRef>
              <c:f>'CR25'!$F$41:$U$41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'119'!$B$11:$Q$11</c:f>
              <c:numCache>
                <c:formatCode>0.000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yVal>
        </c:ser>
        <c:ser>
          <c:idx val="4"/>
          <c:order val="4"/>
          <c:tx>
            <c:v>LICx</c:v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xVal>
            <c:numRef>
              <c:f>'CR25'!$F$41:$U$41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'119'!$B$12:$Q$12</c:f>
              <c:numCache>
                <c:formatCode>0.000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yVal>
        </c:ser>
        <c:ser>
          <c:idx val="5"/>
          <c:order val="5"/>
          <c:tx>
            <c:v>valeurs</c:v>
          </c:tx>
          <c:spPr>
            <a:ln w="19050">
              <a:solidFill>
                <a:srgbClr val="00B050"/>
              </a:solidFill>
            </a:ln>
          </c:spPr>
          <c:marker>
            <c:symbol val="circle"/>
            <c:size val="7"/>
            <c:spPr>
              <a:solidFill>
                <a:srgbClr val="00B050"/>
              </a:solidFill>
            </c:spPr>
          </c:marker>
          <c:dLbls>
            <c:spPr>
              <a:noFill/>
              <a:ln>
                <a:noFill/>
              </a:ln>
              <a:effectLst/>
            </c:spPr>
            <c:showVal val="1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xVal>
            <c:numRef>
              <c:f>'CR25'!$F$41:$U$41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'CR25'!$F$25:$U$25</c:f>
              <c:numCache>
                <c:formatCode>0.000</c:formatCode>
                <c:ptCount val="16"/>
              </c:numCache>
            </c:numRef>
          </c:yVal>
        </c:ser>
        <c:axId val="97695232"/>
        <c:axId val="97696768"/>
      </c:scatterChart>
      <c:valAx>
        <c:axId val="97695232"/>
        <c:scaling>
          <c:orientation val="minMax"/>
        </c:scaling>
        <c:axPos val="b"/>
        <c:numFmt formatCode="General" sourceLinked="1"/>
        <c:tickLblPos val="nextTo"/>
        <c:crossAx val="97696768"/>
        <c:crosses val="autoZero"/>
        <c:crossBetween val="midCat"/>
        <c:majorUnit val="1"/>
      </c:valAx>
      <c:valAx>
        <c:axId val="97696768"/>
        <c:scaling>
          <c:orientation val="minMax"/>
        </c:scaling>
        <c:axPos val="l"/>
        <c:majorGridlines>
          <c:spPr>
            <a:ln>
              <a:solidFill>
                <a:sysClr val="window" lastClr="FFFFFF">
                  <a:lumMod val="65000"/>
                  <a:alpha val="50000"/>
                </a:sysClr>
              </a:solidFill>
            </a:ln>
          </c:spPr>
        </c:majorGridlines>
        <c:numFmt formatCode="0.000" sourceLinked="1"/>
        <c:tickLblPos val="nextTo"/>
        <c:crossAx val="97695232"/>
        <c:crosses val="autoZero"/>
        <c:crossBetween val="midCat"/>
      </c:valAx>
      <c:spPr>
        <a:solidFill>
          <a:schemeClr val="bg1">
            <a:lumMod val="85000"/>
          </a:schemeClr>
        </a:solidFill>
      </c:spPr>
    </c:plotArea>
    <c:legend>
      <c:legendPos val="r"/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1299" l="0.70000000000000062" r="0.70000000000000062" t="0.75000000000001299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 sz="1200"/>
              <a:t>carte de contrôle des étendues</a:t>
            </a:r>
          </a:p>
        </c:rich>
      </c:tx>
      <c:layout>
        <c:manualLayout>
          <c:xMode val="edge"/>
          <c:yMode val="edge"/>
          <c:x val="0.38902352622841824"/>
          <c:y val="2.448862166082218E-2"/>
        </c:manualLayout>
      </c:layout>
      <c:overlay val="1"/>
    </c:title>
    <c:plotArea>
      <c:layout>
        <c:manualLayout>
          <c:layoutTarget val="inner"/>
          <c:xMode val="edge"/>
          <c:yMode val="edge"/>
          <c:x val="3.5487542522865859E-2"/>
          <c:y val="0.13842881229771425"/>
          <c:w val="0.8846088956242516"/>
          <c:h val="0.74875860849724563"/>
        </c:manualLayout>
      </c:layout>
      <c:scatterChart>
        <c:scatterStyle val="lineMarker"/>
        <c:ser>
          <c:idx val="0"/>
          <c:order val="0"/>
          <c:tx>
            <c:v>LSCr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'CR25'!$F$42:$U$42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'127'!$B$14:$Q$14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yVal>
        </c:ser>
        <c:ser>
          <c:idx val="1"/>
          <c:order val="1"/>
          <c:tx>
            <c:v>R</c:v>
          </c:tx>
          <c:spPr>
            <a:ln>
              <a:solidFill>
                <a:srgbClr val="00B050"/>
              </a:solidFill>
            </a:ln>
          </c:spPr>
          <c:marker>
            <c:symbol val="circle"/>
            <c:size val="5"/>
            <c:spPr>
              <a:solidFill>
                <a:srgbClr val="00B050"/>
              </a:solidFill>
            </c:spPr>
          </c:marker>
          <c:xVal>
            <c:numRef>
              <c:f>'CR25'!$F$42:$U$42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'127'!$C$6:$Q$6</c:f>
              <c:numCache>
                <c:formatCode>0.000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yVal>
        </c:ser>
        <c:axId val="104034304"/>
        <c:axId val="104036224"/>
      </c:scatterChart>
      <c:valAx>
        <c:axId val="104034304"/>
        <c:scaling>
          <c:orientation val="minMax"/>
        </c:scaling>
        <c:axPos val="b"/>
        <c:numFmt formatCode="General" sourceLinked="1"/>
        <c:tickLblPos val="nextTo"/>
        <c:crossAx val="104036224"/>
        <c:crosses val="autoZero"/>
        <c:crossBetween val="midCat"/>
        <c:majorUnit val="1"/>
      </c:valAx>
      <c:valAx>
        <c:axId val="104036224"/>
        <c:scaling>
          <c:orientation val="minMax"/>
        </c:scaling>
        <c:axPos val="l"/>
        <c:majorGridlines/>
        <c:numFmt formatCode="General" sourceLinked="1"/>
        <c:tickLblPos val="nextTo"/>
        <c:crossAx val="104034304"/>
        <c:crosses val="autoZero"/>
        <c:crossBetween val="midCat"/>
      </c:valAx>
      <c:spPr>
        <a:solidFill>
          <a:schemeClr val="bg1">
            <a:lumMod val="85000"/>
          </a:schemeClr>
        </a:solidFill>
      </c:spPr>
    </c:plotArea>
    <c:legend>
      <c:legendPos val="r"/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1343" l="0.70000000000000062" r="0.70000000000000062" t="0.75000000000001343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 sz="1200"/>
              <a:t>carte</a:t>
            </a:r>
            <a:r>
              <a:rPr lang="en-US" sz="1200" baseline="0"/>
              <a:t> de contrôle des  valeurs</a:t>
            </a:r>
            <a:endParaRPr lang="en-US" sz="1200"/>
          </a:p>
        </c:rich>
      </c:tx>
      <c:layout>
        <c:manualLayout>
          <c:xMode val="edge"/>
          <c:yMode val="edge"/>
          <c:x val="0.38774624690900988"/>
          <c:y val="1.0590453971031396E-2"/>
        </c:manualLayout>
      </c:layout>
      <c:overlay val="1"/>
    </c:title>
    <c:plotArea>
      <c:layout>
        <c:manualLayout>
          <c:layoutTarget val="inner"/>
          <c:xMode val="edge"/>
          <c:yMode val="edge"/>
          <c:x val="5.9846981152674145E-2"/>
          <c:y val="0.11769145523476232"/>
          <c:w val="0.8471854309350576"/>
          <c:h val="0.78328803344026432"/>
        </c:manualLayout>
      </c:layout>
      <c:scatterChart>
        <c:scatterStyle val="lineMarker"/>
        <c:ser>
          <c:idx val="0"/>
          <c:order val="0"/>
          <c:tx>
            <c:v>cible</c:v>
          </c:tx>
          <c:spPr>
            <a:ln>
              <a:solidFill>
                <a:srgbClr val="FF0000"/>
              </a:solidFill>
              <a:prstDash val="dashDot"/>
            </a:ln>
          </c:spPr>
          <c:marker>
            <c:symbol val="none"/>
          </c:marker>
          <c:xVal>
            <c:numRef>
              <c:f>'CR25'!$F$42:$U$42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'127'!$B$8:$Q$8</c:f>
              <c:numCache>
                <c:formatCode>0.000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yVal>
        </c:ser>
        <c:ser>
          <c:idx val="1"/>
          <c:order val="1"/>
          <c:tx>
            <c:v>TS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'CR25'!$F$42:$U$42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'127'!$B$9:$Q$9</c:f>
              <c:numCache>
                <c:formatCode>0.000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yVal>
        </c:ser>
        <c:ser>
          <c:idx val="2"/>
          <c:order val="2"/>
          <c:tx>
            <c:v>TI</c:v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'CR25'!$F$42:$U$42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'127'!$B$10:$Q$10</c:f>
              <c:numCache>
                <c:formatCode>0.000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yVal>
        </c:ser>
        <c:ser>
          <c:idx val="3"/>
          <c:order val="3"/>
          <c:tx>
            <c:v>LSCx</c:v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xVal>
            <c:numRef>
              <c:f>'CR25'!$F$42:$U$42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'127'!$B$11:$Q$11</c:f>
              <c:numCache>
                <c:formatCode>0.000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yVal>
        </c:ser>
        <c:ser>
          <c:idx val="4"/>
          <c:order val="4"/>
          <c:tx>
            <c:v>LICx</c:v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xVal>
            <c:numRef>
              <c:f>'CR25'!$F$42:$U$42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'127'!$B$12:$Q$12</c:f>
              <c:numCache>
                <c:formatCode>0.000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yVal>
        </c:ser>
        <c:ser>
          <c:idx val="5"/>
          <c:order val="5"/>
          <c:tx>
            <c:v>valeurs</c:v>
          </c:tx>
          <c:spPr>
            <a:ln w="19050">
              <a:solidFill>
                <a:srgbClr val="00B050"/>
              </a:solidFill>
            </a:ln>
          </c:spPr>
          <c:marker>
            <c:symbol val="circle"/>
            <c:size val="7"/>
            <c:spPr>
              <a:solidFill>
                <a:srgbClr val="00B050"/>
              </a:solidFill>
            </c:spPr>
          </c:marker>
          <c:xVal>
            <c:numRef>
              <c:f>'CR25'!$F$42:$U$42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'CR25'!$F$22:$U$22</c:f>
              <c:numCache>
                <c:formatCode>0.000</c:formatCode>
                <c:ptCount val="16"/>
              </c:numCache>
            </c:numRef>
          </c:yVal>
        </c:ser>
        <c:axId val="103695488"/>
        <c:axId val="103697408"/>
      </c:scatterChart>
      <c:valAx>
        <c:axId val="103695488"/>
        <c:scaling>
          <c:orientation val="minMax"/>
        </c:scaling>
        <c:axPos val="b"/>
        <c:numFmt formatCode="General" sourceLinked="1"/>
        <c:tickLblPos val="nextTo"/>
        <c:crossAx val="103697408"/>
        <c:crosses val="autoZero"/>
        <c:crossBetween val="midCat"/>
        <c:majorUnit val="1"/>
      </c:valAx>
      <c:valAx>
        <c:axId val="103697408"/>
        <c:scaling>
          <c:orientation val="minMax"/>
        </c:scaling>
        <c:axPos val="l"/>
        <c:majorGridlines>
          <c:spPr>
            <a:ln>
              <a:solidFill>
                <a:sysClr val="window" lastClr="FFFFFF">
                  <a:lumMod val="65000"/>
                  <a:alpha val="50000"/>
                </a:sysClr>
              </a:solidFill>
            </a:ln>
          </c:spPr>
        </c:majorGridlines>
        <c:numFmt formatCode="0.000" sourceLinked="1"/>
        <c:tickLblPos val="nextTo"/>
        <c:crossAx val="103695488"/>
        <c:crosses val="autoZero"/>
        <c:crossBetween val="midCat"/>
      </c:valAx>
      <c:spPr>
        <a:solidFill>
          <a:schemeClr val="bg1">
            <a:lumMod val="85000"/>
          </a:schemeClr>
        </a:solidFill>
      </c:spPr>
    </c:plotArea>
    <c:legend>
      <c:legendPos val="r"/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1321" l="0.70000000000000062" r="0.70000000000000062" t="0.75000000000001321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 sz="1200"/>
              <a:t>carte</a:t>
            </a:r>
            <a:r>
              <a:rPr lang="en-US" sz="1200" baseline="0"/>
              <a:t> de contrôle des valeurs </a:t>
            </a:r>
            <a:endParaRPr lang="en-US" sz="1200"/>
          </a:p>
        </c:rich>
      </c:tx>
      <c:layout>
        <c:manualLayout>
          <c:xMode val="edge"/>
          <c:yMode val="edge"/>
          <c:x val="0.38774624690900988"/>
          <c:y val="1.0590453971031396E-2"/>
        </c:manualLayout>
      </c:layout>
      <c:overlay val="1"/>
    </c:title>
    <c:plotArea>
      <c:layout>
        <c:manualLayout>
          <c:layoutTarget val="inner"/>
          <c:xMode val="edge"/>
          <c:yMode val="edge"/>
          <c:x val="5.9846981152674186E-2"/>
          <c:y val="0.11769145523476232"/>
          <c:w val="0.8471854309350576"/>
          <c:h val="0.78328803344026432"/>
        </c:manualLayout>
      </c:layout>
      <c:scatterChart>
        <c:scatterStyle val="lineMarker"/>
        <c:ser>
          <c:idx val="0"/>
          <c:order val="0"/>
          <c:tx>
            <c:v>cible</c:v>
          </c:tx>
          <c:spPr>
            <a:ln w="19050">
              <a:solidFill>
                <a:srgbClr val="FF0000"/>
              </a:solidFill>
              <a:prstDash val="dashDot"/>
            </a:ln>
          </c:spPr>
          <c:marker>
            <c:symbol val="none"/>
          </c:marker>
          <c:xVal>
            <c:numRef>
              <c:f>'CR25'!$F$43:$U$43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'126'!$B$8:$Q$8</c:f>
              <c:numCache>
                <c:formatCode>0.000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yVal>
        </c:ser>
        <c:ser>
          <c:idx val="1"/>
          <c:order val="1"/>
          <c:tx>
            <c:v>TS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'CR25'!$F$43:$U$43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'126'!$B$9:$Q$9</c:f>
              <c:numCache>
                <c:formatCode>0.000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yVal>
        </c:ser>
        <c:ser>
          <c:idx val="2"/>
          <c:order val="2"/>
          <c:tx>
            <c:v>TI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'CR25'!$F$43:$U$43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'126'!$B$10:$Q$10</c:f>
              <c:numCache>
                <c:formatCode>0.000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yVal>
        </c:ser>
        <c:ser>
          <c:idx val="3"/>
          <c:order val="3"/>
          <c:tx>
            <c:v>LSCx</c:v>
          </c:tx>
          <c:spPr>
            <a:ln w="19050">
              <a:solidFill>
                <a:srgbClr val="00B0F0"/>
              </a:solidFill>
            </a:ln>
          </c:spPr>
          <c:marker>
            <c:symbol val="none"/>
          </c:marker>
          <c:xVal>
            <c:numRef>
              <c:f>'CR25'!$F$43:$U$43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'126'!$B$11:$Q$11</c:f>
              <c:numCache>
                <c:formatCode>0.000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yVal>
        </c:ser>
        <c:ser>
          <c:idx val="4"/>
          <c:order val="4"/>
          <c:tx>
            <c:v>LICx</c:v>
          </c:tx>
          <c:spPr>
            <a:ln w="19050">
              <a:solidFill>
                <a:srgbClr val="00B0F0"/>
              </a:solidFill>
            </a:ln>
          </c:spPr>
          <c:marker>
            <c:symbol val="none"/>
          </c:marker>
          <c:xVal>
            <c:numRef>
              <c:f>'CR25'!$F$43:$U$43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'126'!$B$12:$Q$12</c:f>
              <c:numCache>
                <c:formatCode>0.000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yVal>
        </c:ser>
        <c:ser>
          <c:idx val="5"/>
          <c:order val="5"/>
          <c:tx>
            <c:v>valeurs</c:v>
          </c:tx>
          <c:spPr>
            <a:ln w="19050">
              <a:solidFill>
                <a:srgbClr val="00B050"/>
              </a:solidFill>
            </a:ln>
          </c:spPr>
          <c:marker>
            <c:symbol val="circle"/>
            <c:size val="7"/>
            <c:spPr>
              <a:solidFill>
                <a:srgbClr val="00B050"/>
              </a:solidFill>
            </c:spPr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fr-FR"/>
              </a:p>
            </c:txPr>
            <c:dLblPos val="l"/>
            <c:showVal val="1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'CR25'!$F$43:$U$43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'CR25'!$F$13:$U$13</c:f>
              <c:numCache>
                <c:formatCode>0.000</c:formatCode>
                <c:ptCount val="16"/>
              </c:numCache>
            </c:numRef>
          </c:yVal>
        </c:ser>
        <c:axId val="107373696"/>
        <c:axId val="107375232"/>
      </c:scatterChart>
      <c:valAx>
        <c:axId val="107373696"/>
        <c:scaling>
          <c:orientation val="minMax"/>
        </c:scaling>
        <c:axPos val="b"/>
        <c:numFmt formatCode="General" sourceLinked="1"/>
        <c:tickLblPos val="nextTo"/>
        <c:crossAx val="107375232"/>
        <c:crosses val="autoZero"/>
        <c:crossBetween val="midCat"/>
        <c:majorUnit val="1"/>
      </c:valAx>
      <c:valAx>
        <c:axId val="107375232"/>
        <c:scaling>
          <c:orientation val="minMax"/>
        </c:scaling>
        <c:axPos val="l"/>
        <c:majorGridlines>
          <c:spPr>
            <a:ln>
              <a:solidFill>
                <a:sysClr val="window" lastClr="FFFFFF">
                  <a:lumMod val="65000"/>
                  <a:alpha val="50000"/>
                </a:sysClr>
              </a:solidFill>
            </a:ln>
          </c:spPr>
        </c:majorGridlines>
        <c:numFmt formatCode="0.000" sourceLinked="1"/>
        <c:tickLblPos val="nextTo"/>
        <c:crossAx val="107373696"/>
        <c:crosses val="autoZero"/>
        <c:crossBetween val="midCat"/>
      </c:valAx>
      <c:spPr>
        <a:solidFill>
          <a:schemeClr val="bg1">
            <a:lumMod val="85000"/>
          </a:schemeClr>
        </a:solidFill>
      </c:spPr>
    </c:plotArea>
    <c:legend>
      <c:legendPos val="r"/>
      <c:layout>
        <c:manualLayout>
          <c:xMode val="edge"/>
          <c:yMode val="edge"/>
          <c:x val="0.91551117945838334"/>
          <c:y val="0.27106164562694002"/>
          <c:w val="8.4488820541616744E-2"/>
          <c:h val="0.51481623179915448"/>
        </c:manualLayout>
      </c:layout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1343" l="0.70000000000000062" r="0.70000000000000062" t="0.75000000000001343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 sz="1200"/>
              <a:t>carte de contrôle des étendues</a:t>
            </a:r>
          </a:p>
        </c:rich>
      </c:tx>
      <c:layout>
        <c:manualLayout>
          <c:xMode val="edge"/>
          <c:yMode val="edge"/>
          <c:x val="0.38902349760301336"/>
          <c:y val="0"/>
        </c:manualLayout>
      </c:layout>
      <c:overlay val="1"/>
    </c:title>
    <c:plotArea>
      <c:layout>
        <c:manualLayout>
          <c:layoutTarget val="inner"/>
          <c:xMode val="edge"/>
          <c:yMode val="edge"/>
          <c:x val="3.5487542522865879E-2"/>
          <c:y val="0.13842881229771425"/>
          <c:w val="0.8846088956242516"/>
          <c:h val="0.74875860849724563"/>
        </c:manualLayout>
      </c:layout>
      <c:scatterChart>
        <c:scatterStyle val="lineMarker"/>
        <c:ser>
          <c:idx val="0"/>
          <c:order val="0"/>
          <c:tx>
            <c:v>LSCr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'CR25'!$F$43:$U$43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'126'!$B$14:$Q$14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yVal>
        </c:ser>
        <c:ser>
          <c:idx val="1"/>
          <c:order val="1"/>
          <c:tx>
            <c:v>R</c:v>
          </c:tx>
          <c:spPr>
            <a:ln w="19050">
              <a:solidFill>
                <a:srgbClr val="00B050"/>
              </a:solidFill>
            </a:ln>
          </c:spPr>
          <c:marker>
            <c:symbol val="circle"/>
            <c:size val="5"/>
            <c:spPr>
              <a:solidFill>
                <a:srgbClr val="00B050"/>
              </a:solidFill>
            </c:spPr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fr-FR"/>
              </a:p>
            </c:txPr>
            <c:dLblPos val="l"/>
            <c:showVal val="1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'CR25'!$F$43:$U$43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'126'!$C$6:$Q$6</c:f>
              <c:numCache>
                <c:formatCode>0.000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yVal>
        </c:ser>
        <c:axId val="107396096"/>
        <c:axId val="106459904"/>
      </c:scatterChart>
      <c:valAx>
        <c:axId val="107396096"/>
        <c:scaling>
          <c:orientation val="minMax"/>
        </c:scaling>
        <c:axPos val="b"/>
        <c:numFmt formatCode="General" sourceLinked="1"/>
        <c:tickLblPos val="nextTo"/>
        <c:crossAx val="106459904"/>
        <c:crosses val="autoZero"/>
        <c:crossBetween val="midCat"/>
        <c:majorUnit val="1"/>
      </c:valAx>
      <c:valAx>
        <c:axId val="106459904"/>
        <c:scaling>
          <c:orientation val="minMax"/>
        </c:scaling>
        <c:axPos val="l"/>
        <c:majorGridlines/>
        <c:numFmt formatCode="General" sourceLinked="1"/>
        <c:tickLblPos val="nextTo"/>
        <c:crossAx val="107396096"/>
        <c:crosses val="autoZero"/>
        <c:crossBetween val="midCat"/>
      </c:valAx>
      <c:spPr>
        <a:solidFill>
          <a:schemeClr val="bg1">
            <a:lumMod val="85000"/>
          </a:schemeClr>
        </a:solidFill>
      </c:spPr>
    </c:plotArea>
    <c:legend>
      <c:legendPos val="r"/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1366" l="0.70000000000000062" r="0.70000000000000062" t="0.75000000000001366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 sz="1200"/>
              <a:t>carte</a:t>
            </a:r>
            <a:r>
              <a:rPr lang="en-US" sz="1200" baseline="0"/>
              <a:t> de contrôle des valeurs </a:t>
            </a:r>
            <a:endParaRPr lang="en-US" sz="1200"/>
          </a:p>
        </c:rich>
      </c:tx>
      <c:layout>
        <c:manualLayout>
          <c:xMode val="edge"/>
          <c:yMode val="edge"/>
          <c:x val="0.38774624690900988"/>
          <c:y val="1.0590453971031396E-2"/>
        </c:manualLayout>
      </c:layout>
      <c:overlay val="1"/>
    </c:title>
    <c:plotArea>
      <c:layout>
        <c:manualLayout>
          <c:layoutTarget val="inner"/>
          <c:xMode val="edge"/>
          <c:yMode val="edge"/>
          <c:x val="5.8592658186992018E-2"/>
          <c:y val="0.11769145523476232"/>
          <c:w val="0.8471854309350576"/>
          <c:h val="0.78328803344026432"/>
        </c:manualLayout>
      </c:layout>
      <c:scatterChart>
        <c:scatterStyle val="lineMarker"/>
        <c:ser>
          <c:idx val="0"/>
          <c:order val="0"/>
          <c:tx>
            <c:v>cible</c:v>
          </c:tx>
          <c:spPr>
            <a:ln w="19050">
              <a:solidFill>
                <a:srgbClr val="FF0000"/>
              </a:solidFill>
              <a:prstDash val="dashDot"/>
            </a:ln>
          </c:spPr>
          <c:marker>
            <c:symbol val="none"/>
          </c:marker>
          <c:xVal>
            <c:numRef>
              <c:f>'CR25'!$F$44:$U$44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'126_7'!$B$8:$Q$8</c:f>
              <c:numCache>
                <c:formatCode>0.000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yVal>
        </c:ser>
        <c:ser>
          <c:idx val="1"/>
          <c:order val="1"/>
          <c:tx>
            <c:v>TS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'CR25'!$F$44:$U$44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'126_7'!$B$9:$Q$9</c:f>
              <c:numCache>
                <c:formatCode>0.000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yVal>
        </c:ser>
        <c:ser>
          <c:idx val="2"/>
          <c:order val="2"/>
          <c:tx>
            <c:v>TI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'CR25'!$F$44:$U$44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'126_7'!$B$10:$Q$10</c:f>
              <c:numCache>
                <c:formatCode>0.000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yVal>
        </c:ser>
        <c:ser>
          <c:idx val="3"/>
          <c:order val="3"/>
          <c:tx>
            <c:v>LSCx</c:v>
          </c:tx>
          <c:spPr>
            <a:ln w="19050">
              <a:solidFill>
                <a:srgbClr val="00B0F0"/>
              </a:solidFill>
            </a:ln>
          </c:spPr>
          <c:marker>
            <c:symbol val="none"/>
          </c:marker>
          <c:xVal>
            <c:numRef>
              <c:f>'CR25'!$F$44:$U$44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'126_7'!$B$11:$Q$11</c:f>
              <c:numCache>
                <c:formatCode>0.000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yVal>
        </c:ser>
        <c:ser>
          <c:idx val="4"/>
          <c:order val="4"/>
          <c:tx>
            <c:v>LICx</c:v>
          </c:tx>
          <c:spPr>
            <a:ln w="19050">
              <a:solidFill>
                <a:srgbClr val="00B0F0"/>
              </a:solidFill>
            </a:ln>
          </c:spPr>
          <c:marker>
            <c:symbol val="none"/>
          </c:marker>
          <c:xVal>
            <c:numRef>
              <c:f>'CR25'!$F$44:$U$44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'126_7'!$B$12:$Q$12</c:f>
              <c:numCache>
                <c:formatCode>0.000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yVal>
        </c:ser>
        <c:ser>
          <c:idx val="5"/>
          <c:order val="5"/>
          <c:tx>
            <c:v>valeurs</c:v>
          </c:tx>
          <c:spPr>
            <a:ln w="19050">
              <a:solidFill>
                <a:srgbClr val="00B050"/>
              </a:solidFill>
            </a:ln>
          </c:spPr>
          <c:marker>
            <c:symbol val="circle"/>
            <c:size val="7"/>
            <c:spPr>
              <a:solidFill>
                <a:srgbClr val="00B050"/>
              </a:solidFill>
            </c:spPr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fr-FR"/>
              </a:p>
            </c:txPr>
            <c:dLblPos val="l"/>
            <c:showVal val="1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'CR25'!$F$44:$U$44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'CR25'!$F$23:$U$23</c:f>
              <c:numCache>
                <c:formatCode>0.000</c:formatCode>
                <c:ptCount val="16"/>
              </c:numCache>
            </c:numRef>
          </c:yVal>
        </c:ser>
        <c:axId val="107492864"/>
        <c:axId val="107494400"/>
      </c:scatterChart>
      <c:valAx>
        <c:axId val="107492864"/>
        <c:scaling>
          <c:orientation val="minMax"/>
        </c:scaling>
        <c:axPos val="b"/>
        <c:numFmt formatCode="General" sourceLinked="1"/>
        <c:tickLblPos val="nextTo"/>
        <c:crossAx val="107494400"/>
        <c:crosses val="autoZero"/>
        <c:crossBetween val="midCat"/>
        <c:majorUnit val="1"/>
      </c:valAx>
      <c:valAx>
        <c:axId val="107494400"/>
        <c:scaling>
          <c:orientation val="minMax"/>
        </c:scaling>
        <c:axPos val="l"/>
        <c:majorGridlines>
          <c:spPr>
            <a:ln>
              <a:solidFill>
                <a:sysClr val="window" lastClr="FFFFFF">
                  <a:lumMod val="65000"/>
                  <a:alpha val="50000"/>
                </a:sysClr>
              </a:solidFill>
            </a:ln>
          </c:spPr>
        </c:majorGridlines>
        <c:numFmt formatCode="0.000" sourceLinked="1"/>
        <c:tickLblPos val="nextTo"/>
        <c:crossAx val="107492864"/>
        <c:crosses val="autoZero"/>
        <c:crossBetween val="midCat"/>
      </c:valAx>
      <c:spPr>
        <a:solidFill>
          <a:schemeClr val="bg1">
            <a:lumMod val="85000"/>
          </a:schemeClr>
        </a:solidFill>
      </c:spPr>
    </c:plotArea>
    <c:legend>
      <c:legendPos val="r"/>
      <c:layout>
        <c:manualLayout>
          <c:xMode val="edge"/>
          <c:yMode val="edge"/>
          <c:x val="0.91551117945838334"/>
          <c:y val="0.27106164562694002"/>
          <c:w val="8.4488820541616744E-2"/>
          <c:h val="0.62839661708954908"/>
        </c:manualLayout>
      </c:layout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1366" l="0.70000000000000062" r="0.70000000000000062" t="0.75000000000001366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/>
          <a:lstStyle/>
          <a:p>
            <a:pPr>
              <a:defRPr/>
            </a:pPr>
            <a:r>
              <a:rPr lang="en-US" sz="1200"/>
              <a:t>carte de contrôle des étendues</a:t>
            </a:r>
          </a:p>
        </c:rich>
      </c:tx>
      <c:layout>
        <c:manualLayout>
          <c:xMode val="edge"/>
          <c:yMode val="edge"/>
          <c:x val="0.38902349760301347"/>
          <c:y val="0"/>
        </c:manualLayout>
      </c:layout>
      <c:overlay val="1"/>
    </c:title>
    <c:plotArea>
      <c:layout>
        <c:manualLayout>
          <c:layoutTarget val="inner"/>
          <c:xMode val="edge"/>
          <c:yMode val="edge"/>
          <c:x val="3.5487542522865907E-2"/>
          <c:y val="0.13842881229771425"/>
          <c:w val="0.8846088956242516"/>
          <c:h val="0.74875860849724563"/>
        </c:manualLayout>
      </c:layout>
      <c:scatterChart>
        <c:scatterStyle val="lineMarker"/>
        <c:ser>
          <c:idx val="0"/>
          <c:order val="0"/>
          <c:tx>
            <c:v>LSCr</c:v>
          </c:tx>
          <c:spPr>
            <a:ln w="19050"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'CR25'!$F$44:$U$44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'126_7'!$B$14:$Q$14</c:f>
              <c:numCache>
                <c:formatCode>General</c:formatCode>
                <c:ptCount val="16"/>
                <c:pt idx="0" formatCode="0.000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yVal>
        </c:ser>
        <c:ser>
          <c:idx val="1"/>
          <c:order val="1"/>
          <c:tx>
            <c:v>R</c:v>
          </c:tx>
          <c:spPr>
            <a:ln w="19050">
              <a:solidFill>
                <a:srgbClr val="00B050"/>
              </a:solidFill>
            </a:ln>
          </c:spPr>
          <c:marker>
            <c:symbol val="circle"/>
            <c:size val="5"/>
            <c:spPr>
              <a:solidFill>
                <a:srgbClr val="00B050"/>
              </a:solidFill>
            </c:spPr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/>
                </a:pPr>
                <a:endParaRPr lang="fr-FR"/>
              </a:p>
            </c:txPr>
            <c:dLblPos val="l"/>
            <c:showVal val="1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'CR25'!$F$44:$U$44</c:f>
              <c:numCache>
                <c:formatCode>General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</c:numCache>
            </c:numRef>
          </c:xVal>
          <c:yVal>
            <c:numRef>
              <c:f>'126_7'!$C$6:$Q$6</c:f>
              <c:numCache>
                <c:formatCode>0.000</c:formatCode>
                <c:ptCount val="1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yVal>
        </c:ser>
        <c:axId val="110116864"/>
        <c:axId val="110118400"/>
      </c:scatterChart>
      <c:valAx>
        <c:axId val="110116864"/>
        <c:scaling>
          <c:orientation val="minMax"/>
        </c:scaling>
        <c:axPos val="b"/>
        <c:numFmt formatCode="General" sourceLinked="1"/>
        <c:tickLblPos val="nextTo"/>
        <c:crossAx val="110118400"/>
        <c:crosses val="autoZero"/>
        <c:crossBetween val="midCat"/>
        <c:majorUnit val="1"/>
      </c:valAx>
      <c:valAx>
        <c:axId val="110118400"/>
        <c:scaling>
          <c:orientation val="minMax"/>
        </c:scaling>
        <c:axPos val="l"/>
        <c:majorGridlines/>
        <c:numFmt formatCode="0.0000" sourceLinked="1"/>
        <c:tickLblPos val="nextTo"/>
        <c:crossAx val="110116864"/>
        <c:crosses val="autoZero"/>
        <c:crossBetween val="midCat"/>
      </c:valAx>
      <c:spPr>
        <a:solidFill>
          <a:schemeClr val="bg1">
            <a:lumMod val="85000"/>
          </a:schemeClr>
        </a:solidFill>
      </c:spPr>
    </c:plotArea>
    <c:legend>
      <c:legendPos val="r"/>
      <c:layout>
        <c:manualLayout>
          <c:xMode val="edge"/>
          <c:yMode val="edge"/>
          <c:x val="0.92445902123777068"/>
          <c:y val="0.3888912273062709"/>
          <c:w val="7.4286666941892995E-2"/>
          <c:h val="0.22221706157698393"/>
        </c:manualLayout>
      </c:layout>
    </c:legend>
    <c:plotVisOnly val="1"/>
    <c:dispBlanksAs val="gap"/>
  </c:chart>
  <c:spPr>
    <a:solidFill>
      <a:schemeClr val="accent3">
        <a:lumMod val="40000"/>
        <a:lumOff val="60000"/>
      </a:schemeClr>
    </a:solidFill>
  </c:spPr>
  <c:printSettings>
    <c:headerFooter/>
    <c:pageMargins b="0.75000000000001388" l="0.70000000000000062" r="0.70000000000000062" t="0.75000000000001388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.xml"/><Relationship Id="rId2" Type="http://schemas.openxmlformats.org/officeDocument/2006/relationships/chart" Target="../charts/chart1.xml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3565071</xdr:colOff>
      <xdr:row>0</xdr:row>
      <xdr:rowOff>185965</xdr:rowOff>
    </xdr:from>
    <xdr:to>
      <xdr:col>4</xdr:col>
      <xdr:colOff>155726</xdr:colOff>
      <xdr:row>6</xdr:row>
      <xdr:rowOff>79368</xdr:rowOff>
    </xdr:to>
    <xdr:pic macro="[0]!PASSE">
      <xdr:nvPicPr>
        <xdr:cNvPr id="4" name="il_fi" descr="http://www.cg2conseil.com/iso_album/exit2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duotone>
            <a:schemeClr val="accent3">
              <a:shade val="45000"/>
              <a:satMod val="135000"/>
            </a:schemeClr>
            <a:prstClr val="white"/>
          </a:duotone>
          <a:extLst>
            <a:ext uri="{BEBA8EAE-BF5A-486C-A8C5-ECC9F3942E4B}">
              <a14:imgProps xmlns=""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65071" y="185965"/>
          <a:ext cx="1217084" cy="1226903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16</xdr:row>
      <xdr:rowOff>38100</xdr:rowOff>
    </xdr:from>
    <xdr:to>
      <xdr:col>0</xdr:col>
      <xdr:colOff>733425</xdr:colOff>
      <xdr:row>16</xdr:row>
      <xdr:rowOff>394005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0" y="2867025"/>
          <a:ext cx="638175" cy="35590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0</xdr:col>
      <xdr:colOff>0</xdr:colOff>
      <xdr:row>14</xdr:row>
      <xdr:rowOff>111582</xdr:rowOff>
    </xdr:from>
    <xdr:to>
      <xdr:col>20</xdr:col>
      <xdr:colOff>13607</xdr:colOff>
      <xdr:row>29</xdr:row>
      <xdr:rowOff>136073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20</xdr:col>
      <xdr:colOff>13607</xdr:colOff>
      <xdr:row>14</xdr:row>
      <xdr:rowOff>136072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16</xdr:row>
      <xdr:rowOff>38100</xdr:rowOff>
    </xdr:from>
    <xdr:to>
      <xdr:col>1</xdr:col>
      <xdr:colOff>123825</xdr:colOff>
      <xdr:row>16</xdr:row>
      <xdr:rowOff>381000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0" y="3438525"/>
          <a:ext cx="638175" cy="3429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0</xdr:col>
      <xdr:colOff>0</xdr:colOff>
      <xdr:row>12</xdr:row>
      <xdr:rowOff>6724</xdr:rowOff>
    </xdr:from>
    <xdr:to>
      <xdr:col>19</xdr:col>
      <xdr:colOff>739588</xdr:colOff>
      <xdr:row>23</xdr:row>
      <xdr:rowOff>156883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19</xdr:col>
      <xdr:colOff>739588</xdr:colOff>
      <xdr:row>12</xdr:row>
      <xdr:rowOff>22412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16</xdr:row>
      <xdr:rowOff>38100</xdr:rowOff>
    </xdr:from>
    <xdr:to>
      <xdr:col>0</xdr:col>
      <xdr:colOff>523875</xdr:colOff>
      <xdr:row>16</xdr:row>
      <xdr:rowOff>352426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3438525"/>
          <a:ext cx="523875" cy="314326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20</xdr:col>
      <xdr:colOff>0</xdr:colOff>
      <xdr:row>11</xdr:row>
      <xdr:rowOff>142875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11</xdr:row>
      <xdr:rowOff>142875</xdr:rowOff>
    </xdr:from>
    <xdr:to>
      <xdr:col>20</xdr:col>
      <xdr:colOff>0</xdr:colOff>
      <xdr:row>20</xdr:row>
      <xdr:rowOff>114300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9526</xdr:colOff>
      <xdr:row>16</xdr:row>
      <xdr:rowOff>38099</xdr:rowOff>
    </xdr:from>
    <xdr:to>
      <xdr:col>1</xdr:col>
      <xdr:colOff>1</xdr:colOff>
      <xdr:row>16</xdr:row>
      <xdr:rowOff>276224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6" y="3438524"/>
          <a:ext cx="495300" cy="2381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19</xdr:col>
      <xdr:colOff>752474</xdr:colOff>
      <xdr:row>12</xdr:row>
      <xdr:rowOff>180975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12</xdr:row>
      <xdr:rowOff>190500</xdr:rowOff>
    </xdr:from>
    <xdr:to>
      <xdr:col>19</xdr:col>
      <xdr:colOff>752474</xdr:colOff>
      <xdr:row>22</xdr:row>
      <xdr:rowOff>133350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tage%20DRILLSTAR/pilotage%20tableaux%20excel/CNOMO/CNOMO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35534"/>
      <sheetName val="54-472"/>
      <sheetName val="A35778"/>
    </sheetNames>
    <sheetDataSet>
      <sheetData sheetId="0">
        <row r="14">
          <cell r="K14" t="e">
            <v>#DIV/0!</v>
          </cell>
          <cell r="L14" t="e">
            <v>#DIV/0!</v>
          </cell>
        </row>
        <row r="42">
          <cell r="K42" t="e">
            <v>#NUM!</v>
          </cell>
          <cell r="L42" t="e">
            <v>#NUM!</v>
          </cell>
        </row>
        <row r="70">
          <cell r="K70" t="e">
            <v>#NUM!</v>
          </cell>
          <cell r="L70" t="e">
            <v>#NUM!</v>
          </cell>
        </row>
        <row r="99">
          <cell r="K99" t="e">
            <v>#DIV/0!</v>
          </cell>
          <cell r="L99" t="e">
            <v>#DIV/0!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Y100"/>
  <sheetViews>
    <sheetView tabSelected="1" zoomScale="70" zoomScaleNormal="70" workbookViewId="0">
      <selection activeCell="A4" sqref="A4"/>
    </sheetView>
  </sheetViews>
  <sheetFormatPr baseColWidth="10" defaultRowHeight="15"/>
  <cols>
    <col min="1" max="1" width="69.42578125" style="1" customWidth="1"/>
    <col min="2" max="3" width="69.42578125" style="1" hidden="1" customWidth="1"/>
    <col min="4" max="4" width="19.85546875" style="1" hidden="1" customWidth="1"/>
    <col min="5" max="5" width="19.42578125" style="1" customWidth="1"/>
    <col min="6" max="19" width="15.7109375" style="1" customWidth="1"/>
    <col min="20" max="20" width="17.5703125" style="1" customWidth="1"/>
    <col min="21" max="21" width="15.7109375" style="1" customWidth="1"/>
    <col min="22" max="16384" width="11.42578125" style="1"/>
  </cols>
  <sheetData>
    <row r="1" spans="1:51" ht="23.25">
      <c r="A1" s="131"/>
      <c r="B1" s="132"/>
      <c r="C1" s="132"/>
      <c r="D1" s="132"/>
      <c r="E1" s="132"/>
      <c r="F1" s="170" t="s">
        <v>68</v>
      </c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39"/>
    </row>
    <row r="2" spans="1:51">
      <c r="A2" s="132"/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9"/>
      <c r="AY2" s="1" t="s">
        <v>0</v>
      </c>
    </row>
    <row r="3" spans="1:51" ht="18.75">
      <c r="A3" s="132"/>
      <c r="B3" s="132"/>
      <c r="C3" s="132"/>
      <c r="D3" s="132"/>
      <c r="E3" s="132"/>
      <c r="F3" s="171"/>
      <c r="G3" s="171"/>
      <c r="H3" s="171"/>
      <c r="I3" s="171"/>
      <c r="J3" s="171"/>
      <c r="K3" s="171"/>
      <c r="L3" s="171"/>
      <c r="M3" s="171"/>
      <c r="N3" s="171"/>
      <c r="O3" s="171"/>
      <c r="P3" s="171"/>
      <c r="Q3" s="171"/>
      <c r="R3" s="171"/>
      <c r="S3" s="171"/>
      <c r="T3" s="171"/>
      <c r="U3" s="171"/>
      <c r="V3" s="139"/>
    </row>
    <row r="4" spans="1:51" ht="15.75" thickBot="1">
      <c r="A4" s="132"/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132"/>
      <c r="O4" s="132"/>
      <c r="P4" s="150"/>
      <c r="Q4" s="132"/>
      <c r="R4" s="132"/>
      <c r="S4" s="132"/>
      <c r="T4" s="132"/>
      <c r="U4" s="132"/>
      <c r="V4" s="139"/>
    </row>
    <row r="5" spans="1:51">
      <c r="A5" s="132"/>
      <c r="B5" s="132"/>
      <c r="C5" s="132"/>
      <c r="D5" s="132"/>
      <c r="E5" s="132"/>
      <c r="F5" s="140" t="s">
        <v>1</v>
      </c>
      <c r="G5" s="141"/>
      <c r="H5" s="132"/>
      <c r="I5" s="6" t="s">
        <v>44</v>
      </c>
      <c r="J5" s="9"/>
      <c r="K5" s="132"/>
      <c r="L5" s="132"/>
      <c r="M5" s="132"/>
      <c r="N5" s="132"/>
      <c r="O5" s="132"/>
      <c r="P5" s="132"/>
      <c r="Q5" s="132"/>
      <c r="R5" s="132"/>
      <c r="S5" s="132"/>
      <c r="T5" s="132"/>
      <c r="U5" s="132"/>
      <c r="V5" s="139"/>
    </row>
    <row r="6" spans="1:51" ht="15.75" thickBot="1">
      <c r="A6" s="132"/>
      <c r="B6" s="132"/>
      <c r="C6" s="132"/>
      <c r="D6" s="132"/>
      <c r="E6" s="132"/>
      <c r="F6" s="142" t="s">
        <v>2</v>
      </c>
      <c r="G6" s="143"/>
      <c r="H6" s="132"/>
      <c r="I6" s="132"/>
      <c r="J6" s="132"/>
      <c r="K6" s="132"/>
      <c r="L6" s="132"/>
      <c r="M6" s="132"/>
      <c r="N6" s="132"/>
      <c r="O6" s="132"/>
      <c r="P6" s="132"/>
      <c r="Q6" s="132"/>
      <c r="R6" s="132"/>
      <c r="S6" s="132"/>
      <c r="T6" s="132"/>
      <c r="U6" s="132"/>
      <c r="V6" s="139"/>
    </row>
    <row r="7" spans="1:51">
      <c r="A7" s="132"/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32"/>
      <c r="M7" s="132"/>
      <c r="N7" s="132"/>
      <c r="O7" s="132"/>
      <c r="P7" s="132"/>
      <c r="Q7" s="132"/>
      <c r="R7" s="132"/>
      <c r="S7" s="132"/>
      <c r="T7" s="132"/>
      <c r="U7" s="132"/>
      <c r="V7" s="139"/>
    </row>
    <row r="8" spans="1:51">
      <c r="A8" s="132"/>
      <c r="B8" s="132"/>
      <c r="C8" s="132"/>
      <c r="D8" s="132"/>
      <c r="E8" s="132"/>
      <c r="F8" s="132"/>
      <c r="G8" s="132"/>
      <c r="H8" s="132"/>
      <c r="I8" s="132"/>
      <c r="J8" s="132"/>
      <c r="K8" s="132"/>
      <c r="L8" s="132"/>
      <c r="M8" s="132"/>
      <c r="N8" s="132"/>
      <c r="O8" s="132"/>
      <c r="P8" s="132"/>
      <c r="Q8" s="132"/>
      <c r="R8" s="132"/>
      <c r="S8" s="132"/>
      <c r="T8" s="132"/>
      <c r="U8" s="132"/>
      <c r="V8" s="139"/>
    </row>
    <row r="9" spans="1:51">
      <c r="A9" s="132" t="s">
        <v>3</v>
      </c>
      <c r="B9" s="132" t="s">
        <v>4</v>
      </c>
      <c r="C9" s="132" t="s">
        <v>5</v>
      </c>
      <c r="D9" s="132"/>
      <c r="E9" s="132"/>
      <c r="F9" s="3">
        <v>1</v>
      </c>
      <c r="G9" s="3">
        <v>2</v>
      </c>
      <c r="H9" s="3">
        <v>3</v>
      </c>
      <c r="I9" s="3">
        <v>4</v>
      </c>
      <c r="J9" s="3">
        <v>5</v>
      </c>
      <c r="K9" s="3">
        <v>6</v>
      </c>
      <c r="L9" s="3">
        <v>7</v>
      </c>
      <c r="M9" s="3">
        <v>8</v>
      </c>
      <c r="N9" s="3">
        <v>9</v>
      </c>
      <c r="O9" s="3">
        <v>10</v>
      </c>
      <c r="P9" s="3">
        <v>11</v>
      </c>
      <c r="Q9" s="3">
        <v>12</v>
      </c>
      <c r="R9" s="3">
        <v>13</v>
      </c>
      <c r="S9" s="3">
        <v>14</v>
      </c>
      <c r="T9" s="3">
        <v>15</v>
      </c>
      <c r="U9" s="3">
        <v>16</v>
      </c>
      <c r="V9" s="139"/>
    </row>
    <row r="10" spans="1:51" ht="20.100000000000001" customHeight="1">
      <c r="A10" s="4" t="s">
        <v>6</v>
      </c>
      <c r="B10" s="5">
        <v>155.5</v>
      </c>
      <c r="C10" s="5">
        <v>155.75</v>
      </c>
      <c r="D10" s="6" t="s">
        <v>7</v>
      </c>
      <c r="E10" s="7">
        <v>0.2</v>
      </c>
      <c r="F10" s="99"/>
      <c r="G10" s="99"/>
      <c r="H10" s="100"/>
      <c r="I10" s="100"/>
      <c r="J10" s="99"/>
      <c r="K10" s="100"/>
      <c r="L10" s="100"/>
      <c r="M10" s="99"/>
      <c r="N10" s="100"/>
      <c r="O10" s="100"/>
      <c r="P10" s="100"/>
      <c r="Q10" s="99"/>
      <c r="R10" s="100"/>
      <c r="S10" s="100"/>
      <c r="T10" s="100"/>
      <c r="U10" s="99"/>
      <c r="V10" s="139"/>
    </row>
    <row r="11" spans="1:51" ht="37.5" customHeight="1">
      <c r="A11" s="151" t="s">
        <v>8</v>
      </c>
      <c r="B11" s="5">
        <v>374.85</v>
      </c>
      <c r="C11" s="5">
        <v>375.15</v>
      </c>
      <c r="D11" s="6" t="s">
        <v>9</v>
      </c>
      <c r="E11" s="154" t="s">
        <v>73</v>
      </c>
      <c r="F11" s="101"/>
      <c r="G11" s="102"/>
      <c r="H11" s="102"/>
      <c r="I11" s="102"/>
      <c r="J11" s="102"/>
      <c r="K11" s="102"/>
      <c r="L11" s="102"/>
      <c r="M11" s="102"/>
      <c r="N11" s="102"/>
      <c r="O11" s="102"/>
      <c r="P11" s="102"/>
      <c r="Q11" s="102"/>
      <c r="R11" s="102"/>
      <c r="S11" s="102"/>
      <c r="T11" s="102"/>
      <c r="U11" s="101"/>
      <c r="V11" s="139"/>
    </row>
    <row r="12" spans="1:51" ht="20.100000000000001" customHeight="1">
      <c r="A12" s="4" t="s">
        <v>10</v>
      </c>
      <c r="B12" s="5">
        <v>123.2</v>
      </c>
      <c r="C12" s="5">
        <v>123.6</v>
      </c>
      <c r="D12" s="6" t="s">
        <v>11</v>
      </c>
      <c r="E12" s="7">
        <v>0.1</v>
      </c>
      <c r="F12" s="103"/>
      <c r="G12" s="102"/>
      <c r="H12" s="102"/>
      <c r="I12" s="102"/>
      <c r="J12" s="102"/>
      <c r="K12" s="102"/>
      <c r="L12" s="102"/>
      <c r="M12" s="102"/>
      <c r="N12" s="102"/>
      <c r="O12" s="102"/>
      <c r="P12" s="102"/>
      <c r="Q12" s="102"/>
      <c r="R12" s="102"/>
      <c r="S12" s="102"/>
      <c r="T12" s="102"/>
      <c r="U12" s="101"/>
      <c r="V12" s="139"/>
    </row>
    <row r="13" spans="1:51" ht="20.100000000000001" customHeight="1">
      <c r="A13" s="4" t="s">
        <v>12</v>
      </c>
      <c r="B13" s="5">
        <v>126.05500000000001</v>
      </c>
      <c r="C13" s="5">
        <v>126.105</v>
      </c>
      <c r="D13" s="6" t="s">
        <v>11</v>
      </c>
      <c r="E13" s="7">
        <v>1</v>
      </c>
      <c r="F13" s="104"/>
      <c r="G13" s="104"/>
      <c r="H13" s="104"/>
      <c r="I13" s="104"/>
      <c r="J13" s="104"/>
      <c r="K13" s="104"/>
      <c r="L13" s="104"/>
      <c r="M13" s="104"/>
      <c r="N13" s="105"/>
      <c r="O13" s="105"/>
      <c r="P13" s="105"/>
      <c r="Q13" s="105"/>
      <c r="R13" s="105"/>
      <c r="S13" s="105"/>
      <c r="T13" s="105"/>
      <c r="U13" s="105"/>
      <c r="V13" s="139"/>
    </row>
    <row r="14" spans="1:51" ht="20.100000000000001" customHeight="1">
      <c r="A14" s="4" t="s">
        <v>13</v>
      </c>
      <c r="B14" s="5">
        <v>23.3</v>
      </c>
      <c r="C14" s="5">
        <v>23.7</v>
      </c>
      <c r="D14" s="6" t="s">
        <v>14</v>
      </c>
      <c r="E14" s="7">
        <v>0.2</v>
      </c>
      <c r="F14" s="99"/>
      <c r="G14" s="100"/>
      <c r="H14" s="100"/>
      <c r="I14" s="100"/>
      <c r="J14" s="99"/>
      <c r="K14" s="100"/>
      <c r="L14" s="100"/>
      <c r="M14" s="99"/>
      <c r="N14" s="100"/>
      <c r="O14" s="100"/>
      <c r="P14" s="100"/>
      <c r="Q14" s="99"/>
      <c r="R14" s="100"/>
      <c r="S14" s="100"/>
      <c r="T14" s="100"/>
      <c r="U14" s="99"/>
      <c r="V14" s="139"/>
    </row>
    <row r="15" spans="1:51" ht="20.100000000000001" customHeight="1">
      <c r="A15" s="4" t="s">
        <v>15</v>
      </c>
      <c r="B15" s="5">
        <v>127.1</v>
      </c>
      <c r="C15" s="5">
        <v>127.5</v>
      </c>
      <c r="D15" s="6" t="s">
        <v>16</v>
      </c>
      <c r="E15" s="7">
        <v>0.2</v>
      </c>
      <c r="F15" s="99"/>
      <c r="G15" s="100"/>
      <c r="H15" s="100"/>
      <c r="I15" s="100"/>
      <c r="J15" s="168"/>
      <c r="K15" s="169"/>
      <c r="L15" s="100"/>
      <c r="M15" s="99"/>
      <c r="N15" s="100"/>
      <c r="O15" s="100"/>
      <c r="P15" s="100"/>
      <c r="Q15" s="99"/>
      <c r="R15" s="100"/>
      <c r="S15" s="100"/>
      <c r="T15" s="100"/>
      <c r="U15" s="99"/>
      <c r="V15" s="139"/>
    </row>
    <row r="16" spans="1:51" ht="20.100000000000001" customHeight="1">
      <c r="A16" s="4" t="s">
        <v>17</v>
      </c>
      <c r="B16" s="5">
        <v>0.5</v>
      </c>
      <c r="C16" s="5">
        <v>1</v>
      </c>
      <c r="D16" s="6" t="s">
        <v>18</v>
      </c>
      <c r="E16" s="8" t="s">
        <v>19</v>
      </c>
      <c r="F16" s="101"/>
      <c r="G16" s="102"/>
      <c r="H16" s="102"/>
      <c r="I16" s="102"/>
      <c r="J16" s="102"/>
      <c r="K16" s="102"/>
      <c r="L16" s="102"/>
      <c r="M16" s="102"/>
      <c r="N16" s="102"/>
      <c r="O16" s="102"/>
      <c r="P16" s="102"/>
      <c r="Q16" s="102"/>
      <c r="R16" s="102"/>
      <c r="S16" s="102"/>
      <c r="T16" s="102"/>
      <c r="U16" s="101"/>
      <c r="V16" s="139"/>
    </row>
    <row r="17" spans="1:22" ht="20.100000000000001" customHeight="1">
      <c r="A17" s="4" t="s">
        <v>20</v>
      </c>
      <c r="B17" s="5">
        <v>0</v>
      </c>
      <c r="C17" s="5">
        <v>1.6</v>
      </c>
      <c r="D17" s="6" t="s">
        <v>21</v>
      </c>
      <c r="E17" s="7">
        <v>0.2</v>
      </c>
      <c r="F17" s="99"/>
      <c r="G17" s="100"/>
      <c r="H17" s="100"/>
      <c r="I17" s="100"/>
      <c r="J17" s="99"/>
      <c r="K17" s="100"/>
      <c r="L17" s="100"/>
      <c r="M17" s="99"/>
      <c r="N17" s="100"/>
      <c r="O17" s="100"/>
      <c r="P17" s="100"/>
      <c r="Q17" s="99"/>
      <c r="R17" s="100"/>
      <c r="S17" s="100"/>
      <c r="T17" s="100"/>
      <c r="U17" s="99"/>
      <c r="V17" s="139"/>
    </row>
    <row r="18" spans="1:22" ht="20.100000000000001" customHeight="1">
      <c r="A18" s="4" t="s">
        <v>22</v>
      </c>
      <c r="B18" s="5">
        <v>0</v>
      </c>
      <c r="C18" s="5">
        <v>6.3</v>
      </c>
      <c r="D18" s="6" t="s">
        <v>21</v>
      </c>
      <c r="E18" s="7">
        <v>0.2</v>
      </c>
      <c r="F18" s="99"/>
      <c r="G18" s="100"/>
      <c r="H18" s="100"/>
      <c r="I18" s="100"/>
      <c r="J18" s="99"/>
      <c r="K18" s="100"/>
      <c r="L18" s="100"/>
      <c r="M18" s="99"/>
      <c r="N18" s="100"/>
      <c r="O18" s="100"/>
      <c r="P18" s="100"/>
      <c r="Q18" s="99"/>
      <c r="R18" s="100"/>
      <c r="S18" s="100"/>
      <c r="T18" s="100"/>
      <c r="U18" s="99"/>
      <c r="V18" s="139"/>
    </row>
    <row r="19" spans="1:22" ht="20.100000000000001" customHeight="1">
      <c r="A19" s="4" t="s">
        <v>23</v>
      </c>
      <c r="B19" s="5">
        <v>0</v>
      </c>
      <c r="C19" s="5">
        <v>0.04</v>
      </c>
      <c r="D19" s="6" t="s">
        <v>24</v>
      </c>
      <c r="E19" s="7">
        <v>1</v>
      </c>
      <c r="F19" s="101"/>
      <c r="G19" s="101"/>
      <c r="H19" s="101"/>
      <c r="I19" s="101"/>
      <c r="J19" s="101"/>
      <c r="K19" s="101"/>
      <c r="L19" s="101"/>
      <c r="M19" s="101"/>
      <c r="N19" s="101"/>
      <c r="O19" s="101"/>
      <c r="P19" s="101"/>
      <c r="Q19" s="101"/>
      <c r="R19" s="101"/>
      <c r="S19" s="101"/>
      <c r="T19" s="101"/>
      <c r="U19" s="101"/>
      <c r="V19" s="139"/>
    </row>
    <row r="20" spans="1:22" ht="20.100000000000001" customHeight="1">
      <c r="A20" s="4" t="s">
        <v>25</v>
      </c>
      <c r="B20" s="5">
        <v>0</v>
      </c>
      <c r="C20" s="5">
        <v>0.04</v>
      </c>
      <c r="D20" s="6" t="s">
        <v>24</v>
      </c>
      <c r="E20" s="7">
        <v>1</v>
      </c>
      <c r="F20" s="106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39"/>
    </row>
    <row r="21" spans="1:22" ht="37.5" customHeight="1">
      <c r="A21" s="151" t="s">
        <v>26</v>
      </c>
      <c r="B21" s="152">
        <v>48.15</v>
      </c>
      <c r="C21" s="152">
        <v>48.85</v>
      </c>
      <c r="D21" s="153" t="s">
        <v>27</v>
      </c>
      <c r="E21" s="154" t="s">
        <v>73</v>
      </c>
      <c r="F21" s="101"/>
      <c r="G21" s="102"/>
      <c r="H21" s="102"/>
      <c r="I21" s="102"/>
      <c r="J21" s="102"/>
      <c r="K21" s="102"/>
      <c r="L21" s="102"/>
      <c r="M21" s="102"/>
      <c r="N21" s="102"/>
      <c r="O21" s="102"/>
      <c r="P21" s="102"/>
      <c r="Q21" s="102"/>
      <c r="R21" s="102"/>
      <c r="S21" s="102"/>
      <c r="T21" s="102"/>
      <c r="U21" s="101"/>
      <c r="V21" s="139"/>
    </row>
    <row r="22" spans="1:22" ht="20.100000000000001" customHeight="1">
      <c r="A22" s="4" t="s">
        <v>28</v>
      </c>
      <c r="B22" s="5">
        <v>127.15</v>
      </c>
      <c r="C22" s="5">
        <v>127.25</v>
      </c>
      <c r="D22" s="6" t="s">
        <v>29</v>
      </c>
      <c r="E22" s="7">
        <v>1</v>
      </c>
      <c r="F22" s="107"/>
      <c r="G22" s="107"/>
      <c r="H22" s="107"/>
      <c r="I22" s="107"/>
      <c r="J22" s="107"/>
      <c r="K22" s="107"/>
      <c r="L22" s="107"/>
      <c r="M22" s="107"/>
      <c r="N22" s="107"/>
      <c r="O22" s="107"/>
      <c r="P22" s="107"/>
      <c r="Q22" s="107"/>
      <c r="R22" s="107"/>
      <c r="S22" s="107"/>
      <c r="T22" s="107"/>
      <c r="U22" s="107"/>
      <c r="V22" s="139"/>
    </row>
    <row r="23" spans="1:22" ht="20.100000000000001" customHeight="1">
      <c r="A23" s="4" t="s">
        <v>30</v>
      </c>
      <c r="B23" s="5">
        <v>126.669</v>
      </c>
      <c r="C23" s="5">
        <v>126.732</v>
      </c>
      <c r="D23" s="6" t="s">
        <v>29</v>
      </c>
      <c r="E23" s="7">
        <v>1</v>
      </c>
      <c r="F23" s="108"/>
      <c r="G23" s="108"/>
      <c r="H23" s="108"/>
      <c r="I23" s="114"/>
      <c r="J23" s="108"/>
      <c r="K23" s="108"/>
      <c r="L23" s="108"/>
      <c r="M23" s="109"/>
      <c r="N23" s="109"/>
      <c r="O23" s="109"/>
      <c r="P23" s="109"/>
      <c r="Q23" s="109"/>
      <c r="R23" s="109"/>
      <c r="S23" s="109"/>
      <c r="T23" s="109"/>
      <c r="U23" s="109"/>
      <c r="V23" s="139"/>
    </row>
    <row r="24" spans="1:22" ht="20.100000000000001" customHeight="1">
      <c r="A24" s="4" t="s">
        <v>31</v>
      </c>
      <c r="B24" s="5">
        <v>126.669</v>
      </c>
      <c r="C24" s="5">
        <v>126.732</v>
      </c>
      <c r="D24" s="6" t="s">
        <v>29</v>
      </c>
      <c r="E24" s="7">
        <v>1</v>
      </c>
      <c r="F24" s="101"/>
      <c r="G24" s="101"/>
      <c r="H24" s="101"/>
      <c r="I24" s="101"/>
      <c r="J24" s="101"/>
      <c r="K24" s="101"/>
      <c r="L24" s="101"/>
      <c r="M24" s="101"/>
      <c r="N24" s="101"/>
      <c r="O24" s="101"/>
      <c r="P24" s="101"/>
      <c r="Q24" s="101"/>
      <c r="R24" s="101"/>
      <c r="S24" s="101"/>
      <c r="T24" s="101"/>
      <c r="U24" s="101"/>
      <c r="V24" s="139"/>
    </row>
    <row r="25" spans="1:22" ht="20.100000000000001" customHeight="1">
      <c r="A25" s="4" t="s">
        <v>32</v>
      </c>
      <c r="B25" s="5">
        <v>119.0365</v>
      </c>
      <c r="C25" s="5">
        <v>119.0715</v>
      </c>
      <c r="D25" s="6" t="s">
        <v>11</v>
      </c>
      <c r="E25" s="7">
        <v>1</v>
      </c>
      <c r="F25" s="110"/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  <c r="T25" s="111"/>
      <c r="U25" s="111"/>
      <c r="V25" s="139"/>
    </row>
    <row r="26" spans="1:22" ht="20.100000000000001" customHeight="1">
      <c r="A26" s="4" t="s">
        <v>33</v>
      </c>
      <c r="B26" s="5">
        <v>123.044</v>
      </c>
      <c r="C26" s="5">
        <v>123.10599999999999</v>
      </c>
      <c r="D26" s="6" t="s">
        <v>11</v>
      </c>
      <c r="E26" s="7">
        <v>1</v>
      </c>
      <c r="F26" s="101"/>
      <c r="G26" s="101"/>
      <c r="H26" s="101"/>
      <c r="I26" s="103"/>
      <c r="J26" s="101"/>
      <c r="K26" s="103"/>
      <c r="L26" s="103"/>
      <c r="M26" s="103"/>
      <c r="N26" s="101"/>
      <c r="O26" s="101"/>
      <c r="P26" s="101"/>
      <c r="Q26" s="101"/>
      <c r="R26" s="101"/>
      <c r="S26" s="101"/>
      <c r="T26" s="101"/>
      <c r="U26" s="101"/>
      <c r="V26" s="139"/>
    </row>
    <row r="27" spans="1:22" ht="20.100000000000001" customHeight="1">
      <c r="A27" s="4" t="s">
        <v>34</v>
      </c>
      <c r="B27" s="5">
        <v>184.4</v>
      </c>
      <c r="C27" s="5">
        <v>184.6</v>
      </c>
      <c r="D27" s="6" t="s">
        <v>9</v>
      </c>
      <c r="E27" s="7">
        <v>0.25</v>
      </c>
      <c r="F27" s="101"/>
      <c r="G27" s="100"/>
      <c r="H27" s="100"/>
      <c r="I27" s="100"/>
      <c r="J27" s="100"/>
      <c r="K27" s="101"/>
      <c r="L27" s="100"/>
      <c r="M27" s="100"/>
      <c r="N27" s="100"/>
      <c r="O27" s="100"/>
      <c r="P27" s="101"/>
      <c r="Q27" s="100"/>
      <c r="R27" s="100"/>
      <c r="S27" s="100"/>
      <c r="T27" s="100"/>
      <c r="U27" s="101"/>
      <c r="V27" s="139"/>
    </row>
    <row r="28" spans="1:22" ht="20.100000000000001" customHeight="1">
      <c r="A28" s="4" t="s">
        <v>35</v>
      </c>
      <c r="B28" s="5">
        <v>136.80000000000001</v>
      </c>
      <c r="C28" s="5">
        <v>137</v>
      </c>
      <c r="D28" s="6" t="s">
        <v>7</v>
      </c>
      <c r="E28" s="7">
        <v>0.2</v>
      </c>
      <c r="F28" s="99"/>
      <c r="G28" s="100"/>
      <c r="H28" s="100"/>
      <c r="I28" s="100"/>
      <c r="J28" s="99"/>
      <c r="K28" s="100"/>
      <c r="L28" s="100"/>
      <c r="M28" s="99"/>
      <c r="N28" s="100"/>
      <c r="O28" s="100"/>
      <c r="P28" s="100"/>
      <c r="Q28" s="99"/>
      <c r="R28" s="100"/>
      <c r="S28" s="100"/>
      <c r="T28" s="100"/>
      <c r="U28" s="99"/>
      <c r="V28" s="139"/>
    </row>
    <row r="29" spans="1:22" ht="20.100000000000001" customHeight="1">
      <c r="A29" s="4" t="s">
        <v>36</v>
      </c>
      <c r="B29" s="5">
        <v>131.5</v>
      </c>
      <c r="C29" s="5">
        <v>131.69999999999999</v>
      </c>
      <c r="D29" s="6" t="s">
        <v>7</v>
      </c>
      <c r="E29" s="7">
        <v>0.2</v>
      </c>
      <c r="F29" s="99"/>
      <c r="G29" s="100"/>
      <c r="H29" s="100"/>
      <c r="I29" s="100"/>
      <c r="J29" s="99"/>
      <c r="K29" s="100"/>
      <c r="L29" s="100"/>
      <c r="M29" s="99"/>
      <c r="N29" s="100"/>
      <c r="O29" s="100"/>
      <c r="P29" s="100"/>
      <c r="Q29" s="99"/>
      <c r="R29" s="100"/>
      <c r="S29" s="100"/>
      <c r="T29" s="100"/>
      <c r="U29" s="99"/>
      <c r="V29" s="139"/>
    </row>
    <row r="30" spans="1:22" ht="20.100000000000001" customHeight="1">
      <c r="A30" s="4" t="s">
        <v>37</v>
      </c>
      <c r="B30" s="5">
        <v>0</v>
      </c>
      <c r="C30" s="5">
        <v>1.6</v>
      </c>
      <c r="D30" s="6" t="s">
        <v>21</v>
      </c>
      <c r="E30" s="7">
        <v>0.2</v>
      </c>
      <c r="F30" s="99"/>
      <c r="G30" s="100"/>
      <c r="H30" s="100"/>
      <c r="I30" s="100"/>
      <c r="J30" s="99"/>
      <c r="K30" s="100"/>
      <c r="L30" s="100"/>
      <c r="M30" s="99"/>
      <c r="N30" s="100"/>
      <c r="O30" s="100"/>
      <c r="P30" s="100"/>
      <c r="Q30" s="99"/>
      <c r="R30" s="100"/>
      <c r="S30" s="100"/>
      <c r="T30" s="100"/>
      <c r="U30" s="99"/>
      <c r="V30" s="139"/>
    </row>
    <row r="31" spans="1:22" ht="20.100000000000001" customHeight="1">
      <c r="A31" s="4" t="s">
        <v>38</v>
      </c>
      <c r="B31" s="5">
        <v>0</v>
      </c>
      <c r="C31" s="5">
        <v>6.3</v>
      </c>
      <c r="D31" s="6" t="s">
        <v>21</v>
      </c>
      <c r="E31" s="7">
        <v>0.2</v>
      </c>
      <c r="F31" s="99"/>
      <c r="G31" s="100"/>
      <c r="H31" s="100"/>
      <c r="I31" s="100"/>
      <c r="J31" s="99"/>
      <c r="K31" s="100"/>
      <c r="L31" s="100"/>
      <c r="M31" s="99"/>
      <c r="N31" s="100"/>
      <c r="O31" s="100"/>
      <c r="P31" s="100"/>
      <c r="Q31" s="99"/>
      <c r="R31" s="100"/>
      <c r="S31" s="100"/>
      <c r="T31" s="100"/>
      <c r="U31" s="99"/>
      <c r="V31" s="139"/>
    </row>
    <row r="32" spans="1:22" ht="20.100000000000001" customHeight="1">
      <c r="A32" s="4" t="s">
        <v>39</v>
      </c>
      <c r="B32" s="5">
        <v>0</v>
      </c>
      <c r="C32" s="5">
        <v>0.04</v>
      </c>
      <c r="D32" s="6" t="s">
        <v>40</v>
      </c>
      <c r="E32" s="7">
        <v>1</v>
      </c>
      <c r="F32" s="101"/>
      <c r="G32" s="101"/>
      <c r="H32" s="101"/>
      <c r="I32" s="103"/>
      <c r="J32" s="101"/>
      <c r="K32" s="101"/>
      <c r="L32" s="101"/>
      <c r="M32" s="101"/>
      <c r="N32" s="101"/>
      <c r="O32" s="101"/>
      <c r="P32" s="101"/>
      <c r="Q32" s="101"/>
      <c r="R32" s="101"/>
      <c r="S32" s="101"/>
      <c r="T32" s="101"/>
      <c r="U32" s="101"/>
      <c r="V32" s="139"/>
    </row>
    <row r="33" spans="1:22" ht="20.100000000000001" customHeight="1">
      <c r="A33" s="4" t="s">
        <v>41</v>
      </c>
      <c r="B33" s="5">
        <v>0</v>
      </c>
      <c r="C33" s="5">
        <v>7.0000000000000007E-2</v>
      </c>
      <c r="D33" s="6" t="s">
        <v>42</v>
      </c>
      <c r="E33" s="7">
        <v>1</v>
      </c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1"/>
      <c r="Q33" s="101"/>
      <c r="R33" s="101"/>
      <c r="S33" s="101"/>
      <c r="T33" s="101"/>
      <c r="U33" s="101"/>
      <c r="V33" s="139"/>
    </row>
    <row r="34" spans="1:22" ht="20.100000000000001" customHeight="1" thickBot="1">
      <c r="A34" s="4" t="s">
        <v>43</v>
      </c>
      <c r="B34" s="5">
        <v>0</v>
      </c>
      <c r="C34" s="5">
        <v>999</v>
      </c>
      <c r="D34" s="6" t="s">
        <v>18</v>
      </c>
      <c r="E34" s="155">
        <v>1</v>
      </c>
      <c r="F34" s="112"/>
      <c r="G34" s="112"/>
      <c r="H34" s="112"/>
      <c r="I34" s="113"/>
      <c r="J34" s="112"/>
      <c r="K34" s="112"/>
      <c r="L34" s="112"/>
      <c r="M34" s="112"/>
      <c r="N34" s="112"/>
      <c r="O34" s="112"/>
      <c r="P34" s="112"/>
      <c r="Q34" s="112"/>
      <c r="R34" s="112"/>
      <c r="S34" s="112"/>
      <c r="T34" s="112"/>
      <c r="U34" s="112"/>
      <c r="V34" s="139"/>
    </row>
    <row r="35" spans="1:22" ht="20.100000000000001" customHeight="1">
      <c r="A35" s="132"/>
      <c r="D35" s="164"/>
      <c r="E35" s="166" t="s">
        <v>69</v>
      </c>
      <c r="F35" s="157"/>
      <c r="G35" s="157"/>
      <c r="H35" s="157"/>
      <c r="I35" s="158"/>
      <c r="J35" s="157"/>
      <c r="K35" s="158"/>
      <c r="L35" s="157"/>
      <c r="M35" s="158"/>
      <c r="N35" s="157"/>
      <c r="O35" s="157"/>
      <c r="P35" s="157"/>
      <c r="Q35" s="157"/>
      <c r="R35" s="157"/>
      <c r="S35" s="157"/>
      <c r="T35" s="157"/>
      <c r="U35" s="159"/>
      <c r="V35" s="139"/>
    </row>
    <row r="36" spans="1:22" ht="20.100000000000001" customHeight="1" thickBot="1">
      <c r="A36" s="132"/>
      <c r="C36" s="2">
        <v>114</v>
      </c>
      <c r="D36" s="165">
        <v>95</v>
      </c>
      <c r="E36" s="167" t="s">
        <v>70</v>
      </c>
      <c r="F36" s="160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0"/>
      <c r="T36" s="160"/>
      <c r="U36" s="161"/>
      <c r="V36" s="139"/>
    </row>
    <row r="37" spans="1:22">
      <c r="A37" s="132"/>
      <c r="B37" s="132"/>
      <c r="C37" s="132"/>
      <c r="D37" s="162"/>
      <c r="E37" s="132"/>
      <c r="F37" s="132"/>
      <c r="G37" s="132"/>
      <c r="H37" s="132"/>
      <c r="I37" s="132"/>
      <c r="J37" s="132"/>
      <c r="K37" s="132"/>
      <c r="L37" s="132"/>
      <c r="M37" s="132"/>
      <c r="N37" s="132"/>
      <c r="O37" s="132"/>
      <c r="P37" s="132"/>
      <c r="Q37" s="132"/>
      <c r="R37" s="132"/>
      <c r="S37" s="133"/>
      <c r="T37" s="156" t="s">
        <v>71</v>
      </c>
      <c r="U37" s="163"/>
      <c r="V37" s="139"/>
    </row>
    <row r="38" spans="1:22" ht="15.75" thickBot="1">
      <c r="A38" s="132"/>
      <c r="B38" s="132"/>
      <c r="C38" s="132"/>
      <c r="D38" s="132"/>
      <c r="E38" s="132"/>
      <c r="F38" s="132"/>
      <c r="G38" s="132"/>
      <c r="H38" s="132"/>
      <c r="I38" s="132"/>
      <c r="J38" s="132"/>
      <c r="K38" s="132"/>
      <c r="L38" s="132"/>
      <c r="M38" s="132"/>
      <c r="N38" s="132"/>
      <c r="O38" s="132"/>
      <c r="P38" s="132"/>
      <c r="Q38" s="132"/>
      <c r="R38" s="132"/>
      <c r="S38" s="133"/>
      <c r="T38" s="148" t="s">
        <v>72</v>
      </c>
      <c r="U38" s="149"/>
      <c r="V38" s="139"/>
    </row>
    <row r="39" spans="1:22" ht="15.75" thickBot="1">
      <c r="A39" s="135"/>
      <c r="B39" s="135"/>
      <c r="C39" s="135"/>
      <c r="D39" s="135"/>
      <c r="E39" s="135"/>
      <c r="F39" s="135"/>
      <c r="G39" s="135"/>
      <c r="H39" s="135"/>
      <c r="I39" s="135"/>
      <c r="J39" s="135"/>
      <c r="K39" s="135"/>
      <c r="L39" s="135"/>
      <c r="M39" s="135"/>
      <c r="N39" s="135"/>
      <c r="O39" s="135"/>
      <c r="P39" s="135"/>
      <c r="Q39" s="135"/>
      <c r="R39" s="135"/>
      <c r="S39" s="136"/>
      <c r="T39" s="137"/>
      <c r="U39" s="135"/>
      <c r="V39" s="138"/>
    </row>
    <row r="40" spans="1:22" ht="15.75" thickTop="1">
      <c r="V40" s="134"/>
    </row>
    <row r="41" spans="1:22">
      <c r="E41" s="144" t="s">
        <v>67</v>
      </c>
      <c r="F41" s="1" t="e">
        <f>IF(F25&gt;0,1,#N/A)</f>
        <v>#N/A</v>
      </c>
      <c r="G41" s="1" t="e">
        <f>IF(G25&gt;0,2,#N/A)</f>
        <v>#N/A</v>
      </c>
      <c r="H41" s="1" t="e">
        <f>IF(H25&gt;0,3,#N/A)</f>
        <v>#N/A</v>
      </c>
      <c r="I41" s="1" t="e">
        <f>IF(I25&gt;0,4,#N/A)</f>
        <v>#N/A</v>
      </c>
      <c r="J41" s="1" t="e">
        <f>IF(J25&gt;0,5,#N/A)</f>
        <v>#N/A</v>
      </c>
      <c r="K41" s="1" t="e">
        <f>IF(K25&gt;0,6,#N/A)</f>
        <v>#N/A</v>
      </c>
      <c r="L41" s="1" t="e">
        <f>IF(L25&gt;0,7,#N/A)</f>
        <v>#N/A</v>
      </c>
      <c r="M41" s="1" t="e">
        <f>IF(M25&gt;0,8,#N/A)</f>
        <v>#N/A</v>
      </c>
      <c r="N41" s="1" t="e">
        <f>IF(N25&gt;0,9,#N/A)</f>
        <v>#N/A</v>
      </c>
      <c r="O41" s="1" t="e">
        <f>IF(O25&gt;0,10,#N/A)</f>
        <v>#N/A</v>
      </c>
      <c r="P41" s="1" t="e">
        <f>IF(P25&gt;0,11,#N/A)</f>
        <v>#N/A</v>
      </c>
      <c r="Q41" s="1" t="e">
        <f>IF(Q25&gt;0,12,#N/A)</f>
        <v>#N/A</v>
      </c>
      <c r="R41" s="1" t="e">
        <f>IF(R25&gt;0,13,#N/A)</f>
        <v>#N/A</v>
      </c>
      <c r="S41" s="1" t="e">
        <f>IF(S25&gt;0,14,#N/A)</f>
        <v>#N/A</v>
      </c>
      <c r="T41" s="1" t="e">
        <f>IF(T25&gt;0,15,#N/A)</f>
        <v>#N/A</v>
      </c>
      <c r="U41" s="1" t="e">
        <f>IF(U25&gt;0,16,#N/A)</f>
        <v>#N/A</v>
      </c>
      <c r="V41" s="134"/>
    </row>
    <row r="42" spans="1:22">
      <c r="E42" s="145" t="s">
        <v>64</v>
      </c>
      <c r="F42" s="1" t="e">
        <f>IF(F22&gt;0,1,#N/A)</f>
        <v>#N/A</v>
      </c>
      <c r="G42" s="1" t="e">
        <f>IF(G22&gt;0,2,#N/A)</f>
        <v>#N/A</v>
      </c>
      <c r="H42" s="1" t="e">
        <f>IF(H22&gt;0,3,#N/A)</f>
        <v>#N/A</v>
      </c>
      <c r="I42" s="1" t="e">
        <f>IF(I22&gt;0,4,#N/A)</f>
        <v>#N/A</v>
      </c>
      <c r="J42" s="1" t="e">
        <f>IF(J22&gt;0,5,#N/A)</f>
        <v>#N/A</v>
      </c>
      <c r="K42" s="1" t="e">
        <f>IF(K22&gt;0,6,#N/A)</f>
        <v>#N/A</v>
      </c>
      <c r="L42" s="1" t="e">
        <f>IF(L22&gt;0,7,#N/A)</f>
        <v>#N/A</v>
      </c>
      <c r="M42" s="1" t="e">
        <f>IF(M22&gt;0,8,#N/A)</f>
        <v>#N/A</v>
      </c>
      <c r="N42" s="1" t="e">
        <f>IF(N22&gt;0,9,#N/A)</f>
        <v>#N/A</v>
      </c>
      <c r="O42" s="1" t="e">
        <f>IF(O22&gt;0,10,#N/A)</f>
        <v>#N/A</v>
      </c>
      <c r="P42" s="1" t="e">
        <f>IF(P22&gt;0,11,#N/A)</f>
        <v>#N/A</v>
      </c>
      <c r="Q42" s="1" t="e">
        <f>IF(Q22&gt;0,12,#N/A)</f>
        <v>#N/A</v>
      </c>
      <c r="R42" s="1" t="e">
        <f>IF(R22&gt;0,13,#N/A)</f>
        <v>#N/A</v>
      </c>
      <c r="S42" s="1" t="e">
        <f>IF(S22&gt;0,14,#N/A)</f>
        <v>#N/A</v>
      </c>
      <c r="T42" s="1" t="e">
        <f>IF(T22&gt;0,15,#N/A)</f>
        <v>#N/A</v>
      </c>
      <c r="U42" s="1" t="e">
        <f>IF(U22&gt;0,16,#N/A)</f>
        <v>#N/A</v>
      </c>
    </row>
    <row r="43" spans="1:22">
      <c r="E43" s="146" t="s">
        <v>65</v>
      </c>
      <c r="F43" s="1" t="e">
        <f>IF(F13&gt;0,1,#N/A)</f>
        <v>#N/A</v>
      </c>
      <c r="G43" s="1" t="e">
        <f>IF(G13&gt;0,2,#N/A)</f>
        <v>#N/A</v>
      </c>
      <c r="H43" s="1" t="e">
        <f>IF(H13&gt;0,3,#N/A)</f>
        <v>#N/A</v>
      </c>
      <c r="I43" s="1" t="e">
        <f>IF(I13&gt;0,4,#N/A)</f>
        <v>#N/A</v>
      </c>
      <c r="J43" s="1" t="e">
        <f>IF(J13&gt;0,5,#N/A)</f>
        <v>#N/A</v>
      </c>
      <c r="K43" s="1" t="e">
        <f>IF(K13&gt;0,6,#N/A)</f>
        <v>#N/A</v>
      </c>
      <c r="L43" s="1" t="e">
        <f>IF(L13&gt;0,7,#N/A)</f>
        <v>#N/A</v>
      </c>
      <c r="M43" s="1" t="e">
        <f>IF(M13&gt;0,8,#N/A)</f>
        <v>#N/A</v>
      </c>
      <c r="N43" s="1" t="e">
        <f>IF(N13&gt;0,9,#N/A)</f>
        <v>#N/A</v>
      </c>
      <c r="O43" s="1" t="e">
        <f>IF(O13&gt;0,10,#N/A)</f>
        <v>#N/A</v>
      </c>
      <c r="P43" s="1" t="e">
        <f>IF(P13&gt;0,11,#N/A)</f>
        <v>#N/A</v>
      </c>
      <c r="Q43" s="1" t="e">
        <f>IF(Q13&gt;0,12,#N/A)</f>
        <v>#N/A</v>
      </c>
      <c r="R43" s="1" t="e">
        <f>IF(R13&gt;0,13,#N/A)</f>
        <v>#N/A</v>
      </c>
      <c r="S43" s="1" t="e">
        <f>IF(S13&gt;0,14,#N/A)</f>
        <v>#N/A</v>
      </c>
      <c r="T43" s="1" t="e">
        <f>IF(T13&gt;0,15,#N/A)</f>
        <v>#N/A</v>
      </c>
      <c r="U43" s="1" t="e">
        <f>IF(U13&gt;0,16,#N/A)</f>
        <v>#N/A</v>
      </c>
    </row>
    <row r="44" spans="1:22">
      <c r="E44" s="147" t="s">
        <v>66</v>
      </c>
      <c r="F44" s="1" t="e">
        <f>IF(F23&gt;0,1,#N/A)</f>
        <v>#N/A</v>
      </c>
      <c r="G44" s="1" t="e">
        <f>IF(G23&gt;0,2,#N/A)</f>
        <v>#N/A</v>
      </c>
      <c r="H44" s="1" t="e">
        <f>IF(H23&gt;0,3,#N/A)</f>
        <v>#N/A</v>
      </c>
      <c r="I44" s="1" t="e">
        <f>IF(I23&gt;0,4,#N/A)</f>
        <v>#N/A</v>
      </c>
      <c r="J44" s="1" t="e">
        <f>IF(J23&gt;0,5,#N/A)</f>
        <v>#N/A</v>
      </c>
      <c r="K44" s="1" t="e">
        <f>IF(K23&gt;0,6,#N/A)</f>
        <v>#N/A</v>
      </c>
      <c r="L44" s="1" t="e">
        <f>IF(L23&gt;0,7,#N/A)</f>
        <v>#N/A</v>
      </c>
      <c r="M44" s="1" t="e">
        <f>IF(M23&gt;0,8,#N/A)</f>
        <v>#N/A</v>
      </c>
      <c r="N44" s="1" t="e">
        <f>IF(N23&gt;0,9,#N/A)</f>
        <v>#N/A</v>
      </c>
      <c r="O44" s="1" t="e">
        <f>IF(O23&gt;0,10,#N/A)</f>
        <v>#N/A</v>
      </c>
      <c r="P44" s="1" t="e">
        <f>IF(P23&gt;0,11,#N/A)</f>
        <v>#N/A</v>
      </c>
      <c r="Q44" s="1" t="e">
        <f>IF(Q23&gt;0,12,#N/A)</f>
        <v>#N/A</v>
      </c>
      <c r="R44" s="1" t="e">
        <f>IF(R23&gt;0,13,#N/A)</f>
        <v>#N/A</v>
      </c>
      <c r="S44" s="1" t="e">
        <f>IF(S23&gt;0,14,#N/A)</f>
        <v>#N/A</v>
      </c>
      <c r="T44" s="1" t="e">
        <f>IF(T23&gt;0,15,#N/A)</f>
        <v>#N/A</v>
      </c>
      <c r="U44" s="1" t="e">
        <f>IF(U23&gt;0,16,#N/A)</f>
        <v>#N/A</v>
      </c>
    </row>
    <row r="100" spans="1:1">
      <c r="A100" s="1">
        <v>114</v>
      </c>
    </row>
  </sheetData>
  <sheetProtection formatCells="0" formatColumns="0"/>
  <protectedRanges>
    <protectedRange sqref="F9:U9" name="Plage1"/>
  </protectedRanges>
  <mergeCells count="2">
    <mergeCell ref="F1:U1"/>
    <mergeCell ref="F3:U3"/>
  </mergeCells>
  <pageMargins left="0.7" right="0.7" top="0.75" bottom="0.75" header="0.3" footer="0.3"/>
  <pageSetup paperSize="9" orientation="portrait" r:id="rId1"/>
  <drawing r:id="rId2"/>
  <legacyDrawing r:id="rId3"/>
  <controls>
    <control shapeId="3073" r:id="rId4" name="cmd_Enregistrement_OF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92D050"/>
  </sheetPr>
  <dimension ref="A1:AB100"/>
  <sheetViews>
    <sheetView zoomScale="70" zoomScaleNormal="70" workbookViewId="0">
      <selection activeCell="E7" sqref="E7"/>
    </sheetView>
  </sheetViews>
  <sheetFormatPr baseColWidth="10" defaultRowHeight="15"/>
  <cols>
    <col min="2" max="2" width="16.140625" customWidth="1"/>
    <col min="3" max="3" width="11.7109375" bestFit="1" customWidth="1"/>
    <col min="4" max="4" width="14.85546875" customWidth="1"/>
    <col min="18" max="18" width="13.28515625" customWidth="1"/>
    <col min="20" max="20" width="13.42578125" bestFit="1" customWidth="1"/>
    <col min="21" max="21" width="13.5703125" bestFit="1" customWidth="1"/>
    <col min="22" max="22" width="14.140625" customWidth="1"/>
    <col min="25" max="25" width="11.42578125" hidden="1" customWidth="1"/>
    <col min="26" max="26" width="18.42578125" hidden="1" customWidth="1"/>
    <col min="27" max="27" width="15.140625" hidden="1" customWidth="1"/>
  </cols>
  <sheetData>
    <row r="1" spans="1:28" ht="20.25" thickTop="1" thickBot="1">
      <c r="A1" s="11" t="s">
        <v>45</v>
      </c>
      <c r="B1" s="12">
        <v>119.054</v>
      </c>
      <c r="C1" s="10"/>
      <c r="D1" s="172" t="s">
        <v>48</v>
      </c>
      <c r="E1" s="173"/>
      <c r="F1" s="174"/>
      <c r="G1" s="10"/>
      <c r="H1" s="26" t="s">
        <v>52</v>
      </c>
      <c r="I1" s="31" t="e">
        <f>B1+F3*B17</f>
        <v>#DIV/0!</v>
      </c>
      <c r="J1" s="10"/>
      <c r="K1" s="10"/>
      <c r="L1" s="10"/>
      <c r="M1" s="10"/>
      <c r="N1" s="10"/>
      <c r="O1" s="10"/>
      <c r="P1" s="175" t="s">
        <v>62</v>
      </c>
      <c r="Q1" s="176"/>
      <c r="R1" s="59" t="s">
        <v>63</v>
      </c>
      <c r="S1" s="10"/>
      <c r="U1" s="115"/>
      <c r="V1" s="122"/>
      <c r="W1" s="10"/>
      <c r="X1" s="10"/>
      <c r="Y1" s="53" t="s">
        <v>58</v>
      </c>
      <c r="Z1" s="62" t="s">
        <v>57</v>
      </c>
      <c r="AA1" s="63" t="s">
        <v>56</v>
      </c>
      <c r="AB1" s="10"/>
    </row>
    <row r="2" spans="1:28" ht="19.5" thickBot="1">
      <c r="A2" s="13" t="s">
        <v>46</v>
      </c>
      <c r="B2" s="14">
        <v>119.0715</v>
      </c>
      <c r="C2" s="10"/>
      <c r="D2" s="17" t="s">
        <v>49</v>
      </c>
      <c r="E2" s="18" t="s">
        <v>59</v>
      </c>
      <c r="F2" s="19" t="s">
        <v>50</v>
      </c>
      <c r="G2" s="10"/>
      <c r="H2" s="27" t="s">
        <v>53</v>
      </c>
      <c r="I2" s="32" t="e">
        <f>B1-F3*B17</f>
        <v>#DIV/0!</v>
      </c>
      <c r="J2" s="10"/>
      <c r="K2" s="10"/>
      <c r="L2" s="10"/>
      <c r="M2" s="10"/>
      <c r="N2" s="10"/>
      <c r="O2" s="10"/>
      <c r="P2" s="177">
        <v>1.3</v>
      </c>
      <c r="Q2" s="178"/>
      <c r="R2" s="60">
        <v>1</v>
      </c>
      <c r="S2" s="10"/>
      <c r="U2" s="115"/>
      <c r="V2" s="122"/>
      <c r="W2" s="10"/>
      <c r="X2" s="10"/>
      <c r="Y2" s="67" t="str">
        <f>IF('CR25'!F25&gt;0,'CR25'!F25,"")</f>
        <v/>
      </c>
      <c r="Z2" s="68" t="str">
        <f ca="1">IF(Y2="","",RAND())</f>
        <v/>
      </c>
      <c r="AA2" s="65" t="e">
        <f ca="1">INDEX($Y:$Y,MATCH(SMALL($Z$2:$Z$17,ROW()-1),$Z:$Z,0))</f>
        <v>#NUM!</v>
      </c>
      <c r="AB2" s="10"/>
    </row>
    <row r="3" spans="1:28" ht="16.5" thickTop="1" thickBot="1">
      <c r="A3" s="15" t="s">
        <v>47</v>
      </c>
      <c r="B3" s="16">
        <v>119.0365</v>
      </c>
      <c r="C3" s="10"/>
      <c r="D3" s="20">
        <v>1.1279999999999999</v>
      </c>
      <c r="E3" s="21">
        <v>3.6859999999999999</v>
      </c>
      <c r="F3" s="22">
        <v>3</v>
      </c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16"/>
      <c r="V3" s="123"/>
      <c r="W3" s="10"/>
      <c r="X3" s="10"/>
      <c r="Y3" s="52" t="str">
        <f>IF('CR25'!G25&gt;0,'CR25'!G25,"")</f>
        <v/>
      </c>
      <c r="Z3" s="61" t="str">
        <f t="shared" ref="Z3:Z17" ca="1" si="0">IF(Y3="","",RAND())</f>
        <v/>
      </c>
      <c r="AA3" s="65" t="e">
        <f t="shared" ref="AA3:AA6" ca="1" si="1">INDEX($Y:$Y,MATCH(SMALL($Z$2:$Z$18,ROW()-1),$Z:$Z,0))</f>
        <v>#NUM!</v>
      </c>
      <c r="AB3" s="10"/>
    </row>
    <row r="4" spans="1:28" ht="25.5" customHeight="1" thickTop="1" thickBot="1">
      <c r="A4" s="10"/>
      <c r="B4" s="10"/>
      <c r="C4" s="10"/>
      <c r="D4" s="10"/>
      <c r="E4" s="10"/>
      <c r="F4" s="10"/>
      <c r="G4" s="10"/>
      <c r="H4" s="41" t="s">
        <v>55</v>
      </c>
      <c r="I4" s="42" t="e">
        <f>B16*E3</f>
        <v>#DIV/0!</v>
      </c>
      <c r="J4" s="10"/>
      <c r="K4" s="10"/>
      <c r="L4" s="10"/>
      <c r="M4" s="10"/>
      <c r="N4" s="10"/>
      <c r="O4" s="10"/>
      <c r="P4" s="10"/>
      <c r="Q4" s="10"/>
      <c r="R4" s="10"/>
      <c r="S4" s="10"/>
      <c r="U4" s="115"/>
      <c r="V4" s="123"/>
      <c r="W4" s="10"/>
      <c r="X4" s="10"/>
      <c r="Y4" s="52" t="str">
        <f>IF('CR25'!H25&gt;0,'CR25'!H25,"")</f>
        <v/>
      </c>
      <c r="Z4" s="61" t="str">
        <f t="shared" ca="1" si="0"/>
        <v/>
      </c>
      <c r="AA4" s="65" t="e">
        <f t="shared" ca="1" si="1"/>
        <v>#NUM!</v>
      </c>
      <c r="AB4" s="10"/>
    </row>
    <row r="5" spans="1:28" ht="21.75" customHeight="1" thickTop="1" thickBot="1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U5" s="56" t="s">
        <v>60</v>
      </c>
      <c r="V5" s="124" t="s">
        <v>61</v>
      </c>
      <c r="X5" s="10"/>
      <c r="Y5" s="52" t="str">
        <f>IF('CR25'!I25&gt;0,'CR25'!I25,"")</f>
        <v/>
      </c>
      <c r="Z5" s="61" t="str">
        <f t="shared" ca="1" si="0"/>
        <v/>
      </c>
      <c r="AA5" s="65" t="e">
        <f t="shared" ca="1" si="1"/>
        <v>#NUM!</v>
      </c>
      <c r="AB5" s="10"/>
    </row>
    <row r="6" spans="1:28" ht="21.75" customHeight="1" thickTop="1" thickBot="1">
      <c r="A6" s="23" t="s">
        <v>51</v>
      </c>
      <c r="B6" s="64"/>
      <c r="C6" s="40" t="str">
        <f>IF('CR25'!G25&gt;0,ABS('CR25'!G25-'CR25'!F25),"")</f>
        <v/>
      </c>
      <c r="D6" s="40" t="str">
        <f>IF('CR25'!H25&gt;0,ABS('CR25'!H25-'CR25'!G25),"")</f>
        <v/>
      </c>
      <c r="E6" s="40" t="str">
        <f>IF('CR25'!I25&gt;0,ABS('CR25'!I25-'CR25'!H25),"")</f>
        <v/>
      </c>
      <c r="F6" s="40" t="str">
        <f>IF('CR25'!J25&gt;0,ABS('CR25'!J25-'CR25'!I25),"")</f>
        <v/>
      </c>
      <c r="G6" s="40" t="str">
        <f>IF('CR25'!K25&gt;0,ABS('CR25'!K25-'CR25'!J25),"")</f>
        <v/>
      </c>
      <c r="H6" s="40" t="str">
        <f>IF('CR25'!L25&gt;0,ABS('CR25'!L25-'CR25'!K25),"")</f>
        <v/>
      </c>
      <c r="I6" s="40" t="str">
        <f>IF('CR25'!M25&gt;0,ABS('CR25'!M25-'CR25'!L25),"")</f>
        <v/>
      </c>
      <c r="J6" s="40" t="str">
        <f>IF('CR25'!N25&gt;0,ABS('CR25'!N25-'CR25'!M25),"")</f>
        <v/>
      </c>
      <c r="K6" s="40" t="str">
        <f>IF('CR25'!O25&gt;0,ABS('CR25'!O25-'CR25'!N25),"")</f>
        <v/>
      </c>
      <c r="L6" s="40" t="str">
        <f>IF('CR25'!P25&gt;0,ABS('CR25'!P25-'CR25'!O25),"")</f>
        <v/>
      </c>
      <c r="M6" s="40" t="str">
        <f>IF('CR25'!Q25&gt;0,ABS('CR25'!Q25-'CR25'!P25),"")</f>
        <v/>
      </c>
      <c r="N6" s="40" t="str">
        <f>IF('CR25'!R25&gt;0,ABS('CR25'!R25-'CR25'!Q25),"")</f>
        <v/>
      </c>
      <c r="O6" s="40" t="str">
        <f>IF('CR25'!S25&gt;0,ABS('CR25'!S25-'CR25'!R25),"")</f>
        <v/>
      </c>
      <c r="P6" s="40" t="str">
        <f>IF('CR25'!T25&gt;0,ABS('CR25'!T25-'CR25'!S25),"")</f>
        <v/>
      </c>
      <c r="Q6" s="40" t="str">
        <f>IF('CR25'!U25&gt;0,ABS('CR25'!U25-'CR25'!T25),"")</f>
        <v/>
      </c>
      <c r="R6" s="10"/>
      <c r="S6" s="10"/>
      <c r="U6" s="57" t="e">
        <f>[1]A35534!$K$14</f>
        <v>#DIV/0!</v>
      </c>
      <c r="V6" s="125" t="e">
        <f>[1]A35534!$L$14</f>
        <v>#DIV/0!</v>
      </c>
      <c r="X6" s="10"/>
      <c r="Y6" s="52" t="str">
        <f>IF('CR25'!J25&gt;0,'CR25'!J25,"")</f>
        <v/>
      </c>
      <c r="Z6" s="61" t="str">
        <f t="shared" ca="1" si="0"/>
        <v/>
      </c>
      <c r="AA6" s="66" t="e">
        <f t="shared" ca="1" si="1"/>
        <v>#NUM!</v>
      </c>
      <c r="AB6" s="10"/>
    </row>
    <row r="7" spans="1:28" ht="16.5" thickTop="1" thickBot="1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58" t="e">
        <f>IF(U6&gt;P2,"Capable","Non capable")</f>
        <v>#DIV/0!</v>
      </c>
      <c r="V7" s="126" t="e">
        <f>IF(V6&gt;R2,"Capable","Non Capable")</f>
        <v>#DIV/0!</v>
      </c>
      <c r="X7" s="10"/>
      <c r="Y7" s="52" t="str">
        <f>IF('CR25'!K25&gt;0,'CR25'!K25,"")</f>
        <v/>
      </c>
      <c r="Z7" s="61" t="str">
        <f t="shared" ca="1" si="0"/>
        <v/>
      </c>
      <c r="AA7" s="10"/>
      <c r="AB7" s="10"/>
    </row>
    <row r="8" spans="1:28" ht="15.75" thickTop="1">
      <c r="A8" s="28" t="s">
        <v>45</v>
      </c>
      <c r="B8" s="35" t="e">
        <f>IF('CR25'!F25&gt;0,'119'!$B$1,#N/A)</f>
        <v>#N/A</v>
      </c>
      <c r="C8" s="36" t="e">
        <f>IF('CR25'!G25&gt;0,'119'!$B$1,#N/A)</f>
        <v>#N/A</v>
      </c>
      <c r="D8" s="36" t="e">
        <f>IF('CR25'!H25&gt;0,'119'!$B$1,#N/A)</f>
        <v>#N/A</v>
      </c>
      <c r="E8" s="36" t="e">
        <f>IF('CR25'!I25&gt;0,'119'!$B$1,#N/A)</f>
        <v>#N/A</v>
      </c>
      <c r="F8" s="36" t="e">
        <f>IF('CR25'!J25&gt;0,'119'!$B$1,#N/A)</f>
        <v>#N/A</v>
      </c>
      <c r="G8" s="36" t="e">
        <f>IF('CR25'!K25&gt;0,'119'!$B$1,#N/A)</f>
        <v>#N/A</v>
      </c>
      <c r="H8" s="36" t="e">
        <f>IF('CR25'!L25&gt;0,'119'!$B$1,#N/A)</f>
        <v>#N/A</v>
      </c>
      <c r="I8" s="36" t="e">
        <f>IF('CR25'!M25&gt;0,'119'!$B$1,#N/A)</f>
        <v>#N/A</v>
      </c>
      <c r="J8" s="36" t="e">
        <f>IF('CR25'!N25&gt;0,'119'!$B$1,#N/A)</f>
        <v>#N/A</v>
      </c>
      <c r="K8" s="36" t="e">
        <f>IF('CR25'!O25&gt;0,'119'!$B$1,#N/A)</f>
        <v>#N/A</v>
      </c>
      <c r="L8" s="36" t="e">
        <f>IF('CR25'!P25&gt;0,'119'!$B$1,#N/A)</f>
        <v>#N/A</v>
      </c>
      <c r="M8" s="36" t="e">
        <f>IF('CR25'!Q25&gt;0,'119'!$B$1,#N/A)</f>
        <v>#N/A</v>
      </c>
      <c r="N8" s="36" t="e">
        <f>IF('CR25'!R25&gt;0,'119'!$B$1,#N/A)</f>
        <v>#N/A</v>
      </c>
      <c r="O8" s="36" t="e">
        <f>IF('CR25'!S25&gt;0,'119'!$B$1,#N/A)</f>
        <v>#N/A</v>
      </c>
      <c r="P8" s="36" t="e">
        <f>IF('CR25'!T25&gt;0,'119'!$B$1,#N/A)</f>
        <v>#N/A</v>
      </c>
      <c r="Q8" s="37" t="e">
        <f>IF('CR25'!U25&gt;0,'119'!$B$1,#N/A)</f>
        <v>#N/A</v>
      </c>
      <c r="R8" s="10"/>
      <c r="S8" s="10"/>
      <c r="T8" s="10"/>
      <c r="U8" s="116"/>
      <c r="V8" s="123"/>
      <c r="W8" s="10"/>
      <c r="X8" s="10"/>
      <c r="Y8" s="52" t="str">
        <f>IF('CR25'!L25&gt;0,'CR25'!L25,"")</f>
        <v/>
      </c>
      <c r="Z8" s="61" t="str">
        <f t="shared" ca="1" si="0"/>
        <v/>
      </c>
      <c r="AA8" s="10"/>
      <c r="AB8" s="10"/>
    </row>
    <row r="9" spans="1:28">
      <c r="A9" s="29" t="s">
        <v>46</v>
      </c>
      <c r="B9" s="38" t="e">
        <f>IF('CR25'!F25&gt;0,'119'!$B$2,#N/A)</f>
        <v>#N/A</v>
      </c>
      <c r="C9" s="46" t="e">
        <f>IF('CR25'!G25&gt;0,'119'!$B$2,#N/A)</f>
        <v>#N/A</v>
      </c>
      <c r="D9" s="46" t="e">
        <f>IF('CR25'!H25&gt;0,'119'!$B$2,#N/A)</f>
        <v>#N/A</v>
      </c>
      <c r="E9" s="46" t="e">
        <f>IF('CR25'!I25&gt;0,'119'!$B$2,#N/A)</f>
        <v>#N/A</v>
      </c>
      <c r="F9" s="46" t="e">
        <f>IF('CR25'!J25&gt;0,'119'!$B$2,#N/A)</f>
        <v>#N/A</v>
      </c>
      <c r="G9" s="46" t="e">
        <f>IF('CR25'!K25&gt;0,'119'!$B$2,#N/A)</f>
        <v>#N/A</v>
      </c>
      <c r="H9" s="46" t="e">
        <f>IF('CR25'!L25&gt;0,'119'!$B$2,#N/A)</f>
        <v>#N/A</v>
      </c>
      <c r="I9" s="46" t="e">
        <f>IF('CR25'!M25&gt;0,'119'!$B$2,#N/A)</f>
        <v>#N/A</v>
      </c>
      <c r="J9" s="46" t="e">
        <f>IF('CR25'!N25&gt;0,'119'!$B$2,#N/A)</f>
        <v>#N/A</v>
      </c>
      <c r="K9" s="46" t="e">
        <f>IF('CR25'!O25&gt;0,'119'!$B$2,#N/A)</f>
        <v>#N/A</v>
      </c>
      <c r="L9" s="46" t="e">
        <f>IF('CR25'!P25&gt;0,'119'!$B$2,#N/A)</f>
        <v>#N/A</v>
      </c>
      <c r="M9" s="46" t="e">
        <f>IF('CR25'!Q25&gt;0,'119'!$B$2,#N/A)</f>
        <v>#N/A</v>
      </c>
      <c r="N9" s="46" t="e">
        <f>IF('CR25'!R25&gt;0,'119'!$B$2,#N/A)</f>
        <v>#N/A</v>
      </c>
      <c r="O9" s="46" t="e">
        <f>IF('CR25'!S25&gt;0,'119'!$B$2,#N/A)</f>
        <v>#N/A</v>
      </c>
      <c r="P9" s="46" t="e">
        <f>IF('CR25'!T25&gt;0,'119'!$B$2,#N/A)</f>
        <v>#N/A</v>
      </c>
      <c r="Q9" s="47" t="e">
        <f>IF('CR25'!U25&gt;0,'119'!$B$2,#N/A)</f>
        <v>#N/A</v>
      </c>
      <c r="R9" s="10"/>
      <c r="S9" s="10"/>
      <c r="T9" s="10"/>
      <c r="U9" s="116"/>
      <c r="V9" s="123"/>
      <c r="W9" s="10"/>
      <c r="X9" s="10"/>
      <c r="Y9" s="52" t="str">
        <f>IF('CR25'!M25&gt;0,'CR25'!M25,"")</f>
        <v/>
      </c>
      <c r="Z9" s="61" t="str">
        <f t="shared" ca="1" si="0"/>
        <v/>
      </c>
      <c r="AA9" s="10"/>
      <c r="AB9" s="10"/>
    </row>
    <row r="10" spans="1:28">
      <c r="A10" s="29" t="s">
        <v>47</v>
      </c>
      <c r="B10" s="38" t="e">
        <f>IF('CR25'!F25&gt;0,'119'!$B$3,#N/A)</f>
        <v>#N/A</v>
      </c>
      <c r="C10" s="46" t="e">
        <f>IF('CR25'!G25&gt;0,'119'!$B$3,#N/A)</f>
        <v>#N/A</v>
      </c>
      <c r="D10" s="46" t="e">
        <f>IF('CR25'!H25&gt;0,'119'!$B$3,#N/A)</f>
        <v>#N/A</v>
      </c>
      <c r="E10" s="46" t="e">
        <f>IF('CR25'!I25&gt;0,'119'!$B$3,#N/A)</f>
        <v>#N/A</v>
      </c>
      <c r="F10" s="46" t="e">
        <f>IF('CR25'!J25&gt;0,'119'!$B$3,#N/A)</f>
        <v>#N/A</v>
      </c>
      <c r="G10" s="46" t="e">
        <f>IF('CR25'!K25&gt;0,'119'!$B$3,#N/A)</f>
        <v>#N/A</v>
      </c>
      <c r="H10" s="46" t="e">
        <f>IF('CR25'!L25&gt;0,'119'!$B$3,#N/A)</f>
        <v>#N/A</v>
      </c>
      <c r="I10" s="46" t="e">
        <f>IF('CR25'!M25&gt;0,'119'!$B$3,#N/A)</f>
        <v>#N/A</v>
      </c>
      <c r="J10" s="46" t="e">
        <f>IF('CR25'!N25&gt;0,'119'!$B$3,#N/A)</f>
        <v>#N/A</v>
      </c>
      <c r="K10" s="46" t="e">
        <f>IF('CR25'!O25&gt;0,'119'!$B$3,#N/A)</f>
        <v>#N/A</v>
      </c>
      <c r="L10" s="46" t="e">
        <f>IF('CR25'!P25&gt;0,'119'!$B$3,#N/A)</f>
        <v>#N/A</v>
      </c>
      <c r="M10" s="46" t="e">
        <f>IF('CR25'!Q25&gt;0,'119'!$B$3,#N/A)</f>
        <v>#N/A</v>
      </c>
      <c r="N10" s="46" t="e">
        <f>IF('CR25'!R25&gt;0,'119'!$B$3,#N/A)</f>
        <v>#N/A</v>
      </c>
      <c r="O10" s="46" t="e">
        <f>IF('CR25'!S25&gt;0,'119'!$B$3,#N/A)</f>
        <v>#N/A</v>
      </c>
      <c r="P10" s="46" t="e">
        <f>IF('CR25'!T25&gt;0,'119'!$B$3,#N/A)</f>
        <v>#N/A</v>
      </c>
      <c r="Q10" s="47" t="e">
        <f>IF('CR25'!U25&gt;0,'119'!$B$3,#N/A)</f>
        <v>#N/A</v>
      </c>
      <c r="R10" s="10"/>
      <c r="S10" s="10"/>
      <c r="U10" s="115"/>
      <c r="V10" s="123"/>
      <c r="W10" s="10"/>
      <c r="X10" s="10"/>
      <c r="Y10" s="52" t="str">
        <f>IF('CR25'!N25&gt;0,'CR25'!N25,"")</f>
        <v/>
      </c>
      <c r="Z10" s="61" t="str">
        <f t="shared" ca="1" si="0"/>
        <v/>
      </c>
      <c r="AA10" s="10"/>
      <c r="AB10" s="10"/>
    </row>
    <row r="11" spans="1:28">
      <c r="A11" s="29" t="s">
        <v>52</v>
      </c>
      <c r="B11" s="38" t="e">
        <f>IF('CR25'!F25&gt;0,'119'!$I$1,#N/A)</f>
        <v>#N/A</v>
      </c>
      <c r="C11" s="46" t="e">
        <f>IF('CR25'!G25&gt;0,'119'!$I$1,#N/A)</f>
        <v>#N/A</v>
      </c>
      <c r="D11" s="46" t="e">
        <f>IF('CR25'!H25&gt;0,'119'!$I$1,#N/A)</f>
        <v>#N/A</v>
      </c>
      <c r="E11" s="46" t="e">
        <f>IF('CR25'!I25&gt;0,'119'!$I$1,#N/A)</f>
        <v>#N/A</v>
      </c>
      <c r="F11" s="46" t="e">
        <f>IF('CR25'!J25&gt;0,'119'!$I$1,#N/A)</f>
        <v>#N/A</v>
      </c>
      <c r="G11" s="46" t="e">
        <f>IF('CR25'!K25&gt;0,'119'!$I$1,#N/A)</f>
        <v>#N/A</v>
      </c>
      <c r="H11" s="46" t="e">
        <f>IF('CR25'!L25&gt;0,'119'!$I$1,#N/A)</f>
        <v>#N/A</v>
      </c>
      <c r="I11" s="46" t="e">
        <f>IF('CR25'!M25&gt;0,'119'!$I$1,#N/A)</f>
        <v>#N/A</v>
      </c>
      <c r="J11" s="46" t="e">
        <f>IF('CR25'!N25&gt;0,'119'!$I$1,#N/A)</f>
        <v>#N/A</v>
      </c>
      <c r="K11" s="46" t="e">
        <f>IF('CR25'!O25&gt;0,'119'!$I$1,#N/A)</f>
        <v>#N/A</v>
      </c>
      <c r="L11" s="46" t="e">
        <f>IF('CR25'!P25&gt;0,'119'!$I$1,#N/A)</f>
        <v>#N/A</v>
      </c>
      <c r="M11" s="46" t="e">
        <f>IF('CR25'!Q25&gt;0,'119'!$I$1,#N/A)</f>
        <v>#N/A</v>
      </c>
      <c r="N11" s="46" t="e">
        <f>IF('CR25'!R25&gt;0,'119'!$I$1,#N/A)</f>
        <v>#N/A</v>
      </c>
      <c r="O11" s="46" t="e">
        <f>IF('CR25'!S25&gt;0,'119'!$I$1,#N/A)</f>
        <v>#N/A</v>
      </c>
      <c r="P11" s="46" t="e">
        <f>IF('CR25'!T25&gt;0,'119'!$I$1,#N/A)</f>
        <v>#N/A</v>
      </c>
      <c r="Q11" s="47" t="e">
        <f>IF('CR25'!U25&gt;0,'119'!$I$1,#N/A)</f>
        <v>#N/A</v>
      </c>
      <c r="R11" s="10"/>
      <c r="S11" s="10"/>
      <c r="U11" s="115"/>
      <c r="V11" s="123"/>
      <c r="W11" s="10"/>
      <c r="X11" s="10"/>
      <c r="Y11" s="52" t="str">
        <f>IF('CR25'!O25&gt;0,'CR25'!O25,"")</f>
        <v/>
      </c>
      <c r="Z11" s="61" t="str">
        <f t="shared" ca="1" si="0"/>
        <v/>
      </c>
      <c r="AA11" s="10"/>
      <c r="AB11" s="10"/>
    </row>
    <row r="12" spans="1:28" ht="15.75" thickBot="1">
      <c r="A12" s="30" t="s">
        <v>53</v>
      </c>
      <c r="B12" s="39" t="e">
        <f>IF('CR25'!F25&gt;0,'119'!$I$2,#N/A)</f>
        <v>#N/A</v>
      </c>
      <c r="C12" s="48" t="e">
        <f>IF('CR25'!G25&gt;0,'119'!$I$2,#N/A)</f>
        <v>#N/A</v>
      </c>
      <c r="D12" s="48" t="e">
        <f>IF('CR25'!H25&gt;0,'119'!$I$2,#N/A)</f>
        <v>#N/A</v>
      </c>
      <c r="E12" s="48" t="e">
        <f>IF('CR25'!I25&gt;0,'119'!$I$2,#N/A)</f>
        <v>#N/A</v>
      </c>
      <c r="F12" s="48" t="e">
        <f>IF('CR25'!J25&gt;0,'119'!$I$2,#N/A)</f>
        <v>#N/A</v>
      </c>
      <c r="G12" s="48" t="e">
        <f>IF('CR25'!K25&gt;0,'119'!$I$2,#N/A)</f>
        <v>#N/A</v>
      </c>
      <c r="H12" s="48" t="e">
        <f>IF('CR25'!L25&gt;0,'119'!$I$2,#N/A)</f>
        <v>#N/A</v>
      </c>
      <c r="I12" s="48" t="e">
        <f>IF('CR25'!M25&gt;0,'119'!$I$2,#N/A)</f>
        <v>#N/A</v>
      </c>
      <c r="J12" s="48" t="e">
        <f>IF('CR25'!N25&gt;0,'119'!$I$2,#N/A)</f>
        <v>#N/A</v>
      </c>
      <c r="K12" s="48" t="e">
        <f>IF('CR25'!O25&gt;0,'119'!$I$2,#N/A)</f>
        <v>#N/A</v>
      </c>
      <c r="L12" s="48" t="e">
        <f>IF('CR25'!P25&gt;0,'119'!$I$2,#N/A)</f>
        <v>#N/A</v>
      </c>
      <c r="M12" s="48" t="e">
        <f>IF('CR25'!Q25&gt;0,'119'!$I$2,#N/A)</f>
        <v>#N/A</v>
      </c>
      <c r="N12" s="48" t="e">
        <f>IF('CR25'!R25&gt;0,'119'!$I$2,#N/A)</f>
        <v>#N/A</v>
      </c>
      <c r="O12" s="48" t="e">
        <f>IF('CR25'!S25&gt;0,'119'!$I$2,#N/A)</f>
        <v>#N/A</v>
      </c>
      <c r="P12" s="48" t="e">
        <f>IF('CR25'!T25&gt;0,'119'!$I$2,#N/A)</f>
        <v>#N/A</v>
      </c>
      <c r="Q12" s="49" t="e">
        <f>IF('CR25'!U25&gt;0,'119'!$I$2,#N/A)</f>
        <v>#N/A</v>
      </c>
      <c r="R12" s="10"/>
      <c r="S12" s="10"/>
      <c r="U12" s="115"/>
      <c r="V12" s="123"/>
      <c r="W12" s="10"/>
      <c r="X12" s="10"/>
      <c r="Y12" s="52" t="str">
        <f>IF('CR25'!P25&gt;0,'CR25'!P25,"")</f>
        <v/>
      </c>
      <c r="Z12" s="61" t="str">
        <f t="shared" ca="1" si="0"/>
        <v/>
      </c>
      <c r="AA12" s="10"/>
      <c r="AB12" s="10"/>
    </row>
    <row r="13" spans="1:28" ht="16.5" thickTop="1" thickBot="1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16"/>
      <c r="V13" s="123"/>
      <c r="W13" s="10"/>
      <c r="X13" s="10"/>
      <c r="Y13" s="52" t="str">
        <f>IF('CR25'!Q25&gt;0,'CR25'!Q25,"")</f>
        <v/>
      </c>
      <c r="Z13" s="61" t="str">
        <f t="shared" ca="1" si="0"/>
        <v/>
      </c>
      <c r="AA13" s="10"/>
      <c r="AB13" s="10"/>
    </row>
    <row r="14" spans="1:28" ht="16.5" thickTop="1" thickBot="1">
      <c r="A14" s="43" t="s">
        <v>55</v>
      </c>
      <c r="B14" s="44" t="e">
        <f>IF('CR25'!F25&gt;0,$I$4,#N/A)</f>
        <v>#N/A</v>
      </c>
      <c r="C14" s="44" t="e">
        <f>IF('CR25'!G25&gt;0,$I$4,#N/A)</f>
        <v>#N/A</v>
      </c>
      <c r="D14" s="44" t="e">
        <f>IF('CR25'!H25&gt;0,$I$4,#N/A)</f>
        <v>#N/A</v>
      </c>
      <c r="E14" s="44" t="e">
        <f>IF('CR25'!I25&gt;0,$I$4,#N/A)</f>
        <v>#N/A</v>
      </c>
      <c r="F14" s="44" t="e">
        <f>IF('CR25'!J25&gt;0,$I$4,#N/A)</f>
        <v>#N/A</v>
      </c>
      <c r="G14" s="44" t="e">
        <f>IF('CR25'!K25&gt;0,$I$4,#N/A)</f>
        <v>#N/A</v>
      </c>
      <c r="H14" s="44" t="e">
        <f>IF('CR25'!L25&gt;0,$I$4,#N/A)</f>
        <v>#N/A</v>
      </c>
      <c r="I14" s="44" t="e">
        <f>IF('CR25'!M25&gt;0,$I$4,#N/A)</f>
        <v>#N/A</v>
      </c>
      <c r="J14" s="44" t="e">
        <f>IF('CR25'!N25&gt;0,$I$4,#N/A)</f>
        <v>#N/A</v>
      </c>
      <c r="K14" s="44" t="e">
        <f>IF('CR25'!O25&gt;0,$I$4,#N/A)</f>
        <v>#N/A</v>
      </c>
      <c r="L14" s="44" t="e">
        <f>IF('CR25'!P25&gt;0,$I$4,#N/A)</f>
        <v>#N/A</v>
      </c>
      <c r="M14" s="44" t="e">
        <f>IF('CR25'!Q25&gt;0,$I$4,#N/A)</f>
        <v>#N/A</v>
      </c>
      <c r="N14" s="44" t="e">
        <f>IF('CR25'!R25&gt;0,$I$4,#N/A)</f>
        <v>#N/A</v>
      </c>
      <c r="O14" s="44" t="e">
        <f>IF('CR25'!S25&gt;0,$I$4,#N/A)</f>
        <v>#N/A</v>
      </c>
      <c r="P14" s="44" t="e">
        <f>IF('CR25'!T25&gt;0,$I$4,#N/A)</f>
        <v>#N/A</v>
      </c>
      <c r="Q14" s="45" t="e">
        <f>IF('CR25'!U25&gt;0,$I$4,#N/A)</f>
        <v>#N/A</v>
      </c>
      <c r="R14" s="10"/>
      <c r="S14" s="10"/>
      <c r="T14" s="10"/>
      <c r="U14" s="116"/>
      <c r="V14" s="123"/>
      <c r="W14" s="10"/>
      <c r="X14" s="10"/>
      <c r="Y14" s="52" t="str">
        <f>IF('CR25'!R25&gt;0,'CR25'!R25,"")</f>
        <v/>
      </c>
      <c r="Z14" s="61" t="str">
        <f t="shared" ca="1" si="0"/>
        <v/>
      </c>
      <c r="AA14" s="10"/>
      <c r="AB14" s="10"/>
    </row>
    <row r="15" spans="1:28" ht="16.5" thickTop="1" thickBot="1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16"/>
      <c r="V15" s="123"/>
      <c r="W15" s="10"/>
      <c r="X15" s="10"/>
      <c r="Y15" s="52" t="str">
        <f>IF('CR25'!S25&gt;0,'CR25'!S25,"")</f>
        <v/>
      </c>
      <c r="Z15" s="61" t="str">
        <f t="shared" ca="1" si="0"/>
        <v/>
      </c>
      <c r="AA15" s="10"/>
      <c r="AB15" s="10"/>
    </row>
    <row r="16" spans="1:28" ht="15.75" thickTop="1">
      <c r="A16" s="24" t="s">
        <v>54</v>
      </c>
      <c r="B16" s="33" t="e">
        <f>IF(COUNTA(C6:Q6)&gt;0,AVERAGE(C6:Q6),#N/A)</f>
        <v>#DIV/0!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16"/>
      <c r="V16" s="123"/>
      <c r="W16" s="10"/>
      <c r="X16" s="10"/>
      <c r="Y16" s="54" t="str">
        <f>IF('CR25'!T25&gt;0,'CR25'!T25,"")</f>
        <v/>
      </c>
      <c r="Z16" s="61" t="str">
        <f t="shared" ca="1" si="0"/>
        <v/>
      </c>
      <c r="AA16" s="10"/>
      <c r="AB16" s="10"/>
    </row>
    <row r="17" spans="1:28" ht="33" customHeight="1" thickBot="1">
      <c r="A17" s="25"/>
      <c r="B17" s="34" t="e">
        <f>B16/D3</f>
        <v>#DIV/0!</v>
      </c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16"/>
      <c r="V17" s="123"/>
      <c r="W17" s="10"/>
      <c r="X17" s="10"/>
      <c r="Y17" s="70" t="str">
        <f>IF('CR25'!U25&gt;0,'CR25'!U25,"")</f>
        <v/>
      </c>
      <c r="Z17" s="69" t="str">
        <f t="shared" ca="1" si="0"/>
        <v/>
      </c>
      <c r="AA17" s="10"/>
      <c r="AB17" s="10"/>
    </row>
    <row r="18" spans="1:28" ht="15.75" thickTop="1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16"/>
      <c r="V18" s="123"/>
      <c r="W18" s="10"/>
      <c r="X18" s="10"/>
      <c r="Y18" s="55"/>
      <c r="Z18" s="55"/>
      <c r="AA18" s="10"/>
      <c r="AB18" s="10"/>
    </row>
    <row r="19" spans="1:28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16"/>
      <c r="V19" s="123"/>
      <c r="W19" s="10"/>
      <c r="X19" s="10"/>
      <c r="Y19" s="10"/>
      <c r="Z19" s="10"/>
      <c r="AA19" s="10"/>
      <c r="AB19" s="10"/>
    </row>
    <row r="20" spans="1:28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16"/>
      <c r="V20" s="123"/>
      <c r="W20" s="10"/>
      <c r="X20" s="10"/>
      <c r="Y20" s="10"/>
      <c r="Z20" s="10"/>
      <c r="AA20" s="10"/>
      <c r="AB20" s="10"/>
    </row>
    <row r="21" spans="1:28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16"/>
      <c r="V21" s="123"/>
      <c r="W21" s="10"/>
      <c r="X21" s="10"/>
      <c r="Y21" s="10"/>
      <c r="Z21" s="10"/>
      <c r="AA21" s="10"/>
      <c r="AB21" s="10"/>
    </row>
    <row r="22" spans="1:28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16"/>
      <c r="V22" s="123"/>
      <c r="W22" s="10"/>
      <c r="X22" s="10"/>
      <c r="Y22" s="10"/>
      <c r="Z22" s="10"/>
      <c r="AA22" s="10"/>
      <c r="AB22" s="10"/>
    </row>
    <row r="23" spans="1:28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16"/>
      <c r="V23" s="123"/>
      <c r="W23" s="10"/>
      <c r="X23" s="10"/>
      <c r="Y23" s="10"/>
      <c r="Z23" s="10"/>
      <c r="AA23" s="10"/>
      <c r="AB23" s="10"/>
    </row>
    <row r="24" spans="1:28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16"/>
      <c r="V24" s="123"/>
      <c r="W24" s="10"/>
      <c r="X24" s="10"/>
      <c r="Y24" s="10"/>
      <c r="Z24" s="10"/>
      <c r="AA24" s="10"/>
      <c r="AB24" s="10"/>
    </row>
    <row r="25" spans="1:28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16"/>
      <c r="V25" s="123"/>
      <c r="W25" s="10"/>
      <c r="X25" s="10"/>
      <c r="Y25" s="10"/>
      <c r="Z25" s="10"/>
      <c r="AA25" s="10"/>
      <c r="AB25" s="10"/>
    </row>
    <row r="26" spans="1:28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16"/>
      <c r="V26" s="123"/>
      <c r="W26" s="10"/>
      <c r="X26" s="10"/>
      <c r="Y26" s="10"/>
      <c r="Z26" s="10"/>
      <c r="AA26" s="10"/>
      <c r="AB26" s="10"/>
    </row>
    <row r="27" spans="1:28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16"/>
      <c r="V27" s="123"/>
      <c r="W27" s="10"/>
      <c r="X27" s="10"/>
      <c r="Y27" s="10"/>
      <c r="Z27" s="10"/>
      <c r="AA27" s="10"/>
      <c r="AB27" s="10"/>
    </row>
    <row r="28" spans="1:28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16"/>
      <c r="V28" s="123"/>
      <c r="W28" s="10"/>
      <c r="X28" s="10"/>
      <c r="Y28" s="10"/>
      <c r="Z28" s="10"/>
      <c r="AA28" s="10"/>
      <c r="AB28" s="10"/>
    </row>
    <row r="29" spans="1:28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16"/>
      <c r="V29" s="123"/>
      <c r="W29" s="10"/>
      <c r="X29" s="10"/>
      <c r="Y29" s="10"/>
      <c r="Z29" s="10"/>
      <c r="AA29" s="10"/>
      <c r="AB29" s="10"/>
    </row>
    <row r="30" spans="1:28">
      <c r="A30" s="116"/>
      <c r="B30" s="116"/>
      <c r="C30" s="116"/>
      <c r="D30" s="116"/>
      <c r="E30" s="116"/>
      <c r="F30" s="116"/>
      <c r="G30" s="116"/>
      <c r="H30" s="116"/>
      <c r="I30" s="116"/>
      <c r="J30" s="116"/>
      <c r="K30" s="116"/>
      <c r="L30" s="116"/>
      <c r="M30" s="116"/>
      <c r="N30" s="116"/>
      <c r="O30" s="116"/>
      <c r="P30" s="116"/>
      <c r="Q30" s="116"/>
      <c r="R30" s="116"/>
      <c r="S30" s="116"/>
      <c r="T30" s="116"/>
      <c r="U30" s="116"/>
      <c r="V30" s="123"/>
      <c r="W30" s="10"/>
      <c r="X30" s="10"/>
      <c r="Y30" s="10"/>
      <c r="Z30" s="10"/>
      <c r="AA30" s="10"/>
      <c r="AB30" s="10"/>
    </row>
    <row r="31" spans="1:28">
      <c r="A31" s="116"/>
      <c r="B31" s="116"/>
      <c r="C31" s="116"/>
      <c r="D31" s="116"/>
      <c r="E31" s="116"/>
      <c r="F31" s="116"/>
      <c r="G31" s="116"/>
      <c r="H31" s="116"/>
      <c r="I31" s="116"/>
      <c r="J31" s="116"/>
      <c r="K31" s="116"/>
      <c r="L31" s="116"/>
      <c r="M31" s="116"/>
      <c r="N31" s="116"/>
      <c r="O31" s="116"/>
      <c r="P31" s="116"/>
      <c r="Q31" s="116"/>
      <c r="R31" s="116"/>
      <c r="S31" s="116"/>
      <c r="T31" s="116"/>
      <c r="U31" s="116"/>
      <c r="V31" s="123"/>
      <c r="W31" s="10"/>
      <c r="X31" s="10"/>
      <c r="Y31" s="10"/>
      <c r="Z31" s="10"/>
      <c r="AA31" s="10"/>
      <c r="AB31" s="10"/>
    </row>
    <row r="32" spans="1:28">
      <c r="A32" s="116"/>
      <c r="B32" s="116"/>
      <c r="C32" s="116"/>
      <c r="D32" s="116"/>
      <c r="E32" s="116"/>
      <c r="F32" s="116"/>
      <c r="G32" s="116"/>
      <c r="H32" s="116"/>
      <c r="I32" s="116"/>
      <c r="J32" s="116"/>
      <c r="K32" s="116"/>
      <c r="L32" s="116"/>
      <c r="M32" s="116"/>
      <c r="N32" s="116"/>
      <c r="O32" s="116"/>
      <c r="P32" s="116"/>
      <c r="Q32" s="116"/>
      <c r="R32" s="116"/>
      <c r="S32" s="116"/>
      <c r="T32" s="116"/>
      <c r="U32" s="116"/>
      <c r="V32" s="123"/>
      <c r="W32" s="10"/>
      <c r="X32" s="10"/>
      <c r="Y32" s="10"/>
      <c r="Z32" s="10"/>
      <c r="AA32" s="10"/>
      <c r="AB32" s="10"/>
    </row>
    <row r="33" spans="1:28">
      <c r="A33" s="116"/>
      <c r="B33" s="116"/>
      <c r="C33" s="116"/>
      <c r="D33" s="116"/>
      <c r="E33" s="116"/>
      <c r="F33" s="116"/>
      <c r="G33" s="116"/>
      <c r="H33" s="116"/>
      <c r="I33" s="116"/>
      <c r="J33" s="116"/>
      <c r="K33" s="116"/>
      <c r="L33" s="116"/>
      <c r="M33" s="116"/>
      <c r="N33" s="116"/>
      <c r="O33" s="116"/>
      <c r="P33" s="116"/>
      <c r="Q33" s="116"/>
      <c r="R33" s="116"/>
      <c r="S33" s="116"/>
      <c r="T33" s="116"/>
      <c r="U33" s="116"/>
      <c r="V33" s="123"/>
      <c r="W33" s="10"/>
      <c r="X33" s="10"/>
      <c r="Y33" s="10"/>
      <c r="Z33" s="10"/>
      <c r="AA33" s="10"/>
      <c r="AB33" s="10"/>
    </row>
    <row r="34" spans="1:28">
      <c r="A34" s="116"/>
      <c r="B34" s="116"/>
      <c r="C34" s="116"/>
      <c r="D34" s="116"/>
      <c r="E34" s="116"/>
      <c r="F34" s="116"/>
      <c r="G34" s="116"/>
      <c r="H34" s="116"/>
      <c r="I34" s="116"/>
      <c r="J34" s="116"/>
      <c r="K34" s="116"/>
      <c r="L34" s="116"/>
      <c r="M34" s="116"/>
      <c r="N34" s="116"/>
      <c r="O34" s="116"/>
      <c r="P34" s="116"/>
      <c r="Q34" s="116"/>
      <c r="R34" s="116"/>
      <c r="S34" s="116"/>
      <c r="T34" s="116"/>
      <c r="U34" s="116"/>
      <c r="V34" s="123"/>
      <c r="W34" s="10"/>
      <c r="X34" s="10"/>
      <c r="Y34" s="10"/>
      <c r="Z34" s="10"/>
      <c r="AA34" s="10"/>
      <c r="AB34" s="10"/>
    </row>
    <row r="35" spans="1:28">
      <c r="A35" s="116"/>
      <c r="B35" s="116"/>
      <c r="C35" s="116"/>
      <c r="D35" s="116"/>
      <c r="E35" s="116"/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6"/>
      <c r="Q35" s="116"/>
      <c r="R35" s="116"/>
      <c r="S35" s="116"/>
      <c r="T35" s="116"/>
      <c r="U35" s="116"/>
      <c r="V35" s="123"/>
      <c r="W35" s="10"/>
      <c r="X35" s="10"/>
      <c r="Y35" s="10"/>
      <c r="Z35" s="10"/>
      <c r="AA35" s="10"/>
      <c r="AB35" s="10"/>
    </row>
    <row r="36" spans="1:28" ht="21.75" customHeight="1">
      <c r="A36" s="116"/>
      <c r="B36" s="115"/>
      <c r="C36" s="117">
        <v>114</v>
      </c>
      <c r="D36" s="118"/>
      <c r="E36" s="118"/>
      <c r="F36" s="118"/>
      <c r="G36" s="118"/>
      <c r="H36" s="117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6"/>
      <c r="T36" s="116"/>
      <c r="U36" s="116"/>
      <c r="V36" s="123"/>
      <c r="W36" s="10"/>
      <c r="X36" s="10"/>
      <c r="Y36" s="10"/>
      <c r="Z36" s="10"/>
      <c r="AA36" s="10"/>
      <c r="AB36" s="10"/>
    </row>
    <row r="37" spans="1:28" ht="15.75" thickBot="1">
      <c r="A37" s="119"/>
      <c r="B37" s="119"/>
      <c r="C37" s="119"/>
      <c r="D37" s="120"/>
      <c r="E37" s="119"/>
      <c r="F37" s="119"/>
      <c r="G37" s="119"/>
      <c r="H37" s="119"/>
      <c r="I37" s="119"/>
      <c r="J37" s="119"/>
      <c r="K37" s="119"/>
      <c r="L37" s="119"/>
      <c r="M37" s="119"/>
      <c r="N37" s="119"/>
      <c r="O37" s="119"/>
      <c r="P37" s="119"/>
      <c r="Q37" s="119"/>
      <c r="R37" s="119"/>
      <c r="S37" s="119"/>
      <c r="T37" s="119"/>
      <c r="U37" s="119"/>
      <c r="V37" s="121"/>
      <c r="W37" s="10"/>
      <c r="X37" s="10"/>
      <c r="Y37" s="10"/>
      <c r="Z37" s="10"/>
      <c r="AA37" s="10"/>
      <c r="AB37" s="10"/>
    </row>
    <row r="38" spans="1:28" ht="15.75" thickTop="1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</row>
    <row r="39" spans="1:28">
      <c r="C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10"/>
      <c r="T39" s="10"/>
      <c r="U39" s="10"/>
      <c r="V39" s="10"/>
      <c r="W39" s="10"/>
      <c r="X39" s="10"/>
      <c r="Y39" s="10"/>
      <c r="Z39" s="10"/>
      <c r="AA39" s="10"/>
      <c r="AB39" s="10"/>
    </row>
    <row r="40" spans="1:28">
      <c r="C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</row>
    <row r="41" spans="1:28">
      <c r="C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</row>
    <row r="42" spans="1:28">
      <c r="C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</row>
    <row r="43" spans="1:28">
      <c r="C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</row>
    <row r="44" spans="1:28">
      <c r="C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</row>
    <row r="45" spans="1:28"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</row>
    <row r="46" spans="1:28"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</row>
    <row r="47" spans="1:28"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</row>
    <row r="48" spans="1:28"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</row>
    <row r="49" spans="1:28"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</row>
    <row r="50" spans="1:28"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</row>
    <row r="51" spans="1:28"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</row>
    <row r="52" spans="1:28"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</row>
    <row r="53" spans="1:28"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</row>
    <row r="54" spans="1:28"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</row>
    <row r="55" spans="1:28"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</row>
    <row r="56" spans="1:28"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</row>
    <row r="57" spans="1:28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</row>
    <row r="58" spans="1:2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</row>
    <row r="59" spans="1:28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</row>
    <row r="60" spans="1:28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</row>
    <row r="61" spans="1:28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</row>
    <row r="62" spans="1:28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</row>
    <row r="63" spans="1:28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</row>
    <row r="64" spans="1:28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</row>
    <row r="65" spans="1:28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</row>
    <row r="66" spans="1:28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</row>
    <row r="67" spans="1:28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</row>
    <row r="68" spans="1:2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</row>
    <row r="69" spans="1:28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</row>
    <row r="70" spans="1:28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</row>
    <row r="71" spans="1:28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</row>
    <row r="72" spans="1:28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</row>
    <row r="73" spans="1:28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</row>
    <row r="74" spans="1:28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</row>
    <row r="75" spans="1:28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</row>
    <row r="76" spans="1:28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</row>
    <row r="77" spans="1:28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</row>
    <row r="78" spans="1:2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</row>
    <row r="79" spans="1:28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</row>
    <row r="80" spans="1:28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</row>
    <row r="100" spans="1:1">
      <c r="A100">
        <v>114</v>
      </c>
    </row>
  </sheetData>
  <sheetProtection objects="1" scenarios="1" formatCells="0" formatColumns="0"/>
  <mergeCells count="3">
    <mergeCell ref="D1:F1"/>
    <mergeCell ref="P1:Q1"/>
    <mergeCell ref="P2:Q2"/>
  </mergeCells>
  <pageMargins left="0.7" right="0.7" top="0.75" bottom="0.75" header="0.3" footer="0.3"/>
  <pageSetup paperSize="9" orientation="portrait" horizontalDpi="4294967293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rgb="FFFFC000"/>
  </sheetPr>
  <dimension ref="A1:AA36"/>
  <sheetViews>
    <sheetView zoomScale="85" zoomScaleNormal="85" workbookViewId="0">
      <selection activeCell="W21" sqref="W21"/>
    </sheetView>
  </sheetViews>
  <sheetFormatPr baseColWidth="10" defaultRowHeight="15"/>
  <cols>
    <col min="1" max="17" width="9.140625" customWidth="1"/>
    <col min="27" max="27" width="16.28515625" customWidth="1"/>
  </cols>
  <sheetData>
    <row r="1" spans="1:27" ht="20.25" thickTop="1" thickBot="1">
      <c r="A1" s="11" t="s">
        <v>45</v>
      </c>
      <c r="B1" s="12">
        <v>127.2</v>
      </c>
      <c r="D1" s="172" t="s">
        <v>48</v>
      </c>
      <c r="E1" s="173"/>
      <c r="F1" s="174"/>
      <c r="H1" s="26" t="s">
        <v>52</v>
      </c>
      <c r="I1" s="31" t="e">
        <f>B1+F3*B17</f>
        <v>#DIV/0!</v>
      </c>
      <c r="Q1" s="175" t="s">
        <v>62</v>
      </c>
      <c r="R1" s="176"/>
      <c r="S1" s="59" t="s">
        <v>63</v>
      </c>
      <c r="U1" s="115"/>
      <c r="V1" s="122"/>
      <c r="Y1" s="53" t="s">
        <v>58</v>
      </c>
      <c r="Z1" s="62" t="s">
        <v>57</v>
      </c>
      <c r="AA1" s="63" t="s">
        <v>56</v>
      </c>
    </row>
    <row r="2" spans="1:27" ht="20.25" thickTop="1" thickBot="1">
      <c r="A2" s="13" t="s">
        <v>46</v>
      </c>
      <c r="B2" s="14">
        <v>127.25</v>
      </c>
      <c r="D2" s="17" t="s">
        <v>49</v>
      </c>
      <c r="E2" s="18" t="s">
        <v>59</v>
      </c>
      <c r="F2" s="19" t="s">
        <v>50</v>
      </c>
      <c r="H2" s="27" t="s">
        <v>53</v>
      </c>
      <c r="I2" s="32" t="e">
        <f>B1-F3*B17</f>
        <v>#DIV/0!</v>
      </c>
      <c r="Q2" s="177">
        <v>1.3</v>
      </c>
      <c r="R2" s="178"/>
      <c r="S2" s="60">
        <v>1</v>
      </c>
      <c r="U2" s="115"/>
      <c r="V2" s="122"/>
      <c r="Y2" s="67" t="str">
        <f>IF('CR25'!F$22&gt;0,'CR25'!F$22,"")</f>
        <v/>
      </c>
      <c r="Z2" s="68" t="str">
        <f ca="1">IF(Y2="","",RAND())</f>
        <v/>
      </c>
      <c r="AA2" s="76" t="e">
        <f ca="1">INDEX($Y:$Y,MATCH(SMALL($Z$2:$Z$17,ROW()-1),$Z:$Z,0))</f>
        <v>#NUM!</v>
      </c>
    </row>
    <row r="3" spans="1:27" ht="16.5" thickTop="1" thickBot="1">
      <c r="A3" s="15" t="s">
        <v>47</v>
      </c>
      <c r="B3" s="16">
        <v>127.15</v>
      </c>
      <c r="D3" s="20">
        <v>1.1279999999999999</v>
      </c>
      <c r="E3" s="21">
        <v>3.6859999999999999</v>
      </c>
      <c r="F3" s="22">
        <v>3</v>
      </c>
      <c r="H3" s="10"/>
      <c r="I3" s="10"/>
      <c r="U3" s="115"/>
      <c r="V3" s="122"/>
      <c r="Y3" s="71" t="str">
        <f>IF('CR25'!G22&gt;0,'CR25'!G22,"")</f>
        <v/>
      </c>
      <c r="Z3" s="72" t="str">
        <f t="shared" ref="Z3:Z17" ca="1" si="0">IF(Y3="","",RAND())</f>
        <v/>
      </c>
      <c r="AA3" s="77" t="e">
        <f t="shared" ref="AA3:AA6" ca="1" si="1">INDEX($Y:$Y,MATCH(SMALL($Z$2:$Z$17,ROW()-1),$Z:$Z,0))</f>
        <v>#NUM!</v>
      </c>
    </row>
    <row r="4" spans="1:27" ht="20.25" thickTop="1" thickBot="1">
      <c r="H4" s="41" t="s">
        <v>55</v>
      </c>
      <c r="I4" s="42" t="e">
        <f>B16*E3</f>
        <v>#DIV/0!</v>
      </c>
      <c r="U4" s="115"/>
      <c r="V4" s="122"/>
      <c r="Y4" s="71" t="str">
        <f>IF('CR25'!H22&gt;0,'CR25'!H22,"")</f>
        <v/>
      </c>
      <c r="Z4" s="72" t="str">
        <f t="shared" ca="1" si="0"/>
        <v/>
      </c>
      <c r="AA4" s="77" t="e">
        <f t="shared" ca="1" si="1"/>
        <v>#NUM!</v>
      </c>
    </row>
    <row r="5" spans="1:27" ht="19.5" thickTop="1" thickBot="1">
      <c r="U5" s="56" t="s">
        <v>60</v>
      </c>
      <c r="V5" s="124" t="s">
        <v>61</v>
      </c>
      <c r="Y5" s="71" t="str">
        <f>IF('CR25'!I22&gt;0,'CR25'!I22,"")</f>
        <v/>
      </c>
      <c r="Z5" s="72" t="str">
        <f t="shared" ca="1" si="0"/>
        <v/>
      </c>
      <c r="AA5" s="77" t="e">
        <f t="shared" ca="1" si="1"/>
        <v>#NUM!</v>
      </c>
    </row>
    <row r="6" spans="1:27" ht="16.5" thickTop="1" thickBot="1">
      <c r="A6" s="23" t="s">
        <v>51</v>
      </c>
      <c r="B6" s="64"/>
      <c r="C6" s="40" t="str">
        <f>IF('CR25'!G22&gt;0,ABS('CR25'!G22-'CR25'!F22),"")</f>
        <v/>
      </c>
      <c r="D6" s="40" t="str">
        <f>IF('CR25'!H22&gt;0,ABS('CR25'!H22-'CR25'!G22),"")</f>
        <v/>
      </c>
      <c r="E6" s="40" t="str">
        <f>IF('CR25'!I22&gt;0,ABS('CR25'!I22-'CR25'!H22),"")</f>
        <v/>
      </c>
      <c r="F6" s="40" t="str">
        <f>IF('CR25'!J22&gt;0,ABS('CR25'!J22-'CR25'!I22),"")</f>
        <v/>
      </c>
      <c r="G6" s="40" t="str">
        <f>IF('CR25'!K22&gt;0,ABS('CR25'!K22-'CR25'!J22),"")</f>
        <v/>
      </c>
      <c r="H6" s="40" t="str">
        <f>IF('CR25'!L22&gt;0,ABS('CR25'!L22-'CR25'!K22),"")</f>
        <v/>
      </c>
      <c r="I6" s="40" t="str">
        <f>IF('CR25'!M22&gt;0,ABS('CR25'!M22-'CR25'!L22),"")</f>
        <v/>
      </c>
      <c r="J6" s="40" t="str">
        <f>IF('CR25'!N22&gt;0,ABS('CR25'!N22-'CR25'!M22),"")</f>
        <v/>
      </c>
      <c r="K6" s="40" t="str">
        <f>IF('CR25'!O22&gt;0,ABS('CR25'!O22-'CR25'!N22),"")</f>
        <v/>
      </c>
      <c r="L6" s="40" t="str">
        <f>IF('CR25'!P22&gt;0,ABS('CR25'!P22-'CR25'!O22),"")</f>
        <v/>
      </c>
      <c r="M6" s="40" t="str">
        <f>IF('CR25'!Q22&gt;0,ABS('CR25'!Q22-'CR25'!P22),"")</f>
        <v/>
      </c>
      <c r="N6" s="40" t="str">
        <f>IF('CR25'!R22&gt;0,ABS('CR25'!R22-'CR25'!Q22),"")</f>
        <v/>
      </c>
      <c r="O6" s="40" t="str">
        <f>IF('CR25'!S22&gt;0,ABS('CR25'!S22-'CR25'!R22),"")</f>
        <v/>
      </c>
      <c r="P6" s="40" t="str">
        <f>IF('CR25'!T22&gt;0,ABS('CR25'!T22-'CR25'!S22),"")</f>
        <v/>
      </c>
      <c r="Q6" s="40" t="str">
        <f>IF('CR25'!U22&gt;0,ABS('CR25'!U22-'CR25'!T22),"")</f>
        <v/>
      </c>
      <c r="U6" s="57" t="e">
        <f>[1]A35534!$K$42</f>
        <v>#NUM!</v>
      </c>
      <c r="V6" s="125" t="e">
        <f>[1]A35534!$L$42</f>
        <v>#NUM!</v>
      </c>
      <c r="Y6" s="71" t="str">
        <f>IF('CR25'!J22&gt;0,'CR25'!J22,"")</f>
        <v/>
      </c>
      <c r="Z6" s="72" t="str">
        <f t="shared" ca="1" si="0"/>
        <v/>
      </c>
      <c r="AA6" s="78" t="e">
        <f t="shared" ca="1" si="1"/>
        <v>#NUM!</v>
      </c>
    </row>
    <row r="7" spans="1:27" ht="16.5" thickTop="1" thickBot="1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U7" s="58" t="e">
        <f>IF(U6&gt;Q2,"Capable","Non capable")</f>
        <v>#NUM!</v>
      </c>
      <c r="V7" s="126" t="e">
        <f>IF(V6&gt;S2,"Capable","Non Capable")</f>
        <v>#NUM!</v>
      </c>
      <c r="Y7" s="71" t="str">
        <f>IF('CR25'!K22&gt;0,'CR25'!K22,"")</f>
        <v/>
      </c>
      <c r="Z7" s="72" t="str">
        <f t="shared" ca="1" si="0"/>
        <v/>
      </c>
    </row>
    <row r="8" spans="1:27" ht="16.5" thickTop="1" thickBot="1">
      <c r="A8" s="28" t="s">
        <v>45</v>
      </c>
      <c r="B8" s="35" t="e">
        <f>IF('CR25'!F22&gt;0,$B$1,#N/A)</f>
        <v>#N/A</v>
      </c>
      <c r="C8" s="35" t="e">
        <f>IF('CR25'!G22&gt;0,$B$1,#N/A)</f>
        <v>#N/A</v>
      </c>
      <c r="D8" s="35" t="e">
        <f>IF('CR25'!H22&gt;0,$B$1,#N/A)</f>
        <v>#N/A</v>
      </c>
      <c r="E8" s="35" t="e">
        <f>IF('CR25'!I22&gt;0,$B$1,#N/A)</f>
        <v>#N/A</v>
      </c>
      <c r="F8" s="35" t="e">
        <f>IF('CR25'!J22&gt;0,$B$1,#N/A)</f>
        <v>#N/A</v>
      </c>
      <c r="G8" s="35" t="e">
        <f>IF('CR25'!K22&gt;0,$B$1,#N/A)</f>
        <v>#N/A</v>
      </c>
      <c r="H8" s="35" t="e">
        <f>IF('CR25'!L22&gt;0,$B$1,#N/A)</f>
        <v>#N/A</v>
      </c>
      <c r="I8" s="35" t="e">
        <f>IF('CR25'!M22&gt;0,$B$1,#N/A)</f>
        <v>#N/A</v>
      </c>
      <c r="J8" s="35" t="e">
        <f>IF('CR25'!N22&gt;0,$B$1,#N/A)</f>
        <v>#N/A</v>
      </c>
      <c r="K8" s="35" t="e">
        <f>IF('CR25'!O22&gt;0,$B$1,#N/A)</f>
        <v>#N/A</v>
      </c>
      <c r="L8" s="35" t="e">
        <f>IF('CR25'!P22&gt;0,$B$1,#N/A)</f>
        <v>#N/A</v>
      </c>
      <c r="M8" s="35" t="e">
        <f>IF('CR25'!Q22&gt;0,$B$1,#N/A)</f>
        <v>#N/A</v>
      </c>
      <c r="N8" s="35" t="e">
        <f>IF('CR25'!R22&gt;0,$B$1,#N/A)</f>
        <v>#N/A</v>
      </c>
      <c r="O8" s="35" t="e">
        <f>IF('CR25'!S22&gt;0,$B$1,#N/A)</f>
        <v>#N/A</v>
      </c>
      <c r="P8" s="35" t="e">
        <f>IF('CR25'!T22&gt;0,$B$1,#N/A)</f>
        <v>#N/A</v>
      </c>
      <c r="Q8" s="35" t="e">
        <f>IF('CR25'!U22&gt;0,$B$1,#N/A)</f>
        <v>#N/A</v>
      </c>
      <c r="U8" s="115"/>
      <c r="V8" s="122"/>
      <c r="Y8" s="71" t="str">
        <f>IF('CR25'!L22&gt;0,'CR25'!L22,"")</f>
        <v/>
      </c>
      <c r="Z8" s="72" t="str">
        <f t="shared" ca="1" si="0"/>
        <v/>
      </c>
    </row>
    <row r="9" spans="1:27" ht="16.5" thickTop="1" thickBot="1">
      <c r="A9" s="29" t="s">
        <v>46</v>
      </c>
      <c r="B9" s="35" t="e">
        <f>IF('CR25'!F22&gt;0,$B$2,#N/A)</f>
        <v>#N/A</v>
      </c>
      <c r="C9" s="35" t="e">
        <f>IF('CR25'!G22&gt;0,$B$2,#N/A)</f>
        <v>#N/A</v>
      </c>
      <c r="D9" s="35" t="e">
        <f>IF('CR25'!H22&gt;0,$B$2,#N/A)</f>
        <v>#N/A</v>
      </c>
      <c r="E9" s="35" t="e">
        <f>IF('CR25'!I22&gt;0,$B$2,#N/A)</f>
        <v>#N/A</v>
      </c>
      <c r="F9" s="35" t="e">
        <f>IF('CR25'!J22&gt;0,$B$2,#N/A)</f>
        <v>#N/A</v>
      </c>
      <c r="G9" s="35" t="e">
        <f>IF('CR25'!K22&gt;0,$B$2,#N/A)</f>
        <v>#N/A</v>
      </c>
      <c r="H9" s="35" t="e">
        <f>IF('CR25'!L22&gt;0,$B$2,#N/A)</f>
        <v>#N/A</v>
      </c>
      <c r="I9" s="35" t="e">
        <f>IF('CR25'!M22&gt;0,$B$2,#N/A)</f>
        <v>#N/A</v>
      </c>
      <c r="J9" s="35" t="e">
        <f>IF('CR25'!N22&gt;0,$B$2,#N/A)</f>
        <v>#N/A</v>
      </c>
      <c r="K9" s="35" t="e">
        <f>IF('CR25'!O22&gt;0,$B$2,#N/A)</f>
        <v>#N/A</v>
      </c>
      <c r="L9" s="35" t="e">
        <f>IF('CR25'!P22&gt;0,$B$2,#N/A)</f>
        <v>#N/A</v>
      </c>
      <c r="M9" s="35" t="e">
        <f>IF('CR25'!Q22&gt;0,$B$2,#N/A)</f>
        <v>#N/A</v>
      </c>
      <c r="N9" s="35" t="e">
        <f>IF('CR25'!R22&gt;0,$B$2,#N/A)</f>
        <v>#N/A</v>
      </c>
      <c r="O9" s="35" t="e">
        <f>IF('CR25'!S22&gt;0,$B$2,#N/A)</f>
        <v>#N/A</v>
      </c>
      <c r="P9" s="35" t="e">
        <f>IF('CR25'!T22&gt;0,$B$2,#N/A)</f>
        <v>#N/A</v>
      </c>
      <c r="Q9" s="35" t="e">
        <f>IF('CR25'!U22&gt;0,$B$2,#N/A)</f>
        <v>#N/A</v>
      </c>
      <c r="U9" s="115"/>
      <c r="V9" s="122"/>
      <c r="Y9" s="71" t="str">
        <f>IF('CR25'!M22&gt;0,'CR25'!M22,"")</f>
        <v/>
      </c>
      <c r="Z9" s="73" t="str">
        <f t="shared" ca="1" si="0"/>
        <v/>
      </c>
    </row>
    <row r="10" spans="1:27" ht="15.75" thickTop="1">
      <c r="A10" s="29" t="s">
        <v>47</v>
      </c>
      <c r="B10" s="35" t="e">
        <f>IF('CR25'!F22&gt;0,$B$3,#N/A)</f>
        <v>#N/A</v>
      </c>
      <c r="C10" s="35" t="e">
        <f>IF('CR25'!G22&gt;0,$B$3,#N/A)</f>
        <v>#N/A</v>
      </c>
      <c r="D10" s="35" t="e">
        <f>IF('CR25'!H22&gt;0,$B$3,#N/A)</f>
        <v>#N/A</v>
      </c>
      <c r="E10" s="35" t="e">
        <f>IF('CR25'!I22&gt;0,$B$3,#N/A)</f>
        <v>#N/A</v>
      </c>
      <c r="F10" s="35" t="e">
        <f>IF('CR25'!J22&gt;0,$B$3,#N/A)</f>
        <v>#N/A</v>
      </c>
      <c r="G10" s="35" t="e">
        <f>IF('CR25'!K22&gt;0,$B$3,#N/A)</f>
        <v>#N/A</v>
      </c>
      <c r="H10" s="35" t="e">
        <f>IF('CR25'!L22&gt;0,$B$3,#N/A)</f>
        <v>#N/A</v>
      </c>
      <c r="I10" s="35" t="e">
        <f>IF('CR25'!M22&gt;0,$B$3,#N/A)</f>
        <v>#N/A</v>
      </c>
      <c r="J10" s="35" t="e">
        <f>IF('CR25'!N22&gt;0,$B$3,#N/A)</f>
        <v>#N/A</v>
      </c>
      <c r="K10" s="35" t="e">
        <f>IF('CR25'!O22&gt;0,$B$3,#N/A)</f>
        <v>#N/A</v>
      </c>
      <c r="L10" s="35" t="e">
        <f>IF('CR25'!P22&gt;0,$B$3,#N/A)</f>
        <v>#N/A</v>
      </c>
      <c r="M10" s="35" t="e">
        <f>IF('CR25'!Q22&gt;0,$B$3,#N/A)</f>
        <v>#N/A</v>
      </c>
      <c r="N10" s="35" t="e">
        <f>IF('CR25'!R22&gt;0,$B$3,#N/A)</f>
        <v>#N/A</v>
      </c>
      <c r="O10" s="35" t="e">
        <f>IF('CR25'!S22&gt;0,$B$3,#N/A)</f>
        <v>#N/A</v>
      </c>
      <c r="P10" s="35" t="e">
        <f>IF('CR25'!T22&gt;0,$B$3,#N/A)</f>
        <v>#N/A</v>
      </c>
      <c r="Q10" s="35" t="e">
        <f>IF('CR25'!U22&gt;0,$B$3,#N/A)</f>
        <v>#N/A</v>
      </c>
      <c r="U10" s="115"/>
      <c r="V10" s="122"/>
      <c r="Y10" s="71" t="str">
        <f>IF('CR25'!N22&gt;0,'CR25'!N22,"")</f>
        <v/>
      </c>
      <c r="Z10" s="73" t="str">
        <f t="shared" ca="1" si="0"/>
        <v/>
      </c>
    </row>
    <row r="11" spans="1:27">
      <c r="A11" s="29" t="s">
        <v>52</v>
      </c>
      <c r="B11" s="38" t="e">
        <f>IF('CR25'!F22&gt;0,$I$1,#N/A)</f>
        <v>#N/A</v>
      </c>
      <c r="C11" s="38" t="e">
        <f>IF('CR25'!G22&gt;0,$I$1,#N/A)</f>
        <v>#N/A</v>
      </c>
      <c r="D11" s="38" t="e">
        <f>IF('CR25'!H22&gt;0,$I$1,#N/A)</f>
        <v>#N/A</v>
      </c>
      <c r="E11" s="38" t="e">
        <f>IF('CR25'!I22&gt;0,$I$1,#N/A)</f>
        <v>#N/A</v>
      </c>
      <c r="F11" s="38" t="e">
        <f>IF('CR25'!J22&gt;0,$I$1,#N/A)</f>
        <v>#N/A</v>
      </c>
      <c r="G11" s="38" t="e">
        <f>IF('CR25'!K22&gt;0,$I$1,#N/A)</f>
        <v>#N/A</v>
      </c>
      <c r="H11" s="38" t="e">
        <f>IF('CR25'!L22&gt;0,$I$1,#N/A)</f>
        <v>#N/A</v>
      </c>
      <c r="I11" s="38" t="e">
        <f>IF('CR25'!M22&gt;0,$I$1,#N/A)</f>
        <v>#N/A</v>
      </c>
      <c r="J11" s="38" t="e">
        <f>IF('CR25'!N22&gt;0,$I$1,#N/A)</f>
        <v>#N/A</v>
      </c>
      <c r="K11" s="38" t="e">
        <f>IF('CR25'!O22&gt;0,$I$1,#N/A)</f>
        <v>#N/A</v>
      </c>
      <c r="L11" s="38" t="e">
        <f>IF('CR25'!P22&gt;0,$I$1,#N/A)</f>
        <v>#N/A</v>
      </c>
      <c r="M11" s="38" t="e">
        <f>IF('CR25'!Q22&gt;0,$I$1,#N/A)</f>
        <v>#N/A</v>
      </c>
      <c r="N11" s="38" t="e">
        <f>IF('CR25'!R22&gt;0,$I$1,#N/A)</f>
        <v>#N/A</v>
      </c>
      <c r="O11" s="38" t="e">
        <f>IF('CR25'!S22&gt;0,$I$1,#N/A)</f>
        <v>#N/A</v>
      </c>
      <c r="P11" s="38" t="e">
        <f>IF('CR25'!T22&gt;0,$I$1,#N/A)</f>
        <v>#N/A</v>
      </c>
      <c r="Q11" s="38" t="e">
        <f>IF('CR25'!U22&gt;0,$I$1,#N/A)</f>
        <v>#N/A</v>
      </c>
      <c r="U11" s="115"/>
      <c r="V11" s="122"/>
      <c r="Y11" s="71" t="str">
        <f>IF('CR25'!O22&gt;0,'CR25'!O22,"")</f>
        <v/>
      </c>
      <c r="Z11" s="73" t="str">
        <f t="shared" ca="1" si="0"/>
        <v/>
      </c>
    </row>
    <row r="12" spans="1:27" ht="15.75" thickBot="1">
      <c r="A12" s="30" t="s">
        <v>53</v>
      </c>
      <c r="B12" s="39" t="e">
        <f>IF('CR25'!F22&gt;0,$I$2,#N/A)</f>
        <v>#N/A</v>
      </c>
      <c r="C12" s="39" t="e">
        <f>IF('CR25'!G22&gt;0,$I$2,#N/A)</f>
        <v>#N/A</v>
      </c>
      <c r="D12" s="39" t="e">
        <f>IF('CR25'!H22&gt;0,$I$2,#N/A)</f>
        <v>#N/A</v>
      </c>
      <c r="E12" s="39" t="e">
        <f>IF('CR25'!I22&gt;0,$I$2,#N/A)</f>
        <v>#N/A</v>
      </c>
      <c r="F12" s="39" t="e">
        <f>IF('CR25'!J22&gt;0,$I$2,#N/A)</f>
        <v>#N/A</v>
      </c>
      <c r="G12" s="39" t="e">
        <f>IF('CR25'!K22&gt;0,$I$2,#N/A)</f>
        <v>#N/A</v>
      </c>
      <c r="H12" s="39" t="e">
        <f>IF('CR25'!L22&gt;0,$I$2,#N/A)</f>
        <v>#N/A</v>
      </c>
      <c r="I12" s="39" t="e">
        <f>IF('CR25'!M22&gt;0,$I$2,#N/A)</f>
        <v>#N/A</v>
      </c>
      <c r="J12" s="39" t="e">
        <f>IF('CR25'!N22&gt;0,$I$2,#N/A)</f>
        <v>#N/A</v>
      </c>
      <c r="K12" s="39" t="e">
        <f>IF('CR25'!O22&gt;0,$I$2,#N/A)</f>
        <v>#N/A</v>
      </c>
      <c r="L12" s="39" t="e">
        <f>IF('CR25'!P22&gt;0,$I$2,#N/A)</f>
        <v>#N/A</v>
      </c>
      <c r="M12" s="39" t="e">
        <f>IF('CR25'!Q22&gt;0,$I$2,#N/A)</f>
        <v>#N/A</v>
      </c>
      <c r="N12" s="39" t="e">
        <f>IF('CR25'!R22&gt;0,$I$2,#N/A)</f>
        <v>#N/A</v>
      </c>
      <c r="O12" s="39" t="e">
        <f>IF('CR25'!S22&gt;0,$I$2,#N/A)</f>
        <v>#N/A</v>
      </c>
      <c r="P12" s="39" t="e">
        <f>IF('CR25'!T22&gt;0,$I$2,#N/A)</f>
        <v>#N/A</v>
      </c>
      <c r="Q12" s="39" t="e">
        <f>IF('CR25'!U22&gt;0,$I$2,#N/A)</f>
        <v>#N/A</v>
      </c>
      <c r="U12" s="115"/>
      <c r="V12" s="122"/>
      <c r="Y12" s="71" t="str">
        <f>IF('CR25'!P22&gt;0,'CR25'!P22,"")</f>
        <v/>
      </c>
      <c r="Z12" s="73" t="str">
        <f t="shared" ca="1" si="0"/>
        <v/>
      </c>
    </row>
    <row r="13" spans="1:27" ht="16.5" thickTop="1" thickBot="1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U13" s="115"/>
      <c r="V13" s="123"/>
      <c r="Y13" s="71" t="str">
        <f>IF('CR25'!Q22&gt;0,'CR25'!Q22,"")</f>
        <v/>
      </c>
      <c r="Z13" s="73" t="str">
        <f t="shared" ca="1" si="0"/>
        <v/>
      </c>
    </row>
    <row r="14" spans="1:27" ht="16.5" thickTop="1" thickBot="1">
      <c r="A14" s="43" t="s">
        <v>55</v>
      </c>
      <c r="B14" s="44" t="e">
        <f>IF('CR25'!F22&gt;0,$I$4,#N/A)</f>
        <v>#N/A</v>
      </c>
      <c r="C14" s="44" t="e">
        <f>IF('CR25'!G22&gt;0,$I$4,#N/A)</f>
        <v>#N/A</v>
      </c>
      <c r="D14" s="44" t="e">
        <f>IF('CR25'!H22&gt;0,$I$4,#N/A)</f>
        <v>#N/A</v>
      </c>
      <c r="E14" s="44" t="e">
        <f>IF('CR25'!I22&gt;0,$I$4,#N/A)</f>
        <v>#N/A</v>
      </c>
      <c r="F14" s="44" t="e">
        <f>IF('CR25'!J22&gt;0,$I$4,#N/A)</f>
        <v>#N/A</v>
      </c>
      <c r="G14" s="44" t="e">
        <f>IF('CR25'!K22&gt;0,$I$4,#N/A)</f>
        <v>#N/A</v>
      </c>
      <c r="H14" s="44" t="e">
        <f>IF('CR25'!L22&gt;0,$I$4,#N/A)</f>
        <v>#N/A</v>
      </c>
      <c r="I14" s="44" t="e">
        <f>IF('CR25'!M22&gt;0,$I$4,#N/A)</f>
        <v>#N/A</v>
      </c>
      <c r="J14" s="44" t="e">
        <f>IF('CR25'!N22&gt;0,$I$4,#N/A)</f>
        <v>#N/A</v>
      </c>
      <c r="K14" s="44" t="e">
        <f>IF('CR25'!O22&gt;0,$I$4,#N/A)</f>
        <v>#N/A</v>
      </c>
      <c r="L14" s="44" t="e">
        <f>IF('CR25'!P22&gt;0,$I$4,#N/A)</f>
        <v>#N/A</v>
      </c>
      <c r="M14" s="44" t="e">
        <f>IF('CR25'!Q22&gt;0,$I$4,#N/A)</f>
        <v>#N/A</v>
      </c>
      <c r="N14" s="44" t="e">
        <f>IF('CR25'!R22&gt;0,$I$4,#N/A)</f>
        <v>#N/A</v>
      </c>
      <c r="O14" s="44" t="e">
        <f>IF('CR25'!S22&gt;0,$I$4,#N/A)</f>
        <v>#N/A</v>
      </c>
      <c r="P14" s="44" t="e">
        <f>IF('CR25'!T22&gt;0,$I$4,#N/A)</f>
        <v>#N/A</v>
      </c>
      <c r="Q14" s="44" t="e">
        <f>IF('CR25'!U22&gt;0,$I$4,#N/A)</f>
        <v>#N/A</v>
      </c>
      <c r="U14" s="115"/>
      <c r="V14" s="123"/>
      <c r="Y14" s="71" t="str">
        <f>IF('CR25'!R22&gt;0,'CR25'!R22,"")</f>
        <v/>
      </c>
      <c r="Z14" s="73" t="str">
        <f t="shared" ca="1" si="0"/>
        <v/>
      </c>
    </row>
    <row r="15" spans="1:27" ht="16.5" thickTop="1" thickBot="1">
      <c r="U15" s="115"/>
      <c r="V15" s="123"/>
      <c r="Y15" s="71" t="str">
        <f>IF('CR25'!S22&gt;0,'CR25'!S22,"")</f>
        <v/>
      </c>
      <c r="Z15" s="73" t="str">
        <f t="shared" ca="1" si="0"/>
        <v/>
      </c>
    </row>
    <row r="16" spans="1:27" ht="15.75" thickTop="1">
      <c r="A16" s="24" t="s">
        <v>54</v>
      </c>
      <c r="B16" s="33" t="e">
        <f>IF(COUNTA(C6:Q6)&gt;0,AVERAGE(C6:Q6),#N/A)</f>
        <v>#DIV/0!</v>
      </c>
      <c r="U16" s="115"/>
      <c r="V16" s="123"/>
      <c r="Y16" s="71" t="str">
        <f>IF('CR25'!T22&gt;0,'CR25'!T22,"")</f>
        <v/>
      </c>
      <c r="Z16" s="73" t="str">
        <f t="shared" ca="1" si="0"/>
        <v/>
      </c>
    </row>
    <row r="17" spans="1:26" ht="35.25" customHeight="1" thickBot="1">
      <c r="A17" s="25"/>
      <c r="B17" s="34" t="e">
        <f>B16/D3</f>
        <v>#DIV/0!</v>
      </c>
      <c r="U17" s="115"/>
      <c r="V17" s="123"/>
      <c r="Y17" s="74" t="str">
        <f>IF('CR25'!U22&gt;0,'CR25'!U22,"")</f>
        <v/>
      </c>
      <c r="Z17" s="75" t="str">
        <f t="shared" ca="1" si="0"/>
        <v/>
      </c>
    </row>
    <row r="18" spans="1:26" ht="15.75" thickTop="1">
      <c r="U18" s="115"/>
      <c r="V18" s="123"/>
    </row>
    <row r="19" spans="1:26">
      <c r="U19" s="115"/>
      <c r="V19" s="123"/>
    </row>
    <row r="20" spans="1:26">
      <c r="U20" s="115"/>
      <c r="V20" s="123"/>
    </row>
    <row r="21" spans="1:26">
      <c r="U21" s="115"/>
      <c r="V21" s="123"/>
    </row>
    <row r="22" spans="1:26">
      <c r="U22" s="115"/>
      <c r="V22" s="123"/>
    </row>
    <row r="23" spans="1:26">
      <c r="U23" s="115"/>
      <c r="V23" s="123"/>
    </row>
    <row r="24" spans="1:26">
      <c r="U24" s="115"/>
      <c r="V24" s="123"/>
    </row>
    <row r="25" spans="1:26">
      <c r="A25" s="115"/>
      <c r="B25" s="115"/>
      <c r="C25" s="115"/>
      <c r="D25" s="115"/>
      <c r="E25" s="115"/>
      <c r="F25" s="115"/>
      <c r="G25" s="115"/>
      <c r="H25" s="115"/>
      <c r="I25" s="115"/>
      <c r="J25" s="115"/>
      <c r="K25" s="115"/>
      <c r="L25" s="115"/>
      <c r="M25" s="115"/>
      <c r="N25" s="115"/>
      <c r="O25" s="115"/>
      <c r="P25" s="115"/>
      <c r="Q25" s="115"/>
      <c r="R25" s="115"/>
      <c r="S25" s="115"/>
      <c r="T25" s="115"/>
      <c r="U25" s="115"/>
      <c r="V25" s="123"/>
    </row>
    <row r="26" spans="1:26">
      <c r="A26" s="115"/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22"/>
    </row>
    <row r="27" spans="1:26">
      <c r="A27" s="115"/>
      <c r="B27" s="115"/>
      <c r="C27" s="115"/>
      <c r="D27" s="115"/>
      <c r="E27" s="115"/>
      <c r="F27" s="115"/>
      <c r="G27" s="115"/>
      <c r="H27" s="115"/>
      <c r="I27" s="115"/>
      <c r="J27" s="115"/>
      <c r="K27" s="115"/>
      <c r="L27" s="115"/>
      <c r="M27" s="115"/>
      <c r="N27" s="115"/>
      <c r="O27" s="115"/>
      <c r="P27" s="115"/>
      <c r="Q27" s="115"/>
      <c r="R27" s="115"/>
      <c r="S27" s="115"/>
      <c r="T27" s="115"/>
      <c r="U27" s="115"/>
      <c r="V27" s="122"/>
    </row>
    <row r="28" spans="1:26">
      <c r="A28" s="115"/>
      <c r="B28" s="115"/>
      <c r="C28" s="115"/>
      <c r="D28" s="115"/>
      <c r="E28" s="115"/>
      <c r="F28" s="115"/>
      <c r="G28" s="115"/>
      <c r="H28" s="115"/>
      <c r="I28" s="115"/>
      <c r="J28" s="115"/>
      <c r="K28" s="115"/>
      <c r="L28" s="115"/>
      <c r="M28" s="115"/>
      <c r="N28" s="115"/>
      <c r="O28" s="115"/>
      <c r="P28" s="115"/>
      <c r="Q28" s="115"/>
      <c r="R28" s="115"/>
      <c r="S28" s="115"/>
      <c r="T28" s="115"/>
      <c r="U28" s="115"/>
      <c r="V28" s="122"/>
    </row>
    <row r="29" spans="1:26" ht="15.75" thickBot="1">
      <c r="A29" s="120"/>
      <c r="B29" s="120"/>
      <c r="C29" s="120"/>
      <c r="D29" s="120"/>
      <c r="E29" s="120"/>
      <c r="F29" s="120"/>
      <c r="G29" s="120"/>
      <c r="H29" s="120"/>
      <c r="I29" s="120"/>
      <c r="J29" s="120"/>
      <c r="K29" s="120"/>
      <c r="L29" s="120"/>
      <c r="M29" s="120"/>
      <c r="N29" s="120"/>
      <c r="O29" s="120"/>
      <c r="P29" s="120"/>
      <c r="Q29" s="120"/>
      <c r="R29" s="120"/>
      <c r="S29" s="120"/>
      <c r="T29" s="120"/>
      <c r="U29" s="120"/>
      <c r="V29" s="127"/>
    </row>
    <row r="30" spans="1:26" ht="15.75" thickTop="1"/>
    <row r="36" spans="3:3">
      <c r="C36">
        <v>114</v>
      </c>
    </row>
  </sheetData>
  <sheetProtection formatCells="0" formatColumns="0"/>
  <mergeCells count="3">
    <mergeCell ref="D1:F1"/>
    <mergeCell ref="Q1:R1"/>
    <mergeCell ref="Q2:R2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theme="3" tint="0.59999389629810485"/>
  </sheetPr>
  <dimension ref="A1:AA36"/>
  <sheetViews>
    <sheetView zoomScaleNormal="100" workbookViewId="0">
      <selection activeCell="F3" sqref="F3"/>
    </sheetView>
  </sheetViews>
  <sheetFormatPr baseColWidth="10" defaultRowHeight="15"/>
  <cols>
    <col min="1" max="18" width="8" customWidth="1"/>
    <col min="19" max="19" width="10.5703125" customWidth="1"/>
    <col min="20" max="20" width="12" customWidth="1"/>
    <col min="21" max="21" width="10.42578125" customWidth="1"/>
    <col min="22" max="22" width="10.28515625" customWidth="1"/>
    <col min="23" max="24" width="8.42578125" customWidth="1"/>
    <col min="25" max="25" width="8.42578125" hidden="1" customWidth="1"/>
    <col min="26" max="26" width="9.7109375" hidden="1" customWidth="1"/>
    <col min="27" max="27" width="13.85546875" hidden="1" customWidth="1"/>
  </cols>
  <sheetData>
    <row r="1" spans="1:27" ht="20.25" thickTop="1" thickBot="1">
      <c r="A1" s="11" t="s">
        <v>45</v>
      </c>
      <c r="B1" s="12">
        <v>126.08</v>
      </c>
      <c r="D1" s="172" t="s">
        <v>48</v>
      </c>
      <c r="E1" s="173"/>
      <c r="F1" s="174"/>
      <c r="H1" s="26" t="s">
        <v>52</v>
      </c>
      <c r="I1" s="31" t="e">
        <f>B1+F3*B17</f>
        <v>#DIV/0!</v>
      </c>
      <c r="Q1" s="175" t="s">
        <v>62</v>
      </c>
      <c r="R1" s="176"/>
      <c r="S1" s="59" t="s">
        <v>63</v>
      </c>
      <c r="U1" s="115"/>
      <c r="V1" s="122"/>
      <c r="Y1" s="53" t="s">
        <v>58</v>
      </c>
      <c r="Z1" s="62" t="s">
        <v>57</v>
      </c>
      <c r="AA1" s="63" t="s">
        <v>56</v>
      </c>
    </row>
    <row r="2" spans="1:27" ht="20.25" thickTop="1" thickBot="1">
      <c r="A2" s="13" t="s">
        <v>46</v>
      </c>
      <c r="B2" s="14">
        <v>126.105</v>
      </c>
      <c r="D2" s="17" t="s">
        <v>49</v>
      </c>
      <c r="E2" s="18" t="s">
        <v>59</v>
      </c>
      <c r="F2" s="19" t="s">
        <v>50</v>
      </c>
      <c r="H2" s="27" t="s">
        <v>53</v>
      </c>
      <c r="I2" s="32" t="e">
        <f>B1-F3*B17</f>
        <v>#DIV/0!</v>
      </c>
      <c r="Q2" s="177">
        <v>1.3</v>
      </c>
      <c r="R2" s="178"/>
      <c r="S2" s="60">
        <v>1</v>
      </c>
      <c r="U2" s="115"/>
      <c r="V2" s="122"/>
      <c r="Y2" s="67" t="str">
        <f>IF('CR25'!F13&gt;0,'CR25'!F$13,"")</f>
        <v/>
      </c>
      <c r="Z2" s="68" t="str">
        <f ca="1">IF(Y2="","",RAND())</f>
        <v/>
      </c>
      <c r="AA2" s="76" t="e">
        <f ca="1">INDEX($Y:$Y,MATCH(SMALL($Z$2:$Z$17,ROW()-1),$Z:$Z,0))</f>
        <v>#NUM!</v>
      </c>
    </row>
    <row r="3" spans="1:27" ht="16.5" thickTop="1" thickBot="1">
      <c r="A3" s="15" t="s">
        <v>47</v>
      </c>
      <c r="B3" s="16">
        <v>126.05500000000001</v>
      </c>
      <c r="D3" s="20">
        <v>1.1279999999999999</v>
      </c>
      <c r="E3" s="21">
        <v>3.6859999999999999</v>
      </c>
      <c r="F3" s="22">
        <v>3</v>
      </c>
      <c r="H3" s="10"/>
      <c r="I3" s="10"/>
      <c r="U3" s="115"/>
      <c r="V3" s="122"/>
      <c r="Y3" s="71" t="str">
        <f>IF('CR25'!G13&gt;0,'CR25'!G13,"")</f>
        <v/>
      </c>
      <c r="Z3" s="72" t="str">
        <f t="shared" ref="Z3:Z17" ca="1" si="0">IF(Y3="","",RAND())</f>
        <v/>
      </c>
      <c r="AA3" s="77" t="e">
        <f t="shared" ref="AA3:AA6" ca="1" si="1">INDEX($Y:$Y,MATCH(SMALL($Z$2:$Z$17,ROW()-1),$Z:$Z,0))</f>
        <v>#NUM!</v>
      </c>
    </row>
    <row r="4" spans="1:27" ht="20.25" thickTop="1" thickBot="1">
      <c r="H4" s="41" t="s">
        <v>55</v>
      </c>
      <c r="I4" s="42" t="e">
        <f>B16*E3</f>
        <v>#DIV/0!</v>
      </c>
      <c r="U4" s="115"/>
      <c r="V4" s="122"/>
      <c r="Y4" s="71" t="str">
        <f>IF('CR25'!H13&gt;0,'CR25'!H13,"")</f>
        <v/>
      </c>
      <c r="Z4" s="72" t="str">
        <f t="shared" ca="1" si="0"/>
        <v/>
      </c>
      <c r="AA4" s="77" t="e">
        <f t="shared" ca="1" si="1"/>
        <v>#NUM!</v>
      </c>
    </row>
    <row r="5" spans="1:27" ht="19.5" thickTop="1" thickBot="1">
      <c r="U5" s="56" t="s">
        <v>60</v>
      </c>
      <c r="V5" s="124" t="s">
        <v>61</v>
      </c>
      <c r="Y5" s="71" t="str">
        <f>IF('CR25'!I13&gt;0,'CR25'!I13,"")</f>
        <v/>
      </c>
      <c r="Z5" s="72" t="str">
        <f t="shared" ca="1" si="0"/>
        <v/>
      </c>
      <c r="AA5" s="77" t="e">
        <f t="shared" ca="1" si="1"/>
        <v>#NUM!</v>
      </c>
    </row>
    <row r="6" spans="1:27" ht="16.5" thickTop="1" thickBot="1">
      <c r="A6" s="23" t="s">
        <v>51</v>
      </c>
      <c r="B6" s="64"/>
      <c r="C6" s="40" t="str">
        <f>IF('CR25'!G13&gt;0,ABS('CR25'!G13-'CR25'!F13),"")</f>
        <v/>
      </c>
      <c r="D6" s="40" t="str">
        <f>IF('CR25'!H13&gt;0,ABS('CR25'!H13-'CR25'!G13),"")</f>
        <v/>
      </c>
      <c r="E6" s="40" t="str">
        <f>IF('CR25'!I13&gt;0,ABS('CR25'!I13-'CR25'!H13),"")</f>
        <v/>
      </c>
      <c r="F6" s="40" t="str">
        <f>IF('CR25'!J13&gt;0,ABS('CR25'!J13-'CR25'!I13),"")</f>
        <v/>
      </c>
      <c r="G6" s="40" t="str">
        <f>IF('CR25'!K13&gt;0,ABS('CR25'!K13-'CR25'!J13),"")</f>
        <v/>
      </c>
      <c r="H6" s="40" t="str">
        <f>IF('CR25'!L13&gt;0,ABS('CR25'!L13-'CR25'!K13),"")</f>
        <v/>
      </c>
      <c r="I6" s="40" t="str">
        <f>IF('CR25'!M13&gt;0,ABS('CR25'!M13-'CR25'!L13),"")</f>
        <v/>
      </c>
      <c r="J6" s="40" t="str">
        <f>IF('CR25'!N13&gt;0,ABS('CR25'!N13-'CR25'!M13),"")</f>
        <v/>
      </c>
      <c r="K6" s="40" t="str">
        <f>IF('CR25'!O13&gt;0,ABS('CR25'!O13-'CR25'!N13),"")</f>
        <v/>
      </c>
      <c r="L6" s="40" t="str">
        <f>IF('CR25'!P13&gt;0,ABS('CR25'!P13-'CR25'!O13),"")</f>
        <v/>
      </c>
      <c r="M6" s="40" t="str">
        <f>IF('CR25'!Q13&gt;0,ABS('CR25'!Q13-'CR25'!P13),"")</f>
        <v/>
      </c>
      <c r="N6" s="40" t="str">
        <f>IF('CR25'!R13&gt;0,ABS('CR25'!R13-'CR25'!Q13),"")</f>
        <v/>
      </c>
      <c r="O6" s="40" t="str">
        <f>IF('CR25'!S13&gt;0,ABS('CR25'!S13-'CR25'!R13),"")</f>
        <v/>
      </c>
      <c r="P6" s="40" t="str">
        <f>IF('CR25'!T13&gt;0,ABS('CR25'!T13-'CR25'!S13),"")</f>
        <v/>
      </c>
      <c r="Q6" s="90" t="str">
        <f>IF('CR25'!U13&gt;0,ABS('CR25'!U13-'CR25'!T13),"")</f>
        <v/>
      </c>
      <c r="U6" s="57" t="e">
        <f>[1]A35534!$K$70</f>
        <v>#NUM!</v>
      </c>
      <c r="V6" s="125" t="e">
        <f>[1]A35534!$L$70</f>
        <v>#NUM!</v>
      </c>
      <c r="Y6" s="71" t="str">
        <f>IF('CR25'!J13&gt;0,'CR25'!J13,"")</f>
        <v/>
      </c>
      <c r="Z6" s="72" t="str">
        <f t="shared" ca="1" si="0"/>
        <v/>
      </c>
      <c r="AA6" s="78" t="e">
        <f t="shared" ca="1" si="1"/>
        <v>#NUM!</v>
      </c>
    </row>
    <row r="7" spans="1:27" ht="16.5" thickTop="1" thickBot="1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U7" s="58" t="e">
        <f>IF(U6&gt;Q2,"Capable","Non capable")</f>
        <v>#NUM!</v>
      </c>
      <c r="V7" s="126" t="e">
        <f>IF(V6&gt;S2,"Capable","Non Capable")</f>
        <v>#NUM!</v>
      </c>
      <c r="Y7" s="71" t="str">
        <f>IF('CR25'!K13&gt;0,'CR25'!K13,"")</f>
        <v/>
      </c>
      <c r="Z7" s="72" t="str">
        <f t="shared" ca="1" si="0"/>
        <v/>
      </c>
    </row>
    <row r="8" spans="1:27" ht="15.75" thickTop="1">
      <c r="A8" s="28" t="s">
        <v>45</v>
      </c>
      <c r="B8" s="79" t="e">
        <f>IF('CR25'!F13&gt;0,$B$1,#N/A)</f>
        <v>#N/A</v>
      </c>
      <c r="C8" s="80" t="e">
        <f>IF('CR25'!G13&gt;0,$B$1,#N/A)</f>
        <v>#N/A</v>
      </c>
      <c r="D8" s="80" t="e">
        <f>IF('CR25'!H13&gt;0,$B$1,#N/A)</f>
        <v>#N/A</v>
      </c>
      <c r="E8" s="80" t="e">
        <f>IF('CR25'!I13&gt;0,$B$1,#N/A)</f>
        <v>#N/A</v>
      </c>
      <c r="F8" s="80" t="e">
        <f>IF('CR25'!J13&gt;0,$B$1,#N/A)</f>
        <v>#N/A</v>
      </c>
      <c r="G8" s="80" t="e">
        <f>IF('CR25'!K13&gt;0,$B$1,#N/A)</f>
        <v>#N/A</v>
      </c>
      <c r="H8" s="80" t="e">
        <f>IF('CR25'!L13&gt;0,$B$1,#N/A)</f>
        <v>#N/A</v>
      </c>
      <c r="I8" s="80" t="e">
        <f>IF('CR25'!M13&gt;0,$B$1,#N/A)</f>
        <v>#N/A</v>
      </c>
      <c r="J8" s="80" t="e">
        <f>IF('CR25'!N13&gt;0,$B$1,#N/A)</f>
        <v>#N/A</v>
      </c>
      <c r="K8" s="80" t="e">
        <f>IF('CR25'!O13&gt;0,$B$1,#N/A)</f>
        <v>#N/A</v>
      </c>
      <c r="L8" s="80" t="e">
        <f>IF('CR25'!P13&gt;0,$B$1,#N/A)</f>
        <v>#N/A</v>
      </c>
      <c r="M8" s="80" t="e">
        <f>IF('CR25'!Q13&gt;0,$B$1,#N/A)</f>
        <v>#N/A</v>
      </c>
      <c r="N8" s="80" t="e">
        <f>IF('CR25'!R13&gt;0,$B$1,#N/A)</f>
        <v>#N/A</v>
      </c>
      <c r="O8" s="80" t="e">
        <f>IF('CR25'!S13&gt;0,$B$1,#N/A)</f>
        <v>#N/A</v>
      </c>
      <c r="P8" s="80" t="e">
        <f>IF('CR25'!T13&gt;0,$B$1,#N/A)</f>
        <v>#N/A</v>
      </c>
      <c r="Q8" s="81" t="e">
        <f>IF('CR25'!U13&gt;0,$B$1,#N/A)</f>
        <v>#N/A</v>
      </c>
      <c r="U8" s="115"/>
      <c r="V8" s="122"/>
      <c r="Y8" s="71" t="str">
        <f>IF('CR25'!L13&gt;0,'CR25'!L13,"")</f>
        <v/>
      </c>
      <c r="Z8" s="72" t="str">
        <f t="shared" ca="1" si="0"/>
        <v/>
      </c>
    </row>
    <row r="9" spans="1:27">
      <c r="A9" s="29" t="s">
        <v>46</v>
      </c>
      <c r="B9" s="82" t="e">
        <f>IF('CR25'!F13&gt;0,$B$2,#N/A)</f>
        <v>#N/A</v>
      </c>
      <c r="C9" s="83" t="e">
        <f>IF('CR25'!G13&gt;0,$B$2,#N/A)</f>
        <v>#N/A</v>
      </c>
      <c r="D9" s="83" t="e">
        <f>IF('CR25'!H13&gt;0,$B$2,#N/A)</f>
        <v>#N/A</v>
      </c>
      <c r="E9" s="83" t="e">
        <f>IF('CR25'!I13&gt;0,$B$2,#N/A)</f>
        <v>#N/A</v>
      </c>
      <c r="F9" s="83" t="e">
        <f>IF('CR25'!J13&gt;0,$B$2,#N/A)</f>
        <v>#N/A</v>
      </c>
      <c r="G9" s="83" t="e">
        <f>IF('CR25'!K13&gt;0,$B$2,#N/A)</f>
        <v>#N/A</v>
      </c>
      <c r="H9" s="83" t="e">
        <f>IF('CR25'!L13&gt;0,$B$2,#N/A)</f>
        <v>#N/A</v>
      </c>
      <c r="I9" s="83" t="e">
        <f>IF('CR25'!M13&gt;0,$B$2,#N/A)</f>
        <v>#N/A</v>
      </c>
      <c r="J9" s="83" t="e">
        <f>IF('CR25'!N13&gt;0,$B$2,#N/A)</f>
        <v>#N/A</v>
      </c>
      <c r="K9" s="83" t="e">
        <f>IF('CR25'!O13&gt;0,$B$2,#N/A)</f>
        <v>#N/A</v>
      </c>
      <c r="L9" s="83" t="e">
        <f>IF('CR25'!P13&gt;0,$B$2,#N/A)</f>
        <v>#N/A</v>
      </c>
      <c r="M9" s="83" t="e">
        <f>IF('CR25'!Q13&gt;0,$B$2,#N/A)</f>
        <v>#N/A</v>
      </c>
      <c r="N9" s="83" t="e">
        <f>IF('CR25'!R13&gt;0,$B$2,#N/A)</f>
        <v>#N/A</v>
      </c>
      <c r="O9" s="83" t="e">
        <f>IF('CR25'!S13&gt;0,$B$2,#N/A)</f>
        <v>#N/A</v>
      </c>
      <c r="P9" s="83" t="e">
        <f>IF('CR25'!T13&gt;0,$B$2,#N/A)</f>
        <v>#N/A</v>
      </c>
      <c r="Q9" s="84" t="e">
        <f>IF('CR25'!U13&gt;0,$B$2,#N/A)</f>
        <v>#N/A</v>
      </c>
      <c r="U9" s="115"/>
      <c r="V9" s="122"/>
      <c r="Y9" s="71" t="str">
        <f>IF('CR25'!M13&gt;0,'CR25'!M13,"")</f>
        <v/>
      </c>
      <c r="Z9" s="73" t="str">
        <f t="shared" ca="1" si="0"/>
        <v/>
      </c>
    </row>
    <row r="10" spans="1:27">
      <c r="A10" s="29" t="s">
        <v>47</v>
      </c>
      <c r="B10" s="82" t="e">
        <f>IF('CR25'!F13&gt;0,$B$3,#N/A)</f>
        <v>#N/A</v>
      </c>
      <c r="C10" s="83" t="e">
        <f>IF('CR25'!G13&gt;0,$B$3,#N/A)</f>
        <v>#N/A</v>
      </c>
      <c r="D10" s="83" t="e">
        <f>IF('CR25'!H13&gt;0,$B$3,#N/A)</f>
        <v>#N/A</v>
      </c>
      <c r="E10" s="83" t="e">
        <f>IF('CR25'!I13&gt;0,$B$3,#N/A)</f>
        <v>#N/A</v>
      </c>
      <c r="F10" s="83" t="e">
        <f>IF('CR25'!J13&gt;0,$B$3,#N/A)</f>
        <v>#N/A</v>
      </c>
      <c r="G10" s="83" t="e">
        <f>IF('CR25'!K13&gt;0,$B$3,#N/A)</f>
        <v>#N/A</v>
      </c>
      <c r="H10" s="83" t="e">
        <f>IF('CR25'!L13&gt;0,$B$3,#N/A)</f>
        <v>#N/A</v>
      </c>
      <c r="I10" s="83" t="e">
        <f>IF('CR25'!M13&gt;0,$B$3,#N/A)</f>
        <v>#N/A</v>
      </c>
      <c r="J10" s="83" t="e">
        <f>IF('CR25'!N13&gt;0,$B$3,#N/A)</f>
        <v>#N/A</v>
      </c>
      <c r="K10" s="83" t="e">
        <f>IF('CR25'!O13&gt;0,$B$3,#N/A)</f>
        <v>#N/A</v>
      </c>
      <c r="L10" s="83" t="e">
        <f>IF('CR25'!P13&gt;0,$B$3,#N/A)</f>
        <v>#N/A</v>
      </c>
      <c r="M10" s="83" t="e">
        <f>IF('CR25'!Q13&gt;0,$B$3,#N/A)</f>
        <v>#N/A</v>
      </c>
      <c r="N10" s="83" t="e">
        <f>IF('CR25'!R13&gt;0,$B$3,#N/A)</f>
        <v>#N/A</v>
      </c>
      <c r="O10" s="83" t="e">
        <f>IF('CR25'!S13&gt;0,$B$3,#N/A)</f>
        <v>#N/A</v>
      </c>
      <c r="P10" s="83" t="e">
        <f>IF('CR25'!T13&gt;0,$B$3,#N/A)</f>
        <v>#N/A</v>
      </c>
      <c r="Q10" s="84" t="e">
        <f>IF('CR25'!U13&gt;0,$B$3,#N/A)</f>
        <v>#N/A</v>
      </c>
      <c r="U10" s="115"/>
      <c r="V10" s="122"/>
      <c r="Y10" s="71" t="str">
        <f>IF('CR25'!N13&gt;0,'CR25'!N13,"")</f>
        <v/>
      </c>
      <c r="Z10" s="73" t="str">
        <f t="shared" ca="1" si="0"/>
        <v/>
      </c>
    </row>
    <row r="11" spans="1:27">
      <c r="A11" s="29" t="s">
        <v>52</v>
      </c>
      <c r="B11" s="82" t="e">
        <f>IF('CR25'!F13&gt;0,$I$1,#N/A)</f>
        <v>#N/A</v>
      </c>
      <c r="C11" s="83" t="e">
        <f>IF('CR25'!G13&gt;0,$I$1,#N/A)</f>
        <v>#N/A</v>
      </c>
      <c r="D11" s="83" t="e">
        <f>IF('CR25'!H13&gt;0,$I$1,#N/A)</f>
        <v>#N/A</v>
      </c>
      <c r="E11" s="83" t="e">
        <f>IF('CR25'!I13&gt;0,$I$1,#N/A)</f>
        <v>#N/A</v>
      </c>
      <c r="F11" s="83" t="e">
        <f>IF('CR25'!J13&gt;0,$I$1,#N/A)</f>
        <v>#N/A</v>
      </c>
      <c r="G11" s="83" t="e">
        <f>IF('CR25'!K13&gt;0,$I$1,#N/A)</f>
        <v>#N/A</v>
      </c>
      <c r="H11" s="83" t="e">
        <f>IF('CR25'!L13&gt;0,$I$1,#N/A)</f>
        <v>#N/A</v>
      </c>
      <c r="I11" s="83" t="e">
        <f>IF('CR25'!M13&gt;0,$I$1,#N/A)</f>
        <v>#N/A</v>
      </c>
      <c r="J11" s="83" t="e">
        <f>IF('CR25'!N13&gt;0,$I$1,#N/A)</f>
        <v>#N/A</v>
      </c>
      <c r="K11" s="83" t="e">
        <f>IF('CR25'!O13&gt;0,$I$1,#N/A)</f>
        <v>#N/A</v>
      </c>
      <c r="L11" s="83" t="e">
        <f>IF('CR25'!P13&gt;0,$I$1,#N/A)</f>
        <v>#N/A</v>
      </c>
      <c r="M11" s="83" t="e">
        <f>IF('CR25'!Q13&gt;0,$I$1,#N/A)</f>
        <v>#N/A</v>
      </c>
      <c r="N11" s="83" t="e">
        <f>IF('CR25'!R13&gt;0,$I$1,#N/A)</f>
        <v>#N/A</v>
      </c>
      <c r="O11" s="83" t="e">
        <f>IF('CR25'!S13&gt;0,$I$1,#N/A)</f>
        <v>#N/A</v>
      </c>
      <c r="P11" s="83" t="e">
        <f>IF('CR25'!T13&gt;0,$I$1,#N/A)</f>
        <v>#N/A</v>
      </c>
      <c r="Q11" s="84" t="e">
        <f>IF('CR25'!U13&gt;0,$I$1,#N/A)</f>
        <v>#N/A</v>
      </c>
      <c r="U11" s="115"/>
      <c r="V11" s="122"/>
      <c r="Y11" s="71" t="str">
        <f>IF('CR25'!O13&gt;0,'CR25'!O13,"")</f>
        <v/>
      </c>
      <c r="Z11" s="73" t="str">
        <f t="shared" ca="1" si="0"/>
        <v/>
      </c>
    </row>
    <row r="12" spans="1:27" ht="15.75" thickBot="1">
      <c r="A12" s="30" t="s">
        <v>53</v>
      </c>
      <c r="B12" s="85" t="e">
        <f>IF('CR25'!F13&gt;0,$I$2,#N/A)</f>
        <v>#N/A</v>
      </c>
      <c r="C12" s="86" t="e">
        <f>IF('CR25'!G13&gt;0,$I$2,#N/A)</f>
        <v>#N/A</v>
      </c>
      <c r="D12" s="86" t="e">
        <f>IF('CR25'!H13&gt;0,$I$2,#N/A)</f>
        <v>#N/A</v>
      </c>
      <c r="E12" s="86" t="e">
        <f>IF('CR25'!I13&gt;0,$I$2,#N/A)</f>
        <v>#N/A</v>
      </c>
      <c r="F12" s="86" t="e">
        <f>IF('CR25'!J13&gt;0,$I$2,#N/A)</f>
        <v>#N/A</v>
      </c>
      <c r="G12" s="86" t="e">
        <f>IF('CR25'!K13&gt;0,$I$2,#N/A)</f>
        <v>#N/A</v>
      </c>
      <c r="H12" s="86" t="e">
        <f>IF('CR25'!L13&gt;0,$I$2,#N/A)</f>
        <v>#N/A</v>
      </c>
      <c r="I12" s="86" t="e">
        <f>IF('CR25'!M13&gt;0,$I$2,#N/A)</f>
        <v>#N/A</v>
      </c>
      <c r="J12" s="86" t="e">
        <f>IF('CR25'!N13&gt;0,$I$2,#N/A)</f>
        <v>#N/A</v>
      </c>
      <c r="K12" s="86" t="e">
        <f>IF('CR25'!O13&gt;0,$I$2,#N/A)</f>
        <v>#N/A</v>
      </c>
      <c r="L12" s="86" t="e">
        <f>IF('CR25'!P13&gt;0,$I$2,#N/A)</f>
        <v>#N/A</v>
      </c>
      <c r="M12" s="86" t="e">
        <f>IF('CR25'!Q13&gt;0,$I$2,#N/A)</f>
        <v>#N/A</v>
      </c>
      <c r="N12" s="86" t="e">
        <f>IF('CR25'!R13&gt;0,$I$2,#N/A)</f>
        <v>#N/A</v>
      </c>
      <c r="O12" s="86" t="e">
        <f>IF('CR25'!S13&gt;0,$I$2,#N/A)</f>
        <v>#N/A</v>
      </c>
      <c r="P12" s="86" t="e">
        <f>IF('CR25'!T13&gt;0,$I$2,#N/A)</f>
        <v>#N/A</v>
      </c>
      <c r="Q12" s="87" t="e">
        <f>IF('CR25'!U13&gt;0,$I$2,#N/A)</f>
        <v>#N/A</v>
      </c>
      <c r="U12" s="115"/>
      <c r="V12" s="122"/>
      <c r="Y12" s="71" t="str">
        <f>IF('CR25'!P13&gt;0,'CR25'!P13,"")</f>
        <v/>
      </c>
      <c r="Z12" s="73" t="str">
        <f t="shared" ca="1" si="0"/>
        <v/>
      </c>
    </row>
    <row r="13" spans="1:27" ht="16.5" thickTop="1" thickBot="1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U13" s="115"/>
      <c r="V13" s="122"/>
      <c r="Y13" s="71" t="str">
        <f>IF('CR25'!Q13&gt;0,'CR25'!Q13,"")</f>
        <v/>
      </c>
      <c r="Z13" s="73" t="str">
        <f t="shared" ca="1" si="0"/>
        <v/>
      </c>
    </row>
    <row r="14" spans="1:27" ht="16.5" thickTop="1" thickBot="1">
      <c r="A14" s="89" t="s">
        <v>55</v>
      </c>
      <c r="B14" s="88" t="e">
        <f>IF('CR25'!F13&gt;0,$I$4,#N/A)</f>
        <v>#N/A</v>
      </c>
      <c r="C14" s="44" t="e">
        <f>IF('CR25'!G13&gt;0,$I$4,#N/A)</f>
        <v>#N/A</v>
      </c>
      <c r="D14" s="44" t="e">
        <f>IF('CR25'!H13&gt;0,$I$4,#N/A)</f>
        <v>#N/A</v>
      </c>
      <c r="E14" s="44" t="e">
        <f>IF('CR25'!I13&gt;0,$I$4,#N/A)</f>
        <v>#N/A</v>
      </c>
      <c r="F14" s="44" t="e">
        <f>IF('CR25'!J13&gt;0,$I$4,#N/A)</f>
        <v>#N/A</v>
      </c>
      <c r="G14" s="44" t="e">
        <f>IF('CR25'!K13&gt;0,$I$4,#N/A)</f>
        <v>#N/A</v>
      </c>
      <c r="H14" s="44" t="e">
        <f>IF('CR25'!L13&gt;0,$I$4,#N/A)</f>
        <v>#N/A</v>
      </c>
      <c r="I14" s="44" t="e">
        <f>IF('CR25'!M13&gt;0,$I$4,#N/A)</f>
        <v>#N/A</v>
      </c>
      <c r="J14" s="44" t="e">
        <f>IF('CR25'!N13&gt;0,$I$4,#N/A)</f>
        <v>#N/A</v>
      </c>
      <c r="K14" s="44" t="e">
        <f>IF('CR25'!O13&gt;0,$I$4,#N/A)</f>
        <v>#N/A</v>
      </c>
      <c r="L14" s="44" t="e">
        <f>IF('CR25'!P13&gt;0,$I$4,#N/A)</f>
        <v>#N/A</v>
      </c>
      <c r="M14" s="44" t="e">
        <f>IF('CR25'!Q13&gt;0,$I$4,#N/A)</f>
        <v>#N/A</v>
      </c>
      <c r="N14" s="44" t="e">
        <f>IF('CR25'!R13&gt;0,$I$4,#N/A)</f>
        <v>#N/A</v>
      </c>
      <c r="O14" s="44" t="e">
        <f>IF('CR25'!S13&gt;0,$I$4,#N/A)</f>
        <v>#N/A</v>
      </c>
      <c r="P14" s="44" t="e">
        <f>IF('CR25'!T13&gt;0,$I$4,#N/A)</f>
        <v>#N/A</v>
      </c>
      <c r="Q14" s="45" t="e">
        <f>IF('CR25'!U13&gt;0,$I$4,#N/A)</f>
        <v>#N/A</v>
      </c>
      <c r="U14" s="115"/>
      <c r="V14" s="122"/>
      <c r="Y14" s="71" t="str">
        <f>IF('CR25'!R13&gt;0,'CR25'!R13,"")</f>
        <v/>
      </c>
      <c r="Z14" s="73" t="str">
        <f t="shared" ca="1" si="0"/>
        <v/>
      </c>
    </row>
    <row r="15" spans="1:27" ht="16.5" thickTop="1" thickBot="1">
      <c r="U15" s="115"/>
      <c r="V15" s="122"/>
      <c r="Y15" s="71" t="str">
        <f>IF('CR25'!S13&gt;0,'CR25'!S13,"")</f>
        <v/>
      </c>
      <c r="Z15" s="73" t="str">
        <f t="shared" ca="1" si="0"/>
        <v/>
      </c>
    </row>
    <row r="16" spans="1:27" ht="15.75" thickTop="1">
      <c r="A16" s="24" t="s">
        <v>54</v>
      </c>
      <c r="B16" s="33" t="e">
        <f>IF(COUNTA(C6:Q6)&gt;0,AVERAGE(C6:Q6),#N/A)</f>
        <v>#DIV/0!</v>
      </c>
      <c r="U16" s="115"/>
      <c r="V16" s="122"/>
      <c r="Y16" s="71" t="str">
        <f>IF('CR25'!T13&gt;0,'CR25'!T13,"")</f>
        <v/>
      </c>
      <c r="Z16" s="73" t="str">
        <f t="shared" ca="1" si="0"/>
        <v/>
      </c>
    </row>
    <row r="17" spans="1:26" ht="32.25" customHeight="1" thickBot="1">
      <c r="A17" s="25"/>
      <c r="B17" s="34" t="e">
        <f>B16/D3</f>
        <v>#DIV/0!</v>
      </c>
      <c r="U17" s="115"/>
      <c r="V17" s="122"/>
      <c r="Y17" s="74" t="str">
        <f>IF('CR25'!U13&gt;0,'CR25'!U13,"")</f>
        <v/>
      </c>
      <c r="Z17" s="75" t="str">
        <f t="shared" ca="1" si="0"/>
        <v/>
      </c>
    </row>
    <row r="18" spans="1:26" ht="15.75" thickTop="1">
      <c r="U18" s="115"/>
      <c r="V18" s="122"/>
    </row>
    <row r="19" spans="1:26">
      <c r="U19" s="115"/>
      <c r="V19" s="122"/>
    </row>
    <row r="20" spans="1:26">
      <c r="U20" s="115"/>
      <c r="V20" s="122"/>
    </row>
    <row r="21" spans="1:26">
      <c r="A21" s="115"/>
      <c r="B21" s="115"/>
      <c r="C21" s="115"/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115"/>
      <c r="T21" s="115"/>
      <c r="U21" s="115"/>
      <c r="V21" s="122"/>
    </row>
    <row r="22" spans="1:26">
      <c r="A22" s="115"/>
      <c r="B22" s="115"/>
      <c r="C22" s="115"/>
      <c r="D22" s="115"/>
      <c r="E22" s="115"/>
      <c r="F22" s="115"/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115"/>
      <c r="S22" s="115"/>
      <c r="T22" s="115"/>
      <c r="U22" s="115"/>
      <c r="V22" s="122"/>
    </row>
    <row r="23" spans="1:26">
      <c r="A23" s="115"/>
      <c r="B23" s="115"/>
      <c r="C23" s="115"/>
      <c r="D23" s="115"/>
      <c r="E23" s="115"/>
      <c r="F23" s="115"/>
      <c r="G23" s="115"/>
      <c r="H23" s="115"/>
      <c r="I23" s="115"/>
      <c r="J23" s="115"/>
      <c r="K23" s="115"/>
      <c r="L23" s="115"/>
      <c r="M23" s="115"/>
      <c r="N23" s="115"/>
      <c r="O23" s="115"/>
      <c r="P23" s="115"/>
      <c r="Q23" s="115"/>
      <c r="R23" s="115"/>
      <c r="S23" s="115"/>
      <c r="T23" s="115"/>
      <c r="U23" s="115"/>
      <c r="V23" s="122"/>
    </row>
    <row r="24" spans="1:26">
      <c r="A24" s="115"/>
      <c r="B24" s="115"/>
      <c r="C24" s="115"/>
      <c r="D24" s="115"/>
      <c r="E24" s="115"/>
      <c r="F24" s="115"/>
      <c r="G24" s="115"/>
      <c r="H24" s="115"/>
      <c r="I24" s="115"/>
      <c r="J24" s="115"/>
      <c r="K24" s="115"/>
      <c r="L24" s="115"/>
      <c r="M24" s="115"/>
      <c r="N24" s="115"/>
      <c r="O24" s="115"/>
      <c r="P24" s="115"/>
      <c r="Q24" s="115"/>
      <c r="R24" s="115"/>
      <c r="S24" s="115"/>
      <c r="T24" s="115"/>
      <c r="U24" s="115"/>
      <c r="V24" s="122"/>
    </row>
    <row r="25" spans="1:26">
      <c r="A25" s="115"/>
      <c r="B25" s="115"/>
      <c r="C25" s="115"/>
      <c r="D25" s="115"/>
      <c r="E25" s="115"/>
      <c r="F25" s="115"/>
      <c r="G25" s="115"/>
      <c r="H25" s="115"/>
      <c r="I25" s="115"/>
      <c r="J25" s="115"/>
      <c r="K25" s="115"/>
      <c r="L25" s="115"/>
      <c r="M25" s="115"/>
      <c r="N25" s="115"/>
      <c r="O25" s="115"/>
      <c r="P25" s="115"/>
      <c r="Q25" s="115"/>
      <c r="R25" s="115"/>
      <c r="S25" s="115"/>
      <c r="T25" s="115"/>
      <c r="U25" s="115"/>
      <c r="V25" s="122"/>
    </row>
    <row r="26" spans="1:26" ht="15.75" thickBot="1">
      <c r="A26" s="120"/>
      <c r="B26" s="120"/>
      <c r="C26" s="120"/>
      <c r="D26" s="120"/>
      <c r="E26" s="120"/>
      <c r="F26" s="120"/>
      <c r="G26" s="120"/>
      <c r="H26" s="120"/>
      <c r="I26" s="120"/>
      <c r="J26" s="120"/>
      <c r="K26" s="120"/>
      <c r="L26" s="120"/>
      <c r="M26" s="120"/>
      <c r="N26" s="120"/>
      <c r="O26" s="120"/>
      <c r="P26" s="120"/>
      <c r="Q26" s="120"/>
      <c r="R26" s="120"/>
      <c r="S26" s="120"/>
      <c r="T26" s="120"/>
      <c r="U26" s="120"/>
      <c r="V26" s="127"/>
    </row>
    <row r="27" spans="1:26" ht="15.75" thickTop="1"/>
    <row r="36" spans="3:3">
      <c r="C36">
        <v>114</v>
      </c>
    </row>
  </sheetData>
  <sheetProtection formatCells="0" formatColumns="0"/>
  <mergeCells count="3">
    <mergeCell ref="D1:F1"/>
    <mergeCell ref="Q1:R1"/>
    <mergeCell ref="Q2:R2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tabColor rgb="FFFF66CC"/>
  </sheetPr>
  <dimension ref="A1:AB38"/>
  <sheetViews>
    <sheetView workbookViewId="0">
      <selection activeCell="E7" sqref="E7"/>
    </sheetView>
  </sheetViews>
  <sheetFormatPr baseColWidth="10" defaultRowHeight="15"/>
  <cols>
    <col min="1" max="1" width="7.5703125" customWidth="1"/>
    <col min="2" max="2" width="9.140625" customWidth="1"/>
    <col min="3" max="17" width="7.5703125" customWidth="1"/>
    <col min="25" max="26" width="0" hidden="1" customWidth="1"/>
    <col min="27" max="27" width="13.7109375" hidden="1" customWidth="1"/>
  </cols>
  <sheetData>
    <row r="1" spans="1:28" ht="15.75" customHeight="1" thickTop="1" thickBot="1">
      <c r="A1" s="11" t="s">
        <v>45</v>
      </c>
      <c r="B1" s="12">
        <v>126.7</v>
      </c>
      <c r="C1" s="10"/>
      <c r="D1" s="172" t="s">
        <v>48</v>
      </c>
      <c r="E1" s="173"/>
      <c r="F1" s="174"/>
      <c r="G1" s="10"/>
      <c r="H1" s="26" t="s">
        <v>52</v>
      </c>
      <c r="I1" s="31" t="e">
        <f>B1+F3*B17</f>
        <v>#DIV/0!</v>
      </c>
      <c r="J1" s="10"/>
      <c r="K1" s="10"/>
      <c r="L1" s="10"/>
      <c r="M1" s="10"/>
      <c r="N1" s="10"/>
      <c r="O1" s="10"/>
      <c r="P1" s="10"/>
      <c r="Q1" s="175" t="s">
        <v>62</v>
      </c>
      <c r="R1" s="176"/>
      <c r="S1" s="59" t="s">
        <v>63</v>
      </c>
      <c r="U1" s="115"/>
      <c r="V1" s="122"/>
      <c r="W1" s="10"/>
      <c r="X1" s="51"/>
      <c r="Y1" s="128" t="s">
        <v>58</v>
      </c>
      <c r="Z1" s="62" t="s">
        <v>57</v>
      </c>
      <c r="AA1" s="97" t="s">
        <v>56</v>
      </c>
      <c r="AB1" s="96"/>
    </row>
    <row r="2" spans="1:28" ht="15.75" customHeight="1" thickBot="1">
      <c r="A2" s="13" t="s">
        <v>46</v>
      </c>
      <c r="B2" s="14">
        <v>126.7315</v>
      </c>
      <c r="C2" s="10"/>
      <c r="D2" s="17" t="s">
        <v>49</v>
      </c>
      <c r="E2" s="18" t="s">
        <v>59</v>
      </c>
      <c r="F2" s="19" t="s">
        <v>50</v>
      </c>
      <c r="G2" s="10"/>
      <c r="H2" s="27" t="s">
        <v>53</v>
      </c>
      <c r="I2" s="32" t="e">
        <f>B1-F3*B17</f>
        <v>#DIV/0!</v>
      </c>
      <c r="J2" s="10"/>
      <c r="K2" s="10"/>
      <c r="L2" s="10"/>
      <c r="M2" s="10"/>
      <c r="N2" s="10"/>
      <c r="O2" s="10"/>
      <c r="P2" s="10"/>
      <c r="Q2" s="177">
        <v>1.3</v>
      </c>
      <c r="R2" s="178"/>
      <c r="S2" s="60">
        <v>1</v>
      </c>
      <c r="U2" s="115"/>
      <c r="V2" s="122"/>
      <c r="W2" s="10"/>
      <c r="X2" s="51"/>
      <c r="Y2" s="129" t="str">
        <f>IF('CR25'!F$23&gt;0,'CR25'!F$23,"")</f>
        <v/>
      </c>
      <c r="Z2" s="68" t="str">
        <f ca="1">IF(Y2="","",RAND())</f>
        <v/>
      </c>
      <c r="AA2" s="94" t="e">
        <f ca="1">INDEX($Y:$Y,MATCH(SMALL($Z$2:$Z$17,ROW()-1),$Z:$Z,0))</f>
        <v>#NUM!</v>
      </c>
      <c r="AB2" s="96"/>
    </row>
    <row r="3" spans="1:28" ht="15.75" customHeight="1" thickTop="1" thickBot="1">
      <c r="A3" s="15" t="s">
        <v>47</v>
      </c>
      <c r="B3" s="16">
        <v>126.66849999999999</v>
      </c>
      <c r="C3" s="10"/>
      <c r="D3" s="20">
        <v>1.1279999999999999</v>
      </c>
      <c r="E3" s="21">
        <v>3.6859999999999999</v>
      </c>
      <c r="F3" s="22">
        <v>3</v>
      </c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16"/>
      <c r="V3" s="123"/>
      <c r="W3" s="10"/>
      <c r="X3" s="51"/>
      <c r="Y3" s="130" t="str">
        <f>IF('CR25'!G23&gt;0,'CR25'!G23,"")</f>
        <v/>
      </c>
      <c r="Z3" s="72" t="str">
        <f t="shared" ref="Z3:Z17" ca="1" si="0">IF(Y3="","",RAND())</f>
        <v/>
      </c>
      <c r="AA3" s="94" t="e">
        <f t="shared" ref="AA3:AA6" ca="1" si="1">INDEX($Y:$Y,MATCH(SMALL($Z$2:$Z$18,ROW()-1),$Z:$Z,0))</f>
        <v>#NUM!</v>
      </c>
      <c r="AB3" s="96"/>
    </row>
    <row r="4" spans="1:28" ht="15" customHeight="1" thickTop="1" thickBot="1">
      <c r="A4" s="10"/>
      <c r="B4" s="10"/>
      <c r="C4" s="10"/>
      <c r="D4" s="10"/>
      <c r="E4" s="10"/>
      <c r="F4" s="10"/>
      <c r="G4" s="10"/>
      <c r="H4" s="41" t="s">
        <v>55</v>
      </c>
      <c r="I4" s="42" t="e">
        <f>B16*E3</f>
        <v>#DIV/0!</v>
      </c>
      <c r="J4" s="10"/>
      <c r="K4" s="10"/>
      <c r="L4" s="10"/>
      <c r="M4" s="10"/>
      <c r="N4" s="10"/>
      <c r="O4" s="10"/>
      <c r="P4" s="10"/>
      <c r="Q4" s="10"/>
      <c r="R4" s="10"/>
      <c r="S4" s="10"/>
      <c r="U4" s="115"/>
      <c r="V4" s="123"/>
      <c r="W4" s="10"/>
      <c r="X4" s="51"/>
      <c r="Y4" s="130" t="str">
        <f>IF('CR25'!H23&gt;0,'CR25'!H23,"")</f>
        <v/>
      </c>
      <c r="Z4" s="72" t="str">
        <f t="shared" ca="1" si="0"/>
        <v/>
      </c>
      <c r="AA4" s="94" t="e">
        <f t="shared" ca="1" si="1"/>
        <v>#NUM!</v>
      </c>
      <c r="AB4" s="96"/>
    </row>
    <row r="5" spans="1:28" ht="19.5" thickTop="1" thickBot="1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U5" s="56" t="s">
        <v>60</v>
      </c>
      <c r="V5" s="124" t="s">
        <v>61</v>
      </c>
      <c r="W5" s="10"/>
      <c r="X5" s="51"/>
      <c r="Y5" s="130" t="str">
        <f>IF('CR25'!I23&gt;0,'CR25'!I23,"")</f>
        <v/>
      </c>
      <c r="Z5" s="72" t="str">
        <f t="shared" ca="1" si="0"/>
        <v/>
      </c>
      <c r="AA5" s="94" t="e">
        <f t="shared" ca="1" si="1"/>
        <v>#NUM!</v>
      </c>
      <c r="AB5" s="96"/>
    </row>
    <row r="6" spans="1:28" ht="16.5" thickTop="1" thickBot="1">
      <c r="A6" s="23" t="s">
        <v>51</v>
      </c>
      <c r="B6" s="64"/>
      <c r="C6" s="40" t="str">
        <f>IF('CR25'!G23&gt;0,ABS('CR25'!G23-'CR25'!F23),"")</f>
        <v/>
      </c>
      <c r="D6" s="40" t="str">
        <f>IF('CR25'!H23&gt;0,ABS('CR25'!H23-'CR25'!G23),"")</f>
        <v/>
      </c>
      <c r="E6" s="40" t="str">
        <f>IF('CR25'!I23&gt;0,ABS('CR25'!I23-'CR25'!H23),"")</f>
        <v/>
      </c>
      <c r="F6" s="40" t="str">
        <f>IF('CR25'!J23&gt;0,ABS('CR25'!J23-'CR25'!I23),"")</f>
        <v/>
      </c>
      <c r="G6" s="40" t="str">
        <f>IF('CR25'!K23&gt;0,ABS('CR25'!K23-'CR25'!J23),"")</f>
        <v/>
      </c>
      <c r="H6" s="40" t="str">
        <f>IF('CR25'!L23&gt;0,ABS('CR25'!L23-'CR25'!K23),"")</f>
        <v/>
      </c>
      <c r="I6" s="40" t="str">
        <f>IF('CR25'!M23&gt;0,ABS('CR25'!M23-'CR25'!L23),"")</f>
        <v/>
      </c>
      <c r="J6" s="40" t="str">
        <f>IF('CR25'!N23&gt;0,ABS('CR25'!N23-'CR25'!M23),"")</f>
        <v/>
      </c>
      <c r="K6" s="40" t="str">
        <f>IF('CR25'!O23&gt;0,ABS('CR25'!O23-'CR25'!N23),"")</f>
        <v/>
      </c>
      <c r="L6" s="40" t="str">
        <f>IF('CR25'!P23&gt;0,ABS('CR25'!P23-'CR25'!O23),"")</f>
        <v/>
      </c>
      <c r="M6" s="40" t="str">
        <f>IF('CR25'!Q23&gt;0,ABS('CR25'!Q23-'CR25'!P23),"")</f>
        <v/>
      </c>
      <c r="N6" s="40" t="str">
        <f>IF('CR25'!R23&gt;0,ABS('CR25'!R23-'CR25'!Q23),"")</f>
        <v/>
      </c>
      <c r="O6" s="40" t="str">
        <f>IF('CR25'!S23&gt;0,ABS('CR25'!S23-'CR25'!R23),"")</f>
        <v/>
      </c>
      <c r="P6" s="40" t="str">
        <f>IF('CR25'!T23&gt;0,ABS('CR25'!T23-'CR25'!S23),"")</f>
        <v/>
      </c>
      <c r="Q6" s="90" t="str">
        <f>IF('CR25'!U23&gt;0,ABS('CR25'!U23-'CR25'!T23),"")</f>
        <v/>
      </c>
      <c r="R6" s="10"/>
      <c r="S6" s="10"/>
      <c r="U6" s="57" t="e">
        <f>[1]A35534!$K$99</f>
        <v>#DIV/0!</v>
      </c>
      <c r="V6" s="125" t="e">
        <f>[1]A35534!$L$99</f>
        <v>#DIV/0!</v>
      </c>
      <c r="W6" s="10"/>
      <c r="X6" s="51"/>
      <c r="Y6" s="130" t="str">
        <f>IF('CR25'!J23&gt;0,'CR25'!J23,"")</f>
        <v/>
      </c>
      <c r="Z6" s="72" t="str">
        <f t="shared" ca="1" si="0"/>
        <v/>
      </c>
      <c r="AA6" s="95" t="e">
        <f t="shared" ca="1" si="1"/>
        <v>#NUM!</v>
      </c>
      <c r="AB6" s="96"/>
    </row>
    <row r="7" spans="1:28" ht="16.5" thickTop="1" thickBot="1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58" t="e">
        <f>IF(U6&gt;Q2,"Capable","Non capable")</f>
        <v>#DIV/0!</v>
      </c>
      <c r="V7" s="126" t="e">
        <f>IF(V6&gt;S2,"Capable","Non Capable")</f>
        <v>#DIV/0!</v>
      </c>
      <c r="W7" s="10"/>
      <c r="X7" s="10"/>
      <c r="Y7" s="71" t="str">
        <f>IF('CR25'!K23&gt;0,'CR25'!K23,"")</f>
        <v/>
      </c>
      <c r="Z7" s="72" t="str">
        <f t="shared" ca="1" si="0"/>
        <v/>
      </c>
      <c r="AA7" s="10"/>
    </row>
    <row r="8" spans="1:28" ht="15.75" thickTop="1">
      <c r="A8" s="28" t="s">
        <v>45</v>
      </c>
      <c r="B8" s="35" t="e">
        <f>IF('CR25'!F23&gt;0,$B$1,#N/A)</f>
        <v>#N/A</v>
      </c>
      <c r="C8" s="35" t="e">
        <f>IF('CR25'!G23&gt;0,$B$1,#N/A)</f>
        <v>#N/A</v>
      </c>
      <c r="D8" s="35" t="e">
        <f>IF('CR25'!H23&gt;0,$B$1,#N/A)</f>
        <v>#N/A</v>
      </c>
      <c r="E8" s="35" t="e">
        <f>IF('CR25'!I23&gt;0,$B$1,#N/A)</f>
        <v>#N/A</v>
      </c>
      <c r="F8" s="35" t="e">
        <f>IF('CR25'!J23&gt;0,$B$1,#N/A)</f>
        <v>#N/A</v>
      </c>
      <c r="G8" s="35" t="e">
        <f>IF('CR25'!K23&gt;0,$B$1,#N/A)</f>
        <v>#N/A</v>
      </c>
      <c r="H8" s="35" t="e">
        <f>IF('CR25'!L23&gt;0,$B$1,#N/A)</f>
        <v>#N/A</v>
      </c>
      <c r="I8" s="35" t="e">
        <f>IF('CR25'!M23&gt;0,$B$1,#N/A)</f>
        <v>#N/A</v>
      </c>
      <c r="J8" s="35" t="e">
        <f>IF('CR25'!N23&gt;0,$B$1,#N/A)</f>
        <v>#N/A</v>
      </c>
      <c r="K8" s="35" t="e">
        <f>IF('CR25'!O23&gt;0,$B$1,#N/A)</f>
        <v>#N/A</v>
      </c>
      <c r="L8" s="35" t="e">
        <f>IF('CR25'!P23&gt;0,$B$1,#N/A)</f>
        <v>#N/A</v>
      </c>
      <c r="M8" s="35" t="e">
        <f>IF('CR25'!Q23&gt;0,$B$1,#N/A)</f>
        <v>#N/A</v>
      </c>
      <c r="N8" s="35" t="e">
        <f>IF('CR25'!R23&gt;0,$B$1,#N/A)</f>
        <v>#N/A</v>
      </c>
      <c r="O8" s="35" t="e">
        <f>IF('CR25'!S23&gt;0,$B$1,#N/A)</f>
        <v>#N/A</v>
      </c>
      <c r="P8" s="35" t="e">
        <f>IF('CR25'!T23&gt;0,$B$1,#N/A)</f>
        <v>#N/A</v>
      </c>
      <c r="Q8" s="91" t="e">
        <f>IF('CR25'!U23&gt;0,$B$1,#N/A)</f>
        <v>#N/A</v>
      </c>
      <c r="R8" s="10"/>
      <c r="S8" s="10"/>
      <c r="T8" s="10"/>
      <c r="U8" s="116"/>
      <c r="V8" s="123"/>
      <c r="W8" s="10"/>
      <c r="X8" s="10"/>
      <c r="Y8" s="71" t="str">
        <f>IF('CR25'!L23&gt;0,'CR25'!L23,"")</f>
        <v/>
      </c>
      <c r="Z8" s="72" t="str">
        <f t="shared" ca="1" si="0"/>
        <v/>
      </c>
      <c r="AA8" s="10"/>
    </row>
    <row r="9" spans="1:28">
      <c r="A9" s="29" t="s">
        <v>46</v>
      </c>
      <c r="B9" s="38" t="e">
        <f>IF('CR25'!F23&gt;0,$B$2,#N/A)</f>
        <v>#N/A</v>
      </c>
      <c r="C9" s="38" t="e">
        <f>IF('CR25'!G23&gt;0,$B$2,#N/A)</f>
        <v>#N/A</v>
      </c>
      <c r="D9" s="38" t="e">
        <f>IF('CR25'!H23&gt;0,$B$2,#N/A)</f>
        <v>#N/A</v>
      </c>
      <c r="E9" s="38" t="e">
        <f>IF('CR25'!I23&gt;0,$B$2,#N/A)</f>
        <v>#N/A</v>
      </c>
      <c r="F9" s="38" t="e">
        <f>IF('CR25'!J23&gt;0,$B$2,#N/A)</f>
        <v>#N/A</v>
      </c>
      <c r="G9" s="38" t="e">
        <f>IF('CR25'!K23&gt;0,$B$2,#N/A)</f>
        <v>#N/A</v>
      </c>
      <c r="H9" s="38" t="e">
        <f>IF('CR25'!L23&gt;0,$B$2,#N/A)</f>
        <v>#N/A</v>
      </c>
      <c r="I9" s="38" t="e">
        <f>IF('CR25'!M23&gt;0,$B$2,#N/A)</f>
        <v>#N/A</v>
      </c>
      <c r="J9" s="38" t="e">
        <f>IF('CR25'!N23&gt;0,$B$2,#N/A)</f>
        <v>#N/A</v>
      </c>
      <c r="K9" s="38" t="e">
        <f>IF('CR25'!O23&gt;0,$B$2,#N/A)</f>
        <v>#N/A</v>
      </c>
      <c r="L9" s="38" t="e">
        <f>IF('CR25'!P23&gt;0,$B$2,#N/A)</f>
        <v>#N/A</v>
      </c>
      <c r="M9" s="38" t="e">
        <f>IF('CR25'!Q23&gt;0,$B$2,#N/A)</f>
        <v>#N/A</v>
      </c>
      <c r="N9" s="38" t="e">
        <f>IF('CR25'!R23&gt;0,$B$2,#N/A)</f>
        <v>#N/A</v>
      </c>
      <c r="O9" s="38" t="e">
        <f>IF('CR25'!S23&gt;0,$B$2,#N/A)</f>
        <v>#N/A</v>
      </c>
      <c r="P9" s="38" t="e">
        <f>IF('CR25'!T23&gt;0,$B$2,#N/A)</f>
        <v>#N/A</v>
      </c>
      <c r="Q9" s="92" t="e">
        <f>IF('CR25'!U23&gt;0,$B$2,#N/A)</f>
        <v>#N/A</v>
      </c>
      <c r="R9" s="10"/>
      <c r="S9" s="10"/>
      <c r="T9" s="10"/>
      <c r="U9" s="116"/>
      <c r="V9" s="123"/>
      <c r="W9" s="10"/>
      <c r="X9" s="10"/>
      <c r="Y9" s="71" t="str">
        <f>IF('CR25'!M23&gt;0,'CR25'!M23,"")</f>
        <v/>
      </c>
      <c r="Z9" s="73" t="str">
        <f t="shared" ca="1" si="0"/>
        <v/>
      </c>
      <c r="AA9" s="10"/>
    </row>
    <row r="10" spans="1:28">
      <c r="A10" s="29" t="s">
        <v>47</v>
      </c>
      <c r="B10" s="38" t="e">
        <f>IF('CR25'!F23&gt;0,$B$3,#N/A)</f>
        <v>#N/A</v>
      </c>
      <c r="C10" s="38" t="e">
        <f>IF('CR25'!G23&gt;0,$B$3,#N/A)</f>
        <v>#N/A</v>
      </c>
      <c r="D10" s="38" t="e">
        <f>IF('CR25'!H23&gt;0,$B$3,#N/A)</f>
        <v>#N/A</v>
      </c>
      <c r="E10" s="38" t="e">
        <f>IF('CR25'!I23&gt;0,$B$3,#N/A)</f>
        <v>#N/A</v>
      </c>
      <c r="F10" s="38" t="e">
        <f>IF('CR25'!J23&gt;0,$B$3,#N/A)</f>
        <v>#N/A</v>
      </c>
      <c r="G10" s="38" t="e">
        <f>IF('CR25'!K23&gt;0,$B$3,#N/A)</f>
        <v>#N/A</v>
      </c>
      <c r="H10" s="38" t="e">
        <f>IF('CR25'!L23&gt;0,$B$3,#N/A)</f>
        <v>#N/A</v>
      </c>
      <c r="I10" s="38" t="e">
        <f>IF('CR25'!M23&gt;0,$B$3,#N/A)</f>
        <v>#N/A</v>
      </c>
      <c r="J10" s="38" t="e">
        <f>IF('CR25'!N23&gt;0,$B$3,#N/A)</f>
        <v>#N/A</v>
      </c>
      <c r="K10" s="38" t="e">
        <f>IF('CR25'!O23&gt;0,$B$3,#N/A)</f>
        <v>#N/A</v>
      </c>
      <c r="L10" s="38" t="e">
        <f>IF('CR25'!P23&gt;0,$B$3,#N/A)</f>
        <v>#N/A</v>
      </c>
      <c r="M10" s="38" t="e">
        <f>IF('CR25'!Q23&gt;0,$B$3,#N/A)</f>
        <v>#N/A</v>
      </c>
      <c r="N10" s="38" t="e">
        <f>IF('CR25'!R23&gt;0,$B$3,#N/A)</f>
        <v>#N/A</v>
      </c>
      <c r="O10" s="38" t="e">
        <f>IF('CR25'!S23&gt;0,$B$3,#N/A)</f>
        <v>#N/A</v>
      </c>
      <c r="P10" s="38" t="e">
        <f>IF('CR25'!T23&gt;0,$B$3,#N/A)</f>
        <v>#N/A</v>
      </c>
      <c r="Q10" s="92" t="e">
        <f>IF('CR25'!U23&gt;0,$B$3,#N/A)</f>
        <v>#N/A</v>
      </c>
      <c r="R10" s="10"/>
      <c r="S10" s="10"/>
      <c r="T10" s="10"/>
      <c r="U10" s="116"/>
      <c r="V10" s="123"/>
      <c r="W10" s="10"/>
      <c r="X10" s="10"/>
      <c r="Y10" s="71" t="str">
        <f>IF('CR25'!N23&gt;0,'CR25'!N23,"")</f>
        <v/>
      </c>
      <c r="Z10" s="73" t="str">
        <f t="shared" ca="1" si="0"/>
        <v/>
      </c>
      <c r="AA10" s="10"/>
    </row>
    <row r="11" spans="1:28">
      <c r="A11" s="29" t="s">
        <v>52</v>
      </c>
      <c r="B11" s="38" t="e">
        <f>IF('CR25'!F23&gt;0,$I$1,#N/A)</f>
        <v>#N/A</v>
      </c>
      <c r="C11" s="38" t="e">
        <f>IF('CR25'!G23&gt;0,$I$1,#N/A)</f>
        <v>#N/A</v>
      </c>
      <c r="D11" s="38" t="e">
        <f>IF('CR25'!H23&gt;0,$I$1,#N/A)</f>
        <v>#N/A</v>
      </c>
      <c r="E11" s="38" t="e">
        <f>IF('CR25'!I23&gt;0,$I$1,#N/A)</f>
        <v>#N/A</v>
      </c>
      <c r="F11" s="38" t="e">
        <f>IF('CR25'!J23&gt;0,$I$1,#N/A)</f>
        <v>#N/A</v>
      </c>
      <c r="G11" s="38" t="e">
        <f>IF('CR25'!K23&gt;0,$I$1,#N/A)</f>
        <v>#N/A</v>
      </c>
      <c r="H11" s="38" t="e">
        <f>IF('CR25'!L23&gt;0,$I$1,#N/A)</f>
        <v>#N/A</v>
      </c>
      <c r="I11" s="38" t="e">
        <f>IF('CR25'!M23&gt;0,$I$1,#N/A)</f>
        <v>#N/A</v>
      </c>
      <c r="J11" s="38" t="e">
        <f>IF('CR25'!N23&gt;0,$I$1,#N/A)</f>
        <v>#N/A</v>
      </c>
      <c r="K11" s="38" t="e">
        <f>IF('CR25'!O23&gt;0,$I$1,#N/A)</f>
        <v>#N/A</v>
      </c>
      <c r="L11" s="38" t="e">
        <f>IF('CR25'!P23&gt;0,$I$1,#N/A)</f>
        <v>#N/A</v>
      </c>
      <c r="M11" s="38" t="e">
        <f>IF('CR25'!Q23&gt;0,$I$1,#N/A)</f>
        <v>#N/A</v>
      </c>
      <c r="N11" s="38" t="e">
        <f>IF('CR25'!R23&gt;0,$I$1,#N/A)</f>
        <v>#N/A</v>
      </c>
      <c r="O11" s="38" t="e">
        <f>IF('CR25'!S23&gt;0,$I$1,#N/A)</f>
        <v>#N/A</v>
      </c>
      <c r="P11" s="38" t="e">
        <f>IF('CR25'!T23&gt;0,$I$1,#N/A)</f>
        <v>#N/A</v>
      </c>
      <c r="Q11" s="92" t="e">
        <f>IF('CR25'!U23&gt;0,$I$1,#N/A)</f>
        <v>#N/A</v>
      </c>
      <c r="R11" s="10"/>
      <c r="S11" s="10"/>
      <c r="T11" s="10"/>
      <c r="U11" s="116"/>
      <c r="V11" s="123"/>
      <c r="W11" s="10"/>
      <c r="X11" s="10"/>
      <c r="Y11" s="71" t="str">
        <f>IF('CR25'!O23&gt;0,'CR25'!O23,"")</f>
        <v/>
      </c>
      <c r="Z11" s="73" t="str">
        <f t="shared" ca="1" si="0"/>
        <v/>
      </c>
      <c r="AA11" s="10"/>
    </row>
    <row r="12" spans="1:28" ht="15.75" thickBot="1">
      <c r="A12" s="30" t="s">
        <v>53</v>
      </c>
      <c r="B12" s="39" t="e">
        <f>IF('CR25'!F23&gt;0,$I$2,#N/A)</f>
        <v>#N/A</v>
      </c>
      <c r="C12" s="39" t="e">
        <f>IF('CR25'!G23&gt;0,$I$2,#N/A)</f>
        <v>#N/A</v>
      </c>
      <c r="D12" s="39" t="e">
        <f>IF('CR25'!H23&gt;0,$I$2,#N/A)</f>
        <v>#N/A</v>
      </c>
      <c r="E12" s="39" t="e">
        <f>IF('CR25'!I23&gt;0,$I$2,#N/A)</f>
        <v>#N/A</v>
      </c>
      <c r="F12" s="39" t="e">
        <f>IF('CR25'!J23&gt;0,$I$2,#N/A)</f>
        <v>#N/A</v>
      </c>
      <c r="G12" s="39" t="e">
        <f>IF('CR25'!K23&gt;0,$I$2,#N/A)</f>
        <v>#N/A</v>
      </c>
      <c r="H12" s="39" t="e">
        <f>IF('CR25'!L23&gt;0,$I$2,#N/A)</f>
        <v>#N/A</v>
      </c>
      <c r="I12" s="39" t="e">
        <f>IF('CR25'!M23&gt;0,$I$2,#N/A)</f>
        <v>#N/A</v>
      </c>
      <c r="J12" s="39" t="e">
        <f>IF('CR25'!N23&gt;0,$I$2,#N/A)</f>
        <v>#N/A</v>
      </c>
      <c r="K12" s="39" t="e">
        <f>IF('CR25'!O23&gt;0,$I$2,#N/A)</f>
        <v>#N/A</v>
      </c>
      <c r="L12" s="39" t="e">
        <f>IF('CR25'!P23&gt;0,$I$2,#N/A)</f>
        <v>#N/A</v>
      </c>
      <c r="M12" s="39" t="e">
        <f>IF('CR25'!Q23&gt;0,$I$2,#N/A)</f>
        <v>#N/A</v>
      </c>
      <c r="N12" s="39" t="e">
        <f>IF('CR25'!R23&gt;0,$I$2,#N/A)</f>
        <v>#N/A</v>
      </c>
      <c r="O12" s="39" t="e">
        <f>IF('CR25'!S23&gt;0,$I$2,#N/A)</f>
        <v>#N/A</v>
      </c>
      <c r="P12" s="39" t="e">
        <f>IF('CR25'!T23&gt;0,$I$2,#N/A)</f>
        <v>#N/A</v>
      </c>
      <c r="Q12" s="93" t="e">
        <f>IF('CR25'!U23&gt;0,$I$2,#N/A)</f>
        <v>#N/A</v>
      </c>
      <c r="R12" s="10"/>
      <c r="S12" s="10"/>
      <c r="T12" s="10"/>
      <c r="U12" s="116"/>
      <c r="V12" s="123"/>
      <c r="W12" s="10"/>
      <c r="X12" s="10"/>
      <c r="Y12" s="71" t="str">
        <f>IF('CR25'!P23&gt;0,'CR25'!P23,"")</f>
        <v/>
      </c>
      <c r="Z12" s="73" t="str">
        <f t="shared" ca="1" si="0"/>
        <v/>
      </c>
      <c r="AA12" s="10"/>
    </row>
    <row r="13" spans="1:28" ht="16.5" thickTop="1" thickBot="1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U13" s="115"/>
      <c r="V13" s="123"/>
      <c r="W13" s="10"/>
      <c r="X13" s="10"/>
      <c r="Y13" s="71" t="str">
        <f>IF('CR25'!Q23&gt;0,'CR25'!Q23,"")</f>
        <v/>
      </c>
      <c r="Z13" s="73" t="str">
        <f t="shared" ca="1" si="0"/>
        <v/>
      </c>
      <c r="AA13" s="10"/>
    </row>
    <row r="14" spans="1:28" ht="16.5" thickTop="1" thickBot="1">
      <c r="A14" s="43" t="s">
        <v>55</v>
      </c>
      <c r="B14" s="98" t="e">
        <f>IF('CR25'!F23&gt;0,$I$4,#N/A)</f>
        <v>#N/A</v>
      </c>
      <c r="C14" s="44" t="e">
        <f>IF('CR25'!G23&gt;0,$I$4,#N/A)</f>
        <v>#N/A</v>
      </c>
      <c r="D14" s="44" t="e">
        <f>IF('CR25'!H23&gt;0,$I$4,#N/A)</f>
        <v>#N/A</v>
      </c>
      <c r="E14" s="44" t="e">
        <f>IF('CR25'!I23&gt;0,$I$4,#N/A)</f>
        <v>#N/A</v>
      </c>
      <c r="F14" s="44" t="e">
        <f>IF('CR25'!J23&gt;0,$I$4,#N/A)</f>
        <v>#N/A</v>
      </c>
      <c r="G14" s="44" t="e">
        <f>IF('CR25'!K23&gt;0,$I$4,#N/A)</f>
        <v>#N/A</v>
      </c>
      <c r="H14" s="44" t="e">
        <f>IF('CR25'!L23&gt;0,$I$4,#N/A)</f>
        <v>#N/A</v>
      </c>
      <c r="I14" s="44" t="e">
        <f>IF('CR25'!M23&gt;0,$I$4,#N/A)</f>
        <v>#N/A</v>
      </c>
      <c r="J14" s="44" t="e">
        <f>IF('CR25'!N23&gt;0,$I$4,#N/A)</f>
        <v>#N/A</v>
      </c>
      <c r="K14" s="44" t="e">
        <f>IF('CR25'!O23&gt;0,$I$4,#N/A)</f>
        <v>#N/A</v>
      </c>
      <c r="L14" s="44" t="e">
        <f>IF('CR25'!P23&gt;0,$I$4,#N/A)</f>
        <v>#N/A</v>
      </c>
      <c r="M14" s="44" t="e">
        <f>IF('CR25'!Q23&gt;0,$I$4,#N/A)</f>
        <v>#N/A</v>
      </c>
      <c r="N14" s="44" t="e">
        <f>IF('CR25'!R23&gt;0,$I$4,#N/A)</f>
        <v>#N/A</v>
      </c>
      <c r="O14" s="44" t="e">
        <f>IF('CR25'!S23&gt;0,$I$4,#N/A)</f>
        <v>#N/A</v>
      </c>
      <c r="P14" s="44" t="e">
        <f>IF('CR25'!T23&gt;0,$I$4,#N/A)</f>
        <v>#N/A</v>
      </c>
      <c r="Q14" s="44" t="e">
        <f>IF('CR25'!U23&gt;0,$I$4,#N/A)</f>
        <v>#N/A</v>
      </c>
      <c r="R14" s="10"/>
      <c r="S14" s="10"/>
      <c r="U14" s="115"/>
      <c r="V14" s="123"/>
      <c r="W14" s="10"/>
      <c r="X14" s="10"/>
      <c r="Y14" s="71" t="str">
        <f>IF('CR25'!R23&gt;0,'CR25'!R23,"")</f>
        <v/>
      </c>
      <c r="Z14" s="73" t="str">
        <f t="shared" ca="1" si="0"/>
        <v/>
      </c>
      <c r="AA14" s="10"/>
    </row>
    <row r="15" spans="1:28" ht="16.5" thickTop="1" thickBot="1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U15" s="115"/>
      <c r="V15" s="123"/>
      <c r="W15" s="10"/>
      <c r="X15" s="10"/>
      <c r="Y15" s="71" t="str">
        <f>IF('CR25'!S23&gt;0,'CR25'!S23,"")</f>
        <v/>
      </c>
      <c r="Z15" s="73" t="str">
        <f t="shared" ca="1" si="0"/>
        <v/>
      </c>
      <c r="AA15" s="10"/>
    </row>
    <row r="16" spans="1:28" ht="15.75" thickTop="1">
      <c r="A16" s="24" t="s">
        <v>54</v>
      </c>
      <c r="B16" s="33" t="e">
        <f>IF(COUNTA(C6:Q6)&gt;0,AVERAGE(C6:Q6),#N/A)</f>
        <v>#DIV/0!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16"/>
      <c r="V16" s="123"/>
      <c r="W16" s="10"/>
      <c r="X16" s="10"/>
      <c r="Y16" s="71" t="str">
        <f>IF('CR25'!T23&gt;0,'CR25'!T23,"")</f>
        <v/>
      </c>
      <c r="Z16" s="73" t="str">
        <f t="shared" ca="1" si="0"/>
        <v/>
      </c>
      <c r="AA16" s="10"/>
    </row>
    <row r="17" spans="1:27" ht="26.25" customHeight="1" thickBot="1">
      <c r="A17" s="25"/>
      <c r="B17" s="34" t="e">
        <f>B16/D3</f>
        <v>#DIV/0!</v>
      </c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16"/>
      <c r="V17" s="123"/>
      <c r="W17" s="10"/>
      <c r="X17" s="10"/>
      <c r="Y17" s="74" t="str">
        <f>IF('CR25'!U23&gt;0,'CR25'!U23,"")</f>
        <v/>
      </c>
      <c r="Z17" s="75" t="str">
        <f t="shared" ca="1" si="0"/>
        <v/>
      </c>
      <c r="AA17" s="10"/>
    </row>
    <row r="18" spans="1:27" ht="15.75" thickTop="1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16"/>
      <c r="V18" s="123"/>
      <c r="W18" s="10"/>
      <c r="X18" s="10"/>
      <c r="Y18" s="55"/>
      <c r="Z18" s="55"/>
      <c r="AA18" s="10"/>
    </row>
    <row r="19" spans="1:27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16"/>
      <c r="V19" s="123"/>
      <c r="W19" s="10"/>
      <c r="X19" s="10"/>
      <c r="Y19" s="10"/>
      <c r="Z19" s="10"/>
      <c r="AA19" s="10"/>
    </row>
    <row r="20" spans="1:27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16"/>
      <c r="V20" s="123"/>
      <c r="W20" s="10"/>
      <c r="X20" s="10"/>
      <c r="Y20" s="10"/>
      <c r="Z20" s="10"/>
      <c r="AA20" s="10"/>
    </row>
    <row r="21" spans="1:27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16"/>
      <c r="V21" s="123"/>
      <c r="W21" s="10"/>
      <c r="X21" s="10"/>
      <c r="Y21" s="10"/>
      <c r="Z21" s="10"/>
      <c r="AA21" s="10"/>
    </row>
    <row r="22" spans="1:27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16"/>
      <c r="V22" s="123"/>
      <c r="W22" s="10"/>
      <c r="X22" s="10"/>
      <c r="Y22" s="10"/>
      <c r="Z22" s="10"/>
      <c r="AA22" s="10"/>
    </row>
    <row r="23" spans="1:27">
      <c r="A23" s="116"/>
      <c r="B23" s="116"/>
      <c r="C23" s="116"/>
      <c r="D23" s="116"/>
      <c r="E23" s="116"/>
      <c r="F23" s="116"/>
      <c r="G23" s="116"/>
      <c r="H23" s="116"/>
      <c r="I23" s="116"/>
      <c r="J23" s="116"/>
      <c r="K23" s="116"/>
      <c r="L23" s="116"/>
      <c r="M23" s="116"/>
      <c r="N23" s="116"/>
      <c r="O23" s="116"/>
      <c r="P23" s="116"/>
      <c r="Q23" s="116"/>
      <c r="R23" s="116"/>
      <c r="S23" s="116"/>
      <c r="T23" s="116"/>
      <c r="U23" s="116"/>
      <c r="V23" s="123"/>
      <c r="W23" s="10"/>
      <c r="X23" s="10"/>
      <c r="Y23" s="10"/>
      <c r="Z23" s="10"/>
      <c r="AA23" s="10"/>
    </row>
    <row r="24" spans="1:27">
      <c r="A24" s="116"/>
      <c r="B24" s="116"/>
      <c r="C24" s="116"/>
      <c r="D24" s="116"/>
      <c r="E24" s="116"/>
      <c r="F24" s="116"/>
      <c r="G24" s="116"/>
      <c r="H24" s="116"/>
      <c r="I24" s="116"/>
      <c r="J24" s="116"/>
      <c r="K24" s="116"/>
      <c r="L24" s="116"/>
      <c r="M24" s="116"/>
      <c r="N24" s="116"/>
      <c r="O24" s="116"/>
      <c r="P24" s="116"/>
      <c r="Q24" s="116"/>
      <c r="R24" s="116"/>
      <c r="S24" s="116"/>
      <c r="T24" s="116"/>
      <c r="U24" s="116"/>
      <c r="V24" s="123"/>
      <c r="W24" s="10"/>
      <c r="X24" s="10"/>
      <c r="Y24" s="10"/>
      <c r="Z24" s="10"/>
      <c r="AA24" s="10"/>
    </row>
    <row r="25" spans="1:27">
      <c r="A25" s="116"/>
      <c r="B25" s="116"/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6"/>
      <c r="O25" s="116"/>
      <c r="P25" s="116"/>
      <c r="Q25" s="116"/>
      <c r="R25" s="116"/>
      <c r="S25" s="116"/>
      <c r="T25" s="116"/>
      <c r="U25" s="116"/>
      <c r="V25" s="123"/>
      <c r="W25" s="10"/>
      <c r="X25" s="10"/>
      <c r="Y25" s="10"/>
      <c r="Z25" s="10"/>
      <c r="AA25" s="10"/>
    </row>
    <row r="26" spans="1:27">
      <c r="A26" s="116"/>
      <c r="B26" s="116"/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6"/>
      <c r="N26" s="116"/>
      <c r="O26" s="116"/>
      <c r="P26" s="116"/>
      <c r="Q26" s="116"/>
      <c r="R26" s="116"/>
      <c r="S26" s="116"/>
      <c r="T26" s="116"/>
      <c r="U26" s="116"/>
      <c r="V26" s="123"/>
      <c r="W26" s="10"/>
      <c r="X26" s="10"/>
      <c r="Y26" s="10"/>
      <c r="Z26" s="10"/>
      <c r="AA26" s="10"/>
    </row>
    <row r="27" spans="1:27">
      <c r="A27" s="116"/>
      <c r="B27" s="116"/>
      <c r="C27" s="116"/>
      <c r="D27" s="116"/>
      <c r="E27" s="116"/>
      <c r="F27" s="116"/>
      <c r="G27" s="116"/>
      <c r="H27" s="116"/>
      <c r="I27" s="116"/>
      <c r="J27" s="116"/>
      <c r="K27" s="116"/>
      <c r="L27" s="116"/>
      <c r="M27" s="116"/>
      <c r="N27" s="116"/>
      <c r="O27" s="116"/>
      <c r="P27" s="116"/>
      <c r="Q27" s="116"/>
      <c r="R27" s="116"/>
      <c r="S27" s="116"/>
      <c r="T27" s="116"/>
      <c r="U27" s="116"/>
      <c r="V27" s="123"/>
      <c r="W27" s="10"/>
      <c r="X27" s="10"/>
      <c r="Y27" s="10"/>
      <c r="Z27" s="10"/>
      <c r="AA27" s="10"/>
    </row>
    <row r="28" spans="1:27" ht="15.75" thickBot="1">
      <c r="A28" s="119"/>
      <c r="B28" s="119"/>
      <c r="C28" s="119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21"/>
      <c r="W28" s="10"/>
      <c r="X28" s="10"/>
      <c r="Y28" s="10"/>
      <c r="Z28" s="10"/>
      <c r="AA28" s="10"/>
    </row>
    <row r="29" spans="1:27" ht="15.75" thickTop="1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</row>
    <row r="30" spans="1:27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</row>
    <row r="31" spans="1:27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</row>
    <row r="32" spans="1:27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</row>
    <row r="33" spans="1:27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</row>
    <row r="34" spans="1:27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</row>
    <row r="35" spans="1:27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</row>
    <row r="36" spans="1:27">
      <c r="A36" s="10"/>
      <c r="C36" s="50">
        <v>114</v>
      </c>
      <c r="D36" s="51"/>
      <c r="E36" s="51"/>
      <c r="F36" s="51"/>
      <c r="G36" s="51"/>
      <c r="H36" s="50"/>
      <c r="I36" s="50"/>
      <c r="J36" s="50"/>
      <c r="K36" s="50"/>
      <c r="L36" s="50"/>
      <c r="M36" s="50"/>
      <c r="N36" s="50"/>
      <c r="O36" s="50"/>
      <c r="P36" s="50"/>
      <c r="Q36" s="50"/>
      <c r="R36" s="50"/>
      <c r="S36" s="10"/>
      <c r="T36" s="10"/>
      <c r="U36" s="10"/>
      <c r="V36" s="10"/>
      <c r="W36" s="10"/>
      <c r="X36" s="10"/>
      <c r="Y36" s="10"/>
      <c r="Z36" s="10"/>
      <c r="AA36" s="10"/>
    </row>
    <row r="37" spans="1:27">
      <c r="A37" s="10"/>
      <c r="B37" s="10"/>
      <c r="C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</row>
    <row r="38" spans="1:27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</row>
  </sheetData>
  <sheetProtection sheet="1" objects="1" scenarios="1" formatCells="0" formatColumns="0"/>
  <mergeCells count="3">
    <mergeCell ref="D1:F1"/>
    <mergeCell ref="Q1:R1"/>
    <mergeCell ref="Q2:R2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CR25</vt:lpstr>
      <vt:lpstr>119</vt:lpstr>
      <vt:lpstr>127</vt:lpstr>
      <vt:lpstr>126</vt:lpstr>
      <vt:lpstr>126_7</vt:lpstr>
      <vt:lpstr>TEchant1</vt:lpstr>
      <vt:lpstr>TEchant2</vt:lpstr>
      <vt:lpstr>TEchant3</vt:lpstr>
      <vt:lpstr>TEchant4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Winling</dc:creator>
  <cp:lastModifiedBy>thomas</cp:lastModifiedBy>
  <dcterms:created xsi:type="dcterms:W3CDTF">2014-06-17T05:41:16Z</dcterms:created>
  <dcterms:modified xsi:type="dcterms:W3CDTF">2014-12-16T13:03:00Z</dcterms:modified>
</cp:coreProperties>
</file>