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Override PartName="/xl/charts/chart2.xml" ContentType="application/vnd.openxmlformats-officedocument.drawingml.chart+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drawings/drawing2.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Default Extension="wdp" ContentType="image/vnd.ms-photo"/>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7" codeName="{B7FE6334-C1A2-E50D-BD3D-5F4D41BBC2E3}"/>
  <workbookPr codeName="ThisWorkbook" defaultThemeVersion="124226"/>
  <bookViews>
    <workbookView xWindow="4140" yWindow="-15" windowWidth="10290" windowHeight="8115"/>
  </bookViews>
  <sheets>
    <sheet name="CR25" sheetId="1" r:id="rId1"/>
    <sheet name="119,054+-0,0175" sheetId="2" r:id="rId2"/>
    <sheet name="Feuil1" sheetId="3" r:id="rId3"/>
  </sheets>
  <externalReferences>
    <externalReference r:id="rId4"/>
  </externalReferences>
  <definedNames>
    <definedName name="TEchantillonage">'119,054+-0,0175'!$AA$2:$AA$6</definedName>
  </definedNames>
  <calcPr calcId="125725"/>
</workbook>
</file>

<file path=xl/calcChain.xml><?xml version="1.0" encoding="utf-8"?>
<calcChain xmlns="http://schemas.openxmlformats.org/spreadsheetml/2006/main">
  <c r="Y17" i="2"/>
  <c r="Z17" s="1"/>
  <c r="Y16"/>
  <c r="Z16" s="1"/>
  <c r="Y15"/>
  <c r="Z15" s="1"/>
  <c r="Y14"/>
  <c r="Z14" s="1"/>
  <c r="Y13"/>
  <c r="Z13" s="1"/>
  <c r="Y12"/>
  <c r="Z12" s="1"/>
  <c r="Y11"/>
  <c r="Z11" s="1"/>
  <c r="Y10"/>
  <c r="Z10" s="1"/>
  <c r="Y9"/>
  <c r="Z9" s="1"/>
  <c r="Y8"/>
  <c r="Z8" s="1"/>
  <c r="Y7"/>
  <c r="Z7" s="1"/>
  <c r="Y6"/>
  <c r="Z6" s="1"/>
  <c r="Y5"/>
  <c r="Z5" s="1"/>
  <c r="Y4"/>
  <c r="Z4" s="1"/>
  <c r="Y3"/>
  <c r="Z3" s="1"/>
  <c r="Y2"/>
  <c r="Z2" s="1"/>
  <c r="AA2" l="1"/>
  <c r="AA4"/>
  <c r="AA6"/>
  <c r="AA5"/>
  <c r="AA3"/>
  <c r="C6"/>
  <c r="D6"/>
  <c r="E6"/>
  <c r="F6"/>
  <c r="G6"/>
  <c r="H6"/>
  <c r="I6"/>
  <c r="J6"/>
  <c r="K6"/>
  <c r="L6"/>
  <c r="M6"/>
  <c r="N6"/>
  <c r="O6"/>
  <c r="P6"/>
  <c r="Q6"/>
  <c r="B6"/>
  <c r="C10"/>
  <c r="D10"/>
  <c r="E10"/>
  <c r="F10"/>
  <c r="G10"/>
  <c r="H10"/>
  <c r="I10"/>
  <c r="J10"/>
  <c r="K10"/>
  <c r="L10"/>
  <c r="M10"/>
  <c r="N10"/>
  <c r="O10"/>
  <c r="P10"/>
  <c r="Q10"/>
  <c r="B10"/>
  <c r="C9"/>
  <c r="D9"/>
  <c r="E9"/>
  <c r="F9"/>
  <c r="G9"/>
  <c r="H9"/>
  <c r="I9"/>
  <c r="J9"/>
  <c r="K9"/>
  <c r="L9"/>
  <c r="M9"/>
  <c r="N9"/>
  <c r="O9"/>
  <c r="P9"/>
  <c r="Q9"/>
  <c r="B9"/>
  <c r="U9" i="1"/>
  <c r="T9"/>
  <c r="S9"/>
  <c r="R9"/>
  <c r="Q9"/>
  <c r="P9"/>
  <c r="O9"/>
  <c r="N9"/>
  <c r="M9"/>
  <c r="L9"/>
  <c r="K9"/>
  <c r="J9"/>
  <c r="I9"/>
  <c r="H9"/>
  <c r="G9"/>
  <c r="F9"/>
  <c r="C8" i="2"/>
  <c r="D8"/>
  <c r="E8"/>
  <c r="F8"/>
  <c r="G8"/>
  <c r="H8"/>
  <c r="I8"/>
  <c r="J8"/>
  <c r="K8"/>
  <c r="L8"/>
  <c r="M8"/>
  <c r="N8"/>
  <c r="O8"/>
  <c r="P8"/>
  <c r="Q8"/>
  <c r="B8"/>
  <c r="U5" l="1"/>
  <c r="U6" s="1"/>
  <c r="T5"/>
  <c r="T6" s="1"/>
  <c r="B16"/>
  <c r="B17" l="1"/>
  <c r="I4"/>
  <c r="P14" l="1"/>
  <c r="Q14"/>
  <c r="I2"/>
  <c r="Q12" s="1"/>
  <c r="I1"/>
  <c r="Q11" s="1"/>
  <c r="N14"/>
  <c r="O14"/>
  <c r="D14"/>
  <c r="H14"/>
  <c r="L14"/>
  <c r="J14"/>
  <c r="C14"/>
  <c r="G14"/>
  <c r="K14"/>
  <c r="F14"/>
  <c r="B14"/>
  <c r="E14"/>
  <c r="I14"/>
  <c r="M14"/>
  <c r="E12" l="1"/>
  <c r="P12"/>
  <c r="I11"/>
  <c r="P11"/>
  <c r="O11"/>
  <c r="C12"/>
  <c r="J12"/>
  <c r="G12"/>
  <c r="K12"/>
  <c r="D11"/>
  <c r="B12"/>
  <c r="H12"/>
  <c r="M12"/>
  <c r="F12"/>
  <c r="D12"/>
  <c r="M11"/>
  <c r="L11"/>
  <c r="E11"/>
  <c r="C11"/>
  <c r="K11"/>
  <c r="G11"/>
  <c r="J11"/>
  <c r="F11"/>
  <c r="N11"/>
  <c r="H11"/>
  <c r="B11"/>
  <c r="N12"/>
  <c r="O12"/>
  <c r="I12"/>
  <c r="L12"/>
</calcChain>
</file>

<file path=xl/comments1.xml><?xml version="1.0" encoding="utf-8"?>
<comments xmlns="http://schemas.openxmlformats.org/spreadsheetml/2006/main">
  <authors>
    <author>thomas</author>
  </authors>
  <commentList>
    <comment ref="AA1" authorId="0">
      <text>
        <r>
          <rPr>
            <b/>
            <sz val="16"/>
            <color indexed="81"/>
            <rFont val="Tahoma"/>
            <family val="2"/>
          </rPr>
          <t>thomas:</t>
        </r>
        <r>
          <rPr>
            <sz val="16"/>
            <color indexed="81"/>
            <rFont val="Tahoma"/>
            <family val="2"/>
          </rPr>
          <t xml:space="preserve">
5 valeurs prient au hasard dans la plage de données</t>
        </r>
      </text>
    </comment>
  </commentList>
</comments>
</file>

<file path=xl/sharedStrings.xml><?xml version="1.0" encoding="utf-8"?>
<sst xmlns="http://schemas.openxmlformats.org/spreadsheetml/2006/main" count="102" uniqueCount="84">
  <si>
    <t>Fiche d’auto vérification (suivant gamme de contrôle rév.2)</t>
  </si>
  <si>
    <t>Mis à jour le 15 septembre 2011</t>
  </si>
  <si>
    <t>Emis par :</t>
  </si>
  <si>
    <t>S.W</t>
  </si>
  <si>
    <t>Valider par :</t>
  </si>
  <si>
    <t>Cote         ▼</t>
  </si>
  <si>
    <t>MINI</t>
  </si>
  <si>
    <t>MAXI</t>
  </si>
  <si>
    <t>Ø 155.625 ±0.125</t>
  </si>
  <si>
    <t>Pied à coulisse</t>
  </si>
  <si>
    <t xml:space="preserve">375 ±0.15 </t>
  </si>
  <si>
    <t>Colonne de mesure</t>
  </si>
  <si>
    <t>Ø 123.4 ±0.2</t>
  </si>
  <si>
    <t>Vérificateur d'alésages "Subito"</t>
  </si>
  <si>
    <t>Ø 126.08 ±0.025 (cicularité 0.25 maxi)</t>
  </si>
  <si>
    <t>23.5 ±0.2 (±0.5 en final)</t>
  </si>
  <si>
    <t>Jauge de profondeur à talon</t>
  </si>
  <si>
    <t>Ø 127.3 ±0.2</t>
  </si>
  <si>
    <t>Vérificateur d'alésages 3 pts</t>
  </si>
  <si>
    <t>R0,75±0,25</t>
  </si>
  <si>
    <t>Examen Visio-Tactil</t>
  </si>
  <si>
    <t>2p</t>
  </si>
  <si>
    <t>Ra =1.6 sur Ø126.08</t>
  </si>
  <si>
    <t>Rugosimètre</t>
  </si>
  <si>
    <t>Ra = 6.3</t>
  </si>
  <si>
    <t xml:space="preserve">F.Concentricité 0.04 entre Ø119 ete Ø123 (1) </t>
  </si>
  <si>
    <t>COB 17169 (montage MB)</t>
  </si>
  <si>
    <t xml:space="preserve">F.Concentricité 0.04 entre Ø126.08 et Ø123 (1) </t>
  </si>
  <si>
    <t xml:space="preserve">R.48.45  ±0.3 </t>
  </si>
  <si>
    <t>Jauge de profondeur</t>
  </si>
  <si>
    <t>Ø127.2 ±0.05</t>
  </si>
  <si>
    <t>Micromètre</t>
  </si>
  <si>
    <t>Ø126.732 -0.063/0 (portée  droite)</t>
  </si>
  <si>
    <t>Ø126.732 -0.063/0 (portée gauche)</t>
  </si>
  <si>
    <t>Ø119,054±0,0175</t>
  </si>
  <si>
    <t>Ø123,075±0,031</t>
  </si>
  <si>
    <t>184.5 ±0.1</t>
  </si>
  <si>
    <t>Ø136.9 ±0.1</t>
  </si>
  <si>
    <t>Ø131.6 ±0.1</t>
  </si>
  <si>
    <t>2x Ra=1.6 sur Ø126.7</t>
  </si>
  <si>
    <t>Ra=6.3</t>
  </si>
  <si>
    <t>concetricité 0.04 Ø119 / Ø126.7</t>
  </si>
  <si>
    <t>Vés + comparateur à levier</t>
  </si>
  <si>
    <t>Battement 0.07 face centrale / Ø123</t>
  </si>
  <si>
    <t>Vés + comparateur à levier + butée plane</t>
  </si>
  <si>
    <t xml:space="preserve">Etat Général (Examen Visio-Tactile) (1) </t>
  </si>
  <si>
    <t>Visa:</t>
  </si>
  <si>
    <t>Validation de l'auto-vérification :</t>
  </si>
  <si>
    <t xml:space="preserve">Le           /          /     </t>
  </si>
  <si>
    <t xml:space="preserve">par </t>
  </si>
  <si>
    <t>Date:</t>
  </si>
  <si>
    <t>1 p</t>
  </si>
  <si>
    <t>OF</t>
  </si>
  <si>
    <t>CIBLE</t>
  </si>
  <si>
    <t>TS</t>
  </si>
  <si>
    <t>TI</t>
  </si>
  <si>
    <t>Paramètres (abaques)</t>
  </si>
  <si>
    <t>d2</t>
  </si>
  <si>
    <t>A2</t>
  </si>
  <si>
    <t>R</t>
  </si>
  <si>
    <t>LSCx</t>
  </si>
  <si>
    <t>LICx</t>
  </si>
  <si>
    <r>
      <rPr>
        <sz val="11"/>
        <color theme="1"/>
        <rFont val="Symbol"/>
        <family val="1"/>
        <charset val="2"/>
      </rPr>
      <t>`</t>
    </r>
    <r>
      <rPr>
        <sz val="11"/>
        <color theme="1"/>
        <rFont val="Calibri"/>
        <family val="2"/>
      </rPr>
      <t>R</t>
    </r>
  </si>
  <si>
    <t>LSCr</t>
  </si>
  <si>
    <t>Echantillonage</t>
  </si>
  <si>
    <t>aléatoires</t>
  </si>
  <si>
    <t>valeurs</t>
  </si>
  <si>
    <t>D6</t>
  </si>
  <si>
    <t>CAM</t>
  </si>
  <si>
    <t>CPK</t>
  </si>
  <si>
    <t>CAM cdc (1,5 ou 1,3)</t>
  </si>
  <si>
    <t>CPKcdc (&gt;1)</t>
  </si>
  <si>
    <t>VBA/EXCEL remplissage 2 tableaux excel</t>
  </si>
  <si>
    <t xml:space="preserve">delouest - 22 oct. 2014 à 11:24 - Dernière réponse le 22 oct. 2014 à 13:06 f894009 </t>
  </si>
  <si>
    <t>Ne plus suivre</t>
  </si>
  <si>
    <t>Bonjour à tous,</t>
  </si>
  <si>
    <t>Je suis face à un problème que je n'arrive pas à régler.</t>
  </si>
  <si>
    <t>Je mets en place un système de pilotage de production sur un poste de production dans un atelier ( carte de contrôle, Cp et CPk pour ceux qui connaissent).</t>
  </si>
  <si>
    <t>J'ai une fiche d'autocontrôle contenant 2 feuilles ( CR 25 et 119.054+-0.0175). Sur la 2ème feuille apparaît la carte de contrôle et les indicateur CAM et CPk et l'échantillonage (colonne AA) pour une certaine côte.</t>
  </si>
  <si>
    <t>Seulement voila, pour calculer les indicateurs Cp et Cpk j'ai besoin d'un 2ème fichier excel (CNOMO FICHE 1) sur lequel apparaît les numéros d'OF (ordre de fabrication) ainsi que les valeurs de l'échantillonage (5pièces contenues dans l'échantillon de l'OF). A savoir que pour calculer les indicateurs Cp et Cpk j'ai besoin d'un minimum de 30 pièces, soit 6 OF.</t>
  </si>
  <si>
    <t>Je voudrai que dès que je remplis le numéro d'of sur la fiche d'autocontrôle (feuille CR25, cellule J5), le numéro d'of et les 5 valeurs de l'échantillon se recopient dans le ficher CNOMO FICHE 1 (l'OF dans la cellule verte et les 5 valeurs dans les lignes en dessous).</t>
  </si>
  <si>
    <t>De plus, je voudrai qu'à chaque changement d'OF, les colonnes se remplissent au fur et à mesure dans la limite de 8 OF.</t>
  </si>
  <si>
    <t>Pour terminer l'idée finale est de garder les 8 OF les plus récents. Par exemple, lorsque que j'arriverai à la réalisation du 9ème OF (le plus récent), il faudrait que l'OF le plus vieux contenu dans CNOMO FICHE 1 soit supprimé et remplacer par le plus récent.</t>
  </si>
  <si>
    <t>J'espère avoir été assez clair et vous remercie d'avance pour les conseils.</t>
  </si>
</sst>
</file>

<file path=xl/styles.xml><?xml version="1.0" encoding="utf-8"?>
<styleSheet xmlns="http://schemas.openxmlformats.org/spreadsheetml/2006/main">
  <numFmts count="3">
    <numFmt numFmtId="164" formatCode="_(* #,##0.00_);_(* \(#,##0.00\);_(* &quot;-&quot;??_);_(@_)"/>
    <numFmt numFmtId="165" formatCode="0.000"/>
    <numFmt numFmtId="166" formatCode="0.0000"/>
  </numFmts>
  <fonts count="19">
    <font>
      <sz val="11"/>
      <color theme="1"/>
      <name val="Calibri"/>
      <family val="2"/>
      <scheme val="minor"/>
    </font>
    <font>
      <b/>
      <sz val="11"/>
      <color theme="1"/>
      <name val="Calibri"/>
      <family val="2"/>
      <scheme val="minor"/>
    </font>
    <font>
      <b/>
      <sz val="11"/>
      <color rgb="FFFF0000"/>
      <name val="Calibri"/>
      <family val="2"/>
      <scheme val="minor"/>
    </font>
    <font>
      <sz val="11"/>
      <color theme="1"/>
      <name val="Calibri"/>
      <family val="2"/>
      <scheme val="minor"/>
    </font>
    <font>
      <sz val="14"/>
      <name val="Arial"/>
      <family val="2"/>
    </font>
    <font>
      <b/>
      <sz val="14"/>
      <color indexed="10"/>
      <name val="Arial"/>
      <family val="2"/>
    </font>
    <font>
      <b/>
      <sz val="14"/>
      <color theme="1"/>
      <name val="Calibri"/>
      <family val="2"/>
      <scheme val="minor"/>
    </font>
    <font>
      <b/>
      <sz val="18"/>
      <color rgb="FF00B050"/>
      <name val="Calibri"/>
      <family val="2"/>
      <scheme val="minor"/>
    </font>
    <font>
      <b/>
      <sz val="14"/>
      <name val="Arial"/>
      <family val="2"/>
    </font>
    <font>
      <sz val="14"/>
      <color indexed="17"/>
      <name val="Arial"/>
      <family val="2"/>
    </font>
    <font>
      <sz val="11"/>
      <color theme="1"/>
      <name val="Symbol"/>
      <family val="1"/>
      <charset val="2"/>
    </font>
    <font>
      <sz val="11"/>
      <color theme="1"/>
      <name val="Calibri"/>
      <family val="2"/>
    </font>
    <font>
      <sz val="10"/>
      <name val="Arial Unicode MS"/>
      <family val="2"/>
    </font>
    <font>
      <b/>
      <sz val="16"/>
      <color indexed="81"/>
      <name val="Tahoma"/>
      <family val="2"/>
    </font>
    <font>
      <sz val="16"/>
      <color indexed="81"/>
      <name val="Tahoma"/>
      <family val="2"/>
    </font>
    <font>
      <u/>
      <sz val="11"/>
      <color theme="10"/>
      <name val="Calibri"/>
      <family val="2"/>
      <scheme val="minor"/>
    </font>
    <font>
      <b/>
      <sz val="26"/>
      <color theme="1"/>
      <name val="Calibri"/>
      <family val="2"/>
      <scheme val="minor"/>
    </font>
    <font>
      <sz val="26"/>
      <color theme="1"/>
      <name val="Calibri"/>
      <family val="2"/>
      <scheme val="minor"/>
    </font>
    <font>
      <u/>
      <sz val="26"/>
      <color theme="10"/>
      <name val="Calibri"/>
      <family val="2"/>
      <scheme val="minor"/>
    </font>
  </fonts>
  <fills count="8">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6" tint="0.39994506668294322"/>
        <bgColor indexed="64"/>
      </patternFill>
    </fill>
    <fill>
      <patternFill patternType="solid">
        <fgColor theme="7" tint="0.59996337778862885"/>
        <bgColor indexed="64"/>
      </patternFill>
    </fill>
    <fill>
      <patternFill patternType="solid">
        <fgColor indexed="13"/>
        <bgColor indexed="64"/>
      </patternFill>
    </fill>
    <fill>
      <patternFill patternType="solid">
        <fgColor rgb="FF92D050"/>
        <bgColor indexed="64"/>
      </patternFill>
    </fill>
  </fills>
  <borders count="6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ck">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medium">
        <color auto="1"/>
      </left>
      <right/>
      <top/>
      <bottom style="thin">
        <color auto="1"/>
      </bottom>
      <diagonal/>
    </border>
    <border>
      <left/>
      <right/>
      <top/>
      <bottom style="thin">
        <color auto="1"/>
      </bottom>
      <diagonal/>
    </border>
    <border>
      <left/>
      <right style="thick">
        <color auto="1"/>
      </right>
      <top/>
      <bottom style="thin">
        <color auto="1"/>
      </bottom>
      <diagonal/>
    </border>
    <border>
      <left style="medium">
        <color auto="1"/>
      </left>
      <right style="thin">
        <color auto="1"/>
      </right>
      <top style="thin">
        <color auto="1"/>
      </top>
      <bottom style="thin">
        <color auto="1"/>
      </bottom>
      <diagonal/>
    </border>
    <border>
      <left/>
      <right style="thick">
        <color auto="1"/>
      </right>
      <top style="thin">
        <color auto="1"/>
      </top>
      <bottom style="thin">
        <color auto="1"/>
      </bottom>
      <diagonal/>
    </border>
    <border>
      <left style="medium">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right style="thick">
        <color auto="1"/>
      </right>
      <top style="thin">
        <color auto="1"/>
      </top>
      <bottom style="thick">
        <color auto="1"/>
      </bottom>
      <diagonal/>
    </border>
    <border>
      <left style="thick">
        <color auto="1"/>
      </left>
      <right style="medium">
        <color auto="1"/>
      </right>
      <top style="thick">
        <color auto="1"/>
      </top>
      <bottom style="thick">
        <color auto="1"/>
      </bottom>
      <diagonal/>
    </border>
    <border>
      <left/>
      <right style="dashed">
        <color auto="1"/>
      </right>
      <top style="thick">
        <color auto="1"/>
      </top>
      <bottom style="thick">
        <color auto="1"/>
      </bottom>
      <diagonal/>
    </border>
    <border>
      <left style="thick">
        <color auto="1"/>
      </left>
      <right style="dotted">
        <color auto="1"/>
      </right>
      <top style="thick">
        <color auto="1"/>
      </top>
      <bottom style="dotted">
        <color auto="1"/>
      </bottom>
      <diagonal/>
    </border>
    <border>
      <left style="dotted">
        <color auto="1"/>
      </left>
      <right style="thick">
        <color auto="1"/>
      </right>
      <top style="thick">
        <color auto="1"/>
      </top>
      <bottom style="dotted">
        <color auto="1"/>
      </bottom>
      <diagonal/>
    </border>
    <border>
      <left style="thick">
        <color auto="1"/>
      </left>
      <right style="dotted">
        <color auto="1"/>
      </right>
      <top style="dotted">
        <color auto="1"/>
      </top>
      <bottom style="thick">
        <color auto="1"/>
      </bottom>
      <diagonal/>
    </border>
    <border>
      <left style="dotted">
        <color auto="1"/>
      </left>
      <right style="thick">
        <color auto="1"/>
      </right>
      <top style="dotted">
        <color auto="1"/>
      </top>
      <bottom style="thick">
        <color auto="1"/>
      </bottom>
      <diagonal/>
    </border>
    <border>
      <left style="thick">
        <color auto="1"/>
      </left>
      <right style="dashed">
        <color auto="1"/>
      </right>
      <top style="thick">
        <color auto="1"/>
      </top>
      <bottom style="dashed">
        <color auto="1"/>
      </bottom>
      <diagonal/>
    </border>
    <border>
      <left style="dashed">
        <color auto="1"/>
      </left>
      <right style="dashed">
        <color auto="1"/>
      </right>
      <top style="thick">
        <color auto="1"/>
      </top>
      <bottom style="dashed">
        <color auto="1"/>
      </bottom>
      <diagonal/>
    </border>
    <border>
      <left style="dashed">
        <color auto="1"/>
      </left>
      <right style="thick">
        <color auto="1"/>
      </right>
      <top style="thick">
        <color auto="1"/>
      </top>
      <bottom style="dashed">
        <color auto="1"/>
      </bottom>
      <diagonal/>
    </border>
    <border>
      <left style="thick">
        <color auto="1"/>
      </left>
      <right style="dashed">
        <color auto="1"/>
      </right>
      <top style="dashed">
        <color auto="1"/>
      </top>
      <bottom style="dashed">
        <color auto="1"/>
      </bottom>
      <diagonal/>
    </border>
    <border>
      <left style="dashed">
        <color auto="1"/>
      </left>
      <right style="dashed">
        <color auto="1"/>
      </right>
      <top style="dashed">
        <color auto="1"/>
      </top>
      <bottom style="dashed">
        <color auto="1"/>
      </bottom>
      <diagonal/>
    </border>
    <border>
      <left style="dashed">
        <color auto="1"/>
      </left>
      <right style="thick">
        <color auto="1"/>
      </right>
      <top style="dashed">
        <color auto="1"/>
      </top>
      <bottom style="dashed">
        <color auto="1"/>
      </bottom>
      <diagonal/>
    </border>
    <border>
      <left style="thick">
        <color auto="1"/>
      </left>
      <right style="dashed">
        <color auto="1"/>
      </right>
      <top style="dashed">
        <color auto="1"/>
      </top>
      <bottom style="thick">
        <color auto="1"/>
      </bottom>
      <diagonal/>
    </border>
    <border>
      <left style="dashed">
        <color auto="1"/>
      </left>
      <right style="dashed">
        <color auto="1"/>
      </right>
      <top style="dashed">
        <color auto="1"/>
      </top>
      <bottom style="thick">
        <color auto="1"/>
      </bottom>
      <diagonal/>
    </border>
    <border>
      <left style="dashed">
        <color auto="1"/>
      </left>
      <right style="thick">
        <color auto="1"/>
      </right>
      <top style="dashed">
        <color auto="1"/>
      </top>
      <bottom style="thick">
        <color auto="1"/>
      </bottom>
      <diagonal/>
    </border>
    <border>
      <left style="thick">
        <color auto="1"/>
      </left>
      <right style="medium">
        <color auto="1"/>
      </right>
      <top style="thick">
        <color auto="1"/>
      </top>
      <bottom/>
      <diagonal/>
    </border>
    <border>
      <left style="medium">
        <color auto="1"/>
      </left>
      <right style="thick">
        <color auto="1"/>
      </right>
      <top style="thick">
        <color auto="1"/>
      </top>
      <bottom/>
      <diagonal/>
    </border>
    <border>
      <left style="thick">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ck">
        <color auto="1"/>
      </left>
      <right/>
      <top style="thick">
        <color auto="1"/>
      </top>
      <bottom style="dashed">
        <color auto="1"/>
      </bottom>
      <diagonal/>
    </border>
    <border>
      <left style="thick">
        <color auto="1"/>
      </left>
      <right/>
      <top style="dashed">
        <color auto="1"/>
      </top>
      <bottom style="dashed">
        <color auto="1"/>
      </bottom>
      <diagonal/>
    </border>
    <border>
      <left style="thick">
        <color auto="1"/>
      </left>
      <right/>
      <top style="dashed">
        <color auto="1"/>
      </top>
      <bottom style="thick">
        <color auto="1"/>
      </bottom>
      <diagonal/>
    </border>
    <border>
      <left style="thick">
        <color auto="1"/>
      </left>
      <right style="thick">
        <color auto="1"/>
      </right>
      <top style="thick">
        <color auto="1"/>
      </top>
      <bottom style="thick">
        <color auto="1"/>
      </bottom>
      <diagonal/>
    </border>
    <border>
      <left style="thick">
        <color auto="1"/>
      </left>
      <right/>
      <top style="medium">
        <color auto="1"/>
      </top>
      <bottom style="thick">
        <color auto="1"/>
      </bottom>
      <diagonal/>
    </border>
    <border>
      <left style="thick">
        <color auto="1"/>
      </left>
      <right style="dashed">
        <color auto="1"/>
      </right>
      <top style="thick">
        <color auto="1"/>
      </top>
      <bottom style="thick">
        <color auto="1"/>
      </bottom>
      <diagonal/>
    </border>
    <border>
      <left style="dashed">
        <color auto="1"/>
      </left>
      <right style="dashed">
        <color auto="1"/>
      </right>
      <top style="thick">
        <color auto="1"/>
      </top>
      <bottom style="thick">
        <color auto="1"/>
      </bottom>
      <diagonal/>
    </border>
    <border>
      <left style="dashed">
        <color auto="1"/>
      </left>
      <right style="thick">
        <color auto="1"/>
      </right>
      <top style="thick">
        <color auto="1"/>
      </top>
      <bottom style="thick">
        <color auto="1"/>
      </bottom>
      <diagonal/>
    </border>
    <border>
      <left style="thick">
        <color auto="1"/>
      </left>
      <right style="thin">
        <color auto="1"/>
      </right>
      <top/>
      <bottom style="dashed">
        <color auto="1"/>
      </bottom>
      <diagonal/>
    </border>
    <border>
      <left style="thin">
        <color auto="1"/>
      </left>
      <right style="thick">
        <color auto="1"/>
      </right>
      <top/>
      <bottom style="dashed">
        <color auto="1"/>
      </bottom>
      <diagonal/>
    </border>
    <border>
      <left style="thick">
        <color auto="1"/>
      </left>
      <right style="thin">
        <color auto="1"/>
      </right>
      <top style="thick">
        <color auto="1"/>
      </top>
      <bottom style="medium">
        <color auto="1"/>
      </bottom>
      <diagonal/>
    </border>
    <border>
      <left/>
      <right/>
      <top style="thick">
        <color auto="1"/>
      </top>
      <bottom/>
      <diagonal/>
    </border>
    <border>
      <left style="thick">
        <color auto="1"/>
      </left>
      <right style="thin">
        <color auto="1"/>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auto="1"/>
      </left>
      <right/>
      <top style="thick">
        <color auto="1"/>
      </top>
      <bottom style="medium">
        <color auto="1"/>
      </bottom>
      <diagonal/>
    </border>
    <border>
      <left style="thin">
        <color auto="1"/>
      </left>
      <right/>
      <top/>
      <bottom style="dashed">
        <color auto="1"/>
      </bottom>
      <diagonal/>
    </border>
    <border>
      <left style="double">
        <color rgb="FFFF0000"/>
      </left>
      <right style="double">
        <color rgb="FFFF0000"/>
      </right>
      <top style="double">
        <color rgb="FFFF0000"/>
      </top>
      <bottom style="thick">
        <color auto="1"/>
      </bottom>
      <diagonal/>
    </border>
    <border>
      <left style="double">
        <color rgb="FFFF0000"/>
      </left>
      <right style="double">
        <color rgb="FFFF0000"/>
      </right>
      <top style="dashed">
        <color auto="1"/>
      </top>
      <bottom style="dashed">
        <color auto="1"/>
      </bottom>
      <diagonal/>
    </border>
    <border>
      <left style="double">
        <color rgb="FFFF0000"/>
      </left>
      <right style="double">
        <color rgb="FFFF0000"/>
      </right>
      <top style="dashed">
        <color auto="1"/>
      </top>
      <bottom style="double">
        <color rgb="FFFF0000"/>
      </bottom>
      <diagonal/>
    </border>
  </borders>
  <cellStyleXfs count="3">
    <xf numFmtId="0" fontId="0" fillId="0" borderId="0"/>
    <xf numFmtId="164" fontId="3" fillId="0" borderId="0" applyFont="0" applyFill="0" applyBorder="0" applyAlignment="0" applyProtection="0"/>
    <xf numFmtId="0" fontId="15" fillId="0" borderId="0" applyNumberFormat="0" applyFill="0" applyBorder="0" applyAlignment="0" applyProtection="0"/>
  </cellStyleXfs>
  <cellXfs count="103">
    <xf numFmtId="0" fontId="0" fillId="0" borderId="0" xfId="0"/>
    <xf numFmtId="14" fontId="0" fillId="0" borderId="0" xfId="0" applyNumberFormat="1" applyProtection="1"/>
    <xf numFmtId="0" fontId="0" fillId="0" borderId="0" xfId="0" applyProtection="1"/>
    <xf numFmtId="0" fontId="1" fillId="0" borderId="0" xfId="0" applyFont="1" applyProtection="1"/>
    <xf numFmtId="0" fontId="1" fillId="3" borderId="1" xfId="0" applyFont="1" applyFill="1" applyBorder="1" applyAlignment="1" applyProtection="1">
      <alignment horizontal="center"/>
    </xf>
    <xf numFmtId="0" fontId="2" fillId="0" borderId="1" xfId="0" applyFont="1" applyBorder="1" applyProtection="1"/>
    <xf numFmtId="0" fontId="0" fillId="0" borderId="1" xfId="0" applyBorder="1" applyProtection="1"/>
    <xf numFmtId="0" fontId="1" fillId="0" borderId="1" xfId="0" applyFont="1" applyBorder="1" applyProtection="1"/>
    <xf numFmtId="9" fontId="0" fillId="0" borderId="1" xfId="0" applyNumberFormat="1" applyBorder="1" applyAlignment="1" applyProtection="1">
      <alignment horizontal="center"/>
    </xf>
    <xf numFmtId="0" fontId="0" fillId="0" borderId="1" xfId="0" applyBorder="1" applyAlignment="1" applyProtection="1">
      <alignment horizontal="center"/>
    </xf>
    <xf numFmtId="18" fontId="0" fillId="0" borderId="1" xfId="0" applyNumberFormat="1" applyBorder="1" applyAlignment="1" applyProtection="1">
      <alignment horizontal="center"/>
    </xf>
    <xf numFmtId="9" fontId="0" fillId="0" borderId="2" xfId="0" applyNumberFormat="1" applyBorder="1" applyAlignment="1" applyProtection="1">
      <alignment horizontal="center"/>
    </xf>
    <xf numFmtId="14" fontId="1" fillId="0" borderId="1" xfId="0" applyNumberFormat="1" applyFont="1" applyBorder="1" applyAlignment="1" applyProtection="1">
      <alignment horizontal="right"/>
    </xf>
    <xf numFmtId="0" fontId="1" fillId="0" borderId="1" xfId="0" applyFont="1" applyBorder="1" applyAlignment="1" applyProtection="1">
      <alignment horizontal="right"/>
    </xf>
    <xf numFmtId="0" fontId="4" fillId="0" borderId="3" xfId="0" applyNumberFormat="1" applyFont="1" applyFill="1" applyBorder="1" applyAlignment="1" applyProtection="1">
      <alignment horizontal="center" vertical="center"/>
      <protection locked="0"/>
    </xf>
    <xf numFmtId="0" fontId="4" fillId="2" borderId="3" xfId="0" applyNumberFormat="1" applyFont="1" applyFill="1" applyBorder="1" applyAlignment="1" applyProtection="1">
      <alignment horizontal="center" vertical="center"/>
      <protection locked="0"/>
    </xf>
    <xf numFmtId="0" fontId="4" fillId="0" borderId="1" xfId="0" applyNumberFormat="1" applyFont="1" applyBorder="1" applyAlignment="1" applyProtection="1">
      <alignment horizontal="center" vertical="center"/>
      <protection locked="0"/>
    </xf>
    <xf numFmtId="0" fontId="4" fillId="2" borderId="1" xfId="0" applyNumberFormat="1" applyFont="1" applyFill="1" applyBorder="1" applyAlignment="1" applyProtection="1">
      <alignment horizontal="center" vertical="center"/>
      <protection locked="0"/>
    </xf>
    <xf numFmtId="0" fontId="4" fillId="0" borderId="1" xfId="0" applyNumberFormat="1" applyFont="1" applyFill="1" applyBorder="1" applyAlignment="1" applyProtection="1">
      <alignment horizontal="center" vertical="center"/>
      <protection locked="0"/>
    </xf>
    <xf numFmtId="0" fontId="4" fillId="0" borderId="1" xfId="1" applyNumberFormat="1" applyFont="1" applyBorder="1" applyAlignment="1" applyProtection="1">
      <alignment horizontal="center" vertical="center"/>
      <protection locked="0"/>
    </xf>
    <xf numFmtId="0" fontId="5" fillId="0" borderId="1" xfId="0" applyNumberFormat="1" applyFont="1" applyBorder="1" applyAlignment="1" applyProtection="1">
      <alignment horizontal="center" vertical="center"/>
      <protection locked="0"/>
    </xf>
    <xf numFmtId="0" fontId="5" fillId="0" borderId="1" xfId="0" applyNumberFormat="1" applyFont="1" applyFill="1" applyBorder="1" applyAlignment="1" applyProtection="1">
      <alignment horizontal="center" vertical="center"/>
      <protection locked="0"/>
    </xf>
    <xf numFmtId="0" fontId="4" fillId="0" borderId="4" xfId="0" applyNumberFormat="1" applyFont="1" applyBorder="1" applyAlignment="1" applyProtection="1">
      <alignment horizontal="center" vertical="center"/>
      <protection locked="0"/>
    </xf>
    <xf numFmtId="0" fontId="4" fillId="0" borderId="4" xfId="0" applyNumberFormat="1" applyFont="1" applyFill="1" applyBorder="1" applyAlignment="1" applyProtection="1">
      <alignment horizontal="center" vertical="center"/>
      <protection locked="0"/>
    </xf>
    <xf numFmtId="0" fontId="1" fillId="3" borderId="1" xfId="0" applyFont="1" applyFill="1" applyBorder="1" applyAlignment="1" applyProtection="1">
      <alignment horizontal="center"/>
      <protection locked="0"/>
    </xf>
    <xf numFmtId="0" fontId="1" fillId="0" borderId="0" xfId="0" applyFont="1" applyProtection="1">
      <protection locked="0"/>
    </xf>
    <xf numFmtId="0" fontId="0" fillId="0" borderId="0" xfId="0" applyProtection="1">
      <protection locked="0"/>
    </xf>
    <xf numFmtId="14" fontId="4" fillId="0" borderId="1" xfId="0" applyNumberFormat="1" applyFont="1" applyBorder="1" applyAlignment="1" applyProtection="1">
      <alignment horizontal="center"/>
    </xf>
    <xf numFmtId="14" fontId="4" fillId="0" borderId="1" xfId="0" applyNumberFormat="1" applyFont="1" applyFill="1" applyBorder="1" applyAlignment="1" applyProtection="1">
      <alignment horizontal="center"/>
    </xf>
    <xf numFmtId="0" fontId="8" fillId="0" borderId="1" xfId="0" applyFont="1" applyBorder="1" applyAlignment="1" applyProtection="1">
      <alignment horizontal="center"/>
    </xf>
    <xf numFmtId="0" fontId="9" fillId="0" borderId="1" xfId="0" applyNumberFormat="1" applyFont="1" applyBorder="1" applyAlignment="1" applyProtection="1">
      <alignment horizontal="center" vertical="center"/>
      <protection locked="0"/>
    </xf>
    <xf numFmtId="0" fontId="0" fillId="0" borderId="0" xfId="0"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4" borderId="14" xfId="0" applyFill="1" applyBorder="1" applyAlignment="1">
      <alignment horizontal="center" vertical="center"/>
    </xf>
    <xf numFmtId="0" fontId="0" fillId="4" borderId="1" xfId="0" applyFill="1" applyBorder="1" applyAlignment="1">
      <alignment horizontal="center" vertical="center"/>
    </xf>
    <xf numFmtId="0" fontId="0" fillId="4" borderId="15" xfId="0" applyFill="1" applyBorder="1" applyAlignment="1">
      <alignment horizontal="center" vertical="center"/>
    </xf>
    <xf numFmtId="0" fontId="0" fillId="5" borderId="16" xfId="0" applyFill="1" applyBorder="1" applyAlignment="1">
      <alignment horizontal="center" vertical="center"/>
    </xf>
    <xf numFmtId="0" fontId="0" fillId="5" borderId="17" xfId="0" applyFill="1" applyBorder="1" applyAlignment="1">
      <alignment horizontal="center" vertical="center"/>
    </xf>
    <xf numFmtId="0" fontId="0" fillId="5" borderId="18" xfId="0" applyFill="1" applyBorder="1" applyAlignment="1">
      <alignment horizontal="center" vertical="center"/>
    </xf>
    <xf numFmtId="0" fontId="0" fillId="0" borderId="19" xfId="0" applyBorder="1" applyAlignment="1">
      <alignment horizontal="center" vertical="center"/>
    </xf>
    <xf numFmtId="0" fontId="11" fillId="0" borderId="21" xfId="0" applyFont="1" applyBorder="1" applyAlignment="1">
      <alignment horizontal="center" vertical="center"/>
    </xf>
    <xf numFmtId="0" fontId="0" fillId="0" borderId="23" xfId="0" applyBorder="1" applyAlignment="1">
      <alignment horizontal="center" vertical="center"/>
    </xf>
    <xf numFmtId="0" fontId="6" fillId="3" borderId="34" xfId="0" applyFont="1" applyFill="1" applyBorder="1" applyAlignment="1">
      <alignment horizontal="center" vertical="center"/>
    </xf>
    <xf numFmtId="0" fontId="6" fillId="3" borderId="36" xfId="0" applyFont="1" applyFill="1" applyBorder="1" applyAlignment="1">
      <alignment horizontal="center" vertical="center"/>
    </xf>
    <xf numFmtId="0" fontId="0" fillId="0" borderId="38" xfId="0" applyBorder="1" applyAlignment="1">
      <alignment horizontal="center" vertical="center"/>
    </xf>
    <xf numFmtId="0" fontId="0" fillId="0" borderId="39" xfId="0" applyBorder="1" applyAlignment="1">
      <alignment horizontal="center" vertical="center"/>
    </xf>
    <xf numFmtId="0" fontId="0" fillId="0" borderId="40" xfId="0" applyBorder="1" applyAlignment="1">
      <alignment horizontal="center" vertical="center"/>
    </xf>
    <xf numFmtId="0" fontId="9" fillId="0" borderId="1" xfId="0" applyNumberFormat="1" applyFont="1" applyFill="1" applyBorder="1" applyAlignment="1" applyProtection="1">
      <alignment horizontal="center" vertical="center"/>
      <protection locked="0"/>
    </xf>
    <xf numFmtId="165" fontId="0" fillId="0" borderId="35" xfId="0" applyNumberFormat="1" applyBorder="1" applyAlignment="1">
      <alignment horizontal="center" vertical="center"/>
    </xf>
    <xf numFmtId="165" fontId="0" fillId="0" borderId="37" xfId="0" applyNumberFormat="1" applyBorder="1" applyAlignment="1">
      <alignment horizontal="center" vertical="center"/>
    </xf>
    <xf numFmtId="166" fontId="0" fillId="0" borderId="22" xfId="0" applyNumberFormat="1" applyBorder="1" applyAlignment="1">
      <alignment horizontal="center" vertical="center"/>
    </xf>
    <xf numFmtId="166" fontId="0" fillId="0" borderId="24" xfId="0" applyNumberFormat="1" applyBorder="1" applyAlignment="1">
      <alignment horizontal="center" vertical="center"/>
    </xf>
    <xf numFmtId="165" fontId="0" fillId="0" borderId="25" xfId="0" applyNumberFormat="1" applyBorder="1" applyAlignment="1">
      <alignment horizontal="center" vertical="center"/>
    </xf>
    <xf numFmtId="165" fontId="0" fillId="0" borderId="26" xfId="0" applyNumberFormat="1" applyBorder="1" applyAlignment="1">
      <alignment horizontal="center" vertical="center"/>
    </xf>
    <xf numFmtId="165" fontId="0" fillId="0" borderId="27" xfId="0" applyNumberFormat="1" applyBorder="1" applyAlignment="1">
      <alignment horizontal="center" vertical="center"/>
    </xf>
    <xf numFmtId="165" fontId="0" fillId="0" borderId="28" xfId="0" applyNumberFormat="1" applyBorder="1" applyAlignment="1">
      <alignment horizontal="center" vertical="center"/>
    </xf>
    <xf numFmtId="165" fontId="0" fillId="0" borderId="31" xfId="0" applyNumberFormat="1" applyBorder="1" applyAlignment="1">
      <alignment horizontal="center" vertical="center"/>
    </xf>
    <xf numFmtId="165" fontId="0" fillId="0" borderId="20" xfId="0" applyNumberFormat="1" applyBorder="1" applyAlignment="1">
      <alignment horizontal="center" vertical="center"/>
    </xf>
    <xf numFmtId="0" fontId="6" fillId="3" borderId="42" xfId="0" applyFont="1" applyFill="1" applyBorder="1" applyAlignment="1">
      <alignment horizontal="center" vertical="center"/>
    </xf>
    <xf numFmtId="166" fontId="0" fillId="0" borderId="41" xfId="0" applyNumberFormat="1" applyBorder="1" applyAlignment="1">
      <alignment horizontal="center" vertical="center"/>
    </xf>
    <xf numFmtId="0" fontId="0" fillId="0" borderId="43" xfId="0" applyBorder="1" applyAlignment="1">
      <alignment horizontal="center" vertical="center"/>
    </xf>
    <xf numFmtId="0" fontId="0" fillId="0" borderId="44" xfId="0" applyBorder="1" applyAlignment="1">
      <alignment horizontal="center" vertical="center"/>
    </xf>
    <xf numFmtId="0" fontId="0" fillId="0" borderId="45" xfId="0" applyBorder="1" applyAlignment="1">
      <alignment horizontal="center" vertical="center"/>
    </xf>
    <xf numFmtId="165" fontId="0" fillId="0" borderId="29" xfId="0" applyNumberFormat="1" applyBorder="1" applyAlignment="1">
      <alignment horizontal="center" vertical="center"/>
    </xf>
    <xf numFmtId="165" fontId="0" fillId="0" borderId="30" xfId="0" applyNumberFormat="1" applyBorder="1" applyAlignment="1">
      <alignment horizontal="center" vertical="center"/>
    </xf>
    <xf numFmtId="165" fontId="0" fillId="0" borderId="32" xfId="0" applyNumberFormat="1" applyBorder="1" applyAlignment="1">
      <alignment horizontal="center" vertical="center"/>
    </xf>
    <xf numFmtId="165" fontId="0" fillId="0" borderId="33" xfId="0" applyNumberFormat="1" applyBorder="1" applyAlignment="1">
      <alignment horizontal="center" vertical="center"/>
    </xf>
    <xf numFmtId="165" fontId="12" fillId="0" borderId="0" xfId="0" applyNumberFormat="1" applyFont="1" applyBorder="1" applyAlignment="1">
      <alignment horizontal="center" vertical="center"/>
    </xf>
    <xf numFmtId="0" fontId="0" fillId="0" borderId="0"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0" fillId="0" borderId="50" xfId="0" applyBorder="1" applyAlignment="1">
      <alignment horizontal="center" vertical="center"/>
    </xf>
    <xf numFmtId="0" fontId="0" fillId="0" borderId="49" xfId="0" applyBorder="1" applyAlignment="1">
      <alignment horizontal="center" vertical="center"/>
    </xf>
    <xf numFmtId="0" fontId="8" fillId="0" borderId="51" xfId="0" applyFont="1" applyBorder="1" applyAlignment="1">
      <alignment horizontal="center" vertical="center"/>
    </xf>
    <xf numFmtId="2" fontId="0" fillId="0" borderId="51" xfId="0" applyNumberFormat="1" applyBorder="1" applyAlignment="1">
      <alignment horizontal="center" vertical="center"/>
    </xf>
    <xf numFmtId="2" fontId="0" fillId="0" borderId="52" xfId="0" applyNumberFormat="1" applyBorder="1" applyAlignment="1">
      <alignment horizontal="center" vertical="center"/>
    </xf>
    <xf numFmtId="0" fontId="0" fillId="6" borderId="51" xfId="0" applyFill="1" applyBorder="1" applyAlignment="1">
      <alignment horizontal="center" vertical="center"/>
    </xf>
    <xf numFmtId="0" fontId="0" fillId="7" borderId="51" xfId="0" applyFill="1" applyBorder="1"/>
    <xf numFmtId="0" fontId="0" fillId="0" borderId="52" xfId="0" applyBorder="1" applyAlignment="1">
      <alignment horizontal="center" vertical="center"/>
    </xf>
    <xf numFmtId="2" fontId="0" fillId="0" borderId="47" xfId="0" applyNumberFormat="1" applyBorder="1" applyAlignment="1">
      <alignment horizontal="center" vertical="center"/>
    </xf>
    <xf numFmtId="0" fontId="0" fillId="0" borderId="57" xfId="0" applyBorder="1" applyAlignment="1">
      <alignment horizontal="center" vertical="center"/>
    </xf>
    <xf numFmtId="2" fontId="0" fillId="0" borderId="58" xfId="0" applyNumberFormat="1" applyBorder="1" applyAlignment="1">
      <alignment horizontal="center" vertical="center"/>
    </xf>
    <xf numFmtId="0" fontId="0" fillId="0" borderId="59" xfId="0" applyBorder="1" applyAlignment="1">
      <alignment horizontal="center" vertical="center"/>
    </xf>
    <xf numFmtId="0" fontId="0" fillId="0" borderId="60" xfId="0" applyBorder="1" applyAlignment="1">
      <alignment horizontal="center" vertical="center"/>
    </xf>
    <xf numFmtId="0" fontId="0" fillId="0" borderId="61" xfId="0" applyBorder="1" applyAlignment="1">
      <alignment horizontal="center" vertical="center"/>
    </xf>
    <xf numFmtId="0" fontId="16" fillId="0" borderId="0" xfId="0" applyFont="1" applyAlignment="1">
      <alignment vertical="center" wrapText="1"/>
    </xf>
    <xf numFmtId="0" fontId="17" fillId="0" borderId="0" xfId="0" applyFont="1" applyAlignment="1">
      <alignment wrapText="1"/>
    </xf>
    <xf numFmtId="0" fontId="18" fillId="0" borderId="0" xfId="2" applyFont="1" applyAlignment="1">
      <alignment wrapText="1"/>
    </xf>
    <xf numFmtId="0" fontId="7" fillId="0" borderId="0" xfId="0" applyFont="1" applyAlignment="1" applyProtection="1">
      <alignment horizontal="center"/>
    </xf>
    <xf numFmtId="0" fontId="6" fillId="0" borderId="0" xfId="0" applyFont="1" applyAlignment="1" applyProtection="1">
      <alignment horizontal="center"/>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7" borderId="53" xfId="0" applyFill="1" applyBorder="1" applyAlignment="1"/>
    <xf numFmtId="0" fontId="0" fillId="7" borderId="54" xfId="0" applyFill="1" applyBorder="1" applyAlignment="1"/>
    <xf numFmtId="0" fontId="0" fillId="0" borderId="55" xfId="0" applyBorder="1" applyAlignment="1">
      <alignment horizontal="center" vertical="center"/>
    </xf>
    <xf numFmtId="0" fontId="0" fillId="0" borderId="56" xfId="0" applyBorder="1" applyAlignment="1">
      <alignment horizontal="center" vertical="center"/>
    </xf>
  </cellXfs>
  <cellStyles count="3">
    <cellStyle name="Lien hypertexte" xfId="2" builtinId="8"/>
    <cellStyle name="Millier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charts/chart1.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en-US"/>
              <a:t>carte de contrôle des étendues</a:t>
            </a:r>
          </a:p>
        </c:rich>
      </c:tx>
      <c:layout/>
      <c:overlay val="1"/>
    </c:title>
    <c:plotArea>
      <c:layout>
        <c:manualLayout>
          <c:layoutTarget val="inner"/>
          <c:xMode val="edge"/>
          <c:yMode val="edge"/>
          <c:x val="3.5487542522864464E-2"/>
          <c:y val="0.13842881229771425"/>
          <c:w val="0.8846088956242516"/>
          <c:h val="0.74875860849724563"/>
        </c:manualLayout>
      </c:layout>
      <c:scatterChart>
        <c:scatterStyle val="lineMarker"/>
        <c:ser>
          <c:idx val="0"/>
          <c:order val="0"/>
          <c:tx>
            <c:v>LSCr</c:v>
          </c:tx>
          <c:spPr>
            <a:ln>
              <a:solidFill>
                <a:srgbClr val="FF0000"/>
              </a:solidFill>
            </a:ln>
          </c:spPr>
          <c:marker>
            <c:symbol val="none"/>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'119,054+-0,0175'!$C$14:$Q$14</c:f>
              <c:numCache>
                <c:formatCode>General</c:formatCode>
                <c:ptCount val="15"/>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numCache>
            </c:numRef>
          </c:yVal>
        </c:ser>
        <c:ser>
          <c:idx val="1"/>
          <c:order val="1"/>
          <c:tx>
            <c:v>valeurs</c:v>
          </c:tx>
          <c:spPr>
            <a:ln>
              <a:solidFill>
                <a:srgbClr val="00B050"/>
              </a:solidFill>
            </a:ln>
          </c:spPr>
          <c:marker>
            <c:symbol val="circle"/>
            <c:size val="5"/>
            <c:spPr>
              <a:solidFill>
                <a:srgbClr val="00B050"/>
              </a:solidFill>
            </c:spPr>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'119,054+-0,0175'!$B$6:$Q$6</c:f>
              <c:numCache>
                <c:formatCode>0.000</c:formatCode>
                <c:ptCount val="16"/>
                <c:pt idx="0">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numCache>
            </c:numRef>
          </c:yVal>
        </c:ser>
        <c:axId val="98111488"/>
        <c:axId val="98113024"/>
      </c:scatterChart>
      <c:valAx>
        <c:axId val="98111488"/>
        <c:scaling>
          <c:orientation val="minMax"/>
        </c:scaling>
        <c:axPos val="b"/>
        <c:numFmt formatCode="General" sourceLinked="1"/>
        <c:tickLblPos val="nextTo"/>
        <c:crossAx val="98113024"/>
        <c:crosses val="autoZero"/>
        <c:crossBetween val="midCat"/>
        <c:majorUnit val="1"/>
      </c:valAx>
      <c:valAx>
        <c:axId val="98113024"/>
        <c:scaling>
          <c:orientation val="minMax"/>
        </c:scaling>
        <c:axPos val="l"/>
        <c:majorGridlines/>
        <c:numFmt formatCode="General" sourceLinked="1"/>
        <c:tickLblPos val="nextTo"/>
        <c:crossAx val="98111488"/>
        <c:crosses val="autoZero"/>
        <c:crossBetween val="midCat"/>
      </c:valAx>
      <c:spPr>
        <a:solidFill>
          <a:schemeClr val="bg1">
            <a:lumMod val="85000"/>
          </a:schemeClr>
        </a:solidFill>
      </c:spPr>
    </c:plotArea>
    <c:legend>
      <c:legendPos val="r"/>
      <c:layout/>
    </c:legend>
    <c:plotVisOnly val="1"/>
    <c:dispBlanksAs val="gap"/>
  </c:chart>
  <c:spPr>
    <a:solidFill>
      <a:schemeClr val="accent3">
        <a:lumMod val="40000"/>
        <a:lumOff val="60000"/>
      </a:schemeClr>
    </a:solidFill>
  </c:spPr>
  <c:printSettings>
    <c:headerFooter/>
    <c:pageMargins b="0.75000000000000155" l="0.70000000000000062" r="0.70000000000000062" t="0.75000000000000155"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title>
      <c:tx>
        <c:rich>
          <a:bodyPr/>
          <a:lstStyle/>
          <a:p>
            <a:pPr>
              <a:defRPr/>
            </a:pPr>
            <a:r>
              <a:rPr lang="en-US"/>
              <a:t>carte</a:t>
            </a:r>
            <a:r>
              <a:rPr lang="en-US" baseline="0"/>
              <a:t> de contrôle des moyennes </a:t>
            </a:r>
            <a:endParaRPr lang="en-US"/>
          </a:p>
        </c:rich>
      </c:tx>
      <c:layout>
        <c:manualLayout>
          <c:xMode val="edge"/>
          <c:yMode val="edge"/>
          <c:x val="0.38774622489533911"/>
          <c:y val="7.1380006522604538E-4"/>
        </c:manualLayout>
      </c:layout>
      <c:overlay val="1"/>
    </c:title>
    <c:plotArea>
      <c:layout>
        <c:manualLayout>
          <c:layoutTarget val="inner"/>
          <c:xMode val="edge"/>
          <c:yMode val="edge"/>
          <c:x val="4.8997030489432714E-2"/>
          <c:y val="9.8513922371493395E-2"/>
          <c:w val="0.86165201802604863"/>
          <c:h val="0.82279421249201412"/>
        </c:manualLayout>
      </c:layout>
      <c:scatterChart>
        <c:scatterStyle val="lineMarker"/>
        <c:ser>
          <c:idx val="0"/>
          <c:order val="0"/>
          <c:tx>
            <c:v>cible</c:v>
          </c:tx>
          <c:spPr>
            <a:ln>
              <a:solidFill>
                <a:srgbClr val="FF0000"/>
              </a:solidFill>
              <a:prstDash val="dashDot"/>
            </a:ln>
          </c:spPr>
          <c:marker>
            <c:symbol val="none"/>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'119,054+-0,0175'!$B$8:$Q$8</c:f>
              <c:numCache>
                <c:formatCode>0.000</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yVal>
        </c:ser>
        <c:ser>
          <c:idx val="1"/>
          <c:order val="1"/>
          <c:tx>
            <c:v>TS</c:v>
          </c:tx>
          <c:spPr>
            <a:ln>
              <a:solidFill>
                <a:srgbClr val="FF0000"/>
              </a:solidFill>
            </a:ln>
          </c:spPr>
          <c:marker>
            <c:symbol val="none"/>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'119,054+-0,0175'!$B$9:$Q$9</c:f>
              <c:numCache>
                <c:formatCode>0.000</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yVal>
        </c:ser>
        <c:ser>
          <c:idx val="2"/>
          <c:order val="2"/>
          <c:tx>
            <c:v>TI</c:v>
          </c:tx>
          <c:spPr>
            <a:ln>
              <a:solidFill>
                <a:srgbClr val="FF0000"/>
              </a:solidFill>
            </a:ln>
          </c:spPr>
          <c:marker>
            <c:symbol val="none"/>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'119,054+-0,0175'!$B$10:$Q$10</c:f>
              <c:numCache>
                <c:formatCode>0.000</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yVal>
        </c:ser>
        <c:ser>
          <c:idx val="3"/>
          <c:order val="3"/>
          <c:tx>
            <c:v>LSCx</c:v>
          </c:tx>
          <c:spPr>
            <a:ln>
              <a:solidFill>
                <a:srgbClr val="00B0F0"/>
              </a:solidFill>
            </a:ln>
          </c:spPr>
          <c:marker>
            <c:symbol val="none"/>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'119,054+-0,0175'!$B$11:$Q$11</c:f>
              <c:numCache>
                <c:formatCode>0.000</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yVal>
        </c:ser>
        <c:ser>
          <c:idx val="4"/>
          <c:order val="4"/>
          <c:tx>
            <c:v>LICx</c:v>
          </c:tx>
          <c:spPr>
            <a:ln>
              <a:solidFill>
                <a:srgbClr val="00B0F0"/>
              </a:solidFill>
            </a:ln>
          </c:spPr>
          <c:marker>
            <c:symbol val="none"/>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'119,054+-0,0175'!$B$12:$Q$12</c:f>
              <c:numCache>
                <c:formatCode>0.000</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yVal>
        </c:ser>
        <c:ser>
          <c:idx val="5"/>
          <c:order val="5"/>
          <c:tx>
            <c:v>valeurs</c:v>
          </c:tx>
          <c:spPr>
            <a:ln w="19050">
              <a:solidFill>
                <a:srgbClr val="00B050"/>
              </a:solidFill>
            </a:ln>
          </c:spPr>
          <c:marker>
            <c:symbol val="circle"/>
            <c:size val="7"/>
            <c:spPr>
              <a:solidFill>
                <a:srgbClr val="00B050"/>
              </a:solidFill>
            </c:spPr>
          </c:marker>
          <c:xVal>
            <c:numRef>
              <c:f>'CR25'!$F$9:$U$9</c:f>
              <c:numCache>
                <c:formatCode>General</c:formatCode>
                <c:ptCount val="16"/>
                <c:pt idx="0">
                  <c:v>#N/A</c:v>
                </c:pt>
                <c:pt idx="1">
                  <c:v>#N/A</c:v>
                </c:pt>
                <c:pt idx="2">
                  <c:v>#N/A</c:v>
                </c:pt>
                <c:pt idx="3">
                  <c:v>#N/A</c:v>
                </c:pt>
                <c:pt idx="4">
                  <c:v>#N/A</c:v>
                </c:pt>
                <c:pt idx="5">
                  <c:v>#N/A</c:v>
                </c:pt>
                <c:pt idx="6">
                  <c:v>#N/A</c:v>
                </c:pt>
                <c:pt idx="7">
                  <c:v>#N/A</c:v>
                </c:pt>
                <c:pt idx="8">
                  <c:v>#N/A</c:v>
                </c:pt>
                <c:pt idx="9">
                  <c:v>#N/A</c:v>
                </c:pt>
                <c:pt idx="10">
                  <c:v>#N/A</c:v>
                </c:pt>
                <c:pt idx="11">
                  <c:v>#N/A</c:v>
                </c:pt>
                <c:pt idx="12">
                  <c:v>#N/A</c:v>
                </c:pt>
                <c:pt idx="13">
                  <c:v>#N/A</c:v>
                </c:pt>
                <c:pt idx="14">
                  <c:v>#N/A</c:v>
                </c:pt>
                <c:pt idx="15">
                  <c:v>#N/A</c:v>
                </c:pt>
              </c:numCache>
            </c:numRef>
          </c:xVal>
          <c:yVal>
            <c:numRef>
              <c:f>'CR25'!$F$25:$U$25</c:f>
              <c:numCache>
                <c:formatCode>General</c:formatCode>
                <c:ptCount val="16"/>
              </c:numCache>
            </c:numRef>
          </c:yVal>
        </c:ser>
        <c:axId val="141982720"/>
        <c:axId val="141996800"/>
      </c:scatterChart>
      <c:valAx>
        <c:axId val="141982720"/>
        <c:scaling>
          <c:orientation val="minMax"/>
        </c:scaling>
        <c:axPos val="b"/>
        <c:numFmt formatCode="General" sourceLinked="1"/>
        <c:tickLblPos val="nextTo"/>
        <c:crossAx val="141996800"/>
        <c:crosses val="autoZero"/>
        <c:crossBetween val="midCat"/>
        <c:majorUnit val="1"/>
      </c:valAx>
      <c:valAx>
        <c:axId val="141996800"/>
        <c:scaling>
          <c:orientation val="minMax"/>
        </c:scaling>
        <c:axPos val="l"/>
        <c:majorGridlines>
          <c:spPr>
            <a:ln>
              <a:solidFill>
                <a:sysClr val="window" lastClr="FFFFFF">
                  <a:lumMod val="65000"/>
                  <a:alpha val="50000"/>
                </a:sysClr>
              </a:solidFill>
            </a:ln>
          </c:spPr>
        </c:majorGridlines>
        <c:numFmt formatCode="0.000" sourceLinked="1"/>
        <c:tickLblPos val="nextTo"/>
        <c:crossAx val="141982720"/>
        <c:crosses val="autoZero"/>
        <c:crossBetween val="midCat"/>
      </c:valAx>
      <c:spPr>
        <a:solidFill>
          <a:schemeClr val="bg1">
            <a:lumMod val="85000"/>
          </a:schemeClr>
        </a:solidFill>
      </c:spPr>
    </c:plotArea>
    <c:legend>
      <c:legendPos val="r"/>
      <c:layout/>
    </c:legend>
    <c:plotVisOnly val="1"/>
    <c:dispBlanksAs val="gap"/>
  </c:chart>
  <c:spPr>
    <a:solidFill>
      <a:schemeClr val="accent3">
        <a:lumMod val="40000"/>
        <a:lumOff val="60000"/>
      </a:schemeClr>
    </a:solidFill>
  </c:spPr>
  <c:printSettings>
    <c:headerFooter/>
    <c:pageMargins b="0.75000000000000133" l="0.70000000000000062" r="0.70000000000000062" t="0.75000000000000133" header="0.30000000000000032" footer="0.30000000000000032"/>
    <c:pageSetup/>
  </c:printSettings>
</c:chartSpace>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1164166</xdr:colOff>
      <xdr:row>0</xdr:row>
      <xdr:rowOff>254000</xdr:rowOff>
    </xdr:from>
    <xdr:to>
      <xdr:col>3</xdr:col>
      <xdr:colOff>2381250</xdr:colOff>
      <xdr:row>6</xdr:row>
      <xdr:rowOff>174617</xdr:rowOff>
    </xdr:to>
    <xdr:pic macro="[0]!PASSE">
      <xdr:nvPicPr>
        <xdr:cNvPr id="4" name="il_fi" descr="http://www.cg2conseil.com/iso_album/exit2.png"/>
        <xdr:cNvPicPr>
          <a:picLocks noChangeAspect="1" noChangeArrowheads="1"/>
        </xdr:cNvPicPr>
      </xdr:nvPicPr>
      <xdr:blipFill>
        <a:blip xmlns:r="http://schemas.openxmlformats.org/officeDocument/2006/relationships" r:embed="rId1" cstate="print">
          <a:duotone>
            <a:schemeClr val="accent3">
              <a:shade val="45000"/>
              <a:satMod val="135000"/>
            </a:schemeClr>
            <a:prstClr val="white"/>
          </a:duotone>
          <a:extLst>
            <a:ext uri="{BEBA8EAE-BF5A-486C-A8C5-ECC9F3942E4B}">
              <a14:imgProps xmlns="" xmlns:a14="http://schemas.microsoft.com/office/drawing/2010/main">
                <a14:imgLayer r:embed="rId2">
                  <a14:imgEffect>
                    <a14:sharpenSoften amount="50000"/>
                  </a14:imgEffect>
                </a14:imgLayer>
              </a14:imgProps>
            </a:ext>
            <a:ext uri="{28A0092B-C50C-407E-A947-70E740481C1C}">
              <a14:useLocalDpi xmlns="" xmlns:a14="http://schemas.microsoft.com/office/drawing/2010/main" val="0"/>
            </a:ext>
          </a:extLst>
        </a:blip>
        <a:srcRect/>
        <a:stretch>
          <a:fillRect/>
        </a:stretch>
      </xdr:blipFill>
      <xdr:spPr bwMode="auto">
        <a:xfrm>
          <a:off x="3989916" y="254000"/>
          <a:ext cx="1217084" cy="1222367"/>
        </a:xfrm>
        <a:prstGeom prst="rect">
          <a:avLst/>
        </a:prstGeom>
        <a:noFill/>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95250</xdr:colOff>
      <xdr:row>16</xdr:row>
      <xdr:rowOff>38100</xdr:rowOff>
    </xdr:from>
    <xdr:to>
      <xdr:col>0</xdr:col>
      <xdr:colOff>733425</xdr:colOff>
      <xdr:row>16</xdr:row>
      <xdr:rowOff>394005</xdr:rowOff>
    </xdr:to>
    <xdr:pic>
      <xdr:nvPicPr>
        <xdr:cNvPr id="2" name="Picture 2"/>
        <xdr:cNvPicPr>
          <a:picLocks noChangeAspect="1" noChangeArrowheads="1"/>
        </xdr:cNvPicPr>
      </xdr:nvPicPr>
      <xdr:blipFill>
        <a:blip xmlns:r="http://schemas.openxmlformats.org/officeDocument/2006/relationships" r:embed="rId1" cstate="print"/>
        <a:srcRect/>
        <a:stretch>
          <a:fillRect/>
        </a:stretch>
      </xdr:blipFill>
      <xdr:spPr bwMode="auto">
        <a:xfrm>
          <a:off x="95250" y="2867025"/>
          <a:ext cx="638175" cy="355905"/>
        </a:xfrm>
        <a:prstGeom prst="rect">
          <a:avLst/>
        </a:prstGeom>
        <a:noFill/>
        <a:ln w="1">
          <a:noFill/>
          <a:miter lim="800000"/>
          <a:headEnd/>
          <a:tailEnd type="none" w="med" len="med"/>
        </a:ln>
        <a:effectLst/>
      </xdr:spPr>
    </xdr:pic>
    <xdr:clientData/>
  </xdr:twoCellAnchor>
  <xdr:twoCellAnchor>
    <xdr:from>
      <xdr:col>0</xdr:col>
      <xdr:colOff>1</xdr:colOff>
      <xdr:row>16</xdr:row>
      <xdr:rowOff>2724</xdr:rowOff>
    </xdr:from>
    <xdr:to>
      <xdr:col>18</xdr:col>
      <xdr:colOff>680357</xdr:colOff>
      <xdr:row>32</xdr:row>
      <xdr:rowOff>23133</xdr:rowOff>
    </xdr:to>
    <xdr:graphicFrame macro="">
      <xdr:nvGraphicFramePr>
        <xdr:cNvPr id="4" name="Graphique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0</xdr:col>
      <xdr:colOff>0</xdr:colOff>
      <xdr:row>0</xdr:row>
      <xdr:rowOff>0</xdr:rowOff>
    </xdr:from>
    <xdr:to>
      <xdr:col>18</xdr:col>
      <xdr:colOff>666750</xdr:colOff>
      <xdr:row>15</xdr:row>
      <xdr:rowOff>193223</xdr:rowOff>
    </xdr:to>
    <xdr:graphicFrame macro="">
      <xdr:nvGraphicFramePr>
        <xdr:cNvPr id="3" name="Graphique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NOMO%20FICHE%201.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Normale"/>
    </sheetNames>
    <sheetDataSet>
      <sheetData sheetId="0">
        <row r="6">
          <cell r="C6">
            <v>119.0715</v>
          </cell>
        </row>
        <row r="7">
          <cell r="C7">
            <v>119.0365</v>
          </cell>
        </row>
        <row r="8">
          <cell r="C8">
            <v>3.4999999999996589E-2</v>
          </cell>
        </row>
        <row r="12">
          <cell r="B12">
            <v>119.06</v>
          </cell>
          <cell r="C12">
            <v>119.05</v>
          </cell>
          <cell r="D12">
            <v>119.06</v>
          </cell>
          <cell r="E12">
            <v>119.05500000000001</v>
          </cell>
          <cell r="F12">
            <v>119.05</v>
          </cell>
          <cell r="G12">
            <v>119.05</v>
          </cell>
          <cell r="H12">
            <v>119.04</v>
          </cell>
          <cell r="I12">
            <v>119.05</v>
          </cell>
        </row>
        <row r="13">
          <cell r="B13">
            <v>119.05500000000001</v>
          </cell>
          <cell r="C13">
            <v>119.065</v>
          </cell>
          <cell r="D13">
            <v>119.065</v>
          </cell>
          <cell r="E13">
            <v>119.05</v>
          </cell>
          <cell r="F13">
            <v>119.06</v>
          </cell>
          <cell r="G13">
            <v>119.04</v>
          </cell>
          <cell r="H13">
            <v>119.065</v>
          </cell>
          <cell r="I13">
            <v>119.065</v>
          </cell>
        </row>
        <row r="14">
          <cell r="B14">
            <v>119.04</v>
          </cell>
          <cell r="C14">
            <v>119.05500000000001</v>
          </cell>
          <cell r="D14">
            <v>119.04</v>
          </cell>
          <cell r="E14">
            <v>119.065</v>
          </cell>
          <cell r="F14">
            <v>119.05500000000001</v>
          </cell>
          <cell r="G14">
            <v>119.05</v>
          </cell>
          <cell r="H14">
            <v>119.05</v>
          </cell>
          <cell r="I14">
            <v>119.06</v>
          </cell>
        </row>
        <row r="15">
          <cell r="B15">
            <v>119.05</v>
          </cell>
          <cell r="C15">
            <v>119.04</v>
          </cell>
          <cell r="D15">
            <v>119.05</v>
          </cell>
          <cell r="E15">
            <v>119.05</v>
          </cell>
          <cell r="F15">
            <v>119.065</v>
          </cell>
          <cell r="G15">
            <v>119.065</v>
          </cell>
          <cell r="H15">
            <v>119.05</v>
          </cell>
          <cell r="I15">
            <v>119.05500000000001</v>
          </cell>
        </row>
        <row r="16">
          <cell r="B16">
            <v>119.05</v>
          </cell>
          <cell r="C16">
            <v>119.05</v>
          </cell>
          <cell r="D16">
            <v>119.05</v>
          </cell>
          <cell r="E16">
            <v>119.04</v>
          </cell>
          <cell r="F16">
            <v>119.05</v>
          </cell>
          <cell r="G16">
            <v>119.05500000000001</v>
          </cell>
          <cell r="H16">
            <v>119.06</v>
          </cell>
          <cell r="I16">
            <v>119.05</v>
          </cell>
        </row>
        <row r="23">
          <cell r="B23">
            <v>7.3365008384553329E-2</v>
          </cell>
        </row>
        <row r="26">
          <cell r="B26">
            <v>9.8681980793506475E-3</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1" Type="http://schemas.openxmlformats.org/officeDocument/2006/relationships/hyperlink" Target="javascript:void(0);" TargetMode="External"/></Relationships>
</file>

<file path=xl/worksheets/sheet1.xml><?xml version="1.0" encoding="utf-8"?>
<worksheet xmlns="http://schemas.openxmlformats.org/spreadsheetml/2006/main" xmlns:r="http://schemas.openxmlformats.org/officeDocument/2006/relationships">
  <sheetPr codeName="Feuil1"/>
  <dimension ref="A1:AY39"/>
  <sheetViews>
    <sheetView tabSelected="1" zoomScale="70" zoomScaleNormal="70" workbookViewId="0">
      <selection activeCell="M5" sqref="M5"/>
    </sheetView>
  </sheetViews>
  <sheetFormatPr baseColWidth="10" defaultRowHeight="15"/>
  <cols>
    <col min="1" max="1" width="42.42578125" style="2" bestFit="1" customWidth="1"/>
    <col min="2" max="3" width="11.42578125" style="2" hidden="1" customWidth="1"/>
    <col min="4" max="4" width="37.7109375" style="2" bestFit="1" customWidth="1"/>
    <col min="5" max="5" width="7.85546875" style="2" bestFit="1" customWidth="1"/>
    <col min="6" max="21" width="15.7109375" style="2" customWidth="1"/>
    <col min="22" max="16384" width="11.42578125" style="2"/>
  </cols>
  <sheetData>
    <row r="1" spans="1:51" ht="23.25">
      <c r="A1" s="1"/>
      <c r="F1" s="94" t="s">
        <v>0</v>
      </c>
      <c r="G1" s="94"/>
      <c r="H1" s="94"/>
      <c r="I1" s="94"/>
      <c r="J1" s="94"/>
      <c r="K1" s="94"/>
      <c r="L1" s="94"/>
      <c r="M1" s="94"/>
      <c r="N1" s="94"/>
      <c r="O1" s="94"/>
      <c r="P1" s="94"/>
      <c r="Q1" s="94"/>
      <c r="R1" s="94"/>
      <c r="S1" s="94"/>
      <c r="T1" s="94"/>
      <c r="U1" s="94"/>
    </row>
    <row r="2" spans="1:51">
      <c r="AY2" s="2" t="s">
        <v>1</v>
      </c>
    </row>
    <row r="3" spans="1:51" ht="18.75">
      <c r="F3" s="95"/>
      <c r="G3" s="95"/>
      <c r="H3" s="95"/>
      <c r="I3" s="95"/>
      <c r="J3" s="95"/>
      <c r="K3" s="95"/>
      <c r="L3" s="95"/>
      <c r="M3" s="95"/>
      <c r="N3" s="95"/>
      <c r="O3" s="95"/>
      <c r="P3" s="95"/>
      <c r="Q3" s="95"/>
      <c r="R3" s="95"/>
      <c r="S3" s="95"/>
      <c r="T3" s="95"/>
      <c r="U3" s="95"/>
    </row>
    <row r="5" spans="1:51">
      <c r="F5" s="3" t="s">
        <v>2</v>
      </c>
      <c r="G5" s="2" t="s">
        <v>3</v>
      </c>
      <c r="I5" s="7" t="s">
        <v>52</v>
      </c>
      <c r="J5" s="24">
        <v>45890</v>
      </c>
    </row>
    <row r="6" spans="1:51">
      <c r="F6" s="3" t="s">
        <v>4</v>
      </c>
    </row>
    <row r="9" spans="1:51">
      <c r="A9" s="2" t="s">
        <v>5</v>
      </c>
      <c r="B9" s="2" t="s">
        <v>6</v>
      </c>
      <c r="C9" s="2" t="s">
        <v>7</v>
      </c>
      <c r="F9" s="4" t="e">
        <f>IF(F25&gt;0,1,#N/A)</f>
        <v>#N/A</v>
      </c>
      <c r="G9" s="4" t="e">
        <f>IF(G25&gt;0,2,#N/A)</f>
        <v>#N/A</v>
      </c>
      <c r="H9" s="4" t="e">
        <f>IF(H25&gt;0,3,#N/A)</f>
        <v>#N/A</v>
      </c>
      <c r="I9" s="4" t="e">
        <f>IF(I25&gt;0,4,#N/A)</f>
        <v>#N/A</v>
      </c>
      <c r="J9" s="4" t="e">
        <f>IF(J25&gt;0,5,#N/A)</f>
        <v>#N/A</v>
      </c>
      <c r="K9" s="4" t="e">
        <f>IF(K25&gt;0,6,#N/A)</f>
        <v>#N/A</v>
      </c>
      <c r="L9" s="4" t="e">
        <f>IF(L25&gt;0,7,#N/A)</f>
        <v>#N/A</v>
      </c>
      <c r="M9" s="4" t="e">
        <f>IF(M25&gt;0,8,#N/A)</f>
        <v>#N/A</v>
      </c>
      <c r="N9" s="4" t="e">
        <f>IF(N25&gt;0,9,#N/A)</f>
        <v>#N/A</v>
      </c>
      <c r="O9" s="4" t="e">
        <f>IF(O25&gt;0,10,#N/A)</f>
        <v>#N/A</v>
      </c>
      <c r="P9" s="4" t="e">
        <f>IF(P25&gt;0,11,#N/A)</f>
        <v>#N/A</v>
      </c>
      <c r="Q9" s="4" t="e">
        <f>IF(Q25&gt;0,12,#N/A)</f>
        <v>#N/A</v>
      </c>
      <c r="R9" s="4" t="e">
        <f>IF(R25&gt;0,13,#N/A)</f>
        <v>#N/A</v>
      </c>
      <c r="S9" s="4" t="e">
        <f>IF(S25&gt;0,14,#N/A)</f>
        <v>#N/A</v>
      </c>
      <c r="T9" s="4" t="e">
        <f>IF(T25&gt;0,15,#N/A)</f>
        <v>#N/A</v>
      </c>
      <c r="U9" s="4" t="e">
        <f>IF(U25&gt;0,16,#N/A)</f>
        <v>#N/A</v>
      </c>
    </row>
    <row r="10" spans="1:51" ht="20.100000000000001" customHeight="1">
      <c r="A10" s="5" t="s">
        <v>8</v>
      </c>
      <c r="B10" s="6">
        <v>155.5</v>
      </c>
      <c r="C10" s="6">
        <v>155.75</v>
      </c>
      <c r="D10" s="7" t="s">
        <v>9</v>
      </c>
      <c r="E10" s="8">
        <v>0.2</v>
      </c>
      <c r="F10" s="14"/>
      <c r="G10" s="14"/>
      <c r="H10" s="15"/>
      <c r="I10" s="15"/>
      <c r="J10" s="14"/>
      <c r="K10" s="15"/>
      <c r="L10" s="15"/>
      <c r="M10" s="14"/>
      <c r="N10" s="15"/>
      <c r="O10" s="15"/>
      <c r="P10" s="15"/>
      <c r="Q10" s="14"/>
      <c r="R10" s="15"/>
      <c r="S10" s="15"/>
      <c r="T10" s="15"/>
      <c r="U10" s="14"/>
    </row>
    <row r="11" spans="1:51" ht="20.100000000000001" customHeight="1">
      <c r="A11" s="5" t="s">
        <v>10</v>
      </c>
      <c r="B11" s="6">
        <v>374.85</v>
      </c>
      <c r="C11" s="6">
        <v>375.15</v>
      </c>
      <c r="D11" s="7" t="s">
        <v>11</v>
      </c>
      <c r="E11" s="8">
        <v>0.1</v>
      </c>
      <c r="F11" s="16"/>
      <c r="G11" s="17"/>
      <c r="H11" s="17"/>
      <c r="I11" s="17"/>
      <c r="J11" s="17"/>
      <c r="K11" s="17"/>
      <c r="L11" s="17"/>
      <c r="M11" s="17"/>
      <c r="N11" s="17"/>
      <c r="O11" s="17"/>
      <c r="P11" s="17"/>
      <c r="Q11" s="17"/>
      <c r="R11" s="17"/>
      <c r="S11" s="17"/>
      <c r="T11" s="17"/>
      <c r="U11" s="16"/>
    </row>
    <row r="12" spans="1:51" ht="20.100000000000001" customHeight="1">
      <c r="A12" s="5" t="s">
        <v>12</v>
      </c>
      <c r="B12" s="6">
        <v>123.2</v>
      </c>
      <c r="C12" s="6">
        <v>123.6</v>
      </c>
      <c r="D12" s="7" t="s">
        <v>13</v>
      </c>
      <c r="E12" s="8">
        <v>0.1</v>
      </c>
      <c r="F12" s="18"/>
      <c r="G12" s="17"/>
      <c r="H12" s="17"/>
      <c r="I12" s="17"/>
      <c r="J12" s="17"/>
      <c r="K12" s="17"/>
      <c r="L12" s="17"/>
      <c r="M12" s="17"/>
      <c r="N12" s="17"/>
      <c r="O12" s="17"/>
      <c r="P12" s="17"/>
      <c r="Q12" s="17"/>
      <c r="R12" s="17"/>
      <c r="S12" s="17"/>
      <c r="T12" s="17"/>
      <c r="U12" s="16"/>
    </row>
    <row r="13" spans="1:51" ht="20.100000000000001" customHeight="1">
      <c r="A13" s="5" t="s">
        <v>14</v>
      </c>
      <c r="B13" s="6">
        <v>126.05500000000001</v>
      </c>
      <c r="C13" s="6">
        <v>126.105</v>
      </c>
      <c r="D13" s="7" t="s">
        <v>13</v>
      </c>
      <c r="E13" s="8">
        <v>1</v>
      </c>
      <c r="F13" s="16"/>
      <c r="G13" s="18"/>
      <c r="H13" s="16"/>
      <c r="I13" s="18"/>
      <c r="J13" s="16"/>
      <c r="K13" s="16"/>
      <c r="L13" s="16"/>
      <c r="M13" s="16"/>
      <c r="N13" s="16"/>
      <c r="O13" s="16"/>
      <c r="P13" s="16"/>
      <c r="Q13" s="16"/>
      <c r="R13" s="16"/>
      <c r="S13" s="16"/>
      <c r="T13" s="16"/>
      <c r="U13" s="16"/>
    </row>
    <row r="14" spans="1:51" ht="20.100000000000001" customHeight="1">
      <c r="A14" s="5" t="s">
        <v>15</v>
      </c>
      <c r="B14" s="6">
        <v>23.3</v>
      </c>
      <c r="C14" s="6">
        <v>23.7</v>
      </c>
      <c r="D14" s="7" t="s">
        <v>16</v>
      </c>
      <c r="E14" s="8">
        <v>0.2</v>
      </c>
      <c r="F14" s="14"/>
      <c r="G14" s="15"/>
      <c r="H14" s="15"/>
      <c r="I14" s="15"/>
      <c r="J14" s="14"/>
      <c r="K14" s="15"/>
      <c r="L14" s="15"/>
      <c r="M14" s="14"/>
      <c r="N14" s="15"/>
      <c r="O14" s="15"/>
      <c r="P14" s="15"/>
      <c r="Q14" s="14"/>
      <c r="R14" s="15"/>
      <c r="S14" s="15"/>
      <c r="T14" s="15"/>
      <c r="U14" s="14"/>
    </row>
    <row r="15" spans="1:51" ht="20.100000000000001" customHeight="1">
      <c r="A15" s="5" t="s">
        <v>17</v>
      </c>
      <c r="B15" s="6">
        <v>127.1</v>
      </c>
      <c r="C15" s="6">
        <v>127.5</v>
      </c>
      <c r="D15" s="7" t="s">
        <v>18</v>
      </c>
      <c r="E15" s="8">
        <v>0.2</v>
      </c>
      <c r="F15" s="14"/>
      <c r="G15" s="15"/>
      <c r="H15" s="15"/>
      <c r="I15" s="15"/>
      <c r="J15" s="14"/>
      <c r="K15" s="15"/>
      <c r="L15" s="15"/>
      <c r="M15" s="14"/>
      <c r="N15" s="15"/>
      <c r="O15" s="15"/>
      <c r="P15" s="15"/>
      <c r="Q15" s="14"/>
      <c r="R15" s="15"/>
      <c r="S15" s="15"/>
      <c r="T15" s="15"/>
      <c r="U15" s="14"/>
    </row>
    <row r="16" spans="1:51" ht="20.100000000000001" customHeight="1">
      <c r="A16" s="5" t="s">
        <v>19</v>
      </c>
      <c r="B16" s="6">
        <v>0.5</v>
      </c>
      <c r="C16" s="6">
        <v>1</v>
      </c>
      <c r="D16" s="7" t="s">
        <v>20</v>
      </c>
      <c r="E16" s="9" t="s">
        <v>21</v>
      </c>
      <c r="F16" s="16"/>
      <c r="G16" s="17"/>
      <c r="H16" s="17"/>
      <c r="I16" s="17"/>
      <c r="J16" s="17"/>
      <c r="K16" s="17"/>
      <c r="L16" s="17"/>
      <c r="M16" s="17"/>
      <c r="N16" s="17"/>
      <c r="O16" s="17"/>
      <c r="P16" s="17"/>
      <c r="Q16" s="17"/>
      <c r="R16" s="17"/>
      <c r="S16" s="17"/>
      <c r="T16" s="17"/>
      <c r="U16" s="16"/>
    </row>
    <row r="17" spans="1:21" ht="20.100000000000001" customHeight="1">
      <c r="A17" s="5" t="s">
        <v>22</v>
      </c>
      <c r="B17" s="6">
        <v>0</v>
      </c>
      <c r="C17" s="6">
        <v>1.6</v>
      </c>
      <c r="D17" s="7" t="s">
        <v>23</v>
      </c>
      <c r="E17" s="8">
        <v>0.2</v>
      </c>
      <c r="F17" s="14"/>
      <c r="G17" s="15"/>
      <c r="H17" s="15"/>
      <c r="I17" s="15"/>
      <c r="J17" s="14"/>
      <c r="K17" s="15"/>
      <c r="L17" s="15"/>
      <c r="M17" s="14"/>
      <c r="N17" s="15"/>
      <c r="O17" s="15"/>
      <c r="P17" s="15"/>
      <c r="Q17" s="14"/>
      <c r="R17" s="15"/>
      <c r="S17" s="15"/>
      <c r="T17" s="15"/>
      <c r="U17" s="14"/>
    </row>
    <row r="18" spans="1:21" ht="20.100000000000001" customHeight="1">
      <c r="A18" s="5" t="s">
        <v>24</v>
      </c>
      <c r="B18" s="6">
        <v>0</v>
      </c>
      <c r="C18" s="6">
        <v>6.3</v>
      </c>
      <c r="D18" s="7" t="s">
        <v>23</v>
      </c>
      <c r="E18" s="8">
        <v>0.2</v>
      </c>
      <c r="F18" s="14"/>
      <c r="G18" s="15"/>
      <c r="H18" s="15"/>
      <c r="I18" s="15"/>
      <c r="J18" s="14"/>
      <c r="K18" s="15"/>
      <c r="L18" s="15"/>
      <c r="M18" s="14"/>
      <c r="N18" s="15"/>
      <c r="O18" s="15"/>
      <c r="P18" s="15"/>
      <c r="Q18" s="14"/>
      <c r="R18" s="15"/>
      <c r="S18" s="15"/>
      <c r="T18" s="15"/>
      <c r="U18" s="14"/>
    </row>
    <row r="19" spans="1:21" ht="20.100000000000001" customHeight="1">
      <c r="A19" s="5" t="s">
        <v>25</v>
      </c>
      <c r="B19" s="6">
        <v>0</v>
      </c>
      <c r="C19" s="6">
        <v>999</v>
      </c>
      <c r="D19" s="7" t="s">
        <v>26</v>
      </c>
      <c r="E19" s="8">
        <v>1</v>
      </c>
      <c r="F19" s="16"/>
      <c r="G19" s="16"/>
      <c r="H19" s="16"/>
      <c r="I19" s="16"/>
      <c r="J19" s="16"/>
      <c r="K19" s="16"/>
      <c r="L19" s="16"/>
      <c r="M19" s="16"/>
      <c r="N19" s="16"/>
      <c r="O19" s="16"/>
      <c r="P19" s="16"/>
      <c r="Q19" s="16"/>
      <c r="R19" s="16"/>
      <c r="S19" s="16"/>
      <c r="T19" s="16"/>
      <c r="U19" s="16"/>
    </row>
    <row r="20" spans="1:21" ht="20.100000000000001" customHeight="1">
      <c r="A20" s="5" t="s">
        <v>27</v>
      </c>
      <c r="B20" s="6">
        <v>0</v>
      </c>
      <c r="C20" s="6">
        <v>999</v>
      </c>
      <c r="D20" s="7" t="s">
        <v>26</v>
      </c>
      <c r="E20" s="8">
        <v>1</v>
      </c>
      <c r="F20" s="19"/>
      <c r="G20" s="19"/>
      <c r="H20" s="19"/>
      <c r="I20" s="19"/>
      <c r="J20" s="19"/>
      <c r="K20" s="19"/>
      <c r="L20" s="19"/>
      <c r="M20" s="19"/>
      <c r="N20" s="19"/>
      <c r="O20" s="19"/>
      <c r="P20" s="19"/>
      <c r="Q20" s="19"/>
      <c r="R20" s="19"/>
      <c r="S20" s="19"/>
      <c r="T20" s="19"/>
      <c r="U20" s="19"/>
    </row>
    <row r="21" spans="1:21" ht="20.100000000000001" customHeight="1">
      <c r="A21" s="5" t="s">
        <v>28</v>
      </c>
      <c r="B21" s="6">
        <v>48.15</v>
      </c>
      <c r="C21" s="6">
        <v>48.85</v>
      </c>
      <c r="D21" s="7" t="s">
        <v>29</v>
      </c>
      <c r="E21" s="10" t="s">
        <v>51</v>
      </c>
      <c r="F21" s="16"/>
      <c r="G21" s="17"/>
      <c r="H21" s="17"/>
      <c r="I21" s="17"/>
      <c r="J21" s="17"/>
      <c r="K21" s="17"/>
      <c r="L21" s="17"/>
      <c r="M21" s="17"/>
      <c r="N21" s="17"/>
      <c r="O21" s="17"/>
      <c r="P21" s="17"/>
      <c r="Q21" s="17"/>
      <c r="R21" s="17"/>
      <c r="S21" s="17"/>
      <c r="T21" s="17"/>
      <c r="U21" s="16"/>
    </row>
    <row r="22" spans="1:21" ht="20.100000000000001" customHeight="1">
      <c r="A22" s="5" t="s">
        <v>30</v>
      </c>
      <c r="B22" s="6">
        <v>127.15</v>
      </c>
      <c r="C22" s="6">
        <v>127.25</v>
      </c>
      <c r="D22" s="7" t="s">
        <v>31</v>
      </c>
      <c r="E22" s="8">
        <v>1</v>
      </c>
      <c r="F22" s="16"/>
      <c r="G22" s="16"/>
      <c r="H22" s="16"/>
      <c r="I22" s="18"/>
      <c r="J22" s="16"/>
      <c r="K22" s="16"/>
      <c r="L22" s="16"/>
      <c r="M22" s="16"/>
      <c r="N22" s="18"/>
      <c r="O22" s="16"/>
      <c r="P22" s="16"/>
      <c r="Q22" s="16"/>
      <c r="R22" s="16"/>
      <c r="S22" s="16"/>
      <c r="T22" s="16"/>
      <c r="U22" s="16"/>
    </row>
    <row r="23" spans="1:21" ht="20.100000000000001" customHeight="1">
      <c r="A23" s="5" t="s">
        <v>32</v>
      </c>
      <c r="B23" s="6">
        <v>126.669</v>
      </c>
      <c r="C23" s="6">
        <v>126.732</v>
      </c>
      <c r="D23" s="7" t="s">
        <v>31</v>
      </c>
      <c r="E23" s="8">
        <v>1</v>
      </c>
      <c r="F23" s="16"/>
      <c r="G23" s="16"/>
      <c r="H23" s="20"/>
      <c r="I23" s="16"/>
      <c r="J23" s="20"/>
      <c r="K23" s="21"/>
      <c r="L23" s="16"/>
      <c r="M23" s="18"/>
      <c r="N23" s="18"/>
      <c r="O23" s="16"/>
      <c r="P23" s="18"/>
      <c r="Q23" s="16"/>
      <c r="R23" s="16"/>
      <c r="S23" s="16"/>
      <c r="T23" s="16"/>
      <c r="U23" s="16"/>
    </row>
    <row r="24" spans="1:21" ht="20.100000000000001" customHeight="1">
      <c r="A24" s="5" t="s">
        <v>33</v>
      </c>
      <c r="B24" s="6">
        <v>126.669</v>
      </c>
      <c r="C24" s="6">
        <v>126.732</v>
      </c>
      <c r="D24" s="7" t="s">
        <v>31</v>
      </c>
      <c r="E24" s="8">
        <v>1</v>
      </c>
      <c r="F24" s="16"/>
      <c r="G24" s="16"/>
      <c r="H24" s="16"/>
      <c r="I24" s="16"/>
      <c r="J24" s="16"/>
      <c r="K24" s="16"/>
      <c r="L24" s="16"/>
      <c r="M24" s="16"/>
      <c r="N24" s="16"/>
      <c r="O24" s="16"/>
      <c r="P24" s="16"/>
      <c r="Q24" s="16"/>
      <c r="R24" s="16"/>
      <c r="S24" s="16"/>
      <c r="T24" s="16"/>
      <c r="U24" s="16"/>
    </row>
    <row r="25" spans="1:21" ht="20.100000000000001" customHeight="1">
      <c r="A25" s="5" t="s">
        <v>34</v>
      </c>
      <c r="B25" s="6">
        <v>119.0365</v>
      </c>
      <c r="C25" s="6">
        <v>119.0715</v>
      </c>
      <c r="D25" s="7" t="s">
        <v>13</v>
      </c>
      <c r="E25" s="8">
        <v>1</v>
      </c>
      <c r="F25" s="30"/>
      <c r="G25" s="30"/>
      <c r="H25" s="30"/>
      <c r="I25" s="52"/>
      <c r="J25" s="52"/>
      <c r="K25" s="30"/>
      <c r="L25" s="30"/>
      <c r="M25" s="30"/>
      <c r="N25" s="30"/>
      <c r="O25" s="30"/>
      <c r="P25" s="30"/>
      <c r="Q25" s="30"/>
      <c r="R25" s="30"/>
      <c r="S25" s="30"/>
      <c r="T25" s="30"/>
      <c r="U25" s="30"/>
    </row>
    <row r="26" spans="1:21" ht="20.100000000000001" customHeight="1">
      <c r="A26" s="5" t="s">
        <v>35</v>
      </c>
      <c r="B26" s="6">
        <v>123.044</v>
      </c>
      <c r="C26" s="6">
        <v>123.10599999999999</v>
      </c>
      <c r="D26" s="7" t="s">
        <v>13</v>
      </c>
      <c r="E26" s="8">
        <v>1</v>
      </c>
      <c r="F26" s="16"/>
      <c r="G26" s="16"/>
      <c r="H26" s="16"/>
      <c r="I26" s="18"/>
      <c r="J26" s="16"/>
      <c r="K26" s="18"/>
      <c r="L26" s="18"/>
      <c r="M26" s="18"/>
      <c r="N26" s="16"/>
      <c r="O26" s="16"/>
      <c r="P26" s="16"/>
      <c r="Q26" s="16"/>
      <c r="R26" s="16"/>
      <c r="S26" s="16"/>
      <c r="T26" s="16"/>
      <c r="U26" s="16"/>
    </row>
    <row r="27" spans="1:21" ht="20.100000000000001" customHeight="1">
      <c r="A27" s="5" t="s">
        <v>36</v>
      </c>
      <c r="B27" s="6">
        <v>184.4</v>
      </c>
      <c r="C27" s="6">
        <v>184.6</v>
      </c>
      <c r="D27" s="7" t="s">
        <v>11</v>
      </c>
      <c r="E27" s="8">
        <v>1</v>
      </c>
      <c r="F27" s="16"/>
      <c r="G27" s="16"/>
      <c r="H27" s="16"/>
      <c r="I27" s="16"/>
      <c r="J27" s="16"/>
      <c r="K27" s="16"/>
      <c r="L27" s="16"/>
      <c r="M27" s="16"/>
      <c r="N27" s="16"/>
      <c r="O27" s="16"/>
      <c r="P27" s="16"/>
      <c r="Q27" s="16"/>
      <c r="R27" s="16"/>
      <c r="S27" s="16"/>
      <c r="T27" s="16"/>
      <c r="U27" s="16"/>
    </row>
    <row r="28" spans="1:21" ht="20.100000000000001" customHeight="1">
      <c r="A28" s="5" t="s">
        <v>37</v>
      </c>
      <c r="B28" s="6">
        <v>136.80000000000001</v>
      </c>
      <c r="C28" s="6">
        <v>137</v>
      </c>
      <c r="D28" s="7" t="s">
        <v>9</v>
      </c>
      <c r="E28" s="8">
        <v>0.2</v>
      </c>
      <c r="F28" s="14"/>
      <c r="G28" s="15"/>
      <c r="H28" s="15"/>
      <c r="I28" s="15"/>
      <c r="J28" s="14"/>
      <c r="K28" s="15"/>
      <c r="L28" s="15"/>
      <c r="M28" s="14"/>
      <c r="N28" s="15"/>
      <c r="O28" s="15"/>
      <c r="P28" s="15"/>
      <c r="Q28" s="14"/>
      <c r="R28" s="15"/>
      <c r="S28" s="15"/>
      <c r="T28" s="15"/>
      <c r="U28" s="14"/>
    </row>
    <row r="29" spans="1:21" ht="20.100000000000001" customHeight="1">
      <c r="A29" s="5" t="s">
        <v>38</v>
      </c>
      <c r="B29" s="6">
        <v>131.5</v>
      </c>
      <c r="C29" s="6">
        <v>131.69999999999999</v>
      </c>
      <c r="D29" s="7" t="s">
        <v>9</v>
      </c>
      <c r="E29" s="8">
        <v>0.2</v>
      </c>
      <c r="F29" s="14"/>
      <c r="G29" s="15"/>
      <c r="H29" s="15"/>
      <c r="I29" s="15"/>
      <c r="J29" s="14"/>
      <c r="K29" s="15"/>
      <c r="L29" s="15"/>
      <c r="M29" s="14"/>
      <c r="N29" s="15"/>
      <c r="O29" s="15"/>
      <c r="P29" s="15"/>
      <c r="Q29" s="14"/>
      <c r="R29" s="15"/>
      <c r="S29" s="15"/>
      <c r="T29" s="15"/>
      <c r="U29" s="14"/>
    </row>
    <row r="30" spans="1:21" ht="20.100000000000001" customHeight="1">
      <c r="A30" s="5" t="s">
        <v>39</v>
      </c>
      <c r="B30" s="6">
        <v>0</v>
      </c>
      <c r="C30" s="6">
        <v>1.6</v>
      </c>
      <c r="D30" s="7" t="s">
        <v>23</v>
      </c>
      <c r="E30" s="8">
        <v>0.2</v>
      </c>
      <c r="F30" s="14"/>
      <c r="G30" s="15"/>
      <c r="H30" s="15"/>
      <c r="I30" s="15"/>
      <c r="J30" s="14"/>
      <c r="K30" s="15"/>
      <c r="L30" s="15"/>
      <c r="M30" s="14"/>
      <c r="N30" s="15"/>
      <c r="O30" s="15"/>
      <c r="P30" s="15"/>
      <c r="Q30" s="14"/>
      <c r="R30" s="15"/>
      <c r="S30" s="15"/>
      <c r="T30" s="15"/>
      <c r="U30" s="14"/>
    </row>
    <row r="31" spans="1:21" ht="20.100000000000001" customHeight="1">
      <c r="A31" s="5" t="s">
        <v>40</v>
      </c>
      <c r="B31" s="6">
        <v>0</v>
      </c>
      <c r="C31" s="6">
        <v>6.3</v>
      </c>
      <c r="D31" s="7" t="s">
        <v>23</v>
      </c>
      <c r="E31" s="8">
        <v>0.2</v>
      </c>
      <c r="F31" s="14"/>
      <c r="G31" s="15"/>
      <c r="H31" s="15"/>
      <c r="I31" s="15"/>
      <c r="J31" s="14"/>
      <c r="K31" s="15"/>
      <c r="L31" s="15"/>
      <c r="M31" s="14"/>
      <c r="N31" s="15"/>
      <c r="O31" s="15"/>
      <c r="P31" s="15"/>
      <c r="Q31" s="14"/>
      <c r="R31" s="15"/>
      <c r="S31" s="15"/>
      <c r="T31" s="15"/>
      <c r="U31" s="14"/>
    </row>
    <row r="32" spans="1:21" ht="20.100000000000001" customHeight="1">
      <c r="A32" s="5" t="s">
        <v>41</v>
      </c>
      <c r="B32" s="6">
        <v>0</v>
      </c>
      <c r="C32" s="6">
        <v>0.04</v>
      </c>
      <c r="D32" s="7" t="s">
        <v>42</v>
      </c>
      <c r="E32" s="8">
        <v>1</v>
      </c>
      <c r="F32" s="16"/>
      <c r="G32" s="16"/>
      <c r="H32" s="16"/>
      <c r="I32" s="18"/>
      <c r="J32" s="16"/>
      <c r="K32" s="16"/>
      <c r="L32" s="16"/>
      <c r="M32" s="16"/>
      <c r="N32" s="16"/>
      <c r="O32" s="16"/>
      <c r="P32" s="16"/>
      <c r="Q32" s="16"/>
      <c r="R32" s="16"/>
      <c r="S32" s="16"/>
      <c r="T32" s="16"/>
      <c r="U32" s="16"/>
    </row>
    <row r="33" spans="1:21" ht="20.100000000000001" customHeight="1">
      <c r="A33" s="5" t="s">
        <v>43</v>
      </c>
      <c r="B33" s="6">
        <v>0</v>
      </c>
      <c r="C33" s="6">
        <v>7.0000000000000007E-2</v>
      </c>
      <c r="D33" s="7" t="s">
        <v>44</v>
      </c>
      <c r="E33" s="8">
        <v>1</v>
      </c>
      <c r="F33" s="16"/>
      <c r="G33" s="16"/>
      <c r="H33" s="16"/>
      <c r="I33" s="16"/>
      <c r="J33" s="16"/>
      <c r="K33" s="16"/>
      <c r="L33" s="16"/>
      <c r="M33" s="16"/>
      <c r="N33" s="16"/>
      <c r="O33" s="16"/>
      <c r="P33" s="16"/>
      <c r="Q33" s="16"/>
      <c r="R33" s="16"/>
      <c r="S33" s="16"/>
      <c r="T33" s="16"/>
      <c r="U33" s="16"/>
    </row>
    <row r="34" spans="1:21" ht="20.100000000000001" customHeight="1">
      <c r="A34" s="5" t="s">
        <v>45</v>
      </c>
      <c r="B34" s="6">
        <v>0</v>
      </c>
      <c r="C34" s="6">
        <v>999</v>
      </c>
      <c r="D34" s="7"/>
      <c r="E34" s="11">
        <v>1</v>
      </c>
      <c r="F34" s="22"/>
      <c r="G34" s="22"/>
      <c r="H34" s="22"/>
      <c r="I34" s="23"/>
      <c r="J34" s="22"/>
      <c r="K34" s="22"/>
      <c r="L34" s="22"/>
      <c r="M34" s="22"/>
      <c r="N34" s="22"/>
      <c r="O34" s="22"/>
      <c r="P34" s="22"/>
      <c r="Q34" s="22"/>
      <c r="R34" s="22"/>
      <c r="S34" s="22"/>
      <c r="T34" s="22"/>
      <c r="U34" s="22"/>
    </row>
    <row r="35" spans="1:21" ht="20.100000000000001" customHeight="1">
      <c r="D35" s="12" t="s">
        <v>50</v>
      </c>
      <c r="E35" s="9"/>
      <c r="F35" s="27"/>
      <c r="G35" s="27"/>
      <c r="H35" s="27"/>
      <c r="I35" s="28"/>
      <c r="J35" s="27"/>
      <c r="K35" s="28"/>
      <c r="L35" s="27"/>
      <c r="M35" s="28"/>
      <c r="N35" s="27"/>
      <c r="O35" s="27"/>
      <c r="P35" s="27"/>
      <c r="Q35" s="27"/>
      <c r="R35" s="27"/>
      <c r="S35" s="27"/>
      <c r="T35" s="27"/>
      <c r="U35" s="27"/>
    </row>
    <row r="36" spans="1:21" ht="20.100000000000001" customHeight="1">
      <c r="C36" s="3">
        <v>114</v>
      </c>
      <c r="D36" s="13" t="s">
        <v>46</v>
      </c>
      <c r="E36" s="9"/>
      <c r="F36" s="29"/>
      <c r="G36" s="29"/>
      <c r="H36" s="29"/>
      <c r="I36" s="29"/>
      <c r="J36" s="29"/>
      <c r="K36" s="29"/>
      <c r="L36" s="29"/>
      <c r="M36" s="29"/>
      <c r="N36" s="29"/>
      <c r="O36" s="29"/>
      <c r="P36" s="29"/>
      <c r="Q36" s="29"/>
      <c r="R36" s="29"/>
      <c r="S36" s="29"/>
      <c r="T36" s="29"/>
      <c r="U36" s="29"/>
    </row>
    <row r="37" spans="1:21">
      <c r="S37" s="25" t="s">
        <v>47</v>
      </c>
      <c r="T37" s="26"/>
    </row>
    <row r="38" spans="1:21">
      <c r="S38" s="25" t="s">
        <v>48</v>
      </c>
      <c r="T38" s="26"/>
    </row>
    <row r="39" spans="1:21">
      <c r="S39" s="25" t="s">
        <v>49</v>
      </c>
      <c r="T39" s="26"/>
    </row>
  </sheetData>
  <sheetProtection formatCells="0" formatColumns="0"/>
  <protectedRanges>
    <protectedRange sqref="F9:U9" name="Plage1"/>
  </protectedRanges>
  <mergeCells count="2">
    <mergeCell ref="F1:U1"/>
    <mergeCell ref="F3:U3"/>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sheetPr codeName="Feuil2"/>
  <dimension ref="A1:AB80"/>
  <sheetViews>
    <sheetView topLeftCell="A16" zoomScale="70" zoomScaleNormal="70" workbookViewId="0">
      <selection activeCell="AA2" sqref="AA2:AA6"/>
    </sheetView>
  </sheetViews>
  <sheetFormatPr baseColWidth="10" defaultRowHeight="15"/>
  <cols>
    <col min="2" max="2" width="16.140625" customWidth="1"/>
    <col min="3" max="3" width="11.7109375" bestFit="1" customWidth="1"/>
    <col min="4" max="4" width="14.85546875" customWidth="1"/>
    <col min="20" max="20" width="13.42578125" bestFit="1" customWidth="1"/>
    <col min="21" max="21" width="13.5703125" bestFit="1" customWidth="1"/>
    <col min="22" max="22" width="14.140625" customWidth="1"/>
    <col min="25" max="25" width="11.42578125" customWidth="1"/>
    <col min="26" max="26" width="18.42578125" customWidth="1"/>
    <col min="27" max="27" width="15.140625" customWidth="1"/>
  </cols>
  <sheetData>
    <row r="1" spans="1:28" ht="20.25" thickTop="1" thickBot="1">
      <c r="A1" s="32" t="s">
        <v>53</v>
      </c>
      <c r="B1" s="33">
        <v>119.054</v>
      </c>
      <c r="C1" s="31"/>
      <c r="D1" s="96" t="s">
        <v>56</v>
      </c>
      <c r="E1" s="97"/>
      <c r="F1" s="98"/>
      <c r="G1" s="31"/>
      <c r="H1" s="47" t="s">
        <v>60</v>
      </c>
      <c r="I1" s="53" t="e">
        <f>B1+F3*B17</f>
        <v>#DIV/0!</v>
      </c>
      <c r="J1" s="31"/>
      <c r="K1" s="31"/>
      <c r="L1" s="31"/>
      <c r="M1" s="31"/>
      <c r="N1" s="31"/>
      <c r="O1" s="31"/>
      <c r="P1" s="31"/>
      <c r="Q1" s="31"/>
      <c r="R1" s="31"/>
      <c r="S1" s="31"/>
      <c r="T1" s="99" t="s">
        <v>70</v>
      </c>
      <c r="U1" s="100"/>
      <c r="V1" s="83" t="s">
        <v>71</v>
      </c>
      <c r="W1" s="31"/>
      <c r="X1" s="31"/>
      <c r="Y1" s="76" t="s">
        <v>66</v>
      </c>
      <c r="Z1" s="86" t="s">
        <v>65</v>
      </c>
      <c r="AA1" s="88" t="s">
        <v>64</v>
      </c>
      <c r="AB1" s="31"/>
    </row>
    <row r="2" spans="1:28" ht="19.5" thickBot="1">
      <c r="A2" s="34" t="s">
        <v>54</v>
      </c>
      <c r="B2" s="35">
        <v>119.0715</v>
      </c>
      <c r="C2" s="31"/>
      <c r="D2" s="38" t="s">
        <v>57</v>
      </c>
      <c r="E2" s="39" t="s">
        <v>67</v>
      </c>
      <c r="F2" s="40" t="s">
        <v>58</v>
      </c>
      <c r="G2" s="31"/>
      <c r="H2" s="48" t="s">
        <v>61</v>
      </c>
      <c r="I2" s="54" t="e">
        <f>B1-F3*B17</f>
        <v>#DIV/0!</v>
      </c>
      <c r="J2" s="31"/>
      <c r="K2" s="31"/>
      <c r="L2" s="31"/>
      <c r="M2" s="31"/>
      <c r="N2" s="31"/>
      <c r="O2" s="31"/>
      <c r="P2" s="31"/>
      <c r="Q2" s="31"/>
      <c r="R2" s="31"/>
      <c r="S2" s="31"/>
      <c r="T2" s="101">
        <v>1.3</v>
      </c>
      <c r="U2" s="102"/>
      <c r="V2" s="84">
        <v>1</v>
      </c>
      <c r="W2" s="31"/>
      <c r="X2" s="31"/>
      <c r="Y2" s="74" t="str">
        <f>IF('CR25'!F25&gt;0,'CR25'!F25,"")</f>
        <v/>
      </c>
      <c r="Z2" s="87" t="str">
        <f ca="1">IF(Y2="","",RAND())</f>
        <v/>
      </c>
      <c r="AA2" s="89" t="e">
        <f t="shared" ref="AA2:AA6" ca="1" si="0">INDEX($Y:$Y,MATCH(SMALL($Z$2:$Z$18,ROW()-1),$Z:$Z,0))</f>
        <v>#NUM!</v>
      </c>
      <c r="AB2" s="31"/>
    </row>
    <row r="3" spans="1:28" ht="16.5" thickTop="1" thickBot="1">
      <c r="A3" s="36" t="s">
        <v>55</v>
      </c>
      <c r="B3" s="37">
        <v>119.0365</v>
      </c>
      <c r="C3" s="31"/>
      <c r="D3" s="41">
        <v>1.1279999999999999</v>
      </c>
      <c r="E3" s="42">
        <v>3.6859999999999999</v>
      </c>
      <c r="F3" s="43">
        <v>1.88</v>
      </c>
      <c r="G3" s="31"/>
      <c r="H3" s="31"/>
      <c r="I3" s="31"/>
      <c r="J3" s="31"/>
      <c r="K3" s="31"/>
      <c r="L3" s="31"/>
      <c r="M3" s="31"/>
      <c r="N3" s="31"/>
      <c r="O3" s="31"/>
      <c r="P3" s="31"/>
      <c r="Q3" s="31"/>
      <c r="R3" s="31"/>
      <c r="S3" s="31"/>
      <c r="T3" s="31"/>
      <c r="U3" s="31"/>
      <c r="V3" s="31"/>
      <c r="W3" s="31"/>
      <c r="X3" s="31"/>
      <c r="Y3" s="74" t="str">
        <f>IF('CR25'!G25&gt;0,'CR25'!G25,"")</f>
        <v/>
      </c>
      <c r="Z3" s="87" t="str">
        <f t="shared" ref="Z3:Z17" ca="1" si="1">IF(Y3="","",RAND())</f>
        <v/>
      </c>
      <c r="AA3" s="89" t="e">
        <f t="shared" ca="1" si="0"/>
        <v>#NUM!</v>
      </c>
      <c r="AB3" s="31"/>
    </row>
    <row r="4" spans="1:28" ht="25.5" customHeight="1" thickTop="1" thickBot="1">
      <c r="A4" s="31"/>
      <c r="B4" s="31"/>
      <c r="C4" s="31"/>
      <c r="D4" s="31"/>
      <c r="E4" s="31"/>
      <c r="F4" s="31"/>
      <c r="G4" s="31"/>
      <c r="H4" s="63" t="s">
        <v>63</v>
      </c>
      <c r="I4" s="64" t="e">
        <f>B16*E3</f>
        <v>#DIV/0!</v>
      </c>
      <c r="J4" s="31"/>
      <c r="K4" s="31"/>
      <c r="L4" s="31"/>
      <c r="M4" s="31"/>
      <c r="N4" s="31"/>
      <c r="O4" s="31"/>
      <c r="P4" s="31"/>
      <c r="Q4" s="31"/>
      <c r="R4" s="31"/>
      <c r="S4" s="31"/>
      <c r="T4" s="79" t="s">
        <v>68</v>
      </c>
      <c r="U4" s="79" t="s">
        <v>69</v>
      </c>
      <c r="V4" s="31"/>
      <c r="W4" s="31"/>
      <c r="X4" s="31"/>
      <c r="Y4" s="74" t="str">
        <f>IF('CR25'!H25&gt;0,'CR25'!H25,"")</f>
        <v/>
      </c>
      <c r="Z4" s="87" t="str">
        <f t="shared" ca="1" si="1"/>
        <v/>
      </c>
      <c r="AA4" s="89" t="e">
        <f t="shared" ca="1" si="0"/>
        <v>#NUM!</v>
      </c>
      <c r="AB4" s="31"/>
    </row>
    <row r="5" spans="1:28" ht="21.75" customHeight="1" thickTop="1" thickBot="1">
      <c r="A5" s="31"/>
      <c r="B5" s="31"/>
      <c r="C5" s="31"/>
      <c r="D5" s="31"/>
      <c r="E5" s="31"/>
      <c r="F5" s="31"/>
      <c r="G5" s="31"/>
      <c r="H5" s="31"/>
      <c r="I5" s="31"/>
      <c r="J5" s="31"/>
      <c r="K5" s="31"/>
      <c r="L5" s="31"/>
      <c r="M5" s="31"/>
      <c r="N5" s="31"/>
      <c r="O5" s="31"/>
      <c r="P5" s="31"/>
      <c r="Q5" s="31"/>
      <c r="R5" s="31"/>
      <c r="S5" s="31"/>
      <c r="T5" s="80">
        <f>[1]Normale!$C$8/[1]Normale!$B$23</f>
        <v>0.47706666666674408</v>
      </c>
      <c r="U5" s="81">
        <f>MIN((([1]Normale!$C$6-AVERAGE([1]Normale!$B$12:$I$16))/(3*[1]Normale!$B$26)),((AVERAGE([1]Normale!$B$12:$I$16)-[1]Normale!$C$7)/(3*[1]Normale!$B$26)))</f>
        <v>0.56156824398149141</v>
      </c>
      <c r="V5" s="31"/>
      <c r="W5" s="31"/>
      <c r="X5" s="31"/>
      <c r="Y5" s="74" t="str">
        <f>IF('CR25'!I25&gt;0,'CR25'!I25,"")</f>
        <v/>
      </c>
      <c r="Z5" s="87" t="str">
        <f t="shared" ca="1" si="1"/>
        <v/>
      </c>
      <c r="AA5" s="89" t="e">
        <f t="shared" ca="1" si="0"/>
        <v>#NUM!</v>
      </c>
      <c r="AB5" s="31"/>
    </row>
    <row r="6" spans="1:28" ht="21.75" customHeight="1" thickTop="1" thickBot="1">
      <c r="A6" s="44" t="s">
        <v>59</v>
      </c>
      <c r="B6" s="62" t="str">
        <f>IF('CR25'!G25&gt;0,ABS('CR25'!G25-'CR25'!F25),"")</f>
        <v/>
      </c>
      <c r="C6" s="62" t="str">
        <f>IF('CR25'!H25&gt;0,ABS('CR25'!H25-'CR25'!G25),"")</f>
        <v/>
      </c>
      <c r="D6" s="62" t="str">
        <f>IF('CR25'!I25&gt;0,ABS('CR25'!I25-'CR25'!H25),"")</f>
        <v/>
      </c>
      <c r="E6" s="62" t="str">
        <f>IF('CR25'!J25&gt;0,ABS('CR25'!J25-'CR25'!I25),"")</f>
        <v/>
      </c>
      <c r="F6" s="62" t="str">
        <f>IF('CR25'!K25&gt;0,ABS('CR25'!K25-'CR25'!J25),"")</f>
        <v/>
      </c>
      <c r="G6" s="62" t="str">
        <f>IF('CR25'!L25&gt;0,ABS('CR25'!L25-'CR25'!K25),"")</f>
        <v/>
      </c>
      <c r="H6" s="62" t="str">
        <f>IF('CR25'!M25&gt;0,ABS('CR25'!M25-'CR25'!L25),"")</f>
        <v/>
      </c>
      <c r="I6" s="62" t="str">
        <f>IF('CR25'!N25&gt;0,ABS('CR25'!N25-'CR25'!M25),"")</f>
        <v/>
      </c>
      <c r="J6" s="62" t="str">
        <f>IF('CR25'!O25&gt;0,ABS('CR25'!O25-'CR25'!N25),"")</f>
        <v/>
      </c>
      <c r="K6" s="62" t="str">
        <f>IF('CR25'!P25&gt;0,ABS('CR25'!P25-'CR25'!O25),"")</f>
        <v/>
      </c>
      <c r="L6" s="62" t="str">
        <f>IF('CR25'!Q25&gt;0,ABS('CR25'!Q25-'CR25'!P25),"")</f>
        <v/>
      </c>
      <c r="M6" s="62" t="str">
        <f>IF('CR25'!R25&gt;0,ABS('CR25'!R25-'CR25'!Q25),"")</f>
        <v/>
      </c>
      <c r="N6" s="62" t="str">
        <f>IF('CR25'!S25&gt;0,ABS('CR25'!S25-'CR25'!R25),"")</f>
        <v/>
      </c>
      <c r="O6" s="62" t="str">
        <f>IF('CR25'!T25&gt;0,ABS('CR25'!T25-'CR25'!S25),"")</f>
        <v/>
      </c>
      <c r="P6" s="62" t="str">
        <f>IF('CR25'!U25&gt;0,ABS('CR25'!U25-'CR25'!T25),"")</f>
        <v/>
      </c>
      <c r="Q6" s="62" t="str">
        <f>IF('CR25'!V25&gt;0,ABS('CR25'!V25-'CR25'!U25),"")</f>
        <v/>
      </c>
      <c r="R6" s="31"/>
      <c r="S6" s="31"/>
      <c r="T6" s="82" t="str">
        <f>IF(T5&gt;T2,"Capable","Non capable")</f>
        <v>Non capable</v>
      </c>
      <c r="U6" s="82" t="str">
        <f>IF(U5&gt;V2,"Capable","Non Capable")</f>
        <v>Non Capable</v>
      </c>
      <c r="V6" s="31"/>
      <c r="W6" s="31"/>
      <c r="X6" s="31"/>
      <c r="Y6" s="74" t="str">
        <f>IF('CR25'!J25&gt;0,'CR25'!J25,"")</f>
        <v/>
      </c>
      <c r="Z6" s="87" t="str">
        <f t="shared" ca="1" si="1"/>
        <v/>
      </c>
      <c r="AA6" s="90" t="e">
        <f t="shared" ca="1" si="0"/>
        <v>#NUM!</v>
      </c>
      <c r="AB6" s="31"/>
    </row>
    <row r="7" spans="1:28" ht="16.5" thickTop="1" thickBot="1">
      <c r="A7" s="31"/>
      <c r="B7" s="31"/>
      <c r="C7" s="31"/>
      <c r="D7" s="31"/>
      <c r="E7" s="31"/>
      <c r="F7" s="31"/>
      <c r="G7" s="31"/>
      <c r="H7" s="31"/>
      <c r="I7" s="31"/>
      <c r="J7" s="31"/>
      <c r="K7" s="31"/>
      <c r="L7" s="31"/>
      <c r="M7" s="31"/>
      <c r="N7" s="31"/>
      <c r="O7" s="31"/>
      <c r="P7" s="31"/>
      <c r="Q7" s="31"/>
      <c r="R7" s="31"/>
      <c r="S7" s="31"/>
      <c r="T7" s="31"/>
      <c r="U7" s="31"/>
      <c r="V7" s="31"/>
      <c r="W7" s="31"/>
      <c r="X7" s="31"/>
      <c r="Y7" s="74" t="str">
        <f>IF('CR25'!K25&gt;0,'CR25'!K25,"")</f>
        <v/>
      </c>
      <c r="Z7" s="85" t="str">
        <f t="shared" ca="1" si="1"/>
        <v/>
      </c>
      <c r="AA7" s="31"/>
      <c r="AB7" s="31"/>
    </row>
    <row r="8" spans="1:28" ht="15.75" thickTop="1">
      <c r="A8" s="49" t="s">
        <v>53</v>
      </c>
      <c r="B8" s="57" t="e">
        <f>IF('CR25'!F25&gt;0,'119,054+-0,0175'!$B$1,#N/A)</f>
        <v>#N/A</v>
      </c>
      <c r="C8" s="58" t="e">
        <f>IF('CR25'!G25&gt;0,'119,054+-0,0175'!$B$1,#N/A)</f>
        <v>#N/A</v>
      </c>
      <c r="D8" s="58" t="e">
        <f>IF('CR25'!H25&gt;0,'119,054+-0,0175'!$B$1,#N/A)</f>
        <v>#N/A</v>
      </c>
      <c r="E8" s="58" t="e">
        <f>IF('CR25'!I25&gt;0,'119,054+-0,0175'!$B$1,#N/A)</f>
        <v>#N/A</v>
      </c>
      <c r="F8" s="58" t="e">
        <f>IF('CR25'!J25&gt;0,'119,054+-0,0175'!$B$1,#N/A)</f>
        <v>#N/A</v>
      </c>
      <c r="G8" s="58" t="e">
        <f>IF('CR25'!K25&gt;0,'119,054+-0,0175'!$B$1,#N/A)</f>
        <v>#N/A</v>
      </c>
      <c r="H8" s="58" t="e">
        <f>IF('CR25'!L25&gt;0,'119,054+-0,0175'!$B$1,#N/A)</f>
        <v>#N/A</v>
      </c>
      <c r="I8" s="58" t="e">
        <f>IF('CR25'!M25&gt;0,'119,054+-0,0175'!$B$1,#N/A)</f>
        <v>#N/A</v>
      </c>
      <c r="J8" s="58" t="e">
        <f>IF('CR25'!N25&gt;0,'119,054+-0,0175'!$B$1,#N/A)</f>
        <v>#N/A</v>
      </c>
      <c r="K8" s="58" t="e">
        <f>IF('CR25'!O25&gt;0,'119,054+-0,0175'!$B$1,#N/A)</f>
        <v>#N/A</v>
      </c>
      <c r="L8" s="58" t="e">
        <f>IF('CR25'!P25&gt;0,'119,054+-0,0175'!$B$1,#N/A)</f>
        <v>#N/A</v>
      </c>
      <c r="M8" s="58" t="e">
        <f>IF('CR25'!Q25&gt;0,'119,054+-0,0175'!$B$1,#N/A)</f>
        <v>#N/A</v>
      </c>
      <c r="N8" s="58" t="e">
        <f>IF('CR25'!R25&gt;0,'119,054+-0,0175'!$B$1,#N/A)</f>
        <v>#N/A</v>
      </c>
      <c r="O8" s="58" t="e">
        <f>IF('CR25'!S25&gt;0,'119,054+-0,0175'!$B$1,#N/A)</f>
        <v>#N/A</v>
      </c>
      <c r="P8" s="58" t="e">
        <f>IF('CR25'!T25&gt;0,'119,054+-0,0175'!$B$1,#N/A)</f>
        <v>#N/A</v>
      </c>
      <c r="Q8" s="59" t="e">
        <f>IF('CR25'!U25&gt;0,'119,054+-0,0175'!$B$1,#N/A)</f>
        <v>#N/A</v>
      </c>
      <c r="R8" s="31"/>
      <c r="S8" s="31"/>
      <c r="T8" s="31"/>
      <c r="U8" s="31"/>
      <c r="V8" s="31"/>
      <c r="W8" s="31"/>
      <c r="X8" s="31"/>
      <c r="Y8" s="74" t="str">
        <f>IF('CR25'!L25&gt;0,'CR25'!L25,"")</f>
        <v/>
      </c>
      <c r="Z8" s="85" t="str">
        <f t="shared" ca="1" si="1"/>
        <v/>
      </c>
      <c r="AA8" s="31"/>
      <c r="AB8" s="31"/>
    </row>
    <row r="9" spans="1:28">
      <c r="A9" s="50" t="s">
        <v>54</v>
      </c>
      <c r="B9" s="60" t="e">
        <f>IF('CR25'!F25&gt;0,'119,054+-0,0175'!$B$2,#N/A)</f>
        <v>#N/A</v>
      </c>
      <c r="C9" s="68" t="e">
        <f>IF('CR25'!G25&gt;0,'119,054+-0,0175'!$B$2,#N/A)</f>
        <v>#N/A</v>
      </c>
      <c r="D9" s="68" t="e">
        <f>IF('CR25'!H25&gt;0,'119,054+-0,0175'!$B$2,#N/A)</f>
        <v>#N/A</v>
      </c>
      <c r="E9" s="68" t="e">
        <f>IF('CR25'!I25&gt;0,'119,054+-0,0175'!$B$2,#N/A)</f>
        <v>#N/A</v>
      </c>
      <c r="F9" s="68" t="e">
        <f>IF('CR25'!J25&gt;0,'119,054+-0,0175'!$B$2,#N/A)</f>
        <v>#N/A</v>
      </c>
      <c r="G9" s="68" t="e">
        <f>IF('CR25'!K25&gt;0,'119,054+-0,0175'!$B$2,#N/A)</f>
        <v>#N/A</v>
      </c>
      <c r="H9" s="68" t="e">
        <f>IF('CR25'!L25&gt;0,'119,054+-0,0175'!$B$2,#N/A)</f>
        <v>#N/A</v>
      </c>
      <c r="I9" s="68" t="e">
        <f>IF('CR25'!M25&gt;0,'119,054+-0,0175'!$B$2,#N/A)</f>
        <v>#N/A</v>
      </c>
      <c r="J9" s="68" t="e">
        <f>IF('CR25'!N25&gt;0,'119,054+-0,0175'!$B$2,#N/A)</f>
        <v>#N/A</v>
      </c>
      <c r="K9" s="68" t="e">
        <f>IF('CR25'!O25&gt;0,'119,054+-0,0175'!$B$2,#N/A)</f>
        <v>#N/A</v>
      </c>
      <c r="L9" s="68" t="e">
        <f>IF('CR25'!P25&gt;0,'119,054+-0,0175'!$B$2,#N/A)</f>
        <v>#N/A</v>
      </c>
      <c r="M9" s="68" t="e">
        <f>IF('CR25'!Q25&gt;0,'119,054+-0,0175'!$B$2,#N/A)</f>
        <v>#N/A</v>
      </c>
      <c r="N9" s="68" t="e">
        <f>IF('CR25'!R25&gt;0,'119,054+-0,0175'!$B$2,#N/A)</f>
        <v>#N/A</v>
      </c>
      <c r="O9" s="68" t="e">
        <f>IF('CR25'!S25&gt;0,'119,054+-0,0175'!$B$2,#N/A)</f>
        <v>#N/A</v>
      </c>
      <c r="P9" s="68" t="e">
        <f>IF('CR25'!T25&gt;0,'119,054+-0,0175'!$B$2,#N/A)</f>
        <v>#N/A</v>
      </c>
      <c r="Q9" s="69" t="e">
        <f>IF('CR25'!U25&gt;0,'119,054+-0,0175'!$B$2,#N/A)</f>
        <v>#N/A</v>
      </c>
      <c r="R9" s="31"/>
      <c r="S9" s="31"/>
      <c r="T9" s="31"/>
      <c r="U9" s="31"/>
      <c r="V9" s="31"/>
      <c r="W9" s="31"/>
      <c r="X9" s="31"/>
      <c r="Y9" s="74" t="str">
        <f>IF('CR25'!M25&gt;0,'CR25'!M25,"")</f>
        <v/>
      </c>
      <c r="Z9" s="75" t="str">
        <f t="shared" ca="1" si="1"/>
        <v/>
      </c>
      <c r="AA9" s="31"/>
      <c r="AB9" s="31"/>
    </row>
    <row r="10" spans="1:28">
      <c r="A10" s="50" t="s">
        <v>55</v>
      </c>
      <c r="B10" s="60" t="e">
        <f>IF('CR25'!F25&gt;0,'119,054+-0,0175'!$B$3,#N/A)</f>
        <v>#N/A</v>
      </c>
      <c r="C10" s="68" t="e">
        <f>IF('CR25'!G25&gt;0,'119,054+-0,0175'!$B$3,#N/A)</f>
        <v>#N/A</v>
      </c>
      <c r="D10" s="68" t="e">
        <f>IF('CR25'!H25&gt;0,'119,054+-0,0175'!$B$3,#N/A)</f>
        <v>#N/A</v>
      </c>
      <c r="E10" s="68" t="e">
        <f>IF('CR25'!I25&gt;0,'119,054+-0,0175'!$B$3,#N/A)</f>
        <v>#N/A</v>
      </c>
      <c r="F10" s="68" t="e">
        <f>IF('CR25'!J25&gt;0,'119,054+-0,0175'!$B$3,#N/A)</f>
        <v>#N/A</v>
      </c>
      <c r="G10" s="68" t="e">
        <f>IF('CR25'!K25&gt;0,'119,054+-0,0175'!$B$3,#N/A)</f>
        <v>#N/A</v>
      </c>
      <c r="H10" s="68" t="e">
        <f>IF('CR25'!L25&gt;0,'119,054+-0,0175'!$B$3,#N/A)</f>
        <v>#N/A</v>
      </c>
      <c r="I10" s="68" t="e">
        <f>IF('CR25'!M25&gt;0,'119,054+-0,0175'!$B$3,#N/A)</f>
        <v>#N/A</v>
      </c>
      <c r="J10" s="68" t="e">
        <f>IF('CR25'!N25&gt;0,'119,054+-0,0175'!$B$3,#N/A)</f>
        <v>#N/A</v>
      </c>
      <c r="K10" s="68" t="e">
        <f>IF('CR25'!O25&gt;0,'119,054+-0,0175'!$B$3,#N/A)</f>
        <v>#N/A</v>
      </c>
      <c r="L10" s="68" t="e">
        <f>IF('CR25'!P25&gt;0,'119,054+-0,0175'!$B$3,#N/A)</f>
        <v>#N/A</v>
      </c>
      <c r="M10" s="68" t="e">
        <f>IF('CR25'!Q25&gt;0,'119,054+-0,0175'!$B$3,#N/A)</f>
        <v>#N/A</v>
      </c>
      <c r="N10" s="68" t="e">
        <f>IF('CR25'!R25&gt;0,'119,054+-0,0175'!$B$3,#N/A)</f>
        <v>#N/A</v>
      </c>
      <c r="O10" s="68" t="e">
        <f>IF('CR25'!S25&gt;0,'119,054+-0,0175'!$B$3,#N/A)</f>
        <v>#N/A</v>
      </c>
      <c r="P10" s="68" t="e">
        <f>IF('CR25'!T25&gt;0,'119,054+-0,0175'!$B$3,#N/A)</f>
        <v>#N/A</v>
      </c>
      <c r="Q10" s="69" t="e">
        <f>IF('CR25'!U25&gt;0,'119,054+-0,0175'!$B$3,#N/A)</f>
        <v>#N/A</v>
      </c>
      <c r="R10" s="31"/>
      <c r="S10" s="31"/>
      <c r="T10" s="31"/>
      <c r="U10" s="31"/>
      <c r="V10" s="31"/>
      <c r="W10" s="31"/>
      <c r="X10" s="31"/>
      <c r="Y10" s="74" t="str">
        <f>IF('CR25'!N25&gt;0,'CR25'!N25,"")</f>
        <v/>
      </c>
      <c r="Z10" s="75" t="str">
        <f t="shared" ca="1" si="1"/>
        <v/>
      </c>
      <c r="AA10" s="31"/>
      <c r="AB10" s="31"/>
    </row>
    <row r="11" spans="1:28">
      <c r="A11" s="50" t="s">
        <v>60</v>
      </c>
      <c r="B11" s="60" t="e">
        <f>IF('CR25'!F25&gt;0,'119,054+-0,0175'!$I$1,#N/A)</f>
        <v>#N/A</v>
      </c>
      <c r="C11" s="68" t="e">
        <f>IF('CR25'!G25&gt;0,'119,054+-0,0175'!$I$1,#N/A)</f>
        <v>#N/A</v>
      </c>
      <c r="D11" s="68" t="e">
        <f>IF('CR25'!H25&gt;0,'119,054+-0,0175'!$I$1,#N/A)</f>
        <v>#N/A</v>
      </c>
      <c r="E11" s="68" t="e">
        <f>IF('CR25'!I25&gt;0,'119,054+-0,0175'!$I$1,#N/A)</f>
        <v>#N/A</v>
      </c>
      <c r="F11" s="68" t="e">
        <f>IF('CR25'!J25&gt;0,'119,054+-0,0175'!$I$1,#N/A)</f>
        <v>#N/A</v>
      </c>
      <c r="G11" s="68" t="e">
        <f>IF('CR25'!K25&gt;0,'119,054+-0,0175'!$I$1,#N/A)</f>
        <v>#N/A</v>
      </c>
      <c r="H11" s="68" t="e">
        <f>IF('CR25'!L25&gt;0,'119,054+-0,0175'!$I$1,#N/A)</f>
        <v>#N/A</v>
      </c>
      <c r="I11" s="68" t="e">
        <f>IF('CR25'!M25&gt;0,'119,054+-0,0175'!$I$1,#N/A)</f>
        <v>#N/A</v>
      </c>
      <c r="J11" s="68" t="e">
        <f>IF('CR25'!N25&gt;0,'119,054+-0,0175'!$I$1,#N/A)</f>
        <v>#N/A</v>
      </c>
      <c r="K11" s="68" t="e">
        <f>IF('CR25'!O25&gt;0,'119,054+-0,0175'!$I$1,#N/A)</f>
        <v>#N/A</v>
      </c>
      <c r="L11" s="68" t="e">
        <f>IF('CR25'!P25&gt;0,'119,054+-0,0175'!$I$1,#N/A)</f>
        <v>#N/A</v>
      </c>
      <c r="M11" s="68" t="e">
        <f>IF('CR25'!Q25&gt;0,'119,054+-0,0175'!$I$1,#N/A)</f>
        <v>#N/A</v>
      </c>
      <c r="N11" s="68" t="e">
        <f>IF('CR25'!R25&gt;0,'119,054+-0,0175'!$I$1,#N/A)</f>
        <v>#N/A</v>
      </c>
      <c r="O11" s="68" t="e">
        <f>IF('CR25'!S25&gt;0,'119,054+-0,0175'!$I$1,#N/A)</f>
        <v>#N/A</v>
      </c>
      <c r="P11" s="68" t="e">
        <f>IF('CR25'!T25&gt;0,'119,054+-0,0175'!$I$1,#N/A)</f>
        <v>#N/A</v>
      </c>
      <c r="Q11" s="69" t="e">
        <f>IF('CR25'!U25&gt;0,'119,054+-0,0175'!$I$1,#N/A)</f>
        <v>#N/A</v>
      </c>
      <c r="R11" s="31"/>
      <c r="S11" s="31"/>
      <c r="T11" s="31"/>
      <c r="U11" s="31"/>
      <c r="V11" s="31"/>
      <c r="W11" s="31"/>
      <c r="X11" s="31"/>
      <c r="Y11" s="74" t="str">
        <f>IF('CR25'!O25&gt;0,'CR25'!O25,"")</f>
        <v/>
      </c>
      <c r="Z11" s="75" t="str">
        <f t="shared" ca="1" si="1"/>
        <v/>
      </c>
      <c r="AA11" s="31"/>
      <c r="AB11" s="31"/>
    </row>
    <row r="12" spans="1:28" ht="15.75" thickBot="1">
      <c r="A12" s="51" t="s">
        <v>61</v>
      </c>
      <c r="B12" s="61" t="e">
        <f>IF('CR25'!F25&gt;0,'119,054+-0,0175'!$I$2,#N/A)</f>
        <v>#N/A</v>
      </c>
      <c r="C12" s="70" t="e">
        <f>IF('CR25'!G25&gt;0,'119,054+-0,0175'!$I$2,#N/A)</f>
        <v>#N/A</v>
      </c>
      <c r="D12" s="70" t="e">
        <f>IF('CR25'!H25&gt;0,'119,054+-0,0175'!$I$2,#N/A)</f>
        <v>#N/A</v>
      </c>
      <c r="E12" s="70" t="e">
        <f>IF('CR25'!I25&gt;0,'119,054+-0,0175'!$I$2,#N/A)</f>
        <v>#N/A</v>
      </c>
      <c r="F12" s="70" t="e">
        <f>IF('CR25'!J25&gt;0,'119,054+-0,0175'!$I$2,#N/A)</f>
        <v>#N/A</v>
      </c>
      <c r="G12" s="70" t="e">
        <f>IF('CR25'!K25&gt;0,'119,054+-0,0175'!$I$2,#N/A)</f>
        <v>#N/A</v>
      </c>
      <c r="H12" s="70" t="e">
        <f>IF('CR25'!L25&gt;0,'119,054+-0,0175'!$I$2,#N/A)</f>
        <v>#N/A</v>
      </c>
      <c r="I12" s="70" t="e">
        <f>IF('CR25'!M25&gt;0,'119,054+-0,0175'!$I$2,#N/A)</f>
        <v>#N/A</v>
      </c>
      <c r="J12" s="70" t="e">
        <f>IF('CR25'!N25&gt;0,'119,054+-0,0175'!$I$2,#N/A)</f>
        <v>#N/A</v>
      </c>
      <c r="K12" s="70" t="e">
        <f>IF('CR25'!O25&gt;0,'119,054+-0,0175'!$I$2,#N/A)</f>
        <v>#N/A</v>
      </c>
      <c r="L12" s="70" t="e">
        <f>IF('CR25'!P25&gt;0,'119,054+-0,0175'!$I$2,#N/A)</f>
        <v>#N/A</v>
      </c>
      <c r="M12" s="70" t="e">
        <f>IF('CR25'!Q25&gt;0,'119,054+-0,0175'!$I$2,#N/A)</f>
        <v>#N/A</v>
      </c>
      <c r="N12" s="70" t="e">
        <f>IF('CR25'!R25&gt;0,'119,054+-0,0175'!$I$2,#N/A)</f>
        <v>#N/A</v>
      </c>
      <c r="O12" s="70" t="e">
        <f>IF('CR25'!S25&gt;0,'119,054+-0,0175'!$I$2,#N/A)</f>
        <v>#N/A</v>
      </c>
      <c r="P12" s="70" t="e">
        <f>IF('CR25'!T25&gt;0,'119,054+-0,0175'!$I$2,#N/A)</f>
        <v>#N/A</v>
      </c>
      <c r="Q12" s="71" t="e">
        <f>IF('CR25'!U25&gt;0,'119,054+-0,0175'!$I$2,#N/A)</f>
        <v>#N/A</v>
      </c>
      <c r="R12" s="31"/>
      <c r="S12" s="31"/>
      <c r="T12" s="31"/>
      <c r="U12" s="31"/>
      <c r="V12" s="31"/>
      <c r="W12" s="31"/>
      <c r="X12" s="31"/>
      <c r="Y12" s="74" t="str">
        <f>IF('CR25'!P25&gt;0,'CR25'!P25,"")</f>
        <v/>
      </c>
      <c r="Z12" s="75" t="str">
        <f t="shared" ca="1" si="1"/>
        <v/>
      </c>
      <c r="AA12" s="31"/>
      <c r="AB12" s="31"/>
    </row>
    <row r="13" spans="1:28" ht="16.5" thickTop="1" thickBot="1">
      <c r="A13" s="31"/>
      <c r="B13" s="31"/>
      <c r="C13" s="31"/>
      <c r="D13" s="31"/>
      <c r="E13" s="31"/>
      <c r="F13" s="31"/>
      <c r="G13" s="31"/>
      <c r="H13" s="31"/>
      <c r="I13" s="31"/>
      <c r="J13" s="31"/>
      <c r="K13" s="31"/>
      <c r="L13" s="31"/>
      <c r="M13" s="31"/>
      <c r="N13" s="31"/>
      <c r="O13" s="31"/>
      <c r="P13" s="31"/>
      <c r="Q13" s="31"/>
      <c r="R13" s="31"/>
      <c r="S13" s="31"/>
      <c r="T13" s="31"/>
      <c r="U13" s="31"/>
      <c r="V13" s="31"/>
      <c r="W13" s="31"/>
      <c r="X13" s="31"/>
      <c r="Y13" s="74" t="str">
        <f>IF('CR25'!Q25&gt;0,'CR25'!Q25,"")</f>
        <v/>
      </c>
      <c r="Z13" s="75" t="str">
        <f t="shared" ca="1" si="1"/>
        <v/>
      </c>
      <c r="AA13" s="31"/>
      <c r="AB13" s="31"/>
    </row>
    <row r="14" spans="1:28" ht="16.5" thickTop="1" thickBot="1">
      <c r="A14" s="65" t="s">
        <v>63</v>
      </c>
      <c r="B14" s="66" t="e">
        <f>IF('CR25'!F25&gt;0,$I$4,#N/A)</f>
        <v>#N/A</v>
      </c>
      <c r="C14" s="66" t="e">
        <f>IF('CR25'!G25&gt;0,$I$4,#N/A)</f>
        <v>#N/A</v>
      </c>
      <c r="D14" s="66" t="e">
        <f>IF('CR25'!H25&gt;0,$I$4,#N/A)</f>
        <v>#N/A</v>
      </c>
      <c r="E14" s="66" t="e">
        <f>IF('CR25'!I25&gt;0,$I$4,#N/A)</f>
        <v>#N/A</v>
      </c>
      <c r="F14" s="66" t="e">
        <f>IF('CR25'!J25&gt;0,$I$4,#N/A)</f>
        <v>#N/A</v>
      </c>
      <c r="G14" s="66" t="e">
        <f>IF('CR25'!K25&gt;0,$I$4,#N/A)</f>
        <v>#N/A</v>
      </c>
      <c r="H14" s="66" t="e">
        <f>IF('CR25'!L25&gt;0,$I$4,#N/A)</f>
        <v>#N/A</v>
      </c>
      <c r="I14" s="66" t="e">
        <f>IF('CR25'!M25&gt;0,$I$4,#N/A)</f>
        <v>#N/A</v>
      </c>
      <c r="J14" s="66" t="e">
        <f>IF('CR25'!N25&gt;0,$I$4,#N/A)</f>
        <v>#N/A</v>
      </c>
      <c r="K14" s="66" t="e">
        <f>IF('CR25'!O25&gt;0,$I$4,#N/A)</f>
        <v>#N/A</v>
      </c>
      <c r="L14" s="66" t="e">
        <f>IF('CR25'!P25&gt;0,$I$4,#N/A)</f>
        <v>#N/A</v>
      </c>
      <c r="M14" s="66" t="e">
        <f>IF('CR25'!Q25&gt;0,$I$4,#N/A)</f>
        <v>#N/A</v>
      </c>
      <c r="N14" s="66" t="e">
        <f>IF('CR25'!R25&gt;0,$I$4,#N/A)</f>
        <v>#N/A</v>
      </c>
      <c r="O14" s="66" t="e">
        <f>IF('CR25'!S25&gt;0,$I$4,#N/A)</f>
        <v>#N/A</v>
      </c>
      <c r="P14" s="66" t="e">
        <f>IF('CR25'!T25&gt;0,$I$4,#N/A)</f>
        <v>#N/A</v>
      </c>
      <c r="Q14" s="67" t="e">
        <f>IF('CR25'!U25&gt;0,$I$4,#N/A)</f>
        <v>#N/A</v>
      </c>
      <c r="R14" s="31"/>
      <c r="S14" s="31"/>
      <c r="T14" s="31"/>
      <c r="U14" s="31"/>
      <c r="V14" s="31"/>
      <c r="W14" s="31"/>
      <c r="X14" s="31"/>
      <c r="Y14" s="74" t="str">
        <f>IF('CR25'!R25&gt;0,'CR25'!R25,"")</f>
        <v/>
      </c>
      <c r="Z14" s="75" t="str">
        <f t="shared" ca="1" si="1"/>
        <v/>
      </c>
      <c r="AA14" s="31"/>
      <c r="AB14" s="31"/>
    </row>
    <row r="15" spans="1:28" ht="16.5" thickTop="1" thickBot="1">
      <c r="A15" s="31"/>
      <c r="B15" s="31"/>
      <c r="C15" s="31"/>
      <c r="D15" s="31"/>
      <c r="E15" s="31"/>
      <c r="F15" s="31"/>
      <c r="G15" s="31"/>
      <c r="H15" s="31"/>
      <c r="I15" s="31"/>
      <c r="J15" s="31"/>
      <c r="K15" s="31"/>
      <c r="L15" s="31"/>
      <c r="M15" s="31"/>
      <c r="N15" s="31"/>
      <c r="O15" s="31"/>
      <c r="P15" s="31"/>
      <c r="Q15" s="31"/>
      <c r="R15" s="31"/>
      <c r="S15" s="31"/>
      <c r="T15" s="31"/>
      <c r="U15" s="31"/>
      <c r="V15" s="31"/>
      <c r="W15" s="31"/>
      <c r="X15" s="31"/>
      <c r="Y15" s="74" t="str">
        <f>IF('CR25'!S25&gt;0,'CR25'!S25,"")</f>
        <v/>
      </c>
      <c r="Z15" s="75" t="str">
        <f t="shared" ca="1" si="1"/>
        <v/>
      </c>
      <c r="AA15" s="31"/>
      <c r="AB15" s="31"/>
    </row>
    <row r="16" spans="1:28" ht="15.75" thickTop="1">
      <c r="A16" s="45" t="s">
        <v>62</v>
      </c>
      <c r="B16" s="55" t="e">
        <f>IF(COUNTA(B6:Q6)&gt;0,AVERAGE(B6:Q6),#N/A)</f>
        <v>#DIV/0!</v>
      </c>
      <c r="C16" s="31"/>
      <c r="D16" s="31"/>
      <c r="E16" s="31"/>
      <c r="F16" s="31"/>
      <c r="G16" s="31"/>
      <c r="H16" s="31"/>
      <c r="I16" s="31"/>
      <c r="J16" s="31"/>
      <c r="K16" s="31"/>
      <c r="L16" s="31"/>
      <c r="M16" s="31"/>
      <c r="N16" s="31"/>
      <c r="O16" s="31"/>
      <c r="P16" s="31"/>
      <c r="Q16" s="31"/>
      <c r="R16" s="31"/>
      <c r="S16" s="31"/>
      <c r="T16" s="31"/>
      <c r="U16" s="31"/>
      <c r="V16" s="31"/>
      <c r="W16" s="31"/>
      <c r="X16" s="31"/>
      <c r="Y16" s="74" t="str">
        <f>IF('CR25'!T25&gt;0,'CR25'!T25,"")</f>
        <v/>
      </c>
      <c r="Z16" s="75" t="str">
        <f t="shared" ca="1" si="1"/>
        <v/>
      </c>
      <c r="AA16" s="31"/>
      <c r="AB16" s="31"/>
    </row>
    <row r="17" spans="1:28" ht="33" customHeight="1" thickBot="1">
      <c r="A17" s="46"/>
      <c r="B17" s="56" t="e">
        <f>B16/D3</f>
        <v>#DIV/0!</v>
      </c>
      <c r="C17" s="31"/>
      <c r="D17" s="31"/>
      <c r="E17" s="31"/>
      <c r="F17" s="31"/>
      <c r="G17" s="31"/>
      <c r="H17" s="31"/>
      <c r="I17" s="31"/>
      <c r="J17" s="31"/>
      <c r="K17" s="31"/>
      <c r="L17" s="31"/>
      <c r="M17" s="31"/>
      <c r="N17" s="31"/>
      <c r="O17" s="31"/>
      <c r="P17" s="31"/>
      <c r="Q17" s="31"/>
      <c r="R17" s="31"/>
      <c r="S17" s="31"/>
      <c r="T17" s="31"/>
      <c r="U17" s="31"/>
      <c r="V17" s="31"/>
      <c r="W17" s="31"/>
      <c r="X17" s="31"/>
      <c r="Y17" s="77" t="str">
        <f>IF('CR25'!U25&gt;0,'CR25'!U25,"")</f>
        <v/>
      </c>
      <c r="Z17" s="75" t="str">
        <f t="shared" ca="1" si="1"/>
        <v/>
      </c>
      <c r="AA17" s="31"/>
      <c r="AB17" s="31"/>
    </row>
    <row r="18" spans="1:28" ht="15.75" thickTop="1">
      <c r="A18" s="31"/>
      <c r="B18" s="31"/>
      <c r="C18" s="31"/>
      <c r="D18" s="31"/>
      <c r="E18" s="31"/>
      <c r="F18" s="31"/>
      <c r="G18" s="31"/>
      <c r="H18" s="31"/>
      <c r="I18" s="31"/>
      <c r="J18" s="31"/>
      <c r="K18" s="31"/>
      <c r="L18" s="31"/>
      <c r="M18" s="31"/>
      <c r="N18" s="31"/>
      <c r="O18" s="31"/>
      <c r="P18" s="31"/>
      <c r="Q18" s="31"/>
      <c r="R18" s="31"/>
      <c r="S18" s="31"/>
      <c r="T18" s="31"/>
      <c r="U18" s="31"/>
      <c r="V18" s="31"/>
      <c r="W18" s="31"/>
      <c r="X18" s="31"/>
      <c r="Y18" s="78"/>
      <c r="Z18" s="78"/>
      <c r="AA18" s="31"/>
      <c r="AB18" s="31"/>
    </row>
    <row r="19" spans="1:28">
      <c r="A19" s="31"/>
      <c r="B19" s="31"/>
      <c r="C19" s="31"/>
      <c r="D19" s="31"/>
      <c r="E19" s="31"/>
      <c r="F19" s="31"/>
      <c r="G19" s="31"/>
      <c r="H19" s="31"/>
      <c r="I19" s="31"/>
      <c r="J19" s="31"/>
      <c r="K19" s="31"/>
      <c r="L19" s="31"/>
      <c r="M19" s="31"/>
      <c r="N19" s="31"/>
      <c r="O19" s="31"/>
      <c r="P19" s="31"/>
      <c r="Q19" s="31"/>
      <c r="R19" s="31"/>
      <c r="S19" s="31"/>
      <c r="T19" s="31"/>
      <c r="U19" s="31"/>
      <c r="V19" s="31"/>
      <c r="W19" s="31"/>
      <c r="X19" s="31"/>
      <c r="Y19" s="31"/>
      <c r="Z19" s="31"/>
      <c r="AA19" s="31"/>
      <c r="AB19" s="31"/>
    </row>
    <row r="20" spans="1:28">
      <c r="A20" s="31"/>
      <c r="B20" s="31"/>
      <c r="C20" s="31"/>
      <c r="D20" s="31"/>
      <c r="E20" s="31"/>
      <c r="F20" s="31"/>
      <c r="G20" s="31"/>
      <c r="H20" s="31"/>
      <c r="I20" s="31"/>
      <c r="J20" s="31"/>
      <c r="K20" s="31"/>
      <c r="L20" s="31"/>
      <c r="M20" s="31"/>
      <c r="N20" s="31"/>
      <c r="O20" s="31"/>
      <c r="P20" s="31"/>
      <c r="Q20" s="31"/>
      <c r="R20" s="31"/>
      <c r="S20" s="31"/>
      <c r="T20" s="31"/>
      <c r="U20" s="31"/>
      <c r="V20" s="31"/>
      <c r="W20" s="31"/>
      <c r="X20" s="31"/>
      <c r="Y20" s="31"/>
      <c r="Z20" s="31"/>
      <c r="AA20" s="31"/>
      <c r="AB20" s="31"/>
    </row>
    <row r="21" spans="1:28">
      <c r="A21" s="31"/>
      <c r="B21" s="31"/>
      <c r="C21" s="31"/>
      <c r="D21" s="31"/>
      <c r="E21" s="31"/>
      <c r="F21" s="31"/>
      <c r="G21" s="31"/>
      <c r="H21" s="31"/>
      <c r="I21" s="31"/>
      <c r="J21" s="31"/>
      <c r="K21" s="31"/>
      <c r="L21" s="31"/>
      <c r="M21" s="31"/>
      <c r="N21" s="31"/>
      <c r="O21" s="31"/>
      <c r="P21" s="31"/>
      <c r="Q21" s="31"/>
      <c r="R21" s="31"/>
      <c r="S21" s="31"/>
      <c r="T21" s="31"/>
      <c r="U21" s="31"/>
      <c r="V21" s="31"/>
      <c r="W21" s="31"/>
      <c r="X21" s="31"/>
      <c r="Y21" s="31"/>
      <c r="Z21" s="31"/>
      <c r="AA21" s="31"/>
      <c r="AB21" s="31"/>
    </row>
    <row r="22" spans="1:28">
      <c r="A22" s="31"/>
      <c r="B22" s="31"/>
      <c r="C22" s="31"/>
      <c r="D22" s="31"/>
      <c r="E22" s="31"/>
      <c r="F22" s="31"/>
      <c r="G22" s="31"/>
      <c r="H22" s="31"/>
      <c r="I22" s="31"/>
      <c r="J22" s="31"/>
      <c r="K22" s="31"/>
      <c r="L22" s="31"/>
      <c r="M22" s="31"/>
      <c r="N22" s="31"/>
      <c r="O22" s="31"/>
      <c r="P22" s="31"/>
      <c r="Q22" s="31"/>
      <c r="R22" s="31"/>
      <c r="S22" s="31"/>
      <c r="T22" s="31"/>
      <c r="U22" s="31"/>
      <c r="V22" s="31"/>
      <c r="W22" s="31"/>
      <c r="X22" s="31"/>
      <c r="Y22" s="31"/>
      <c r="Z22" s="31"/>
      <c r="AA22" s="31"/>
      <c r="AB22" s="31"/>
    </row>
    <row r="23" spans="1:28">
      <c r="A23" s="31"/>
      <c r="B23" s="31"/>
      <c r="C23" s="31"/>
      <c r="D23" s="31"/>
      <c r="E23" s="31"/>
      <c r="F23" s="31"/>
      <c r="G23" s="31"/>
      <c r="H23" s="31"/>
      <c r="I23" s="31"/>
      <c r="J23" s="31"/>
      <c r="K23" s="31"/>
      <c r="L23" s="31"/>
      <c r="M23" s="31"/>
      <c r="N23" s="31"/>
      <c r="O23" s="31"/>
      <c r="P23" s="31"/>
      <c r="Q23" s="31"/>
      <c r="R23" s="31"/>
      <c r="S23" s="31"/>
      <c r="T23" s="31"/>
      <c r="U23" s="31"/>
      <c r="V23" s="31"/>
      <c r="W23" s="31"/>
      <c r="X23" s="31"/>
      <c r="Y23" s="31"/>
      <c r="Z23" s="31"/>
      <c r="AA23" s="31"/>
      <c r="AB23" s="31"/>
    </row>
    <row r="24" spans="1:28">
      <c r="A24" s="31"/>
      <c r="B24" s="31"/>
      <c r="C24" s="31"/>
      <c r="D24" s="31"/>
      <c r="E24" s="31"/>
      <c r="F24" s="31"/>
      <c r="G24" s="31"/>
      <c r="H24" s="31"/>
      <c r="I24" s="31"/>
      <c r="J24" s="31"/>
      <c r="K24" s="31"/>
      <c r="L24" s="31"/>
      <c r="M24" s="31"/>
      <c r="N24" s="31"/>
      <c r="O24" s="31"/>
      <c r="P24" s="31"/>
      <c r="Q24" s="31"/>
      <c r="R24" s="31"/>
      <c r="S24" s="31"/>
      <c r="T24" s="31"/>
      <c r="U24" s="31"/>
      <c r="V24" s="31"/>
      <c r="W24" s="31"/>
      <c r="X24" s="31"/>
      <c r="Y24" s="31"/>
      <c r="Z24" s="31"/>
      <c r="AA24" s="31"/>
      <c r="AB24" s="31"/>
    </row>
    <row r="25" spans="1:28">
      <c r="A25" s="31"/>
      <c r="B25" s="31"/>
      <c r="C25" s="31"/>
      <c r="D25" s="31"/>
      <c r="E25" s="31"/>
      <c r="F25" s="31"/>
      <c r="G25" s="31"/>
      <c r="H25" s="31"/>
      <c r="I25" s="31"/>
      <c r="J25" s="31"/>
      <c r="K25" s="31"/>
      <c r="L25" s="31"/>
      <c r="M25" s="31"/>
      <c r="N25" s="31"/>
      <c r="O25" s="31"/>
      <c r="P25" s="31"/>
      <c r="Q25" s="31"/>
      <c r="R25" s="31"/>
      <c r="S25" s="31"/>
      <c r="T25" s="31"/>
      <c r="U25" s="31"/>
      <c r="V25" s="31"/>
      <c r="W25" s="31"/>
      <c r="X25" s="31"/>
      <c r="Y25" s="31"/>
      <c r="Z25" s="31"/>
      <c r="AA25" s="31"/>
      <c r="AB25" s="31"/>
    </row>
    <row r="26" spans="1:28">
      <c r="A26" s="31"/>
      <c r="B26" s="31"/>
      <c r="C26" s="31"/>
      <c r="D26" s="31"/>
      <c r="E26" s="31"/>
      <c r="F26" s="31"/>
      <c r="G26" s="31"/>
      <c r="H26" s="31"/>
      <c r="I26" s="31"/>
      <c r="J26" s="31"/>
      <c r="K26" s="31"/>
      <c r="L26" s="31"/>
      <c r="M26" s="31"/>
      <c r="N26" s="31"/>
      <c r="O26" s="31"/>
      <c r="P26" s="31"/>
      <c r="Q26" s="31"/>
      <c r="R26" s="31"/>
      <c r="S26" s="31"/>
      <c r="T26" s="31"/>
      <c r="U26" s="31"/>
      <c r="V26" s="31"/>
      <c r="W26" s="31"/>
      <c r="X26" s="31"/>
      <c r="Y26" s="31"/>
      <c r="Z26" s="31"/>
      <c r="AA26" s="31"/>
      <c r="AB26" s="31"/>
    </row>
    <row r="27" spans="1:28">
      <c r="A27" s="31"/>
      <c r="B27" s="31"/>
      <c r="C27" s="31"/>
      <c r="D27" s="31"/>
      <c r="E27" s="31"/>
      <c r="F27" s="31"/>
      <c r="G27" s="31"/>
      <c r="H27" s="31"/>
      <c r="I27" s="31"/>
      <c r="J27" s="31"/>
      <c r="K27" s="31"/>
      <c r="L27" s="31"/>
      <c r="M27" s="31"/>
      <c r="N27" s="31"/>
      <c r="O27" s="31"/>
      <c r="P27" s="31"/>
      <c r="Q27" s="31"/>
      <c r="R27" s="31"/>
      <c r="S27" s="31"/>
      <c r="T27" s="31"/>
      <c r="U27" s="31"/>
      <c r="V27" s="31"/>
      <c r="W27" s="31"/>
      <c r="X27" s="31"/>
      <c r="Y27" s="31"/>
      <c r="Z27" s="31"/>
      <c r="AA27" s="31"/>
      <c r="AB27" s="31"/>
    </row>
    <row r="28" spans="1:28">
      <c r="A28" s="31"/>
      <c r="B28" s="31"/>
      <c r="C28" s="31"/>
      <c r="D28" s="31"/>
      <c r="E28" s="31"/>
      <c r="F28" s="31"/>
      <c r="G28" s="31"/>
      <c r="H28" s="31"/>
      <c r="I28" s="31"/>
      <c r="J28" s="31"/>
      <c r="K28" s="31"/>
      <c r="L28" s="31"/>
      <c r="M28" s="31"/>
      <c r="N28" s="31"/>
      <c r="O28" s="31"/>
      <c r="P28" s="31"/>
      <c r="Q28" s="31"/>
      <c r="R28" s="31"/>
      <c r="S28" s="31"/>
      <c r="T28" s="31"/>
      <c r="U28" s="31"/>
      <c r="V28" s="31"/>
      <c r="W28" s="31"/>
      <c r="X28" s="31"/>
      <c r="Y28" s="31"/>
      <c r="Z28" s="31"/>
      <c r="AA28" s="31"/>
      <c r="AB28" s="31"/>
    </row>
    <row r="29" spans="1:28">
      <c r="A29" s="31"/>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row>
    <row r="30" spans="1:28">
      <c r="A30" s="31"/>
      <c r="B30" s="31"/>
      <c r="C30" s="31"/>
      <c r="D30" s="31"/>
      <c r="E30" s="31"/>
      <c r="F30" s="31"/>
      <c r="G30" s="31"/>
      <c r="H30" s="31"/>
      <c r="I30" s="31"/>
      <c r="J30" s="31"/>
      <c r="K30" s="31"/>
      <c r="L30" s="31"/>
      <c r="M30" s="31"/>
      <c r="N30" s="31"/>
      <c r="O30" s="31"/>
      <c r="P30" s="31"/>
      <c r="Q30" s="31"/>
      <c r="R30" s="31"/>
      <c r="S30" s="31"/>
      <c r="T30" s="31"/>
      <c r="U30" s="31"/>
      <c r="V30" s="31"/>
      <c r="W30" s="31"/>
      <c r="X30" s="31"/>
      <c r="Y30" s="31"/>
      <c r="Z30" s="31"/>
      <c r="AA30" s="31"/>
      <c r="AB30" s="31"/>
    </row>
    <row r="31" spans="1:28">
      <c r="A31" s="31"/>
      <c r="B31" s="31"/>
      <c r="C31" s="31"/>
      <c r="D31" s="31"/>
      <c r="E31" s="31"/>
      <c r="F31" s="31"/>
      <c r="G31" s="31"/>
      <c r="H31" s="31"/>
      <c r="I31" s="31"/>
      <c r="J31" s="31"/>
      <c r="K31" s="31"/>
      <c r="L31" s="31"/>
      <c r="M31" s="31"/>
      <c r="N31" s="31"/>
      <c r="O31" s="31"/>
      <c r="P31" s="31"/>
      <c r="Q31" s="31"/>
      <c r="R31" s="31"/>
      <c r="S31" s="31"/>
      <c r="T31" s="31"/>
      <c r="U31" s="31"/>
      <c r="V31" s="31"/>
      <c r="W31" s="31"/>
      <c r="X31" s="31"/>
      <c r="Y31" s="31"/>
      <c r="Z31" s="31"/>
      <c r="AA31" s="31"/>
      <c r="AB31" s="31"/>
    </row>
    <row r="32" spans="1:28">
      <c r="A32" s="31"/>
      <c r="B32" s="31"/>
      <c r="C32" s="31"/>
      <c r="D32" s="31"/>
      <c r="E32" s="31"/>
      <c r="F32" s="31"/>
      <c r="G32" s="31"/>
      <c r="H32" s="31"/>
      <c r="I32" s="31"/>
      <c r="J32" s="31"/>
      <c r="K32" s="31"/>
      <c r="L32" s="31"/>
      <c r="M32" s="31"/>
      <c r="N32" s="31"/>
      <c r="O32" s="31"/>
      <c r="P32" s="31"/>
      <c r="Q32" s="31"/>
      <c r="R32" s="31"/>
      <c r="S32" s="31"/>
      <c r="T32" s="31"/>
      <c r="U32" s="31"/>
      <c r="V32" s="31"/>
      <c r="W32" s="31"/>
      <c r="X32" s="31"/>
      <c r="Y32" s="31"/>
      <c r="Z32" s="31"/>
      <c r="AA32" s="31"/>
      <c r="AB32" s="31"/>
    </row>
    <row r="33" spans="1:28">
      <c r="A33" s="31"/>
      <c r="B33" s="31"/>
      <c r="C33" s="31"/>
      <c r="D33" s="31"/>
      <c r="E33" s="31"/>
      <c r="F33" s="31"/>
      <c r="G33" s="31"/>
      <c r="H33" s="31"/>
      <c r="I33" s="31"/>
      <c r="J33" s="31"/>
      <c r="K33" s="31"/>
      <c r="L33" s="31"/>
      <c r="M33" s="31"/>
      <c r="N33" s="31"/>
      <c r="O33" s="31"/>
      <c r="P33" s="31"/>
      <c r="Q33" s="31"/>
      <c r="R33" s="31"/>
      <c r="S33" s="31"/>
      <c r="T33" s="31"/>
      <c r="U33" s="31"/>
      <c r="V33" s="31"/>
      <c r="W33" s="31"/>
      <c r="X33" s="31"/>
      <c r="Y33" s="31"/>
      <c r="Z33" s="31"/>
      <c r="AA33" s="31"/>
      <c r="AB33" s="31"/>
    </row>
    <row r="34" spans="1:28">
      <c r="A34" s="31"/>
      <c r="B34" s="31"/>
      <c r="C34" s="31"/>
      <c r="D34" s="31"/>
      <c r="E34" s="31"/>
      <c r="F34" s="31"/>
      <c r="G34" s="31"/>
      <c r="H34" s="31"/>
      <c r="I34" s="31"/>
      <c r="J34" s="31"/>
      <c r="K34" s="31"/>
      <c r="L34" s="31"/>
      <c r="M34" s="31"/>
      <c r="N34" s="31"/>
      <c r="O34" s="31"/>
      <c r="P34" s="31"/>
      <c r="Q34" s="31"/>
      <c r="R34" s="31"/>
      <c r="S34" s="31"/>
      <c r="T34" s="31"/>
      <c r="U34" s="31"/>
      <c r="V34" s="31"/>
      <c r="W34" s="31"/>
      <c r="X34" s="31"/>
      <c r="Y34" s="31"/>
      <c r="Z34" s="31"/>
      <c r="AA34" s="31"/>
      <c r="AB34" s="31"/>
    </row>
    <row r="35" spans="1:28">
      <c r="A35" s="31"/>
      <c r="B35" s="31"/>
      <c r="C35" s="31"/>
      <c r="D35" s="31"/>
      <c r="E35" s="31"/>
      <c r="F35" s="31"/>
      <c r="G35" s="31"/>
      <c r="H35" s="31"/>
      <c r="I35" s="31"/>
      <c r="J35" s="31"/>
      <c r="K35" s="31"/>
      <c r="L35" s="31"/>
      <c r="M35" s="31"/>
      <c r="N35" s="31"/>
      <c r="O35" s="31"/>
      <c r="P35" s="31"/>
      <c r="Q35" s="31"/>
      <c r="R35" s="31"/>
      <c r="S35" s="31"/>
      <c r="T35" s="31"/>
      <c r="U35" s="31"/>
      <c r="V35" s="31"/>
      <c r="W35" s="31"/>
      <c r="X35" s="31"/>
      <c r="Y35" s="31"/>
      <c r="Z35" s="31"/>
      <c r="AA35" s="31"/>
      <c r="AB35" s="31"/>
    </row>
    <row r="36" spans="1:28" ht="21.75" customHeight="1">
      <c r="A36" s="31"/>
      <c r="C36" s="72">
        <v>114</v>
      </c>
      <c r="D36" s="73"/>
      <c r="E36" s="73"/>
      <c r="F36" s="73"/>
      <c r="G36" s="73"/>
      <c r="H36" s="72"/>
      <c r="I36" s="72"/>
      <c r="J36" s="72"/>
      <c r="K36" s="72"/>
      <c r="L36" s="72"/>
      <c r="M36" s="72"/>
      <c r="N36" s="72"/>
      <c r="O36" s="72"/>
      <c r="P36" s="72"/>
      <c r="Q36" s="72"/>
      <c r="R36" s="72"/>
      <c r="S36" s="31"/>
      <c r="T36" s="31"/>
      <c r="U36" s="31"/>
      <c r="V36" s="31"/>
      <c r="W36" s="31"/>
      <c r="X36" s="31"/>
      <c r="Y36" s="31"/>
      <c r="Z36" s="31"/>
      <c r="AA36" s="31"/>
      <c r="AB36" s="31"/>
    </row>
    <row r="37" spans="1:28">
      <c r="A37" s="31"/>
      <c r="B37" s="31"/>
      <c r="C37" s="31"/>
      <c r="E37" s="31"/>
      <c r="F37" s="31"/>
      <c r="G37" s="31"/>
      <c r="H37" s="31"/>
      <c r="I37" s="31"/>
      <c r="J37" s="31"/>
      <c r="K37" s="31"/>
      <c r="L37" s="31"/>
      <c r="M37" s="31"/>
      <c r="N37" s="31"/>
      <c r="O37" s="31"/>
      <c r="P37" s="31"/>
      <c r="Q37" s="31"/>
      <c r="R37" s="31"/>
      <c r="S37" s="31"/>
      <c r="T37" s="31"/>
      <c r="U37" s="31"/>
      <c r="V37" s="31"/>
      <c r="W37" s="31"/>
      <c r="X37" s="31"/>
      <c r="Y37" s="31"/>
      <c r="Z37" s="31"/>
      <c r="AA37" s="31"/>
      <c r="AB37" s="31"/>
    </row>
    <row r="38" spans="1:28">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c r="AB38" s="31"/>
    </row>
    <row r="39" spans="1:28">
      <c r="C39" s="73"/>
      <c r="E39" s="73"/>
      <c r="F39" s="73"/>
      <c r="G39" s="73"/>
      <c r="H39" s="73"/>
      <c r="I39" s="73"/>
      <c r="J39" s="73"/>
      <c r="K39" s="73"/>
      <c r="L39" s="73"/>
      <c r="M39" s="73"/>
      <c r="N39" s="73"/>
      <c r="O39" s="73"/>
      <c r="P39" s="73"/>
      <c r="Q39" s="73"/>
      <c r="R39" s="73"/>
      <c r="S39" s="31"/>
      <c r="T39" s="31"/>
      <c r="U39" s="31"/>
      <c r="V39" s="31"/>
      <c r="W39" s="31"/>
      <c r="X39" s="31"/>
      <c r="Y39" s="31"/>
      <c r="Z39" s="31"/>
      <c r="AA39" s="31"/>
      <c r="AB39" s="31"/>
    </row>
    <row r="40" spans="1:28">
      <c r="C40" s="31"/>
      <c r="E40" s="31"/>
      <c r="F40" s="31"/>
      <c r="G40" s="31"/>
      <c r="H40" s="31"/>
      <c r="I40" s="31"/>
      <c r="J40" s="31"/>
      <c r="K40" s="31"/>
      <c r="L40" s="31"/>
      <c r="M40" s="31"/>
      <c r="N40" s="31"/>
      <c r="O40" s="31"/>
      <c r="P40" s="31"/>
      <c r="Q40" s="31"/>
      <c r="R40" s="31"/>
      <c r="S40" s="31"/>
      <c r="T40" s="31"/>
      <c r="U40" s="31"/>
      <c r="V40" s="31"/>
      <c r="W40" s="31"/>
      <c r="X40" s="31"/>
      <c r="Y40" s="31"/>
      <c r="Z40" s="31"/>
      <c r="AA40" s="31"/>
      <c r="AB40" s="31"/>
    </row>
    <row r="41" spans="1:28">
      <c r="C41" s="31"/>
      <c r="E41" s="31"/>
      <c r="F41" s="31"/>
      <c r="G41" s="31"/>
      <c r="H41" s="31"/>
      <c r="I41" s="31"/>
      <c r="J41" s="31"/>
      <c r="K41" s="31"/>
      <c r="L41" s="31"/>
      <c r="M41" s="31"/>
      <c r="N41" s="31"/>
      <c r="O41" s="31"/>
      <c r="P41" s="31"/>
      <c r="Q41" s="31"/>
      <c r="R41" s="31"/>
      <c r="S41" s="31"/>
      <c r="T41" s="31"/>
      <c r="U41" s="31"/>
      <c r="V41" s="31"/>
      <c r="W41" s="31"/>
      <c r="X41" s="31"/>
      <c r="Y41" s="31"/>
      <c r="Z41" s="31"/>
      <c r="AA41" s="31"/>
      <c r="AB41" s="31"/>
    </row>
    <row r="42" spans="1:28">
      <c r="C42" s="31"/>
      <c r="E42" s="31"/>
      <c r="F42" s="31"/>
      <c r="G42" s="31"/>
      <c r="H42" s="31"/>
      <c r="I42" s="31"/>
      <c r="J42" s="31"/>
      <c r="K42" s="31"/>
      <c r="L42" s="31"/>
      <c r="M42" s="31"/>
      <c r="N42" s="31"/>
      <c r="O42" s="31"/>
      <c r="P42" s="31"/>
      <c r="Q42" s="31"/>
      <c r="R42" s="31"/>
      <c r="S42" s="31"/>
      <c r="T42" s="31"/>
      <c r="U42" s="31"/>
      <c r="V42" s="31"/>
      <c r="W42" s="31"/>
      <c r="X42" s="31"/>
      <c r="Y42" s="31"/>
      <c r="Z42" s="31"/>
      <c r="AA42" s="31"/>
      <c r="AB42" s="31"/>
    </row>
    <row r="43" spans="1:28">
      <c r="C43" s="31"/>
      <c r="E43" s="31"/>
      <c r="F43" s="31"/>
      <c r="G43" s="31"/>
      <c r="H43" s="31"/>
      <c r="I43" s="31"/>
      <c r="J43" s="31"/>
      <c r="K43" s="31"/>
      <c r="L43" s="31"/>
      <c r="M43" s="31"/>
      <c r="N43" s="31"/>
      <c r="O43" s="31"/>
      <c r="P43" s="31"/>
      <c r="Q43" s="31"/>
      <c r="R43" s="31"/>
      <c r="S43" s="31"/>
      <c r="T43" s="31"/>
      <c r="U43" s="31"/>
      <c r="V43" s="31"/>
      <c r="W43" s="31"/>
      <c r="X43" s="31"/>
      <c r="Y43" s="31"/>
      <c r="Z43" s="31"/>
      <c r="AA43" s="31"/>
      <c r="AB43" s="31"/>
    </row>
    <row r="44" spans="1:28">
      <c r="C44" s="31"/>
      <c r="E44" s="31"/>
      <c r="F44" s="31"/>
      <c r="G44" s="31"/>
      <c r="H44" s="31"/>
      <c r="I44" s="31"/>
      <c r="J44" s="31"/>
      <c r="K44" s="31"/>
      <c r="L44" s="31"/>
      <c r="M44" s="31"/>
      <c r="N44" s="31"/>
      <c r="O44" s="31"/>
      <c r="P44" s="31"/>
      <c r="Q44" s="31"/>
      <c r="R44" s="31"/>
      <c r="S44" s="31"/>
      <c r="T44" s="31"/>
      <c r="U44" s="31"/>
      <c r="V44" s="31"/>
      <c r="W44" s="31"/>
      <c r="X44" s="31"/>
      <c r="Y44" s="31"/>
      <c r="Z44" s="31"/>
      <c r="AA44" s="31"/>
      <c r="AB44" s="31"/>
    </row>
    <row r="45" spans="1:28">
      <c r="C45" s="31"/>
      <c r="D45" s="31"/>
      <c r="E45" s="31"/>
      <c r="F45" s="31"/>
      <c r="G45" s="31"/>
      <c r="H45" s="31"/>
      <c r="I45" s="31"/>
      <c r="J45" s="31"/>
      <c r="K45" s="31"/>
      <c r="L45" s="31"/>
      <c r="M45" s="31"/>
      <c r="N45" s="31"/>
      <c r="O45" s="31"/>
      <c r="P45" s="31"/>
      <c r="Q45" s="31"/>
      <c r="R45" s="31"/>
      <c r="S45" s="31"/>
      <c r="T45" s="31"/>
      <c r="U45" s="31"/>
      <c r="V45" s="31"/>
      <c r="W45" s="31"/>
      <c r="X45" s="31"/>
      <c r="Y45" s="31"/>
      <c r="Z45" s="31"/>
      <c r="AA45" s="31"/>
      <c r="AB45" s="31"/>
    </row>
    <row r="46" spans="1:28">
      <c r="C46" s="31"/>
      <c r="D46" s="31"/>
      <c r="E46" s="31"/>
      <c r="F46" s="31"/>
      <c r="G46" s="31"/>
      <c r="H46" s="31"/>
      <c r="I46" s="31"/>
      <c r="J46" s="31"/>
      <c r="K46" s="31"/>
      <c r="L46" s="31"/>
      <c r="M46" s="31"/>
      <c r="N46" s="31"/>
      <c r="O46" s="31"/>
      <c r="P46" s="31"/>
      <c r="Q46" s="31"/>
      <c r="R46" s="31"/>
      <c r="S46" s="31"/>
      <c r="T46" s="31"/>
      <c r="U46" s="31"/>
      <c r="V46" s="31"/>
      <c r="W46" s="31"/>
      <c r="X46" s="31"/>
      <c r="Y46" s="31"/>
      <c r="Z46" s="31"/>
      <c r="AA46" s="31"/>
      <c r="AB46" s="31"/>
    </row>
    <row r="47" spans="1:28">
      <c r="C47" s="31"/>
      <c r="D47" s="31"/>
      <c r="E47" s="31"/>
      <c r="F47" s="31"/>
      <c r="G47" s="31"/>
      <c r="H47" s="31"/>
      <c r="I47" s="31"/>
      <c r="J47" s="31"/>
      <c r="K47" s="31"/>
      <c r="L47" s="31"/>
      <c r="M47" s="31"/>
      <c r="N47" s="31"/>
      <c r="O47" s="31"/>
      <c r="P47" s="31"/>
      <c r="Q47" s="31"/>
      <c r="R47" s="31"/>
      <c r="S47" s="31"/>
      <c r="T47" s="31"/>
      <c r="U47" s="31"/>
      <c r="V47" s="31"/>
      <c r="W47" s="31"/>
      <c r="X47" s="31"/>
      <c r="Y47" s="31"/>
      <c r="Z47" s="31"/>
      <c r="AA47" s="31"/>
      <c r="AB47" s="31"/>
    </row>
    <row r="48" spans="1:28">
      <c r="C48" s="31"/>
      <c r="D48" s="31"/>
      <c r="E48" s="31"/>
      <c r="F48" s="31"/>
      <c r="G48" s="31"/>
      <c r="H48" s="31"/>
      <c r="I48" s="31"/>
      <c r="J48" s="31"/>
      <c r="K48" s="31"/>
      <c r="L48" s="31"/>
      <c r="M48" s="31"/>
      <c r="N48" s="31"/>
      <c r="O48" s="31"/>
      <c r="P48" s="31"/>
      <c r="Q48" s="31"/>
      <c r="R48" s="31"/>
      <c r="S48" s="31"/>
      <c r="T48" s="31"/>
      <c r="U48" s="31"/>
      <c r="V48" s="31"/>
      <c r="W48" s="31"/>
      <c r="X48" s="31"/>
      <c r="Y48" s="31"/>
      <c r="Z48" s="31"/>
      <c r="AA48" s="31"/>
      <c r="AB48" s="31"/>
    </row>
    <row r="49" spans="1:28">
      <c r="C49" s="31"/>
      <c r="D49" s="31"/>
      <c r="E49" s="31"/>
      <c r="F49" s="31"/>
      <c r="G49" s="31"/>
      <c r="H49" s="31"/>
      <c r="I49" s="31"/>
      <c r="J49" s="31"/>
      <c r="K49" s="31"/>
      <c r="L49" s="31"/>
      <c r="M49" s="31"/>
      <c r="N49" s="31"/>
      <c r="O49" s="31"/>
      <c r="P49" s="31"/>
      <c r="Q49" s="31"/>
      <c r="R49" s="31"/>
      <c r="S49" s="31"/>
      <c r="T49" s="31"/>
      <c r="U49" s="31"/>
      <c r="V49" s="31"/>
      <c r="W49" s="31"/>
      <c r="X49" s="31"/>
      <c r="Y49" s="31"/>
      <c r="Z49" s="31"/>
      <c r="AA49" s="31"/>
      <c r="AB49" s="31"/>
    </row>
    <row r="50" spans="1:28">
      <c r="C50" s="31"/>
      <c r="D50" s="31"/>
      <c r="E50" s="31"/>
      <c r="F50" s="31"/>
      <c r="G50" s="31"/>
      <c r="H50" s="31"/>
      <c r="I50" s="31"/>
      <c r="J50" s="31"/>
      <c r="K50" s="31"/>
      <c r="L50" s="31"/>
      <c r="M50" s="31"/>
      <c r="N50" s="31"/>
      <c r="O50" s="31"/>
      <c r="P50" s="31"/>
      <c r="Q50" s="31"/>
      <c r="R50" s="31"/>
      <c r="S50" s="31"/>
      <c r="T50" s="31"/>
      <c r="U50" s="31"/>
      <c r="V50" s="31"/>
      <c r="W50" s="31"/>
      <c r="X50" s="31"/>
      <c r="Y50" s="31"/>
      <c r="Z50" s="31"/>
      <c r="AA50" s="31"/>
      <c r="AB50" s="31"/>
    </row>
    <row r="51" spans="1:28">
      <c r="C51" s="31"/>
      <c r="D51" s="31"/>
      <c r="E51" s="31"/>
      <c r="F51" s="31"/>
      <c r="G51" s="31"/>
      <c r="H51" s="31"/>
      <c r="I51" s="31"/>
      <c r="J51" s="31"/>
      <c r="K51" s="31"/>
      <c r="L51" s="31"/>
      <c r="M51" s="31"/>
      <c r="N51" s="31"/>
      <c r="O51" s="31"/>
      <c r="P51" s="31"/>
      <c r="Q51" s="31"/>
      <c r="R51" s="31"/>
      <c r="S51" s="31"/>
      <c r="T51" s="31"/>
      <c r="U51" s="31"/>
      <c r="V51" s="31"/>
      <c r="W51" s="31"/>
      <c r="X51" s="31"/>
      <c r="Y51" s="31"/>
      <c r="Z51" s="31"/>
      <c r="AA51" s="31"/>
      <c r="AB51" s="31"/>
    </row>
    <row r="52" spans="1:28">
      <c r="C52" s="31"/>
      <c r="D52" s="31"/>
      <c r="E52" s="31"/>
      <c r="F52" s="31"/>
      <c r="G52" s="31"/>
      <c r="H52" s="31"/>
      <c r="I52" s="31"/>
      <c r="J52" s="31"/>
      <c r="K52" s="31"/>
      <c r="L52" s="31"/>
      <c r="M52" s="31"/>
      <c r="N52" s="31"/>
      <c r="O52" s="31"/>
      <c r="P52" s="31"/>
      <c r="Q52" s="31"/>
      <c r="R52" s="31"/>
      <c r="S52" s="31"/>
      <c r="T52" s="31"/>
      <c r="U52" s="31"/>
      <c r="V52" s="31"/>
      <c r="W52" s="31"/>
      <c r="X52" s="31"/>
      <c r="Y52" s="31"/>
      <c r="Z52" s="31"/>
      <c r="AA52" s="31"/>
      <c r="AB52" s="31"/>
    </row>
    <row r="53" spans="1:28">
      <c r="C53" s="31"/>
      <c r="D53" s="31"/>
      <c r="E53" s="31"/>
      <c r="F53" s="31"/>
      <c r="G53" s="31"/>
      <c r="H53" s="31"/>
      <c r="I53" s="31"/>
      <c r="J53" s="31"/>
      <c r="K53" s="31"/>
      <c r="L53" s="31"/>
      <c r="M53" s="31"/>
      <c r="N53" s="31"/>
      <c r="O53" s="31"/>
      <c r="P53" s="31"/>
      <c r="Q53" s="31"/>
      <c r="R53" s="31"/>
      <c r="S53" s="31"/>
      <c r="T53" s="31"/>
      <c r="U53" s="31"/>
      <c r="V53" s="31"/>
      <c r="W53" s="31"/>
      <c r="X53" s="31"/>
      <c r="Y53" s="31"/>
      <c r="Z53" s="31"/>
      <c r="AA53" s="31"/>
      <c r="AB53" s="31"/>
    </row>
    <row r="54" spans="1:28">
      <c r="C54" s="31"/>
      <c r="D54" s="31"/>
      <c r="E54" s="31"/>
      <c r="F54" s="31"/>
      <c r="G54" s="31"/>
      <c r="H54" s="31"/>
      <c r="I54" s="31"/>
      <c r="J54" s="31"/>
      <c r="K54" s="31"/>
      <c r="L54" s="31"/>
      <c r="M54" s="31"/>
      <c r="N54" s="31"/>
      <c r="O54" s="31"/>
      <c r="P54" s="31"/>
      <c r="Q54" s="31"/>
      <c r="R54" s="31"/>
      <c r="S54" s="31"/>
      <c r="T54" s="31"/>
      <c r="U54" s="31"/>
      <c r="V54" s="31"/>
      <c r="W54" s="31"/>
      <c r="X54" s="31"/>
      <c r="Y54" s="31"/>
      <c r="Z54" s="31"/>
      <c r="AA54" s="31"/>
      <c r="AB54" s="31"/>
    </row>
    <row r="55" spans="1:28">
      <c r="C55" s="31"/>
      <c r="D55" s="31"/>
      <c r="E55" s="31"/>
      <c r="F55" s="31"/>
      <c r="G55" s="31"/>
      <c r="H55" s="31"/>
      <c r="I55" s="31"/>
      <c r="J55" s="31"/>
      <c r="K55" s="31"/>
      <c r="L55" s="31"/>
      <c r="M55" s="31"/>
      <c r="N55" s="31"/>
      <c r="O55" s="31"/>
      <c r="P55" s="31"/>
      <c r="Q55" s="31"/>
      <c r="R55" s="31"/>
      <c r="S55" s="31"/>
      <c r="T55" s="31"/>
      <c r="U55" s="31"/>
      <c r="V55" s="31"/>
      <c r="W55" s="31"/>
      <c r="X55" s="31"/>
      <c r="Y55" s="31"/>
      <c r="Z55" s="31"/>
      <c r="AA55" s="31"/>
      <c r="AB55" s="31"/>
    </row>
    <row r="56" spans="1:28">
      <c r="C56" s="31"/>
      <c r="D56" s="31"/>
      <c r="E56" s="31"/>
      <c r="F56" s="31"/>
      <c r="G56" s="31"/>
      <c r="H56" s="31"/>
      <c r="I56" s="31"/>
      <c r="J56" s="31"/>
      <c r="K56" s="31"/>
      <c r="L56" s="31"/>
      <c r="M56" s="31"/>
      <c r="N56" s="31"/>
      <c r="O56" s="31"/>
      <c r="P56" s="31"/>
      <c r="Q56" s="31"/>
      <c r="R56" s="31"/>
      <c r="S56" s="31"/>
      <c r="T56" s="31"/>
      <c r="U56" s="31"/>
      <c r="V56" s="31"/>
      <c r="W56" s="31"/>
      <c r="X56" s="31"/>
      <c r="Y56" s="31"/>
      <c r="Z56" s="31"/>
      <c r="AA56" s="31"/>
      <c r="AB56" s="31"/>
    </row>
    <row r="57" spans="1:28">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c r="AB57" s="31"/>
    </row>
    <row r="58" spans="1:28">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c r="AB58" s="31"/>
    </row>
    <row r="59" spans="1:28">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c r="AB59" s="31"/>
    </row>
    <row r="60" spans="1:28">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c r="AB60" s="31"/>
    </row>
    <row r="61" spans="1:28">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c r="AB61" s="31"/>
    </row>
    <row r="62" spans="1:28">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c r="AB62" s="31"/>
    </row>
    <row r="63" spans="1:28">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c r="AB63" s="31"/>
    </row>
    <row r="64" spans="1:28">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c r="AB64" s="31"/>
    </row>
    <row r="65" spans="1:28">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c r="AB65" s="31"/>
    </row>
    <row r="66" spans="1:28">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c r="AB66" s="31"/>
    </row>
    <row r="67" spans="1:28">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c r="AB67" s="31"/>
    </row>
    <row r="68" spans="1:28">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c r="AB68" s="31"/>
    </row>
    <row r="69" spans="1:28">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c r="AB69" s="31"/>
    </row>
    <row r="70" spans="1:28">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c r="AB70" s="31"/>
    </row>
    <row r="71" spans="1:28">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c r="AB71" s="31"/>
    </row>
    <row r="72" spans="1:28">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c r="AB72" s="31"/>
    </row>
    <row r="73" spans="1:28">
      <c r="A73" s="31"/>
      <c r="B73" s="31"/>
      <c r="C73" s="31"/>
      <c r="D73" s="31"/>
      <c r="E73" s="31"/>
      <c r="F73" s="31"/>
      <c r="G73" s="31"/>
      <c r="H73" s="31"/>
      <c r="I73" s="31"/>
      <c r="J73" s="31"/>
      <c r="K73" s="31"/>
      <c r="L73" s="31"/>
      <c r="M73" s="31"/>
      <c r="N73" s="31"/>
      <c r="O73" s="31"/>
      <c r="P73" s="31"/>
      <c r="Q73" s="31"/>
      <c r="R73" s="31"/>
      <c r="S73" s="31"/>
      <c r="T73" s="31"/>
      <c r="U73" s="31"/>
      <c r="V73" s="31"/>
      <c r="W73" s="31"/>
      <c r="X73" s="31"/>
      <c r="Y73" s="31"/>
      <c r="Z73" s="31"/>
      <c r="AA73" s="31"/>
      <c r="AB73" s="31"/>
    </row>
    <row r="74" spans="1:28">
      <c r="A74" s="31"/>
      <c r="B74" s="31"/>
      <c r="C74" s="31"/>
      <c r="D74" s="31"/>
      <c r="E74" s="31"/>
      <c r="F74" s="31"/>
      <c r="G74" s="31"/>
      <c r="H74" s="31"/>
      <c r="I74" s="31"/>
      <c r="J74" s="31"/>
      <c r="K74" s="31"/>
      <c r="L74" s="31"/>
      <c r="M74" s="31"/>
      <c r="N74" s="31"/>
      <c r="O74" s="31"/>
      <c r="P74" s="31"/>
      <c r="Q74" s="31"/>
      <c r="R74" s="31"/>
      <c r="S74" s="31"/>
      <c r="T74" s="31"/>
      <c r="U74" s="31"/>
      <c r="V74" s="31"/>
      <c r="W74" s="31"/>
      <c r="X74" s="31"/>
      <c r="Y74" s="31"/>
      <c r="Z74" s="31"/>
      <c r="AA74" s="31"/>
      <c r="AB74" s="31"/>
    </row>
    <row r="75" spans="1:28">
      <c r="A75" s="31"/>
      <c r="B75" s="31"/>
      <c r="C75" s="31"/>
      <c r="D75" s="31"/>
      <c r="E75" s="31"/>
      <c r="F75" s="31"/>
      <c r="G75" s="31"/>
      <c r="H75" s="31"/>
      <c r="I75" s="31"/>
      <c r="J75" s="31"/>
      <c r="K75" s="31"/>
      <c r="L75" s="31"/>
      <c r="M75" s="31"/>
      <c r="N75" s="31"/>
      <c r="O75" s="31"/>
      <c r="P75" s="31"/>
      <c r="Q75" s="31"/>
      <c r="R75" s="31"/>
      <c r="S75" s="31"/>
      <c r="T75" s="31"/>
      <c r="U75" s="31"/>
      <c r="V75" s="31"/>
      <c r="W75" s="31"/>
      <c r="X75" s="31"/>
      <c r="Y75" s="31"/>
      <c r="Z75" s="31"/>
      <c r="AA75" s="31"/>
      <c r="AB75" s="31"/>
    </row>
    <row r="76" spans="1:28">
      <c r="A76" s="31"/>
      <c r="B76" s="31"/>
      <c r="C76" s="31"/>
      <c r="D76" s="31"/>
      <c r="E76" s="31"/>
      <c r="F76" s="31"/>
      <c r="G76" s="31"/>
      <c r="H76" s="31"/>
      <c r="I76" s="31"/>
      <c r="J76" s="31"/>
      <c r="K76" s="31"/>
      <c r="L76" s="31"/>
      <c r="M76" s="31"/>
      <c r="N76" s="31"/>
      <c r="O76" s="31"/>
      <c r="P76" s="31"/>
      <c r="Q76" s="31"/>
      <c r="R76" s="31"/>
      <c r="S76" s="31"/>
      <c r="T76" s="31"/>
      <c r="U76" s="31"/>
      <c r="V76" s="31"/>
      <c r="W76" s="31"/>
      <c r="X76" s="31"/>
      <c r="Y76" s="31"/>
      <c r="Z76" s="31"/>
      <c r="AA76" s="31"/>
      <c r="AB76" s="31"/>
    </row>
    <row r="77" spans="1:28">
      <c r="A77" s="31"/>
      <c r="B77" s="31"/>
      <c r="C77" s="31"/>
      <c r="D77" s="31"/>
      <c r="E77" s="31"/>
      <c r="F77" s="31"/>
      <c r="G77" s="31"/>
      <c r="H77" s="31"/>
      <c r="I77" s="31"/>
      <c r="J77" s="31"/>
      <c r="K77" s="31"/>
      <c r="L77" s="31"/>
      <c r="M77" s="31"/>
      <c r="N77" s="31"/>
      <c r="O77" s="31"/>
      <c r="P77" s="31"/>
      <c r="Q77" s="31"/>
      <c r="R77" s="31"/>
      <c r="S77" s="31"/>
      <c r="T77" s="31"/>
      <c r="U77" s="31"/>
      <c r="V77" s="31"/>
      <c r="W77" s="31"/>
      <c r="X77" s="31"/>
      <c r="Y77" s="31"/>
      <c r="Z77" s="31"/>
      <c r="AA77" s="31"/>
      <c r="AB77" s="31"/>
    </row>
    <row r="78" spans="1:28">
      <c r="A78" s="31"/>
      <c r="B78" s="31"/>
      <c r="C78" s="31"/>
      <c r="D78" s="31"/>
      <c r="E78" s="31"/>
      <c r="F78" s="31"/>
      <c r="G78" s="31"/>
      <c r="H78" s="31"/>
      <c r="I78" s="31"/>
      <c r="J78" s="31"/>
      <c r="K78" s="31"/>
      <c r="L78" s="31"/>
      <c r="M78" s="31"/>
      <c r="N78" s="31"/>
      <c r="O78" s="31"/>
      <c r="P78" s="31"/>
      <c r="Q78" s="31"/>
      <c r="R78" s="31"/>
      <c r="S78" s="31"/>
      <c r="T78" s="31"/>
      <c r="U78" s="31"/>
      <c r="V78" s="31"/>
      <c r="W78" s="31"/>
      <c r="X78" s="31"/>
      <c r="Y78" s="31"/>
      <c r="Z78" s="31"/>
      <c r="AA78" s="31"/>
      <c r="AB78" s="31"/>
    </row>
    <row r="79" spans="1:28">
      <c r="A79" s="31"/>
      <c r="B79" s="31"/>
      <c r="C79" s="31"/>
      <c r="D79" s="31"/>
      <c r="E79" s="31"/>
      <c r="F79" s="31"/>
      <c r="G79" s="31"/>
      <c r="H79" s="31"/>
      <c r="I79" s="31"/>
      <c r="J79" s="31"/>
      <c r="K79" s="31"/>
      <c r="L79" s="31"/>
      <c r="M79" s="31"/>
      <c r="N79" s="31"/>
      <c r="O79" s="31"/>
      <c r="P79" s="31"/>
      <c r="Q79" s="31"/>
      <c r="R79" s="31"/>
      <c r="S79" s="31"/>
      <c r="T79" s="31"/>
      <c r="U79" s="31"/>
      <c r="V79" s="31"/>
      <c r="W79" s="31"/>
      <c r="X79" s="31"/>
      <c r="Y79" s="31"/>
      <c r="Z79" s="31"/>
      <c r="AA79" s="31"/>
      <c r="AB79" s="31"/>
    </row>
    <row r="80" spans="1:28">
      <c r="A80" s="31"/>
      <c r="B80" s="31"/>
      <c r="C80" s="31"/>
      <c r="D80" s="31"/>
      <c r="E80" s="31"/>
      <c r="F80" s="31"/>
      <c r="G80" s="31"/>
      <c r="H80" s="31"/>
      <c r="I80" s="31"/>
      <c r="J80" s="31"/>
      <c r="K80" s="31"/>
      <c r="L80" s="31"/>
      <c r="M80" s="31"/>
      <c r="N80" s="31"/>
      <c r="O80" s="31"/>
      <c r="P80" s="31"/>
      <c r="Q80" s="31"/>
      <c r="R80" s="31"/>
      <c r="S80" s="31"/>
      <c r="T80" s="31"/>
      <c r="U80" s="31"/>
      <c r="V80" s="31"/>
      <c r="W80" s="31"/>
      <c r="X80" s="31"/>
      <c r="Y80" s="31"/>
      <c r="Z80" s="31"/>
      <c r="AA80" s="31"/>
      <c r="AB80" s="31"/>
    </row>
  </sheetData>
  <sheetProtection formatCells="0" formatColumns="0"/>
  <mergeCells count="3">
    <mergeCell ref="D1:F1"/>
    <mergeCell ref="T1:U1"/>
    <mergeCell ref="T2:U2"/>
  </mergeCells>
  <pageMargins left="0.7" right="0.7" top="0.75" bottom="0.75" header="0.3" footer="0.3"/>
  <pageSetup paperSize="9" orientation="portrait" horizontalDpi="4294967293" r:id="rId1"/>
  <drawing r:id="rId2"/>
  <legacyDrawing r:id="rId3"/>
</worksheet>
</file>

<file path=xl/worksheets/sheet3.xml><?xml version="1.0" encoding="utf-8"?>
<worksheet xmlns="http://schemas.openxmlformats.org/spreadsheetml/2006/main" xmlns:r="http://schemas.openxmlformats.org/officeDocument/2006/relationships">
  <sheetPr codeName="Feuil3"/>
  <dimension ref="C3:C36"/>
  <sheetViews>
    <sheetView topLeftCell="A16" workbookViewId="0">
      <selection activeCell="C17" sqref="C17"/>
    </sheetView>
  </sheetViews>
  <sheetFormatPr baseColWidth="10" defaultRowHeight="15"/>
  <cols>
    <col min="3" max="3" width="176.140625" customWidth="1"/>
  </cols>
  <sheetData>
    <row r="3" spans="3:3" ht="33.75">
      <c r="C3" s="91" t="s">
        <v>72</v>
      </c>
    </row>
    <row r="4" spans="3:3" ht="33.75">
      <c r="C4" s="92"/>
    </row>
    <row r="5" spans="3:3" ht="33.75">
      <c r="C5" s="92" t="s">
        <v>73</v>
      </c>
    </row>
    <row r="6" spans="3:3" ht="33.75">
      <c r="C6" s="93" t="s">
        <v>74</v>
      </c>
    </row>
    <row r="7" spans="3:3" ht="33.75">
      <c r="C7" s="92" t="s">
        <v>75</v>
      </c>
    </row>
    <row r="8" spans="3:3" ht="33.75">
      <c r="C8" s="92"/>
    </row>
    <row r="9" spans="3:3" ht="33.75">
      <c r="C9" s="92"/>
    </row>
    <row r="10" spans="3:3" ht="33.75">
      <c r="C10" s="92" t="s">
        <v>76</v>
      </c>
    </row>
    <row r="11" spans="3:3" ht="67.5">
      <c r="C11" s="92" t="s">
        <v>77</v>
      </c>
    </row>
    <row r="12" spans="3:3" ht="33.75">
      <c r="C12" s="92"/>
    </row>
    <row r="13" spans="3:3" ht="101.25">
      <c r="C13" s="92" t="s">
        <v>78</v>
      </c>
    </row>
    <row r="14" spans="3:3" ht="33.75">
      <c r="C14" s="92"/>
    </row>
    <row r="15" spans="3:3" ht="168.75">
      <c r="C15" s="92" t="s">
        <v>79</v>
      </c>
    </row>
    <row r="16" spans="3:3" ht="33.75">
      <c r="C16" s="92"/>
    </row>
    <row r="17" spans="3:3" ht="135">
      <c r="C17" s="92" t="s">
        <v>80</v>
      </c>
    </row>
    <row r="18" spans="3:3" ht="67.5">
      <c r="C18" s="92" t="s">
        <v>81</v>
      </c>
    </row>
    <row r="19" spans="3:3" ht="33.75">
      <c r="C19" s="92"/>
    </row>
    <row r="20" spans="3:3" ht="135">
      <c r="C20" s="92" t="s">
        <v>82</v>
      </c>
    </row>
    <row r="21" spans="3:3" ht="33.75">
      <c r="C21" s="92"/>
    </row>
    <row r="22" spans="3:3" ht="33.75">
      <c r="C22" s="92" t="s">
        <v>83</v>
      </c>
    </row>
    <row r="36" spans="3:3">
      <c r="C36">
        <v>114</v>
      </c>
    </row>
  </sheetData>
  <sheetProtection formatCells="0" formatColumns="0"/>
  <hyperlinks>
    <hyperlink ref="C6" r:id="rId1" display="javascript:void(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1</vt:i4>
      </vt:variant>
    </vt:vector>
  </HeadingPairs>
  <TitlesOfParts>
    <vt:vector size="4" baseType="lpstr">
      <vt:lpstr>CR25</vt:lpstr>
      <vt:lpstr>119,054+-0,0175</vt:lpstr>
      <vt:lpstr>Feuil1</vt:lpstr>
      <vt:lpstr>TEchantillonage</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Sébastien Winling</dc:creator>
  <cp:lastModifiedBy>thomas</cp:lastModifiedBy>
  <dcterms:created xsi:type="dcterms:W3CDTF">2014-06-17T05:41:16Z</dcterms:created>
  <dcterms:modified xsi:type="dcterms:W3CDTF">2014-10-27T08:21:41Z</dcterms:modified>
</cp:coreProperties>
</file>