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 activeTab="3"/>
  </bookViews>
  <sheets>
    <sheet name="Accueil" sheetId="2" r:id="rId1"/>
    <sheet name="Personnel" sheetId="3" r:id="rId2"/>
    <sheet name="Matrice" sheetId="4" r:id="rId3"/>
    <sheet name="1ER MOIS" sheetId="5" r:id="rId4"/>
  </sheets>
  <externalReferences>
    <externalReference r:id="rId5"/>
  </externalReferences>
  <definedNames>
    <definedName name="anneeclass">Accueil!$F$4</definedName>
    <definedName name="ct1_acquis">Personnel!$K$5:$K$17</definedName>
    <definedName name="ct1_pris">Personnel!$L$5:$L$17</definedName>
    <definedName name="ct2_acquis">Personnel!$O$5:$O$17</definedName>
    <definedName name="ct2_pris">Personnel!$P$5:$P$17</definedName>
    <definedName name="ct3_acquis">Personnel!$S$5:$S$17</definedName>
    <definedName name="ct3_pris">Personnel!$T$5:$T$17</definedName>
    <definedName name="DATE_DEB">'1ER MOIS'!$A$1</definedName>
    <definedName name="datedebutcycle">Matrice!$F$4</definedName>
    <definedName name="debut_am">Accueil!$H$8:$H$22</definedName>
    <definedName name="debut_matin">Accueil!$F$8:$F$22</definedName>
    <definedName name="debut_nuit">Accueil!$J$8:$J$22</definedName>
    <definedName name="droit_acquisn">Personnel!$G$5:$G$17</definedName>
    <definedName name="etp">Personnel!$D$5:$D$17</definedName>
    <definedName name="fin_am">Accueil!$I$8:$I$22</definedName>
    <definedName name="fin_matin">Accueil!$G$8:$G$22</definedName>
    <definedName name="fin_nuit">Accueil!$K$8:$K$22</definedName>
    <definedName name="joursferr">Accueil!$N$8:$N$19</definedName>
    <definedName name="mat_10">Matrice!$D$9:$J$18</definedName>
    <definedName name="mat_11">Matrice!$D$9:$J$19</definedName>
    <definedName name="mat_12">Matrice!$D$9:$J$20</definedName>
    <definedName name="mat_13">Matrice!$D$9:$J$21</definedName>
    <definedName name="mat_2">Matrice!$D$9:$J$10</definedName>
    <definedName name="mat_3">Matrice!$D$9:$J$11</definedName>
    <definedName name="mat_4">Matrice!$D$9:$J$12</definedName>
    <definedName name="mat_5">Matrice!$D$9:$J$13</definedName>
    <definedName name="mat_6">Matrice!$D$9:$J$14</definedName>
    <definedName name="mat_7">Matrice!$D$9:$J$15</definedName>
    <definedName name="mat_8">Matrice!$D$9:$J$16</definedName>
    <definedName name="mat_9">Matrice!$D$9:$J$17</definedName>
    <definedName name="matrice">[1]Matrice!$D$7:$J$13</definedName>
    <definedName name="nbre_roul">Matrice!$F$2</definedName>
    <definedName name="pris_congen">Personnel!$H$5:$H$17</definedName>
    <definedName name="val_mat">Matrice!$H$2</definedName>
    <definedName name="valeur_mat">Matrice!$L$25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" l="1"/>
  <c r="N22" i="4" l="1"/>
  <c r="M22" i="4"/>
  <c r="AI1" i="5"/>
  <c r="AA23" i="4"/>
  <c r="AB23" i="4"/>
  <c r="N21" i="4"/>
  <c r="AB8" i="4"/>
  <c r="AA8" i="4"/>
  <c r="Z8" i="4"/>
  <c r="Y8" i="4"/>
  <c r="Y9" i="4" s="1"/>
  <c r="X8" i="4"/>
  <c r="W8" i="4"/>
  <c r="V8" i="4"/>
  <c r="U8" i="4"/>
  <c r="T8" i="4"/>
  <c r="S8" i="4"/>
  <c r="R8" i="4"/>
  <c r="R21" i="4" s="1"/>
  <c r="Q8" i="4"/>
  <c r="P8" i="4"/>
  <c r="O8" i="4"/>
  <c r="N8" i="4"/>
  <c r="N9" i="4" s="1"/>
  <c r="M8" i="4"/>
  <c r="M9" i="4" s="1"/>
  <c r="C1" i="3"/>
  <c r="O21" i="4" l="1"/>
  <c r="P21" i="4"/>
  <c r="Q21" i="4"/>
  <c r="S21" i="4"/>
  <c r="T21" i="4"/>
  <c r="U21" i="4"/>
  <c r="V21" i="4"/>
  <c r="W21" i="4"/>
  <c r="X21" i="4"/>
  <c r="Y21" i="4"/>
  <c r="Z21" i="4"/>
  <c r="AA21" i="4"/>
  <c r="AB21" i="4"/>
  <c r="M21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M20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M18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M17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M16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M15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M14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M13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M10" i="4"/>
  <c r="AA11" i="4"/>
  <c r="AB11" i="4"/>
  <c r="AA9" i="4"/>
  <c r="AB9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M11" i="4"/>
  <c r="O9" i="4"/>
  <c r="P9" i="4"/>
  <c r="Q9" i="4"/>
  <c r="R9" i="4"/>
  <c r="S9" i="4"/>
  <c r="T9" i="4"/>
  <c r="U9" i="4"/>
  <c r="V9" i="4"/>
  <c r="W9" i="4"/>
  <c r="X9" i="4"/>
  <c r="Z9" i="4"/>
  <c r="L18" i="2"/>
  <c r="W22" i="4" s="1"/>
  <c r="W23" i="4" s="1"/>
  <c r="L13" i="2"/>
  <c r="R22" i="4" s="1"/>
  <c r="R23" i="4" s="1"/>
  <c r="L14" i="2"/>
  <c r="S22" i="4" s="1"/>
  <c r="S23" i="4" s="1"/>
  <c r="L8" i="2"/>
  <c r="M23" i="4" s="1"/>
  <c r="L9" i="2"/>
  <c r="N23" i="4" s="1"/>
  <c r="L10" i="2"/>
  <c r="O22" i="4" s="1"/>
  <c r="O23" i="4" s="1"/>
  <c r="L11" i="2"/>
  <c r="P22" i="4" s="1"/>
  <c r="P23" i="4" s="1"/>
  <c r="L12" i="2"/>
  <c r="Q22" i="4" s="1"/>
  <c r="Q23" i="4" s="1"/>
  <c r="L15" i="2"/>
  <c r="T22" i="4" s="1"/>
  <c r="T23" i="4" s="1"/>
  <c r="L16" i="2"/>
  <c r="U22" i="4" s="1"/>
  <c r="U23" i="4" s="1"/>
  <c r="L17" i="2"/>
  <c r="V22" i="4" s="1"/>
  <c r="V23" i="4" s="1"/>
  <c r="L19" i="2"/>
  <c r="X22" i="4" s="1"/>
  <c r="X23" i="4" s="1"/>
  <c r="L20" i="2"/>
  <c r="Y22" i="4" s="1"/>
  <c r="Y23" i="4" s="1"/>
  <c r="L21" i="2"/>
  <c r="Z22" i="4" s="1"/>
  <c r="Z23" i="4" s="1"/>
  <c r="L22" i="2"/>
  <c r="L25" i="4"/>
  <c r="AC9" i="4" l="1"/>
  <c r="AC16" i="4"/>
  <c r="AC10" i="4"/>
  <c r="AC14" i="4"/>
  <c r="AC18" i="4"/>
  <c r="AC12" i="4"/>
  <c r="AC20" i="4"/>
  <c r="AC13" i="4"/>
  <c r="AC21" i="4"/>
  <c r="AC11" i="4"/>
  <c r="AC15" i="4"/>
  <c r="AC19" i="4"/>
  <c r="AC17" i="4"/>
  <c r="B9" i="5"/>
  <c r="B10" i="5"/>
  <c r="B11" i="5"/>
  <c r="B12" i="5"/>
  <c r="B13" i="5"/>
  <c r="B14" i="5"/>
  <c r="B15" i="5"/>
  <c r="B16" i="5"/>
  <c r="B17" i="5"/>
  <c r="B18" i="5"/>
  <c r="B19" i="5"/>
  <c r="B20" i="5"/>
  <c r="B8" i="5"/>
  <c r="A1" i="5"/>
  <c r="C2" i="5" l="1"/>
  <c r="B6" i="5"/>
  <c r="U6" i="3"/>
  <c r="U7" i="3"/>
  <c r="U8" i="3"/>
  <c r="U9" i="3"/>
  <c r="U10" i="3"/>
  <c r="U11" i="3"/>
  <c r="U12" i="3"/>
  <c r="U13" i="3"/>
  <c r="U14" i="3"/>
  <c r="U15" i="3"/>
  <c r="U16" i="3"/>
  <c r="U17" i="3"/>
  <c r="U5" i="3"/>
  <c r="Q6" i="3"/>
  <c r="Q7" i="3"/>
  <c r="Q8" i="3"/>
  <c r="Q9" i="3"/>
  <c r="Q10" i="3"/>
  <c r="Q11" i="3"/>
  <c r="Q12" i="3"/>
  <c r="Q13" i="3"/>
  <c r="Q14" i="3"/>
  <c r="Q15" i="3"/>
  <c r="Q16" i="3"/>
  <c r="Q17" i="3"/>
  <c r="Q5" i="3"/>
  <c r="M6" i="3"/>
  <c r="M7" i="3"/>
  <c r="M8" i="3"/>
  <c r="M9" i="3"/>
  <c r="M10" i="3"/>
  <c r="M11" i="3"/>
  <c r="M12" i="3"/>
  <c r="M13" i="3"/>
  <c r="M14" i="3"/>
  <c r="M15" i="3"/>
  <c r="M16" i="3"/>
  <c r="M17" i="3"/>
  <c r="M5" i="3"/>
  <c r="E6" i="3"/>
  <c r="E7" i="3"/>
  <c r="E8" i="3"/>
  <c r="E9" i="3"/>
  <c r="E10" i="3"/>
  <c r="E11" i="3"/>
  <c r="E12" i="3"/>
  <c r="E13" i="3"/>
  <c r="E14" i="3"/>
  <c r="E15" i="3"/>
  <c r="E16" i="3"/>
  <c r="E17" i="3"/>
  <c r="E5" i="3"/>
  <c r="E2" i="3"/>
  <c r="D2" i="3"/>
  <c r="N7" i="2"/>
  <c r="Q12" i="2"/>
  <c r="N19" i="2"/>
  <c r="Q17" i="2"/>
  <c r="Q15" i="2"/>
  <c r="N12" i="2"/>
  <c r="Q11" i="2"/>
  <c r="Q9" i="2"/>
  <c r="Q13" i="2" s="1"/>
  <c r="Q8" i="2"/>
  <c r="C6" i="5" l="1"/>
  <c r="C4" i="5" s="1"/>
  <c r="Q18" i="2"/>
  <c r="N17" i="2"/>
  <c r="N9" i="2"/>
  <c r="N14" i="2" s="1"/>
  <c r="N18" i="2"/>
  <c r="Q10" i="2"/>
  <c r="Q14" i="2"/>
  <c r="Q16" i="2"/>
  <c r="Q19" i="2"/>
  <c r="Q7" i="2"/>
  <c r="N8" i="2"/>
  <c r="N11" i="2"/>
  <c r="N16" i="2"/>
  <c r="N15" i="2"/>
  <c r="D6" i="5" l="1"/>
  <c r="D4" i="5" s="1"/>
  <c r="C5" i="5"/>
  <c r="C7" i="5"/>
  <c r="N13" i="2"/>
  <c r="C3" i="5" s="1"/>
  <c r="N10" i="2"/>
  <c r="C20" i="5"/>
  <c r="C9" i="5"/>
  <c r="C17" i="5"/>
  <c r="C12" i="5"/>
  <c r="C15" i="5"/>
  <c r="C13" i="5"/>
  <c r="C10" i="5"/>
  <c r="C19" i="5"/>
  <c r="C8" i="5"/>
  <c r="C11" i="5"/>
  <c r="C16" i="5"/>
  <c r="C14" i="5"/>
  <c r="C18" i="5"/>
  <c r="D3" i="5" l="1"/>
  <c r="E6" i="5"/>
  <c r="D5" i="5"/>
  <c r="D7" i="5"/>
  <c r="D14" i="5"/>
  <c r="D13" i="5"/>
  <c r="D19" i="5"/>
  <c r="D20" i="5"/>
  <c r="D16" i="5"/>
  <c r="D15" i="5"/>
  <c r="D18" i="5"/>
  <c r="D17" i="5"/>
  <c r="D10" i="5"/>
  <c r="D9" i="5"/>
  <c r="D8" i="5"/>
  <c r="D12" i="5"/>
  <c r="D11" i="5"/>
  <c r="E3" i="5" l="1"/>
  <c r="E4" i="5"/>
  <c r="E5" i="5"/>
  <c r="E7" i="5"/>
  <c r="F6" i="5"/>
  <c r="E12" i="5"/>
  <c r="E11" i="5"/>
  <c r="E18" i="5"/>
  <c r="E20" i="5"/>
  <c r="E19" i="5"/>
  <c r="E16" i="5"/>
  <c r="E10" i="5"/>
  <c r="E14" i="5"/>
  <c r="E8" i="5"/>
  <c r="E15" i="5"/>
  <c r="E9" i="5"/>
  <c r="E17" i="5"/>
  <c r="E13" i="5"/>
  <c r="F3" i="5" l="1"/>
  <c r="F4" i="5"/>
  <c r="F7" i="5"/>
  <c r="G6" i="5"/>
  <c r="F5" i="5"/>
  <c r="F13" i="5"/>
  <c r="F12" i="5"/>
  <c r="F8" i="5"/>
  <c r="F20" i="5"/>
  <c r="F17" i="5"/>
  <c r="F15" i="5"/>
  <c r="F14" i="5"/>
  <c r="F10" i="5"/>
  <c r="F16" i="5"/>
  <c r="F19" i="5"/>
  <c r="F11" i="5"/>
  <c r="F18" i="5"/>
  <c r="F9" i="5"/>
  <c r="G3" i="5" l="1"/>
  <c r="G4" i="5"/>
  <c r="H6" i="5"/>
  <c r="G5" i="5"/>
  <c r="G7" i="5"/>
  <c r="G16" i="5"/>
  <c r="G13" i="5"/>
  <c r="G14" i="5"/>
  <c r="G9" i="5"/>
  <c r="G12" i="5"/>
  <c r="G11" i="5"/>
  <c r="G17" i="5"/>
  <c r="G8" i="5"/>
  <c r="G15" i="5"/>
  <c r="G19" i="5"/>
  <c r="G18" i="5"/>
  <c r="G20" i="5"/>
  <c r="G10" i="5"/>
  <c r="H3" i="5" l="1"/>
  <c r="H4" i="5"/>
  <c r="I6" i="5"/>
  <c r="H5" i="5"/>
  <c r="H7" i="5"/>
  <c r="H9" i="5"/>
  <c r="H13" i="5"/>
  <c r="H8" i="5"/>
  <c r="H18" i="5"/>
  <c r="H16" i="5"/>
  <c r="H14" i="5"/>
  <c r="H15" i="5"/>
  <c r="H12" i="5"/>
  <c r="H20" i="5"/>
  <c r="H17" i="5"/>
  <c r="H10" i="5"/>
  <c r="H19" i="5"/>
  <c r="H11" i="5"/>
  <c r="I3" i="5" l="1"/>
  <c r="I4" i="5"/>
  <c r="I5" i="5"/>
  <c r="I7" i="5"/>
  <c r="J6" i="5"/>
  <c r="I9" i="5"/>
  <c r="I19" i="5"/>
  <c r="I8" i="5"/>
  <c r="I18" i="5"/>
  <c r="I10" i="5"/>
  <c r="I15" i="5"/>
  <c r="I14" i="5"/>
  <c r="I11" i="5"/>
  <c r="I20" i="5"/>
  <c r="I12" i="5"/>
  <c r="I16" i="5"/>
  <c r="I17" i="5"/>
  <c r="I13" i="5"/>
  <c r="J3" i="5" l="1"/>
  <c r="J4" i="5"/>
  <c r="J7" i="5"/>
  <c r="K6" i="5"/>
  <c r="J5" i="5"/>
  <c r="J9" i="5"/>
  <c r="J16" i="5"/>
  <c r="J8" i="5"/>
  <c r="J19" i="5"/>
  <c r="J12" i="5"/>
  <c r="J20" i="5"/>
  <c r="J15" i="5"/>
  <c r="J11" i="5"/>
  <c r="J14" i="5"/>
  <c r="J13" i="5"/>
  <c r="J10" i="5"/>
  <c r="J18" i="5"/>
  <c r="J17" i="5"/>
  <c r="K3" i="5" l="1"/>
  <c r="K4" i="5"/>
  <c r="K7" i="5"/>
  <c r="L6" i="5"/>
  <c r="K5" i="5"/>
  <c r="K10" i="5"/>
  <c r="K20" i="5"/>
  <c r="K13" i="5"/>
  <c r="K14" i="5"/>
  <c r="K15" i="5"/>
  <c r="K9" i="5"/>
  <c r="K8" i="5"/>
  <c r="K17" i="5"/>
  <c r="K18" i="5"/>
  <c r="K16" i="5"/>
  <c r="K19" i="5"/>
  <c r="K11" i="5"/>
  <c r="K12" i="5"/>
  <c r="L3" i="5" l="1"/>
  <c r="L4" i="5"/>
  <c r="M6" i="5"/>
  <c r="L5" i="5"/>
  <c r="L7" i="5"/>
  <c r="L13" i="5"/>
  <c r="L17" i="5"/>
  <c r="L18" i="5"/>
  <c r="L14" i="5"/>
  <c r="L19" i="5"/>
  <c r="L10" i="5"/>
  <c r="L9" i="5"/>
  <c r="L15" i="5"/>
  <c r="L16" i="5"/>
  <c r="L8" i="5"/>
  <c r="L20" i="5"/>
  <c r="L12" i="5"/>
  <c r="L11" i="5"/>
  <c r="M3" i="5" l="1"/>
  <c r="M4" i="5"/>
  <c r="M5" i="5"/>
  <c r="M7" i="5"/>
  <c r="N6" i="5"/>
  <c r="M10" i="5"/>
  <c r="M16" i="5"/>
  <c r="M9" i="5"/>
  <c r="M14" i="5"/>
  <c r="M11" i="5"/>
  <c r="M15" i="5"/>
  <c r="M8" i="5"/>
  <c r="M18" i="5"/>
  <c r="M19" i="5"/>
  <c r="M17" i="5"/>
  <c r="M20" i="5"/>
  <c r="M13" i="5"/>
  <c r="M12" i="5"/>
  <c r="N3" i="5" l="1"/>
  <c r="N4" i="5"/>
  <c r="N7" i="5"/>
  <c r="O6" i="5"/>
  <c r="N5" i="5"/>
  <c r="N10" i="5"/>
  <c r="N15" i="5"/>
  <c r="N19" i="5"/>
  <c r="N17" i="5"/>
  <c r="N20" i="5"/>
  <c r="N12" i="5"/>
  <c r="N8" i="5"/>
  <c r="N14" i="5"/>
  <c r="N18" i="5"/>
  <c r="N11" i="5"/>
  <c r="N9" i="5"/>
  <c r="N16" i="5"/>
  <c r="N13" i="5"/>
  <c r="O3" i="5" l="1"/>
  <c r="O4" i="5"/>
  <c r="P6" i="5"/>
  <c r="O7" i="5"/>
  <c r="O5" i="5"/>
  <c r="O11" i="5"/>
  <c r="O12" i="5"/>
  <c r="O10" i="5"/>
  <c r="O8" i="5"/>
  <c r="O9" i="5"/>
  <c r="O13" i="5"/>
  <c r="O20" i="5"/>
  <c r="O19" i="5"/>
  <c r="O14" i="5"/>
  <c r="O15" i="5"/>
  <c r="O16" i="5"/>
  <c r="O18" i="5"/>
  <c r="O17" i="5"/>
  <c r="P3" i="5" l="1"/>
  <c r="P4" i="5"/>
  <c r="Q6" i="5"/>
  <c r="P5" i="5"/>
  <c r="P7" i="5"/>
  <c r="P19" i="5"/>
  <c r="P9" i="5"/>
  <c r="P15" i="5"/>
  <c r="P12" i="5"/>
  <c r="P18" i="5"/>
  <c r="P10" i="5"/>
  <c r="P13" i="5"/>
  <c r="P14" i="5"/>
  <c r="P16" i="5"/>
  <c r="P17" i="5"/>
  <c r="P20" i="5"/>
  <c r="P11" i="5"/>
  <c r="P8" i="5"/>
  <c r="Q3" i="5" l="1"/>
  <c r="Q4" i="5"/>
  <c r="Q5" i="5"/>
  <c r="Q7" i="5"/>
  <c r="R6" i="5"/>
  <c r="Q8" i="5"/>
  <c r="Q13" i="5"/>
  <c r="Q19" i="5"/>
  <c r="Q12" i="5"/>
  <c r="Q10" i="5"/>
  <c r="Q11" i="5"/>
  <c r="Q9" i="5"/>
  <c r="Q14" i="5"/>
  <c r="Q20" i="5"/>
  <c r="Q16" i="5"/>
  <c r="Q17" i="5"/>
  <c r="Q18" i="5"/>
  <c r="Q15" i="5"/>
  <c r="R3" i="5" l="1"/>
  <c r="R4" i="5"/>
  <c r="R7" i="5"/>
  <c r="S6" i="5"/>
  <c r="R5" i="5"/>
  <c r="R19" i="5"/>
  <c r="R9" i="5"/>
  <c r="R10" i="5"/>
  <c r="R13" i="5"/>
  <c r="R17" i="5"/>
  <c r="R11" i="5"/>
  <c r="R12" i="5"/>
  <c r="R16" i="5"/>
  <c r="R15" i="5"/>
  <c r="R20" i="5"/>
  <c r="R8" i="5"/>
  <c r="R18" i="5"/>
  <c r="R14" i="5"/>
  <c r="S3" i="5" l="1"/>
  <c r="S4" i="5"/>
  <c r="S7" i="5"/>
  <c r="T6" i="5"/>
  <c r="S5" i="5"/>
  <c r="S8" i="5"/>
  <c r="S12" i="5"/>
  <c r="S20" i="5"/>
  <c r="S15" i="5"/>
  <c r="S13" i="5"/>
  <c r="S9" i="5"/>
  <c r="S11" i="5"/>
  <c r="S10" i="5"/>
  <c r="S14" i="5"/>
  <c r="S18" i="5"/>
  <c r="S19" i="5"/>
  <c r="S16" i="5"/>
  <c r="S17" i="5"/>
  <c r="T3" i="5" l="1"/>
  <c r="T4" i="5"/>
  <c r="U6" i="5"/>
  <c r="T5" i="5"/>
  <c r="T7" i="5"/>
  <c r="T8" i="5"/>
  <c r="T9" i="5"/>
  <c r="T12" i="5"/>
  <c r="T14" i="5"/>
  <c r="T18" i="5"/>
  <c r="T10" i="5"/>
  <c r="T17" i="5"/>
  <c r="T13" i="5"/>
  <c r="T16" i="5"/>
  <c r="T20" i="5"/>
  <c r="T11" i="5"/>
  <c r="T15" i="5"/>
  <c r="T19" i="5"/>
  <c r="U3" i="5" l="1"/>
  <c r="U4" i="5"/>
  <c r="U5" i="5"/>
  <c r="U7" i="5"/>
  <c r="V6" i="5"/>
  <c r="U13" i="5"/>
  <c r="U20" i="5"/>
  <c r="U8" i="5"/>
  <c r="U19" i="5"/>
  <c r="U16" i="5"/>
  <c r="U15" i="5"/>
  <c r="U12" i="5"/>
  <c r="U10" i="5"/>
  <c r="U11" i="5"/>
  <c r="U14" i="5"/>
  <c r="U9" i="5"/>
  <c r="U18" i="5"/>
  <c r="U17" i="5"/>
  <c r="V3" i="5" l="1"/>
  <c r="V4" i="5"/>
  <c r="V7" i="5"/>
  <c r="W6" i="5"/>
  <c r="V5" i="5"/>
  <c r="V18" i="5"/>
  <c r="V8" i="5"/>
  <c r="V19" i="5"/>
  <c r="V20" i="5"/>
  <c r="V14" i="5"/>
  <c r="V11" i="5"/>
  <c r="V16" i="5"/>
  <c r="V9" i="5"/>
  <c r="V15" i="5"/>
  <c r="V12" i="5"/>
  <c r="V17" i="5"/>
  <c r="V10" i="5"/>
  <c r="V13" i="5"/>
  <c r="W3" i="5" l="1"/>
  <c r="W4" i="5"/>
  <c r="X6" i="5"/>
  <c r="W7" i="5"/>
  <c r="W5" i="5"/>
  <c r="W16" i="5"/>
  <c r="W13" i="5"/>
  <c r="W8" i="5"/>
  <c r="W9" i="5"/>
  <c r="W11" i="5"/>
  <c r="W17" i="5"/>
  <c r="W14" i="5"/>
  <c r="W20" i="5"/>
  <c r="W19" i="5"/>
  <c r="W18" i="5"/>
  <c r="W12" i="5"/>
  <c r="W15" i="5"/>
  <c r="W10" i="5"/>
  <c r="X3" i="5" l="1"/>
  <c r="X4" i="5"/>
  <c r="Y6" i="5"/>
  <c r="X5" i="5"/>
  <c r="X7" i="5"/>
  <c r="X15" i="5"/>
  <c r="X16" i="5"/>
  <c r="X8" i="5"/>
  <c r="X11" i="5"/>
  <c r="X18" i="5"/>
  <c r="X19" i="5"/>
  <c r="X20" i="5"/>
  <c r="X10" i="5"/>
  <c r="X9" i="5"/>
  <c r="X14" i="5"/>
  <c r="X17" i="5"/>
  <c r="X13" i="5"/>
  <c r="X12" i="5"/>
  <c r="Y3" i="5" l="1"/>
  <c r="Y4" i="5"/>
  <c r="Y5" i="5"/>
  <c r="Y7" i="5"/>
  <c r="Z6" i="5"/>
  <c r="Y9" i="5"/>
  <c r="Y18" i="5"/>
  <c r="Y17" i="5"/>
  <c r="Y12" i="5"/>
  <c r="Y13" i="5"/>
  <c r="Y10" i="5"/>
  <c r="Y8" i="5"/>
  <c r="Y16" i="5"/>
  <c r="Y15" i="5"/>
  <c r="Y14" i="5"/>
  <c r="Y20" i="5"/>
  <c r="Y19" i="5"/>
  <c r="Y11" i="5"/>
  <c r="Z3" i="5" l="1"/>
  <c r="Z4" i="5"/>
  <c r="Z7" i="5"/>
  <c r="AA6" i="5"/>
  <c r="Z5" i="5"/>
  <c r="Z19" i="5"/>
  <c r="Z17" i="5"/>
  <c r="Z16" i="5"/>
  <c r="Z11" i="5"/>
  <c r="Z12" i="5"/>
  <c r="Z20" i="5"/>
  <c r="Z10" i="5"/>
  <c r="Z8" i="5"/>
  <c r="Z18" i="5"/>
  <c r="Z14" i="5"/>
  <c r="Z15" i="5"/>
  <c r="Z9" i="5"/>
  <c r="Z13" i="5"/>
  <c r="AA3" i="5" l="1"/>
  <c r="AA4" i="5"/>
  <c r="AA7" i="5"/>
  <c r="AB6" i="5"/>
  <c r="AA5" i="5"/>
  <c r="AA9" i="5"/>
  <c r="AA10" i="5"/>
  <c r="AA15" i="5"/>
  <c r="AA18" i="5"/>
  <c r="AA13" i="5"/>
  <c r="AA20" i="5"/>
  <c r="AA17" i="5"/>
  <c r="AA14" i="5"/>
  <c r="AA19" i="5"/>
  <c r="AA11" i="5"/>
  <c r="AA12" i="5"/>
  <c r="AA16" i="5"/>
  <c r="AA8" i="5"/>
  <c r="AB3" i="5" l="1"/>
  <c r="AB4" i="5"/>
  <c r="AC6" i="5"/>
  <c r="AB5" i="5"/>
  <c r="AB7" i="5"/>
  <c r="AB11" i="5"/>
  <c r="AB10" i="5"/>
  <c r="AB9" i="5"/>
  <c r="AB20" i="5"/>
  <c r="AB8" i="5"/>
  <c r="AB16" i="5"/>
  <c r="AB17" i="5"/>
  <c r="AB18" i="5"/>
  <c r="AB12" i="5"/>
  <c r="AB19" i="5"/>
  <c r="AB14" i="5"/>
  <c r="AB13" i="5"/>
  <c r="AB15" i="5"/>
  <c r="AC3" i="5" l="1"/>
  <c r="AC4" i="5"/>
  <c r="AC5" i="5"/>
  <c r="AC7" i="5"/>
  <c r="AD6" i="5"/>
  <c r="AC14" i="5"/>
  <c r="AC20" i="5"/>
  <c r="AC10" i="5"/>
  <c r="AC8" i="5"/>
  <c r="AC16" i="5"/>
  <c r="AC17" i="5"/>
  <c r="AC18" i="5"/>
  <c r="AC11" i="5"/>
  <c r="AC12" i="5"/>
  <c r="AC15" i="5"/>
  <c r="AC19" i="5"/>
  <c r="AC9" i="5"/>
  <c r="AC13" i="5"/>
  <c r="AD3" i="5" l="1"/>
  <c r="AD4" i="5"/>
  <c r="AD7" i="5"/>
  <c r="AE6" i="5"/>
  <c r="AD5" i="5"/>
  <c r="AD18" i="5"/>
  <c r="AD8" i="5"/>
  <c r="AD15" i="5"/>
  <c r="AD14" i="5"/>
  <c r="AD11" i="5"/>
  <c r="AD10" i="5"/>
  <c r="AD20" i="5"/>
  <c r="AD13" i="5"/>
  <c r="AD12" i="5"/>
  <c r="AD9" i="5"/>
  <c r="AD17" i="5"/>
  <c r="AD19" i="5"/>
  <c r="AD16" i="5"/>
  <c r="AE3" i="5" l="1"/>
  <c r="AE4" i="5"/>
  <c r="AF6" i="5"/>
  <c r="AE7" i="5"/>
  <c r="AE5" i="5"/>
  <c r="AE14" i="5"/>
  <c r="AE16" i="5"/>
  <c r="AE19" i="5"/>
  <c r="AE8" i="5"/>
  <c r="AE20" i="5"/>
  <c r="AE12" i="5"/>
  <c r="AE13" i="5"/>
  <c r="AE11" i="5"/>
  <c r="AE18" i="5"/>
  <c r="AE17" i="5"/>
  <c r="AE9" i="5"/>
  <c r="AE10" i="5"/>
  <c r="AE15" i="5"/>
  <c r="AF3" i="5" l="1"/>
  <c r="AF4" i="5"/>
  <c r="AG6" i="5"/>
  <c r="AF5" i="5"/>
  <c r="AF7" i="5"/>
  <c r="AF9" i="5"/>
  <c r="AF14" i="5"/>
  <c r="AF19" i="5"/>
  <c r="AF16" i="5"/>
  <c r="AF8" i="5"/>
  <c r="AF13" i="5"/>
  <c r="AF10" i="5"/>
  <c r="AF11" i="5"/>
  <c r="AF18" i="5"/>
  <c r="AF15" i="5"/>
  <c r="AF12" i="5"/>
  <c r="AF17" i="5"/>
  <c r="AF20" i="5"/>
  <c r="AG3" i="5" l="1"/>
  <c r="AG4" i="5"/>
  <c r="AG5" i="5"/>
  <c r="AG7" i="5"/>
  <c r="AG15" i="5"/>
  <c r="AG14" i="5"/>
  <c r="AG11" i="5"/>
  <c r="AG10" i="5"/>
  <c r="AG13" i="5"/>
  <c r="AG17" i="5"/>
  <c r="AG18" i="5"/>
  <c r="AG8" i="5"/>
  <c r="AG19" i="5"/>
  <c r="AG16" i="5"/>
  <c r="AG12" i="5"/>
  <c r="AG9" i="5"/>
  <c r="AG20" i="5"/>
  <c r="I12" i="3" l="1"/>
  <c r="I17" i="3"/>
  <c r="I13" i="3"/>
  <c r="I9" i="3"/>
  <c r="I16" i="3"/>
  <c r="I14" i="3"/>
  <c r="I15" i="3"/>
  <c r="I7" i="3"/>
  <c r="I10" i="3"/>
  <c r="I11" i="3"/>
  <c r="I6" i="3"/>
  <c r="I8" i="3"/>
</calcChain>
</file>

<file path=xl/sharedStrings.xml><?xml version="1.0" encoding="utf-8"?>
<sst xmlns="http://schemas.openxmlformats.org/spreadsheetml/2006/main" count="273" uniqueCount="157">
  <si>
    <t>Années :</t>
  </si>
  <si>
    <t>Groupe :</t>
  </si>
  <si>
    <t>CODES</t>
  </si>
  <si>
    <t>LIBELLES</t>
  </si>
  <si>
    <t>DEBUT</t>
  </si>
  <si>
    <t>FIN</t>
  </si>
  <si>
    <t>VALEUR</t>
  </si>
  <si>
    <t>FERIES</t>
  </si>
  <si>
    <t>L</t>
  </si>
  <si>
    <t>LEVER</t>
  </si>
  <si>
    <t>NOUVEL AN</t>
  </si>
  <si>
    <t>M</t>
  </si>
  <si>
    <t>MATIN</t>
  </si>
  <si>
    <t>DIMANCHE Pâques</t>
  </si>
  <si>
    <t>J</t>
  </si>
  <si>
    <t>JOURNEE</t>
  </si>
  <si>
    <t>LUNDI Pâques</t>
  </si>
  <si>
    <t>16S</t>
  </si>
  <si>
    <t>SOIREE</t>
  </si>
  <si>
    <t>1ier  MAI</t>
  </si>
  <si>
    <t>S</t>
  </si>
  <si>
    <t xml:space="preserve">SOIR </t>
  </si>
  <si>
    <t>HUIT MAI</t>
  </si>
  <si>
    <t>R</t>
  </si>
  <si>
    <t>REUNION</t>
  </si>
  <si>
    <t>ASCENSION</t>
  </si>
  <si>
    <t>MR</t>
  </si>
  <si>
    <t>MATIN+REUNION</t>
  </si>
  <si>
    <t>PENTECOTE</t>
  </si>
  <si>
    <t>RS</t>
  </si>
  <si>
    <t>REUNION+SOIR</t>
  </si>
  <si>
    <t>14 JUILLET</t>
  </si>
  <si>
    <t>WM</t>
  </si>
  <si>
    <t>WEEKEND MATIN</t>
  </si>
  <si>
    <t>15 AOUT</t>
  </si>
  <si>
    <t>WJ</t>
  </si>
  <si>
    <t>WEEKEND JOURNEE</t>
  </si>
  <si>
    <t>1ier NOVEMBRE</t>
  </si>
  <si>
    <t>WS</t>
  </si>
  <si>
    <t>WEEKEND SOIR</t>
  </si>
  <si>
    <t>11 NOVEMBRE</t>
  </si>
  <si>
    <t>N</t>
  </si>
  <si>
    <t xml:space="preserve">NUIT   </t>
  </si>
  <si>
    <t>NOEL</t>
  </si>
  <si>
    <t>NE</t>
  </si>
  <si>
    <t>NUIT EUROPEENNE</t>
  </si>
  <si>
    <t>RH</t>
  </si>
  <si>
    <t>REPOS HEBDOMADAIRE</t>
  </si>
  <si>
    <t>CA</t>
  </si>
  <si>
    <t>CONGE ANNUEL</t>
  </si>
  <si>
    <t>CT</t>
  </si>
  <si>
    <t>CONGE TRIMESTRIEL</t>
  </si>
  <si>
    <t>F</t>
  </si>
  <si>
    <t>FORMATION</t>
  </si>
  <si>
    <t>AT</t>
  </si>
  <si>
    <t>ARRET TRAVAIL</t>
  </si>
  <si>
    <t>Matin</t>
  </si>
  <si>
    <t>Après midi</t>
  </si>
  <si>
    <t>Nuit</t>
  </si>
  <si>
    <t>Génération des fériés automatisés</t>
  </si>
  <si>
    <t>Début</t>
  </si>
  <si>
    <t>Fin</t>
  </si>
  <si>
    <t>Cycle</t>
  </si>
  <si>
    <t>CONGES ANNUELS N-1</t>
  </si>
  <si>
    <t>CONGES TRIMESTRIEL</t>
  </si>
  <si>
    <t>CONGES TRIMESTRIELS</t>
  </si>
  <si>
    <t>CONGES ANNUELS N</t>
  </si>
  <si>
    <t>NOMS</t>
  </si>
  <si>
    <t>PRENOMS</t>
  </si>
  <si>
    <t>ETP</t>
  </si>
  <si>
    <t>Val J</t>
  </si>
  <si>
    <t>ACQUIS</t>
  </si>
  <si>
    <t>PRIS</t>
  </si>
  <si>
    <t>SOLDE</t>
  </si>
  <si>
    <t>Années</t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</si>
  <si>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</si>
  <si>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</si>
  <si>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</si>
  <si>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</si>
  <si>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</si>
  <si>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</si>
  <si>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</si>
  <si>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</si>
  <si>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</si>
  <si>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</si>
  <si>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</si>
  <si>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</si>
  <si>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</si>
  <si>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</si>
  <si>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</si>
  <si>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</si>
  <si>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</si>
  <si>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</si>
  <si>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</si>
  <si>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</si>
  <si>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fériés</t>
  </si>
  <si>
    <t>semaine</t>
  </si>
  <si>
    <t>jjour</t>
  </si>
  <si>
    <t>Noms</t>
  </si>
  <si>
    <t>BERNARD</t>
  </si>
  <si>
    <t>YVON</t>
  </si>
  <si>
    <t>MARCEL</t>
  </si>
  <si>
    <t>BEA</t>
  </si>
  <si>
    <t>PAULETTE</t>
  </si>
  <si>
    <t>mat_2</t>
  </si>
  <si>
    <t>mat_3</t>
  </si>
  <si>
    <t>mat_4</t>
  </si>
  <si>
    <t>mat_5</t>
  </si>
  <si>
    <t>mat_6</t>
  </si>
  <si>
    <t>mat_7</t>
  </si>
  <si>
    <t>mat_8</t>
  </si>
  <si>
    <t>mat_9</t>
  </si>
  <si>
    <t>mat_10</t>
  </si>
  <si>
    <t>mat_11</t>
  </si>
  <si>
    <t>mat_12</t>
  </si>
  <si>
    <t>mat_13</t>
  </si>
  <si>
    <t>choix</t>
  </si>
  <si>
    <t>référence</t>
  </si>
  <si>
    <t>Index</t>
  </si>
  <si>
    <t>15S</t>
  </si>
  <si>
    <t xml:space="preserve">S </t>
  </si>
  <si>
    <t>R15S</t>
  </si>
  <si>
    <t xml:space="preserve">L </t>
  </si>
  <si>
    <t>RS20</t>
  </si>
  <si>
    <t>REC</t>
  </si>
  <si>
    <t>SERGE</t>
  </si>
  <si>
    <t>PASCALE</t>
  </si>
  <si>
    <t>EDOUARD</t>
  </si>
  <si>
    <t>GERMAINE</t>
  </si>
  <si>
    <t>LOUISE</t>
  </si>
  <si>
    <t>GABRIELLE</t>
  </si>
  <si>
    <t>SEVERINE</t>
  </si>
  <si>
    <t>ELSA</t>
  </si>
  <si>
    <t>16S20</t>
  </si>
  <si>
    <t>S20</t>
  </si>
  <si>
    <t>PETITE SOIREE</t>
  </si>
  <si>
    <t>PETIT SOIR</t>
  </si>
  <si>
    <t>REUNION+PETIT SOIR</t>
  </si>
  <si>
    <t>Total</t>
  </si>
  <si>
    <t>Equipe :</t>
  </si>
  <si>
    <t>Penser au curseur aujour'dhui</t>
  </si>
  <si>
    <t>Calcul compensation</t>
  </si>
  <si>
    <t>1, Renseigner le nom du groupe</t>
  </si>
  <si>
    <t>2, Renseigner le cycle (début et fin)</t>
  </si>
  <si>
    <t>3, Renseigner vos codes et libellés</t>
  </si>
  <si>
    <t>4, Renseigner les valeurs horaires des codes</t>
  </si>
  <si>
    <t>1, Renseigner  les noms et prénoms des salariés de l'équipe</t>
  </si>
  <si>
    <t>2, Renseigner le nombre de jours de congés annuels N-1 restants pour chaque salarié</t>
  </si>
  <si>
    <t>3, Renseigner le nombre de jours de congés trimestriels acquis pour chaque trimestre</t>
  </si>
  <si>
    <t>1, Indiquer nombre de semaines du roulement</t>
  </si>
  <si>
    <t>2, Indiquer le n° du mois du début du cycle</t>
  </si>
  <si>
    <t xml:space="preserve">3, Indiquer la date du début du cyle (xx/xx/xxxx) </t>
  </si>
  <si>
    <t>4, Renseigner la matrice au regard du nombre de semaines du roulement</t>
  </si>
  <si>
    <t>5, Renseigner Base horaire (35h/39h ou autre)</t>
  </si>
  <si>
    <t>les zig's</t>
  </si>
  <si>
    <t>Obérer CT et CA dans calcul final</t>
  </si>
  <si>
    <t>Macro pour faire apparaitre nombre de ligne en lien avec nombre de roulement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</si>
</sst>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BE9F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Font="1"/>
    <xf numFmtId="0" fontId="0" fillId="2" borderId="3" xfId="0" applyFont="1" applyFill="1" applyBorder="1"/>
    <xf numFmtId="49" fontId="0" fillId="0" borderId="0" xfId="0" applyNumberFormat="1" applyFont="1"/>
    <xf numFmtId="14" fontId="0" fillId="0" borderId="0" xfId="0" applyNumberFormat="1" applyFont="1"/>
    <xf numFmtId="16" fontId="0" fillId="0" borderId="0" xfId="0" applyNumberFormat="1" applyFont="1"/>
    <xf numFmtId="0" fontId="0" fillId="0" borderId="4" xfId="0" applyBorder="1"/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13" xfId="0" applyFont="1" applyFill="1" applyBorder="1" applyAlignment="1">
      <alignment horizontal="center"/>
    </xf>
    <xf numFmtId="20" fontId="0" fillId="0" borderId="14" xfId="0" applyNumberFormat="1" applyFont="1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center"/>
      <protection hidden="1"/>
    </xf>
    <xf numFmtId="14" fontId="0" fillId="0" borderId="7" xfId="0" applyNumberFormat="1" applyFont="1" applyBorder="1" applyAlignment="1" applyProtection="1">
      <alignment horizontal="center"/>
      <protection hidden="1"/>
    </xf>
    <xf numFmtId="14" fontId="0" fillId="0" borderId="6" xfId="0" applyNumberFormat="1" applyFont="1" applyBorder="1" applyAlignment="1" applyProtection="1">
      <alignment horizontal="center"/>
      <protection hidden="1"/>
    </xf>
    <xf numFmtId="20" fontId="0" fillId="0" borderId="5" xfId="0" applyNumberFormat="1" applyFont="1" applyBorder="1" applyAlignment="1" applyProtection="1">
      <alignment horizontal="center"/>
      <protection hidden="1"/>
    </xf>
    <xf numFmtId="20" fontId="0" fillId="0" borderId="11" xfId="0" applyNumberFormat="1" applyFont="1" applyBorder="1" applyAlignment="1" applyProtection="1">
      <alignment horizontal="center"/>
      <protection hidden="1"/>
    </xf>
    <xf numFmtId="14" fontId="0" fillId="0" borderId="8" xfId="0" applyNumberFormat="1" applyFont="1" applyBorder="1" applyAlignment="1" applyProtection="1">
      <alignment horizontal="center"/>
      <protection hidden="1"/>
    </xf>
    <xf numFmtId="14" fontId="0" fillId="0" borderId="10" xfId="0" applyNumberFormat="1" applyFont="1" applyBorder="1" applyAlignment="1" applyProtection="1">
      <alignment horizontal="center"/>
      <protection hidden="1"/>
    </xf>
    <xf numFmtId="0" fontId="1" fillId="2" borderId="1" xfId="0" applyFont="1" applyFill="1" applyBorder="1" applyProtection="1">
      <protection hidden="1"/>
    </xf>
    <xf numFmtId="0" fontId="0" fillId="0" borderId="0" xfId="0" applyFont="1" applyProtection="1">
      <protection hidden="1"/>
    </xf>
    <xf numFmtId="0" fontId="0" fillId="2" borderId="4" xfId="0" applyFont="1" applyFill="1" applyBorder="1" applyProtection="1">
      <protection hidden="1"/>
    </xf>
    <xf numFmtId="0" fontId="0" fillId="0" borderId="5" xfId="0" applyFont="1" applyBorder="1" applyAlignment="1" applyProtection="1">
      <alignment horizontal="center"/>
      <protection hidden="1"/>
    </xf>
    <xf numFmtId="0" fontId="0" fillId="3" borderId="5" xfId="0" applyFont="1" applyFill="1" applyBorder="1" applyAlignment="1" applyProtection="1">
      <alignment horizontal="center"/>
      <protection hidden="1"/>
    </xf>
    <xf numFmtId="0" fontId="0" fillId="4" borderId="5" xfId="0" applyFont="1" applyFill="1" applyBorder="1" applyAlignment="1" applyProtection="1">
      <alignment horizontal="center"/>
      <protection hidden="1"/>
    </xf>
    <xf numFmtId="0" fontId="0" fillId="5" borderId="5" xfId="0" applyFont="1" applyFill="1" applyBorder="1" applyAlignment="1" applyProtection="1">
      <alignment horizontal="center"/>
      <protection hidden="1"/>
    </xf>
    <xf numFmtId="0" fontId="0" fillId="6" borderId="5" xfId="0" applyFont="1" applyFill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horizontal="center"/>
      <protection hidden="1"/>
    </xf>
    <xf numFmtId="0" fontId="0" fillId="0" borderId="6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1" fillId="0" borderId="4" xfId="0" applyFont="1" applyBorder="1" applyProtection="1">
      <protection locked="0"/>
    </xf>
    <xf numFmtId="20" fontId="0" fillId="0" borderId="7" xfId="0" applyNumberFormat="1" applyFont="1" applyBorder="1" applyAlignment="1" applyProtection="1">
      <alignment horizontal="center"/>
      <protection locked="0"/>
    </xf>
    <xf numFmtId="20" fontId="0" fillId="0" borderId="0" xfId="0" applyNumberFormat="1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15" xfId="0" applyFont="1" applyBorder="1" applyAlignment="1" applyProtection="1">
      <alignment horizontal="center"/>
      <protection locked="0"/>
    </xf>
    <xf numFmtId="20" fontId="0" fillId="0" borderId="9" xfId="0" applyNumberFormat="1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2" borderId="4" xfId="0" applyFill="1" applyBorder="1"/>
    <xf numFmtId="0" fontId="3" fillId="2" borderId="4" xfId="0" applyFont="1" applyFill="1" applyBorder="1"/>
    <xf numFmtId="0" fontId="3" fillId="0" borderId="0" xfId="0" applyFont="1" applyBorder="1"/>
    <xf numFmtId="0" fontId="3" fillId="0" borderId="0" xfId="0" applyFont="1" applyFill="1" applyBorder="1"/>
    <xf numFmtId="0" fontId="0" fillId="0" borderId="0" xfId="0" applyFill="1"/>
    <xf numFmtId="0" fontId="0" fillId="0" borderId="0" xfId="0" applyBorder="1"/>
    <xf numFmtId="0" fontId="0" fillId="0" borderId="0" xfId="0" applyAlignment="1">
      <alignment horizontal="center"/>
    </xf>
    <xf numFmtId="0" fontId="0" fillId="0" borderId="4" xfId="0" applyBorder="1" applyProtection="1">
      <protection locked="0"/>
    </xf>
    <xf numFmtId="0" fontId="0" fillId="0" borderId="4" xfId="0" applyBorder="1" applyProtection="1">
      <protection locked="0" hidden="1"/>
    </xf>
    <xf numFmtId="164" fontId="2" fillId="0" borderId="0" xfId="0" applyNumberFormat="1" applyFont="1" applyFill="1" applyBorder="1" applyAlignment="1">
      <alignment horizontal="center"/>
    </xf>
    <xf numFmtId="164" fontId="2" fillId="7" borderId="9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 applyProtection="1">
      <alignment horizontal="center"/>
      <protection locked="0"/>
    </xf>
    <xf numFmtId="0" fontId="4" fillId="0" borderId="0" xfId="0" applyFont="1"/>
    <xf numFmtId="14" fontId="0" fillId="0" borderId="0" xfId="0" applyNumberFormat="1"/>
    <xf numFmtId="165" fontId="2" fillId="6" borderId="4" xfId="0" applyNumberFormat="1" applyFont="1" applyFill="1" applyBorder="1" applyAlignment="1">
      <alignment horizontal="center"/>
    </xf>
    <xf numFmtId="0" fontId="0" fillId="6" borderId="4" xfId="0" applyFill="1" applyBorder="1"/>
    <xf numFmtId="0" fontId="2" fillId="6" borderId="4" xfId="0" applyFont="1" applyFill="1" applyBorder="1" applyAlignment="1">
      <alignment horizontal="center"/>
    </xf>
    <xf numFmtId="14" fontId="0" fillId="0" borderId="4" xfId="0" applyNumberFormat="1" applyBorder="1"/>
    <xf numFmtId="0" fontId="5" fillId="0" borderId="0" xfId="0" applyFont="1"/>
    <xf numFmtId="49" fontId="5" fillId="0" borderId="0" xfId="0" applyNumberFormat="1" applyFont="1"/>
    <xf numFmtId="0" fontId="0" fillId="0" borderId="4" xfId="0" applyFont="1" applyBorder="1" applyAlignment="1">
      <alignment horizontal="center"/>
    </xf>
    <xf numFmtId="0" fontId="6" fillId="0" borderId="0" xfId="0" applyFont="1"/>
    <xf numFmtId="164" fontId="2" fillId="8" borderId="0" xfId="0" applyNumberFormat="1" applyFont="1" applyFill="1" applyBorder="1" applyAlignment="1">
      <alignment horizontal="center"/>
    </xf>
    <xf numFmtId="0" fontId="0" fillId="0" borderId="5" xfId="0" applyFont="1" applyFill="1" applyBorder="1" applyAlignment="1" applyProtection="1">
      <alignment horizontal="center"/>
      <protection hidden="1"/>
    </xf>
    <xf numFmtId="0" fontId="0" fillId="0" borderId="6" xfId="0" applyFont="1" applyFill="1" applyBorder="1" applyProtection="1">
      <protection locked="0"/>
    </xf>
    <xf numFmtId="20" fontId="0" fillId="0" borderId="0" xfId="0" applyNumberFormat="1" applyAlignment="1">
      <alignment horizontal="center"/>
    </xf>
    <xf numFmtId="20" fontId="0" fillId="0" borderId="6" xfId="0" applyNumberFormat="1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20" fontId="0" fillId="0" borderId="10" xfId="0" applyNumberFormat="1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20" fontId="0" fillId="0" borderId="7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20" fontId="0" fillId="0" borderId="15" xfId="0" applyNumberFormat="1" applyFont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hidden="1"/>
    </xf>
    <xf numFmtId="0" fontId="2" fillId="8" borderId="0" xfId="0" applyFont="1" applyFill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hidden="1"/>
    </xf>
    <xf numFmtId="0" fontId="0" fillId="0" borderId="0" xfId="0" applyFont="1" applyFill="1" applyBorder="1" applyAlignment="1" applyProtection="1">
      <alignment horizontal="center"/>
      <protection hidden="1"/>
    </xf>
    <xf numFmtId="0" fontId="0" fillId="0" borderId="0" xfId="0" applyNumberForma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Fill="1" applyBorder="1" applyAlignment="1">
      <alignment horizontal="left"/>
    </xf>
    <xf numFmtId="49" fontId="8" fillId="0" borderId="0" xfId="0" applyNumberFormat="1" applyFont="1"/>
    <xf numFmtId="0" fontId="0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49" fontId="0" fillId="0" borderId="8" xfId="0" applyNumberFormat="1" applyFont="1" applyBorder="1" applyAlignment="1" applyProtection="1">
      <alignment horizontal="center"/>
      <protection hidden="1"/>
    </xf>
    <xf numFmtId="49" fontId="0" fillId="0" borderId="10" xfId="0" applyNumberFormat="1" applyFont="1" applyBorder="1" applyAlignment="1" applyProtection="1">
      <alignment horizontal="center"/>
      <protection hidden="1"/>
    </xf>
    <xf numFmtId="0" fontId="0" fillId="7" borderId="4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49" fontId="0" fillId="0" borderId="7" xfId="0" applyNumberFormat="1" applyFont="1" applyBorder="1" applyAlignment="1" applyProtection="1">
      <alignment horizontal="center"/>
      <protection hidden="1"/>
    </xf>
    <xf numFmtId="49" fontId="0" fillId="0" borderId="6" xfId="0" applyNumberFormat="1" applyFont="1" applyBorder="1" applyAlignment="1" applyProtection="1">
      <alignment horizontal="center"/>
      <protection hidden="1"/>
    </xf>
    <xf numFmtId="0" fontId="0" fillId="2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4" fontId="0" fillId="0" borderId="7" xfId="0" applyNumberFormat="1" applyFont="1" applyBorder="1" applyAlignment="1" applyProtection="1">
      <alignment horizontal="center"/>
      <protection hidden="1"/>
    </xf>
    <xf numFmtId="14" fontId="0" fillId="0" borderId="6" xfId="0" applyNumberFormat="1" applyFont="1" applyBorder="1" applyAlignment="1" applyProtection="1">
      <alignment horizontal="center"/>
      <protection hidden="1"/>
    </xf>
    <xf numFmtId="0" fontId="7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21"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darkDown">
          <fgColor rgb="FFFF0000"/>
        </patternFill>
      </fill>
    </dxf>
    <dxf>
      <fill>
        <patternFill patternType="darkDown">
          <fgColor rgb="FFFF0000"/>
        </patternFill>
      </fill>
    </dxf>
    <dxf>
      <fill>
        <patternFill patternType="darkDown"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hef%20de%20Service\Direction%20par%20int&#233;rim\Horaires%20P&#233;gase%20Octobre%20%202016%20septembre%202017%20avec%20modif%20St&#233;phanie%20Mar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ersonnel"/>
      <sheetName val="Matrice"/>
      <sheetName val="Base cycl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Compensation"/>
      <sheetName val="Feuil1"/>
      <sheetName val="Feuil2"/>
    </sheetNames>
    <sheetDataSet>
      <sheetData sheetId="0">
        <row r="7">
          <cell r="L7">
            <v>42370</v>
          </cell>
        </row>
      </sheetData>
      <sheetData sheetId="1"/>
      <sheetData sheetId="2">
        <row r="7">
          <cell r="D7" t="str">
            <v>16S20</v>
          </cell>
          <cell r="E7" t="str">
            <v>RS20</v>
          </cell>
          <cell r="F7">
            <v>0</v>
          </cell>
          <cell r="G7" t="str">
            <v>16S20</v>
          </cell>
          <cell r="H7" t="str">
            <v>RH</v>
          </cell>
          <cell r="I7" t="str">
            <v>WM</v>
          </cell>
          <cell r="J7" t="str">
            <v>WM</v>
          </cell>
        </row>
        <row r="8">
          <cell r="D8" t="str">
            <v>6M</v>
          </cell>
          <cell r="E8" t="str">
            <v>R15S</v>
          </cell>
          <cell r="F8" t="str">
            <v>RH</v>
          </cell>
          <cell r="G8" t="str">
            <v>15S</v>
          </cell>
          <cell r="H8" t="str">
            <v>16S</v>
          </cell>
          <cell r="I8" t="str">
            <v>RH</v>
          </cell>
          <cell r="J8" t="str">
            <v>RH</v>
          </cell>
        </row>
        <row r="9">
          <cell r="D9" t="str">
            <v>16S</v>
          </cell>
          <cell r="E9" t="str">
            <v>R</v>
          </cell>
          <cell r="F9" t="str">
            <v>M</v>
          </cell>
          <cell r="G9" t="str">
            <v>15S</v>
          </cell>
          <cell r="H9" t="str">
            <v>RH</v>
          </cell>
          <cell r="I9" t="str">
            <v>WS</v>
          </cell>
          <cell r="J9" t="str">
            <v>WS</v>
          </cell>
        </row>
        <row r="10">
          <cell r="D10" t="str">
            <v>RH</v>
          </cell>
          <cell r="E10" t="str">
            <v>R15S</v>
          </cell>
          <cell r="F10" t="str">
            <v>S</v>
          </cell>
          <cell r="G10" t="str">
            <v>6M</v>
          </cell>
          <cell r="H10" t="str">
            <v>15S</v>
          </cell>
          <cell r="I10" t="str">
            <v>RH</v>
          </cell>
          <cell r="J10" t="str">
            <v>RH</v>
          </cell>
        </row>
        <row r="11">
          <cell r="D11" t="str">
            <v>15S</v>
          </cell>
          <cell r="E11" t="str">
            <v>R</v>
          </cell>
          <cell r="F11" t="str">
            <v>S</v>
          </cell>
          <cell r="G11" t="str">
            <v>RH</v>
          </cell>
          <cell r="H11" t="str">
            <v>6M</v>
          </cell>
          <cell r="I11" t="str">
            <v>WS</v>
          </cell>
          <cell r="J11" t="str">
            <v>WS</v>
          </cell>
        </row>
        <row r="12">
          <cell r="D12" t="str">
            <v>RH</v>
          </cell>
          <cell r="E12" t="str">
            <v>6MR</v>
          </cell>
          <cell r="F12" t="str">
            <v>6M</v>
          </cell>
          <cell r="G12">
            <v>0</v>
          </cell>
          <cell r="H12" t="str">
            <v>CGP</v>
          </cell>
          <cell r="I12" t="str">
            <v>CGP</v>
          </cell>
          <cell r="J12" t="str">
            <v>RH</v>
          </cell>
        </row>
        <row r="13">
          <cell r="D13" t="str">
            <v>CGP</v>
          </cell>
          <cell r="E13" t="str">
            <v>CGP</v>
          </cell>
          <cell r="F13" t="str">
            <v>CGP</v>
          </cell>
          <cell r="G13" t="str">
            <v>CGP</v>
          </cell>
          <cell r="H13" t="str">
            <v>CGP</v>
          </cell>
          <cell r="I13" t="str">
            <v>RH</v>
          </cell>
          <cell r="J13" t="str">
            <v>RH</v>
          </cell>
        </row>
      </sheetData>
      <sheetData sheetId="3">
        <row r="7">
          <cell r="D7">
            <v>41190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28"/>
  <sheetViews>
    <sheetView showGridLines="0" showZeros="0" workbookViewId="0">
      <pane xSplit="18" ySplit="29" topLeftCell="S30" activePane="bottomRight" state="frozen"/>
      <selection pane="topRight" activeCell="S1" sqref="S1"/>
      <selection pane="bottomLeft" activeCell="A30" sqref="A30"/>
      <selection pane="bottomRight" activeCell="G5" sqref="G5"/>
    </sheetView>
  </sheetViews>
  <sheetFormatPr baseColWidth="10" defaultRowHeight="15" x14ac:dyDescent="0.25"/>
  <cols>
    <col min="3" max="3" width="21.5703125" customWidth="1"/>
    <col min="4" max="4" width="3.5703125" customWidth="1"/>
    <col min="13" max="13" width="3.85546875" customWidth="1"/>
  </cols>
  <sheetData>
    <row r="2" spans="1:18" ht="9.9499999999999993" customHeight="1" x14ac:dyDescent="0.25">
      <c r="A2" s="1"/>
      <c r="B2" s="1"/>
      <c r="C2" s="1"/>
      <c r="D2" s="1"/>
      <c r="E2" s="1"/>
      <c r="F2" s="109" t="s">
        <v>62</v>
      </c>
      <c r="G2" s="109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.9499999999999993" customHeight="1" x14ac:dyDescent="0.25">
      <c r="A3" s="1"/>
      <c r="E3" s="1"/>
      <c r="F3" s="96" t="s">
        <v>60</v>
      </c>
      <c r="G3" s="96" t="s">
        <v>61</v>
      </c>
      <c r="H3" s="1"/>
      <c r="J3" s="1"/>
      <c r="K3" s="1"/>
      <c r="L3" s="1"/>
      <c r="M3" s="1"/>
      <c r="N3" s="1"/>
      <c r="O3" s="1"/>
      <c r="P3" s="1"/>
      <c r="Q3" s="1"/>
      <c r="R3" s="1"/>
    </row>
    <row r="4" spans="1:18" ht="18.75" x14ac:dyDescent="0.3">
      <c r="A4" s="1"/>
      <c r="B4" s="20" t="s">
        <v>1</v>
      </c>
      <c r="C4" s="31" t="s">
        <v>154</v>
      </c>
      <c r="E4" s="20" t="s">
        <v>0</v>
      </c>
      <c r="F4" s="31">
        <v>2017</v>
      </c>
      <c r="G4" s="41">
        <v>2018</v>
      </c>
      <c r="H4" s="40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D5" s="1"/>
      <c r="I5" s="1"/>
      <c r="J5" s="1"/>
      <c r="K5" s="1"/>
      <c r="L5" s="1"/>
      <c r="M5" s="1"/>
      <c r="N5" s="100" t="s">
        <v>59</v>
      </c>
      <c r="O5" s="101"/>
      <c r="P5" s="101"/>
      <c r="Q5" s="102"/>
      <c r="R5" s="1"/>
    </row>
    <row r="6" spans="1:18" x14ac:dyDescent="0.25">
      <c r="A6" s="1"/>
      <c r="B6" s="21"/>
      <c r="C6" s="1"/>
      <c r="D6" s="1"/>
      <c r="E6" s="1"/>
      <c r="F6" s="99" t="s">
        <v>56</v>
      </c>
      <c r="G6" s="99"/>
      <c r="H6" s="99" t="s">
        <v>57</v>
      </c>
      <c r="I6" s="99"/>
      <c r="J6" s="99" t="s">
        <v>58</v>
      </c>
      <c r="K6" s="99"/>
      <c r="L6" s="1"/>
      <c r="M6" s="1"/>
      <c r="N6" s="1"/>
      <c r="O6" s="1"/>
      <c r="P6" s="1"/>
      <c r="Q6" s="1"/>
      <c r="R6" s="1"/>
    </row>
    <row r="7" spans="1:18" x14ac:dyDescent="0.25">
      <c r="A7" s="1"/>
      <c r="B7" s="22" t="s">
        <v>2</v>
      </c>
      <c r="C7" s="2" t="s">
        <v>3</v>
      </c>
      <c r="D7" s="1"/>
      <c r="E7" s="7" t="s">
        <v>2</v>
      </c>
      <c r="F7" s="7" t="s">
        <v>4</v>
      </c>
      <c r="G7" s="8" t="s">
        <v>5</v>
      </c>
      <c r="H7" s="7" t="s">
        <v>4</v>
      </c>
      <c r="I7" s="8" t="s">
        <v>5</v>
      </c>
      <c r="J7" s="7" t="s">
        <v>4</v>
      </c>
      <c r="K7" s="8" t="s">
        <v>5</v>
      </c>
      <c r="L7" s="11" t="s">
        <v>6</v>
      </c>
      <c r="M7" s="10"/>
      <c r="N7" s="7">
        <f>anneeclass</f>
        <v>2017</v>
      </c>
      <c r="O7" s="105" t="s">
        <v>7</v>
      </c>
      <c r="P7" s="106"/>
      <c r="Q7" s="9">
        <f>G4</f>
        <v>2018</v>
      </c>
      <c r="R7" s="1"/>
    </row>
    <row r="8" spans="1:18" x14ac:dyDescent="0.25">
      <c r="A8" s="1"/>
      <c r="B8" s="23" t="s">
        <v>8</v>
      </c>
      <c r="C8" s="29" t="s">
        <v>9</v>
      </c>
      <c r="D8" s="1"/>
      <c r="E8" s="86" t="s">
        <v>8</v>
      </c>
      <c r="F8" s="85">
        <v>0.29166666666666669</v>
      </c>
      <c r="G8" s="85">
        <v>0.45833333333333331</v>
      </c>
      <c r="H8" s="36"/>
      <c r="I8" s="78"/>
      <c r="J8" s="37"/>
      <c r="K8" s="78"/>
      <c r="L8" s="12">
        <f t="shared" ref="L8:L22" si="0">(fin_matin-debut_matin)+(fin_am-debut_am)+((24-debut_nuit)+fin_nuit)</f>
        <v>24.166666666666668</v>
      </c>
      <c r="M8" s="13"/>
      <c r="N8" s="14">
        <f>DATE(F4,1,1)</f>
        <v>42736</v>
      </c>
      <c r="O8" s="107" t="s">
        <v>10</v>
      </c>
      <c r="P8" s="108"/>
      <c r="Q8" s="15">
        <f>DATE(G4,1,1)</f>
        <v>43101</v>
      </c>
      <c r="R8" s="1"/>
    </row>
    <row r="9" spans="1:18" x14ac:dyDescent="0.25">
      <c r="A9" s="1"/>
      <c r="B9" s="23" t="s">
        <v>11</v>
      </c>
      <c r="C9" s="29" t="s">
        <v>12</v>
      </c>
      <c r="D9" s="1"/>
      <c r="E9" s="23" t="s">
        <v>11</v>
      </c>
      <c r="F9" s="33">
        <v>0.29166666666666669</v>
      </c>
      <c r="G9" s="33">
        <v>0.60416666666666663</v>
      </c>
      <c r="H9" s="34"/>
      <c r="I9" s="79"/>
      <c r="J9" s="35"/>
      <c r="K9" s="79"/>
      <c r="L9" s="16">
        <f t="shared" si="0"/>
        <v>24.3125</v>
      </c>
      <c r="M9" s="13"/>
      <c r="N9" s="14">
        <f>ROUND(DATE(F4,4,MOD(234-11*MOD(F4,19),30))/7,)*7-6</f>
        <v>42841</v>
      </c>
      <c r="O9" s="103" t="s">
        <v>13</v>
      </c>
      <c r="P9" s="104"/>
      <c r="Q9" s="15">
        <f>ROUND(DATE(G4,4,MOD(234-11*MOD(G4,19),30))/7,)*7-6</f>
        <v>43191</v>
      </c>
      <c r="R9" s="1"/>
    </row>
    <row r="10" spans="1:18" x14ac:dyDescent="0.25">
      <c r="A10" s="1"/>
      <c r="B10" s="23" t="s">
        <v>14</v>
      </c>
      <c r="C10" s="29" t="s">
        <v>15</v>
      </c>
      <c r="D10" s="1"/>
      <c r="E10" s="23" t="s">
        <v>14</v>
      </c>
      <c r="F10" s="33">
        <v>0.45833333333333331</v>
      </c>
      <c r="G10" s="33">
        <v>0.875</v>
      </c>
      <c r="H10" s="34"/>
      <c r="I10" s="79"/>
      <c r="J10" s="35"/>
      <c r="K10" s="79"/>
      <c r="L10" s="16">
        <f t="shared" si="0"/>
        <v>24.416666666666668</v>
      </c>
      <c r="M10" s="13"/>
      <c r="N10" s="14">
        <f>N9+1</f>
        <v>42842</v>
      </c>
      <c r="O10" s="103" t="s">
        <v>16</v>
      </c>
      <c r="P10" s="104"/>
      <c r="Q10" s="15">
        <f>Q9+1</f>
        <v>43192</v>
      </c>
      <c r="R10" s="1"/>
    </row>
    <row r="11" spans="1:18" x14ac:dyDescent="0.25">
      <c r="A11" s="1"/>
      <c r="B11" s="23" t="s">
        <v>17</v>
      </c>
      <c r="C11" s="29" t="s">
        <v>18</v>
      </c>
      <c r="D11" s="1"/>
      <c r="E11" s="23" t="s">
        <v>17</v>
      </c>
      <c r="F11" s="33"/>
      <c r="G11" s="33"/>
      <c r="H11" s="32">
        <v>0.66666666666666663</v>
      </c>
      <c r="I11" s="75">
        <v>0.89583333333333337</v>
      </c>
      <c r="J11" s="35"/>
      <c r="K11" s="79"/>
      <c r="L11" s="16">
        <f t="shared" si="0"/>
        <v>24.229166666666668</v>
      </c>
      <c r="M11" s="13"/>
      <c r="N11" s="14">
        <f>DATE(F4,5,1)</f>
        <v>42856</v>
      </c>
      <c r="O11" s="103" t="s">
        <v>19</v>
      </c>
      <c r="P11" s="104"/>
      <c r="Q11" s="15">
        <f>DATE(G4,5,1)</f>
        <v>43221</v>
      </c>
      <c r="R11" s="1"/>
    </row>
    <row r="12" spans="1:18" x14ac:dyDescent="0.25">
      <c r="A12" s="1"/>
      <c r="B12" s="72" t="s">
        <v>133</v>
      </c>
      <c r="C12" s="73" t="s">
        <v>135</v>
      </c>
      <c r="D12" s="1"/>
      <c r="E12" s="72" t="s">
        <v>133</v>
      </c>
      <c r="F12" s="84"/>
      <c r="G12" s="84"/>
      <c r="H12" s="80">
        <v>0.66666666666666663</v>
      </c>
      <c r="I12" s="81">
        <v>0.83333333333333337</v>
      </c>
      <c r="J12" s="84"/>
      <c r="K12" s="76"/>
      <c r="L12" s="16">
        <f t="shared" si="0"/>
        <v>24.166666666666668</v>
      </c>
      <c r="M12" s="13"/>
      <c r="N12" s="14">
        <f>DATE(F4,5,8)</f>
        <v>42863</v>
      </c>
      <c r="O12" s="103" t="s">
        <v>22</v>
      </c>
      <c r="P12" s="104"/>
      <c r="Q12" s="15">
        <f>DATE(G4,5,8)</f>
        <v>43228</v>
      </c>
      <c r="R12" s="1"/>
    </row>
    <row r="13" spans="1:18" x14ac:dyDescent="0.25">
      <c r="A13" s="1"/>
      <c r="B13" s="23" t="s">
        <v>20</v>
      </c>
      <c r="C13" s="29" t="s">
        <v>21</v>
      </c>
      <c r="D13" s="1"/>
      <c r="E13" s="23" t="s">
        <v>20</v>
      </c>
      <c r="F13" s="33"/>
      <c r="G13" s="33"/>
      <c r="H13" s="32">
        <v>0.58333333333333337</v>
      </c>
      <c r="I13" s="75">
        <v>0.89583333333333337</v>
      </c>
      <c r="J13" s="35"/>
      <c r="K13" s="79"/>
      <c r="L13" s="16">
        <f t="shared" si="0"/>
        <v>24.3125</v>
      </c>
      <c r="M13" s="13"/>
      <c r="N13" s="14">
        <f>N9+39</f>
        <v>42880</v>
      </c>
      <c r="O13" s="103" t="s">
        <v>25</v>
      </c>
      <c r="P13" s="104"/>
      <c r="Q13" s="15">
        <f>Q9+39</f>
        <v>43230</v>
      </c>
      <c r="R13" s="1"/>
    </row>
    <row r="14" spans="1:18" x14ac:dyDescent="0.25">
      <c r="A14" s="1"/>
      <c r="B14" s="72" t="s">
        <v>134</v>
      </c>
      <c r="C14" s="73" t="s">
        <v>136</v>
      </c>
      <c r="D14" s="1"/>
      <c r="E14" s="72" t="s">
        <v>134</v>
      </c>
      <c r="F14" s="50"/>
      <c r="G14" s="50"/>
      <c r="H14" s="80">
        <v>0.58333333333333337</v>
      </c>
      <c r="I14" s="81">
        <v>0.83333333333333337</v>
      </c>
      <c r="J14" s="84"/>
      <c r="K14" s="76"/>
      <c r="L14" s="83">
        <f t="shared" si="0"/>
        <v>24.25</v>
      </c>
      <c r="M14" s="13"/>
      <c r="N14" s="14">
        <f>N9+50</f>
        <v>42891</v>
      </c>
      <c r="O14" s="103" t="s">
        <v>28</v>
      </c>
      <c r="P14" s="104"/>
      <c r="Q14" s="15">
        <f>Q9+50</f>
        <v>43241</v>
      </c>
      <c r="R14" s="1"/>
    </row>
    <row r="15" spans="1:18" x14ac:dyDescent="0.25">
      <c r="A15" s="1"/>
      <c r="B15" s="23" t="s">
        <v>23</v>
      </c>
      <c r="C15" s="29" t="s">
        <v>24</v>
      </c>
      <c r="D15" s="1"/>
      <c r="E15" s="23" t="s">
        <v>23</v>
      </c>
      <c r="F15" s="33">
        <v>0.39583333333333331</v>
      </c>
      <c r="G15" s="33">
        <v>0.52083333333333337</v>
      </c>
      <c r="H15" s="32"/>
      <c r="I15" s="75"/>
      <c r="J15" s="33"/>
      <c r="K15" s="75"/>
      <c r="L15" s="16">
        <f t="shared" si="0"/>
        <v>24.125</v>
      </c>
      <c r="M15" s="13"/>
      <c r="N15" s="14">
        <f>DATE(F4,7,14)</f>
        <v>42930</v>
      </c>
      <c r="O15" s="103" t="s">
        <v>31</v>
      </c>
      <c r="P15" s="104"/>
      <c r="Q15" s="15">
        <f>DATE(G4,7,14)</f>
        <v>43295</v>
      </c>
      <c r="R15" s="1"/>
    </row>
    <row r="16" spans="1:18" x14ac:dyDescent="0.25">
      <c r="A16" s="1"/>
      <c r="B16" s="23" t="s">
        <v>26</v>
      </c>
      <c r="C16" s="29" t="s">
        <v>27</v>
      </c>
      <c r="D16" s="1"/>
      <c r="E16" s="23" t="s">
        <v>26</v>
      </c>
      <c r="F16" s="33">
        <v>0.29166666666666669</v>
      </c>
      <c r="G16" s="33">
        <v>0.66666666666666663</v>
      </c>
      <c r="H16" s="34"/>
      <c r="I16" s="79"/>
      <c r="J16" s="35"/>
      <c r="K16" s="79"/>
      <c r="L16" s="16">
        <f t="shared" si="0"/>
        <v>24.375</v>
      </c>
      <c r="M16" s="13"/>
      <c r="N16" s="14">
        <f>DATE(F4,8,15)</f>
        <v>42962</v>
      </c>
      <c r="O16" s="103" t="s">
        <v>34</v>
      </c>
      <c r="P16" s="104"/>
      <c r="Q16" s="15">
        <f>DATE(G4,8,15)</f>
        <v>43327</v>
      </c>
      <c r="R16" s="1"/>
    </row>
    <row r="17" spans="1:18" x14ac:dyDescent="0.25">
      <c r="A17" s="1"/>
      <c r="B17" s="23" t="s">
        <v>29</v>
      </c>
      <c r="C17" s="29" t="s">
        <v>30</v>
      </c>
      <c r="D17" s="1"/>
      <c r="E17" s="23" t="s">
        <v>29</v>
      </c>
      <c r="F17" s="33">
        <v>0.39583333333333331</v>
      </c>
      <c r="G17" s="33">
        <v>0.5</v>
      </c>
      <c r="H17" s="32">
        <v>0.58333333333333337</v>
      </c>
      <c r="I17" s="75">
        <v>0.89583333333333337</v>
      </c>
      <c r="J17" s="33"/>
      <c r="K17" s="75"/>
      <c r="L17" s="16">
        <f t="shared" si="0"/>
        <v>24.416666666666668</v>
      </c>
      <c r="M17" s="13"/>
      <c r="N17" s="14">
        <f>DATE(F4,11,1)</f>
        <v>43040</v>
      </c>
      <c r="O17" s="103" t="s">
        <v>37</v>
      </c>
      <c r="P17" s="104"/>
      <c r="Q17" s="15">
        <f>DATE(G4,11,1)</f>
        <v>43405</v>
      </c>
      <c r="R17" s="1"/>
    </row>
    <row r="18" spans="1:18" x14ac:dyDescent="0.25">
      <c r="A18" s="1"/>
      <c r="B18" s="72" t="s">
        <v>123</v>
      </c>
      <c r="C18" s="73" t="s">
        <v>137</v>
      </c>
      <c r="D18" s="1"/>
      <c r="E18" s="72" t="s">
        <v>123</v>
      </c>
      <c r="F18" s="74">
        <v>0.39583333333333331</v>
      </c>
      <c r="G18" s="74">
        <v>0.52083333333333337</v>
      </c>
      <c r="H18" s="80">
        <v>0.58333333333333337</v>
      </c>
      <c r="I18" s="81">
        <v>0.83333333333333337</v>
      </c>
      <c r="J18" s="50"/>
      <c r="K18" s="50"/>
      <c r="L18" s="16">
        <f t="shared" si="0"/>
        <v>24.375</v>
      </c>
      <c r="M18" s="13"/>
      <c r="N18" s="14">
        <f>DATE(F4,11,11)</f>
        <v>43050</v>
      </c>
      <c r="O18" s="103" t="s">
        <v>40</v>
      </c>
      <c r="P18" s="104"/>
      <c r="Q18" s="15">
        <f>DATE(G4,11,11)</f>
        <v>43415</v>
      </c>
      <c r="R18" s="1"/>
    </row>
    <row r="19" spans="1:18" x14ac:dyDescent="0.25">
      <c r="A19" s="1"/>
      <c r="B19" s="23" t="s">
        <v>32</v>
      </c>
      <c r="C19" s="29" t="s">
        <v>33</v>
      </c>
      <c r="D19" s="1"/>
      <c r="E19" s="23" t="s">
        <v>32</v>
      </c>
      <c r="F19" s="33">
        <v>0.29166666666666669</v>
      </c>
      <c r="G19" s="33">
        <v>0.60416666666666663</v>
      </c>
      <c r="H19" s="34"/>
      <c r="I19" s="79"/>
      <c r="J19" s="35"/>
      <c r="K19" s="79"/>
      <c r="L19" s="16">
        <f t="shared" si="0"/>
        <v>24.3125</v>
      </c>
      <c r="M19" s="13"/>
      <c r="N19" s="18">
        <f>DATE(F4,12,25)</f>
        <v>43094</v>
      </c>
      <c r="O19" s="97" t="s">
        <v>43</v>
      </c>
      <c r="P19" s="98"/>
      <c r="Q19" s="19">
        <f>DATE(G4,12,25)</f>
        <v>43459</v>
      </c>
      <c r="R19" s="1"/>
    </row>
    <row r="20" spans="1:18" x14ac:dyDescent="0.25">
      <c r="A20" s="1"/>
      <c r="B20" s="23" t="s">
        <v>35</v>
      </c>
      <c r="C20" s="29" t="s">
        <v>36</v>
      </c>
      <c r="D20" s="1"/>
      <c r="E20" s="23" t="s">
        <v>35</v>
      </c>
      <c r="F20" s="33"/>
      <c r="G20" s="33"/>
      <c r="H20" s="32">
        <v>0.45833333333333331</v>
      </c>
      <c r="I20" s="75">
        <v>0.875</v>
      </c>
      <c r="J20" s="35"/>
      <c r="K20" s="79"/>
      <c r="L20" s="16">
        <f t="shared" si="0"/>
        <v>24.416666666666668</v>
      </c>
      <c r="M20" s="1"/>
      <c r="N20" s="1"/>
      <c r="O20" s="3"/>
      <c r="P20" s="3"/>
      <c r="Q20" s="1"/>
      <c r="R20" s="1"/>
    </row>
    <row r="21" spans="1:18" x14ac:dyDescent="0.25">
      <c r="A21" s="1"/>
      <c r="B21" s="23" t="s">
        <v>38</v>
      </c>
      <c r="C21" s="29" t="s">
        <v>39</v>
      </c>
      <c r="D21" s="1"/>
      <c r="E21" s="23" t="s">
        <v>38</v>
      </c>
      <c r="F21" s="33"/>
      <c r="G21" s="33"/>
      <c r="H21" s="32">
        <v>0.58333333333333337</v>
      </c>
      <c r="I21" s="75">
        <v>0.89583333333333337</v>
      </c>
      <c r="J21" s="35"/>
      <c r="K21" s="79"/>
      <c r="L21" s="16">
        <f t="shared" si="0"/>
        <v>24.3125</v>
      </c>
      <c r="M21" s="1"/>
      <c r="N21" s="1"/>
      <c r="O21" s="1"/>
      <c r="P21" s="1"/>
      <c r="Q21" s="1"/>
      <c r="R21" s="1"/>
    </row>
    <row r="22" spans="1:18" x14ac:dyDescent="0.25">
      <c r="A22" s="1"/>
      <c r="B22" s="24" t="s">
        <v>41</v>
      </c>
      <c r="C22" s="29" t="s">
        <v>42</v>
      </c>
      <c r="D22" s="1"/>
      <c r="E22" s="28" t="s">
        <v>41</v>
      </c>
      <c r="F22" s="38"/>
      <c r="G22" s="38"/>
      <c r="H22" s="39"/>
      <c r="I22" s="82"/>
      <c r="J22" s="38">
        <v>0.88541666666666663</v>
      </c>
      <c r="K22" s="77">
        <v>0.30208333333333331</v>
      </c>
      <c r="L22" s="17">
        <f t="shared" si="0"/>
        <v>23.416666666666664</v>
      </c>
      <c r="M22" s="1"/>
      <c r="N22" s="4"/>
      <c r="O22" s="4"/>
      <c r="P22" s="1"/>
      <c r="Q22" s="1"/>
      <c r="R22" s="1"/>
    </row>
    <row r="23" spans="1:18" x14ac:dyDescent="0.25">
      <c r="A23" s="1"/>
      <c r="B23" s="23" t="s">
        <v>44</v>
      </c>
      <c r="C23" s="29" t="s">
        <v>45</v>
      </c>
      <c r="D23" s="1"/>
      <c r="M23" s="1"/>
      <c r="N23" s="4"/>
      <c r="O23" s="4"/>
      <c r="P23" s="1"/>
      <c r="Q23" s="1"/>
      <c r="R23" s="1"/>
    </row>
    <row r="24" spans="1:18" ht="15.75" x14ac:dyDescent="0.25">
      <c r="A24" s="1"/>
      <c r="B24" s="25" t="s">
        <v>46</v>
      </c>
      <c r="C24" s="29" t="s">
        <v>47</v>
      </c>
      <c r="D24" s="1"/>
      <c r="F24" s="91" t="s">
        <v>142</v>
      </c>
      <c r="G24" s="91"/>
      <c r="H24" s="91"/>
      <c r="I24" s="70"/>
      <c r="M24" s="1"/>
      <c r="N24" s="4"/>
      <c r="O24" s="4"/>
      <c r="P24" s="5"/>
      <c r="Q24" s="1"/>
      <c r="R24" s="1"/>
    </row>
    <row r="25" spans="1:18" ht="15.75" x14ac:dyDescent="0.25">
      <c r="A25" s="1"/>
      <c r="B25" s="26" t="s">
        <v>48</v>
      </c>
      <c r="C25" s="29" t="s">
        <v>49</v>
      </c>
      <c r="D25" s="1"/>
      <c r="F25" s="91" t="s">
        <v>143</v>
      </c>
      <c r="G25" s="91"/>
      <c r="H25" s="91"/>
      <c r="I25" s="91"/>
      <c r="M25" s="1"/>
      <c r="N25" s="4"/>
      <c r="O25" s="4"/>
      <c r="P25" s="1"/>
      <c r="Q25" s="1"/>
      <c r="R25" s="1"/>
    </row>
    <row r="26" spans="1:18" ht="15.75" x14ac:dyDescent="0.25">
      <c r="A26" s="1"/>
      <c r="B26" s="27" t="s">
        <v>50</v>
      </c>
      <c r="C26" s="29" t="s">
        <v>51</v>
      </c>
      <c r="D26" s="1"/>
      <c r="F26" s="91" t="s">
        <v>144</v>
      </c>
      <c r="G26" s="91"/>
      <c r="H26" s="91"/>
      <c r="I26" s="91"/>
      <c r="M26" s="1"/>
      <c r="N26" s="4"/>
      <c r="O26" s="4"/>
      <c r="P26" s="1"/>
      <c r="Q26" s="1"/>
      <c r="R26" s="1"/>
    </row>
    <row r="27" spans="1:18" ht="15.75" x14ac:dyDescent="0.25">
      <c r="A27" s="1"/>
      <c r="B27" s="23" t="s">
        <v>52</v>
      </c>
      <c r="C27" s="29" t="s">
        <v>53</v>
      </c>
      <c r="D27" s="1"/>
      <c r="F27" s="91" t="s">
        <v>145</v>
      </c>
      <c r="G27" s="91"/>
      <c r="H27" s="91"/>
      <c r="I27" s="91"/>
      <c r="M27" s="1"/>
      <c r="N27" s="4"/>
      <c r="O27" s="4"/>
      <c r="P27" s="1"/>
      <c r="Q27" s="1"/>
      <c r="R27" s="1"/>
    </row>
    <row r="28" spans="1:18" x14ac:dyDescent="0.25">
      <c r="A28" s="1"/>
      <c r="B28" s="28" t="s">
        <v>54</v>
      </c>
      <c r="C28" s="30" t="s">
        <v>55</v>
      </c>
      <c r="D28" s="1"/>
      <c r="M28" s="1"/>
      <c r="N28" s="4"/>
      <c r="O28" s="4"/>
      <c r="P28" s="1"/>
      <c r="Q28" s="1"/>
      <c r="R28" s="1"/>
    </row>
  </sheetData>
  <mergeCells count="18">
    <mergeCell ref="O12:P12"/>
    <mergeCell ref="F2:G2"/>
    <mergeCell ref="O19:P19"/>
    <mergeCell ref="F6:G6"/>
    <mergeCell ref="H6:I6"/>
    <mergeCell ref="J6:K6"/>
    <mergeCell ref="N5:Q5"/>
    <mergeCell ref="O13:P13"/>
    <mergeCell ref="O14:P14"/>
    <mergeCell ref="O15:P15"/>
    <mergeCell ref="O16:P16"/>
    <mergeCell ref="O17:P17"/>
    <mergeCell ref="O18:P18"/>
    <mergeCell ref="O7:P7"/>
    <mergeCell ref="O8:P8"/>
    <mergeCell ref="O9:P9"/>
    <mergeCell ref="O10:P10"/>
    <mergeCell ref="O11:P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Y22"/>
  <sheetViews>
    <sheetView showGridLines="0" showZeros="0" workbookViewId="0">
      <pane xSplit="28" ySplit="29" topLeftCell="AC30" activePane="bottomRight" state="frozen"/>
      <selection pane="topRight" activeCell="AC1" sqref="AC1"/>
      <selection pane="bottomLeft" activeCell="A30" sqref="A30"/>
      <selection pane="bottomRight" activeCell="I6" sqref="I6"/>
    </sheetView>
  </sheetViews>
  <sheetFormatPr baseColWidth="10" defaultRowHeight="15" x14ac:dyDescent="0.25"/>
  <cols>
    <col min="1" max="1" width="2.5703125" customWidth="1"/>
    <col min="2" max="3" width="19.85546875" customWidth="1"/>
    <col min="4" max="25" width="5.7109375" customWidth="1"/>
  </cols>
  <sheetData>
    <row r="1" spans="2:25" x14ac:dyDescent="0.25">
      <c r="B1" t="s">
        <v>139</v>
      </c>
      <c r="C1" t="str">
        <f>Accueil!C4</f>
        <v>les zig's</v>
      </c>
    </row>
    <row r="2" spans="2:25" x14ac:dyDescent="0.25">
      <c r="C2" t="s">
        <v>74</v>
      </c>
      <c r="D2" s="50">
        <f>anneeclass</f>
        <v>2017</v>
      </c>
      <c r="E2" s="50">
        <f>Accueil!G4</f>
        <v>2018</v>
      </c>
    </row>
    <row r="3" spans="2:25" x14ac:dyDescent="0.25">
      <c r="G3" s="110" t="s">
        <v>63</v>
      </c>
      <c r="H3" s="110"/>
      <c r="I3" s="110"/>
      <c r="J3" s="42"/>
      <c r="K3" s="110" t="s">
        <v>64</v>
      </c>
      <c r="L3" s="110"/>
      <c r="M3" s="110"/>
      <c r="N3" s="43"/>
      <c r="O3" s="110" t="s">
        <v>65</v>
      </c>
      <c r="P3" s="110"/>
      <c r="Q3" s="110"/>
      <c r="R3" s="42"/>
      <c r="S3" s="110" t="s">
        <v>64</v>
      </c>
      <c r="T3" s="110"/>
      <c r="U3" s="110"/>
      <c r="V3" s="42"/>
      <c r="W3" s="110" t="s">
        <v>66</v>
      </c>
      <c r="X3" s="110"/>
      <c r="Y3" s="110"/>
    </row>
    <row r="4" spans="2:25" x14ac:dyDescent="0.25">
      <c r="B4" s="44" t="s">
        <v>67</v>
      </c>
      <c r="C4" s="44" t="s">
        <v>68</v>
      </c>
      <c r="D4" s="44" t="s">
        <v>69</v>
      </c>
      <c r="E4" s="44" t="s">
        <v>70</v>
      </c>
      <c r="G4" s="45" t="s">
        <v>71</v>
      </c>
      <c r="H4" s="45" t="s">
        <v>72</v>
      </c>
      <c r="I4" s="45" t="s">
        <v>73</v>
      </c>
      <c r="J4" s="46"/>
      <c r="K4" s="45" t="s">
        <v>71</v>
      </c>
      <c r="L4" s="45" t="s">
        <v>72</v>
      </c>
      <c r="M4" s="45" t="s">
        <v>73</v>
      </c>
      <c r="N4" s="47"/>
      <c r="O4" s="45" t="s">
        <v>71</v>
      </c>
      <c r="P4" s="45" t="s">
        <v>72</v>
      </c>
      <c r="Q4" s="45" t="s">
        <v>73</v>
      </c>
      <c r="R4" s="46"/>
      <c r="S4" s="45" t="s">
        <v>71</v>
      </c>
      <c r="T4" s="45" t="s">
        <v>72</v>
      </c>
      <c r="U4" s="45" t="s">
        <v>73</v>
      </c>
      <c r="V4" s="46"/>
      <c r="W4" s="45" t="s">
        <v>71</v>
      </c>
      <c r="X4" s="45" t="s">
        <v>72</v>
      </c>
      <c r="Y4" s="45" t="s">
        <v>73</v>
      </c>
    </row>
    <row r="5" spans="2:25" x14ac:dyDescent="0.25">
      <c r="B5" s="51"/>
      <c r="C5" s="52" t="s">
        <v>99</v>
      </c>
      <c r="D5" s="57"/>
      <c r="E5" s="55">
        <f t="shared" ref="E5:E17" si="0">(35*etp)/5</f>
        <v>0</v>
      </c>
      <c r="F5" s="50"/>
      <c r="G5" s="58"/>
      <c r="H5" s="59"/>
      <c r="I5" s="59">
        <f>(droit_acquisn)-(pris_congen)</f>
        <v>0</v>
      </c>
      <c r="J5" s="42"/>
      <c r="K5" s="58"/>
      <c r="L5" s="59"/>
      <c r="M5" s="59">
        <f t="shared" ref="M5:M17" si="1">ct1_acquis-ct1_pris</f>
        <v>0</v>
      </c>
      <c r="N5" s="43"/>
      <c r="O5" s="58"/>
      <c r="P5" s="59"/>
      <c r="Q5" s="59">
        <f t="shared" ref="Q5:Q17" si="2">ct2_acquis- ct2_pris</f>
        <v>0</v>
      </c>
      <c r="R5" s="42"/>
      <c r="S5" s="58"/>
      <c r="T5" s="59"/>
      <c r="U5" s="59">
        <f t="shared" ref="U5:U17" si="3">ct3_acquis-ct3_pris</f>
        <v>0</v>
      </c>
      <c r="V5" s="42"/>
      <c r="W5" s="59"/>
      <c r="X5" s="59"/>
      <c r="Y5" s="59"/>
    </row>
    <row r="6" spans="2:25" x14ac:dyDescent="0.25">
      <c r="B6" s="51"/>
      <c r="C6" s="52" t="s">
        <v>103</v>
      </c>
      <c r="D6" s="57"/>
      <c r="E6" s="55">
        <f t="shared" si="0"/>
        <v>0</v>
      </c>
      <c r="F6" s="50"/>
      <c r="G6" s="58"/>
      <c r="H6" s="59"/>
      <c r="I6" s="59">
        <f t="shared" ref="I6:I17" si="4">(droit_acquisn)-(pris_congen)</f>
        <v>0</v>
      </c>
      <c r="J6" s="42"/>
      <c r="K6" s="58"/>
      <c r="L6" s="59"/>
      <c r="M6" s="59">
        <f t="shared" si="1"/>
        <v>0</v>
      </c>
      <c r="N6" s="43"/>
      <c r="O6" s="58"/>
      <c r="P6" s="59"/>
      <c r="Q6" s="59">
        <f t="shared" si="2"/>
        <v>0</v>
      </c>
      <c r="R6" s="42"/>
      <c r="S6" s="58"/>
      <c r="T6" s="59"/>
      <c r="U6" s="59">
        <f t="shared" si="3"/>
        <v>0</v>
      </c>
      <c r="V6" s="42"/>
      <c r="W6" s="59"/>
      <c r="X6" s="59"/>
      <c r="Y6" s="59"/>
    </row>
    <row r="7" spans="2:25" x14ac:dyDescent="0.25">
      <c r="B7" s="51"/>
      <c r="C7" s="52" t="s">
        <v>100</v>
      </c>
      <c r="D7" s="57"/>
      <c r="E7" s="55">
        <f t="shared" si="0"/>
        <v>0</v>
      </c>
      <c r="F7" s="50"/>
      <c r="G7" s="58"/>
      <c r="H7" s="59"/>
      <c r="I7" s="59">
        <f t="shared" si="4"/>
        <v>0</v>
      </c>
      <c r="J7" s="42"/>
      <c r="K7" s="58"/>
      <c r="L7" s="59"/>
      <c r="M7" s="59">
        <f t="shared" si="1"/>
        <v>0</v>
      </c>
      <c r="N7" s="43"/>
      <c r="O7" s="58"/>
      <c r="P7" s="59"/>
      <c r="Q7" s="59">
        <f t="shared" si="2"/>
        <v>0</v>
      </c>
      <c r="R7" s="42"/>
      <c r="S7" s="58"/>
      <c r="T7" s="59"/>
      <c r="U7" s="59">
        <f t="shared" si="3"/>
        <v>0</v>
      </c>
      <c r="V7" s="42"/>
      <c r="W7" s="59"/>
      <c r="X7" s="59"/>
      <c r="Y7" s="59"/>
    </row>
    <row r="8" spans="2:25" x14ac:dyDescent="0.25">
      <c r="B8" s="51"/>
      <c r="C8" s="52" t="s">
        <v>101</v>
      </c>
      <c r="D8" s="57"/>
      <c r="E8" s="55">
        <f t="shared" si="0"/>
        <v>0</v>
      </c>
      <c r="F8" s="50"/>
      <c r="G8" s="58"/>
      <c r="H8" s="59"/>
      <c r="I8" s="59">
        <f t="shared" si="4"/>
        <v>0</v>
      </c>
      <c r="J8" s="42"/>
      <c r="K8" s="58"/>
      <c r="L8" s="59"/>
      <c r="M8" s="59">
        <f t="shared" si="1"/>
        <v>0</v>
      </c>
      <c r="N8" s="43"/>
      <c r="O8" s="58"/>
      <c r="P8" s="59"/>
      <c r="Q8" s="59">
        <f t="shared" si="2"/>
        <v>0</v>
      </c>
      <c r="R8" s="42"/>
      <c r="S8" s="58"/>
      <c r="T8" s="59"/>
      <c r="U8" s="59">
        <f t="shared" si="3"/>
        <v>0</v>
      </c>
      <c r="V8" s="42"/>
      <c r="W8" s="59"/>
      <c r="X8" s="59"/>
      <c r="Y8" s="59"/>
    </row>
    <row r="9" spans="2:25" x14ac:dyDescent="0.25">
      <c r="B9" s="51"/>
      <c r="C9" s="52" t="s">
        <v>102</v>
      </c>
      <c r="D9" s="57"/>
      <c r="E9" s="55">
        <f t="shared" si="0"/>
        <v>0</v>
      </c>
      <c r="F9" s="50"/>
      <c r="G9" s="60"/>
      <c r="H9" s="59"/>
      <c r="I9" s="59">
        <f t="shared" si="4"/>
        <v>0</v>
      </c>
      <c r="J9" s="42"/>
      <c r="K9" s="58"/>
      <c r="L9" s="59"/>
      <c r="M9" s="59">
        <f t="shared" si="1"/>
        <v>0</v>
      </c>
      <c r="N9" s="43"/>
      <c r="O9" s="58"/>
      <c r="P9" s="59"/>
      <c r="Q9" s="59">
        <f t="shared" si="2"/>
        <v>0</v>
      </c>
      <c r="R9" s="42"/>
      <c r="S9" s="58"/>
      <c r="T9" s="59"/>
      <c r="U9" s="59">
        <f t="shared" si="3"/>
        <v>0</v>
      </c>
      <c r="V9" s="42"/>
      <c r="W9" s="59"/>
      <c r="X9" s="59"/>
      <c r="Y9" s="59"/>
    </row>
    <row r="10" spans="2:25" x14ac:dyDescent="0.25">
      <c r="B10" s="51"/>
      <c r="C10" s="52" t="s">
        <v>125</v>
      </c>
      <c r="D10" s="57"/>
      <c r="E10" s="55">
        <f t="shared" si="0"/>
        <v>0</v>
      </c>
      <c r="F10" s="50"/>
      <c r="G10" s="58"/>
      <c r="H10" s="59"/>
      <c r="I10" s="59">
        <f t="shared" si="4"/>
        <v>0</v>
      </c>
      <c r="J10" s="42"/>
      <c r="K10" s="58"/>
      <c r="L10" s="59"/>
      <c r="M10" s="59">
        <f t="shared" si="1"/>
        <v>0</v>
      </c>
      <c r="N10" s="43"/>
      <c r="O10" s="58"/>
      <c r="P10" s="59"/>
      <c r="Q10" s="59">
        <f t="shared" si="2"/>
        <v>0</v>
      </c>
      <c r="R10" s="42"/>
      <c r="S10" s="58"/>
      <c r="T10" s="59"/>
      <c r="U10" s="59">
        <f t="shared" si="3"/>
        <v>0</v>
      </c>
      <c r="V10" s="42"/>
      <c r="W10" s="59"/>
      <c r="X10" s="59"/>
      <c r="Y10" s="59"/>
    </row>
    <row r="11" spans="2:25" x14ac:dyDescent="0.25">
      <c r="B11" s="51"/>
      <c r="C11" s="52" t="s">
        <v>126</v>
      </c>
      <c r="D11" s="57"/>
      <c r="E11" s="55">
        <f t="shared" si="0"/>
        <v>0</v>
      </c>
      <c r="F11" s="50"/>
      <c r="G11" s="58"/>
      <c r="H11" s="59"/>
      <c r="I11" s="59">
        <f t="shared" si="4"/>
        <v>0</v>
      </c>
      <c r="J11" s="42"/>
      <c r="K11" s="58"/>
      <c r="L11" s="59"/>
      <c r="M11" s="59">
        <f t="shared" si="1"/>
        <v>0</v>
      </c>
      <c r="N11" s="43"/>
      <c r="O11" s="58"/>
      <c r="P11" s="59"/>
      <c r="Q11" s="59">
        <f t="shared" si="2"/>
        <v>0</v>
      </c>
      <c r="R11" s="42"/>
      <c r="S11" s="58"/>
      <c r="T11" s="59"/>
      <c r="U11" s="59">
        <f t="shared" si="3"/>
        <v>0</v>
      </c>
      <c r="V11" s="42"/>
      <c r="W11" s="59"/>
      <c r="X11" s="59"/>
      <c r="Y11" s="59"/>
    </row>
    <row r="12" spans="2:25" x14ac:dyDescent="0.25">
      <c r="B12" s="51"/>
      <c r="C12" s="52" t="s">
        <v>127</v>
      </c>
      <c r="D12" s="57"/>
      <c r="E12" s="55">
        <f t="shared" si="0"/>
        <v>0</v>
      </c>
      <c r="F12" s="50"/>
      <c r="G12" s="58"/>
      <c r="H12" s="59"/>
      <c r="I12" s="59">
        <f t="shared" si="4"/>
        <v>0</v>
      </c>
      <c r="J12" s="42"/>
      <c r="K12" s="58"/>
      <c r="L12" s="59"/>
      <c r="M12" s="59">
        <f t="shared" si="1"/>
        <v>0</v>
      </c>
      <c r="N12" s="43"/>
      <c r="O12" s="58"/>
      <c r="P12" s="59"/>
      <c r="Q12" s="59">
        <f t="shared" si="2"/>
        <v>0</v>
      </c>
      <c r="R12" s="42"/>
      <c r="S12" s="58"/>
      <c r="T12" s="59"/>
      <c r="U12" s="59">
        <f t="shared" si="3"/>
        <v>0</v>
      </c>
      <c r="V12" s="42"/>
      <c r="W12" s="59"/>
      <c r="X12" s="59"/>
      <c r="Y12" s="59"/>
    </row>
    <row r="13" spans="2:25" x14ac:dyDescent="0.25">
      <c r="B13" s="51"/>
      <c r="C13" s="52" t="s">
        <v>128</v>
      </c>
      <c r="D13" s="57"/>
      <c r="E13" s="55">
        <f t="shared" si="0"/>
        <v>0</v>
      </c>
      <c r="F13" s="50"/>
      <c r="G13" s="58"/>
      <c r="H13" s="59"/>
      <c r="I13" s="59">
        <f t="shared" si="4"/>
        <v>0</v>
      </c>
      <c r="J13" s="42"/>
      <c r="K13" s="58"/>
      <c r="L13" s="59"/>
      <c r="M13" s="59">
        <f t="shared" si="1"/>
        <v>0</v>
      </c>
      <c r="N13" s="43"/>
      <c r="O13" s="58"/>
      <c r="P13" s="59"/>
      <c r="Q13" s="59">
        <f t="shared" si="2"/>
        <v>0</v>
      </c>
      <c r="R13" s="42"/>
      <c r="S13" s="58"/>
      <c r="T13" s="59"/>
      <c r="U13" s="59">
        <f t="shared" si="3"/>
        <v>0</v>
      </c>
      <c r="V13" s="42"/>
      <c r="W13" s="59"/>
      <c r="X13" s="59"/>
      <c r="Y13" s="59"/>
    </row>
    <row r="14" spans="2:25" x14ac:dyDescent="0.25">
      <c r="B14" s="51"/>
      <c r="C14" s="52" t="s">
        <v>129</v>
      </c>
      <c r="D14" s="57"/>
      <c r="E14" s="55">
        <f t="shared" si="0"/>
        <v>0</v>
      </c>
      <c r="F14" s="50"/>
      <c r="G14" s="58"/>
      <c r="H14" s="59"/>
      <c r="I14" s="59">
        <f t="shared" si="4"/>
        <v>0</v>
      </c>
      <c r="J14" s="42"/>
      <c r="K14" s="58"/>
      <c r="L14" s="59"/>
      <c r="M14" s="59">
        <f t="shared" si="1"/>
        <v>0</v>
      </c>
      <c r="N14" s="43"/>
      <c r="O14" s="58"/>
      <c r="P14" s="59"/>
      <c r="Q14" s="59">
        <f t="shared" si="2"/>
        <v>0</v>
      </c>
      <c r="R14" s="42"/>
      <c r="S14" s="58"/>
      <c r="T14" s="59"/>
      <c r="U14" s="59">
        <f t="shared" si="3"/>
        <v>0</v>
      </c>
      <c r="V14" s="42"/>
      <c r="W14" s="59"/>
      <c r="X14" s="59"/>
      <c r="Y14" s="59"/>
    </row>
    <row r="15" spans="2:25" x14ac:dyDescent="0.25">
      <c r="B15" s="51"/>
      <c r="C15" s="52" t="s">
        <v>130</v>
      </c>
      <c r="D15" s="57"/>
      <c r="E15" s="55">
        <f t="shared" si="0"/>
        <v>0</v>
      </c>
      <c r="F15" s="50"/>
      <c r="G15" s="58"/>
      <c r="H15" s="59"/>
      <c r="I15" s="59">
        <f t="shared" si="4"/>
        <v>0</v>
      </c>
      <c r="J15" s="42"/>
      <c r="K15" s="58"/>
      <c r="L15" s="59"/>
      <c r="M15" s="59">
        <f t="shared" si="1"/>
        <v>0</v>
      </c>
      <c r="N15" s="43"/>
      <c r="O15" s="58"/>
      <c r="P15" s="59"/>
      <c r="Q15" s="59">
        <f t="shared" si="2"/>
        <v>0</v>
      </c>
      <c r="R15" s="42"/>
      <c r="S15" s="58"/>
      <c r="T15" s="59"/>
      <c r="U15" s="59">
        <f t="shared" si="3"/>
        <v>0</v>
      </c>
      <c r="V15" s="42"/>
      <c r="W15" s="59"/>
      <c r="X15" s="59"/>
      <c r="Y15" s="59"/>
    </row>
    <row r="16" spans="2:25" x14ac:dyDescent="0.25">
      <c r="B16" s="51"/>
      <c r="C16" s="52" t="s">
        <v>131</v>
      </c>
      <c r="D16" s="57"/>
      <c r="E16" s="55">
        <f t="shared" si="0"/>
        <v>0</v>
      </c>
      <c r="F16" s="50"/>
      <c r="G16" s="58"/>
      <c r="H16" s="59"/>
      <c r="I16" s="59">
        <f t="shared" si="4"/>
        <v>0</v>
      </c>
      <c r="J16" s="42"/>
      <c r="K16" s="58"/>
      <c r="L16" s="59"/>
      <c r="M16" s="59">
        <f t="shared" si="1"/>
        <v>0</v>
      </c>
      <c r="N16" s="43"/>
      <c r="O16" s="58"/>
      <c r="P16" s="59"/>
      <c r="Q16" s="59">
        <f t="shared" si="2"/>
        <v>0</v>
      </c>
      <c r="R16" s="42"/>
      <c r="S16" s="58"/>
      <c r="T16" s="59"/>
      <c r="U16" s="59">
        <f t="shared" si="3"/>
        <v>0</v>
      </c>
      <c r="V16" s="42"/>
      <c r="W16" s="59"/>
      <c r="X16" s="59"/>
      <c r="Y16" s="59"/>
    </row>
    <row r="17" spans="2:25" x14ac:dyDescent="0.25">
      <c r="B17" s="51"/>
      <c r="C17" s="52" t="s">
        <v>132</v>
      </c>
      <c r="D17" s="57"/>
      <c r="E17" s="55">
        <f t="shared" si="0"/>
        <v>0</v>
      </c>
      <c r="F17" s="50"/>
      <c r="G17" s="58"/>
      <c r="H17" s="59"/>
      <c r="I17" s="59">
        <f t="shared" si="4"/>
        <v>0</v>
      </c>
      <c r="J17" s="42"/>
      <c r="K17" s="58"/>
      <c r="L17" s="59"/>
      <c r="M17" s="59">
        <f t="shared" si="1"/>
        <v>0</v>
      </c>
      <c r="N17" s="43"/>
      <c r="O17" s="58"/>
      <c r="P17" s="59"/>
      <c r="Q17" s="59">
        <f t="shared" si="2"/>
        <v>0</v>
      </c>
      <c r="R17" s="42"/>
      <c r="S17" s="58"/>
      <c r="T17" s="59"/>
      <c r="U17" s="59">
        <f t="shared" si="3"/>
        <v>0</v>
      </c>
      <c r="V17" s="42"/>
      <c r="W17" s="59"/>
      <c r="X17" s="59"/>
      <c r="Y17" s="59"/>
    </row>
    <row r="18" spans="2:25" x14ac:dyDescent="0.25">
      <c r="N18" s="48"/>
      <c r="R18" s="49"/>
    </row>
    <row r="20" spans="2:25" ht="15.75" x14ac:dyDescent="0.25">
      <c r="B20" s="91" t="s">
        <v>146</v>
      </c>
      <c r="C20" s="91"/>
      <c r="D20" s="91"/>
      <c r="E20" s="91"/>
      <c r="F20" s="91"/>
      <c r="G20" s="91"/>
      <c r="H20" s="91"/>
      <c r="I20" s="91"/>
      <c r="J20" s="91"/>
    </row>
    <row r="21" spans="2:25" ht="15.75" x14ac:dyDescent="0.25">
      <c r="B21" s="91" t="s">
        <v>147</v>
      </c>
      <c r="C21" s="91"/>
      <c r="D21" s="91"/>
      <c r="E21" s="91"/>
      <c r="F21" s="91"/>
      <c r="G21" s="91"/>
      <c r="H21" s="91"/>
      <c r="I21" s="91"/>
      <c r="J21" s="91"/>
    </row>
    <row r="22" spans="2:25" ht="15.75" x14ac:dyDescent="0.25">
      <c r="B22" s="91" t="s">
        <v>148</v>
      </c>
      <c r="C22" s="91"/>
      <c r="D22" s="91"/>
      <c r="E22" s="91"/>
      <c r="F22" s="91"/>
      <c r="G22" s="91"/>
      <c r="H22" s="91"/>
      <c r="I22" s="91"/>
      <c r="J22" s="91"/>
    </row>
  </sheetData>
  <mergeCells count="5">
    <mergeCell ref="G3:I3"/>
    <mergeCell ref="K3:M3"/>
    <mergeCell ref="O3:Q3"/>
    <mergeCell ref="S3:U3"/>
    <mergeCell ref="W3:Y3"/>
  </mergeCells>
  <conditionalFormatting sqref="I5:I17">
    <cfRule type="cellIs" dxfId="120" priority="8" operator="lessThan">
      <formula>0</formula>
    </cfRule>
  </conditionalFormatting>
  <conditionalFormatting sqref="M5:M17">
    <cfRule type="cellIs" dxfId="119" priority="7" operator="equal">
      <formula>0</formula>
    </cfRule>
  </conditionalFormatting>
  <conditionalFormatting sqref="Q5:Q17">
    <cfRule type="cellIs" dxfId="118" priority="6" operator="equal">
      <formula>0</formula>
    </cfRule>
  </conditionalFormatting>
  <conditionalFormatting sqref="U5:U17">
    <cfRule type="cellIs" dxfId="117" priority="5" operator="equal">
      <formula>0</formula>
    </cfRule>
  </conditionalFormatting>
  <conditionalFormatting sqref="Y5:Y16">
    <cfRule type="cellIs" dxfId="116" priority="4" operator="lessThan">
      <formula>0</formula>
    </cfRule>
  </conditionalFormatting>
  <conditionalFormatting sqref="K5:K17">
    <cfRule type="cellIs" dxfId="115" priority="3" operator="greaterThan">
      <formula>6</formula>
    </cfRule>
  </conditionalFormatting>
  <conditionalFormatting sqref="O5:O17">
    <cfRule type="cellIs" dxfId="114" priority="2" operator="greaterThan">
      <formula>6</formula>
    </cfRule>
  </conditionalFormatting>
  <conditionalFormatting sqref="S5:S17">
    <cfRule type="cellIs" dxfId="113" priority="1" operator="greater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E37"/>
  <sheetViews>
    <sheetView workbookViewId="0">
      <selection activeCell="F3" sqref="F3"/>
    </sheetView>
  </sheetViews>
  <sheetFormatPr baseColWidth="10" defaultRowHeight="15" x14ac:dyDescent="0.25"/>
  <cols>
    <col min="13" max="28" width="3.7109375" customWidth="1"/>
    <col min="29" max="29" width="10.7109375" customWidth="1"/>
  </cols>
  <sheetData>
    <row r="2" spans="2:31" ht="15.75" x14ac:dyDescent="0.25">
      <c r="B2" s="93" t="s">
        <v>149</v>
      </c>
      <c r="C2" s="92"/>
      <c r="F2" s="51">
        <v>8</v>
      </c>
      <c r="H2" s="94" t="s">
        <v>153</v>
      </c>
      <c r="I2" s="91"/>
      <c r="J2" s="61"/>
      <c r="K2" s="61"/>
      <c r="L2" s="51"/>
    </row>
    <row r="3" spans="2:31" ht="16.5" x14ac:dyDescent="0.3">
      <c r="B3" s="91" t="s">
        <v>150</v>
      </c>
      <c r="C3" s="92"/>
      <c r="F3" s="51">
        <v>2</v>
      </c>
      <c r="H3" s="68"/>
    </row>
    <row r="4" spans="2:31" ht="16.5" x14ac:dyDescent="0.3">
      <c r="B4" s="91" t="s">
        <v>151</v>
      </c>
      <c r="C4" s="91"/>
      <c r="E4" s="61"/>
      <c r="F4" s="66">
        <v>41295</v>
      </c>
      <c r="H4" s="67"/>
    </row>
    <row r="5" spans="2:31" ht="15.75" x14ac:dyDescent="0.25">
      <c r="B5" s="91" t="s">
        <v>152</v>
      </c>
      <c r="C5" s="92"/>
    </row>
    <row r="6" spans="2:31" ht="15.75" x14ac:dyDescent="0.25">
      <c r="B6" s="91"/>
      <c r="C6" s="92"/>
    </row>
    <row r="8" spans="2:31" x14ac:dyDescent="0.25">
      <c r="C8" s="53"/>
      <c r="D8" s="54" t="s">
        <v>75</v>
      </c>
      <c r="E8" s="54" t="s">
        <v>76</v>
      </c>
      <c r="F8" s="54" t="s">
        <v>77</v>
      </c>
      <c r="G8" s="54" t="s">
        <v>78</v>
      </c>
      <c r="H8" s="54" t="s">
        <v>79</v>
      </c>
      <c r="I8" s="54" t="s">
        <v>80</v>
      </c>
      <c r="J8" s="54" t="s">
        <v>81</v>
      </c>
      <c r="K8" s="53"/>
      <c r="M8" s="71" t="str">
        <f>Accueil!B8</f>
        <v>L</v>
      </c>
      <c r="N8" s="71" t="str">
        <f>Accueil!B9</f>
        <v>M</v>
      </c>
      <c r="O8" s="71" t="str">
        <f>Accueil!B10</f>
        <v>J</v>
      </c>
      <c r="P8" s="71" t="str">
        <f>Accueil!B11</f>
        <v>16S</v>
      </c>
      <c r="Q8" s="71" t="str">
        <f>Accueil!B12</f>
        <v>16S20</v>
      </c>
      <c r="R8" s="71" t="str">
        <f>Accueil!B13</f>
        <v>S</v>
      </c>
      <c r="S8" s="71" t="str">
        <f>Accueil!B14</f>
        <v>S20</v>
      </c>
      <c r="T8" s="71" t="str">
        <f>Accueil!B15</f>
        <v>R</v>
      </c>
      <c r="U8" s="71" t="str">
        <f>Accueil!B16</f>
        <v>MR</v>
      </c>
      <c r="V8" s="71" t="str">
        <f>Accueil!B17</f>
        <v>RS</v>
      </c>
      <c r="W8" s="71" t="str">
        <f>Accueil!B18</f>
        <v>RS20</v>
      </c>
      <c r="X8" s="71" t="str">
        <f>Accueil!B19</f>
        <v>WM</v>
      </c>
      <c r="Y8" s="71" t="str">
        <f>Accueil!B20</f>
        <v>WJ</v>
      </c>
      <c r="Z8" s="71" t="str">
        <f>Accueil!B21</f>
        <v>WS</v>
      </c>
      <c r="AA8" s="71" t="str">
        <f>Accueil!B25</f>
        <v>CA</v>
      </c>
      <c r="AB8" s="71" t="str">
        <f>Accueil!B26</f>
        <v>CT</v>
      </c>
      <c r="AC8" s="87" t="s">
        <v>138</v>
      </c>
      <c r="AD8" s="88"/>
      <c r="AE8" s="49"/>
    </row>
    <row r="9" spans="2:31" x14ac:dyDescent="0.25">
      <c r="C9" s="43" t="s">
        <v>82</v>
      </c>
      <c r="D9" s="56" t="s">
        <v>14</v>
      </c>
      <c r="E9" s="55" t="s">
        <v>23</v>
      </c>
      <c r="F9" s="55" t="s">
        <v>46</v>
      </c>
      <c r="G9" s="55" t="s">
        <v>8</v>
      </c>
      <c r="H9" s="55" t="s">
        <v>46</v>
      </c>
      <c r="I9" s="55" t="s">
        <v>35</v>
      </c>
      <c r="J9" s="55" t="s">
        <v>35</v>
      </c>
      <c r="K9" s="84"/>
      <c r="M9" s="50">
        <f>COUNTIF($D$9:$J$9,M8)</f>
        <v>1</v>
      </c>
      <c r="N9" s="50">
        <f>COUNTIF($D$9:$J$9,N8)</f>
        <v>0</v>
      </c>
      <c r="O9" s="50">
        <f t="shared" ref="O9:Z9" si="0">COUNTIF($D$9:$J$9,O8)</f>
        <v>1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1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>COUNTIF($D$9:$J$9,Y8)</f>
        <v>2</v>
      </c>
      <c r="Z9" s="50">
        <f t="shared" si="0"/>
        <v>0</v>
      </c>
      <c r="AA9" s="50">
        <f t="shared" ref="AA9" si="1">COUNTIF($D$9:$J$9,AA8)</f>
        <v>0</v>
      </c>
      <c r="AB9" s="50">
        <f t="shared" ref="AB9" si="2">COUNTIF($D$9:$J$9,AB8)</f>
        <v>0</v>
      </c>
      <c r="AC9" s="90">
        <f t="shared" ref="AC9:AC21" si="3">($M9*$M$23)+($N9*$N$23)+($O9*$O$23)+($P9*$P$23)+($Q9*$Q$23)+($R9*$R$23)+($S9*$S$23)+($T9*$T$23)+($U9*$U$23)+($V9*$V$23)+($W9*$W$23)+($X9*$X$23)+($Y9*$Y$23)+($Z9*$Z$23)+($AA9*$AA$23)+($AB9*$AB$23)</f>
        <v>37.000000000000114</v>
      </c>
      <c r="AD9" s="88"/>
      <c r="AE9" s="49"/>
    </row>
    <row r="10" spans="2:31" x14ac:dyDescent="0.25">
      <c r="C10" s="43" t="s">
        <v>83</v>
      </c>
      <c r="D10" s="69" t="s">
        <v>50</v>
      </c>
      <c r="E10" s="69" t="s">
        <v>50</v>
      </c>
      <c r="F10" s="69" t="s">
        <v>50</v>
      </c>
      <c r="G10" s="69" t="s">
        <v>50</v>
      </c>
      <c r="H10" s="69" t="s">
        <v>50</v>
      </c>
      <c r="I10" s="69" t="s">
        <v>50</v>
      </c>
      <c r="J10" s="69" t="s">
        <v>46</v>
      </c>
      <c r="K10" s="95"/>
      <c r="M10" s="50">
        <f>COUNTIF($D$10:$J$10,M$8)</f>
        <v>0</v>
      </c>
      <c r="N10" s="50">
        <f t="shared" ref="N10:AB10" si="4">COUNTIF($D$10:$J$10,N$8)</f>
        <v>0</v>
      </c>
      <c r="O10" s="50">
        <f t="shared" si="4"/>
        <v>0</v>
      </c>
      <c r="P10" s="50">
        <f t="shared" si="4"/>
        <v>0</v>
      </c>
      <c r="Q10" s="50">
        <f t="shared" si="4"/>
        <v>0</v>
      </c>
      <c r="R10" s="50">
        <f t="shared" si="4"/>
        <v>0</v>
      </c>
      <c r="S10" s="50">
        <f t="shared" si="4"/>
        <v>0</v>
      </c>
      <c r="T10" s="50">
        <f t="shared" si="4"/>
        <v>0</v>
      </c>
      <c r="U10" s="50">
        <f t="shared" si="4"/>
        <v>0</v>
      </c>
      <c r="V10" s="50">
        <f t="shared" si="4"/>
        <v>0</v>
      </c>
      <c r="W10" s="50">
        <f t="shared" si="4"/>
        <v>0</v>
      </c>
      <c r="X10" s="50">
        <f t="shared" si="4"/>
        <v>0</v>
      </c>
      <c r="Y10" s="50">
        <f t="shared" si="4"/>
        <v>0</v>
      </c>
      <c r="Z10" s="50">
        <f t="shared" si="4"/>
        <v>0</v>
      </c>
      <c r="AA10" s="50">
        <f t="shared" si="4"/>
        <v>0</v>
      </c>
      <c r="AB10" s="50">
        <f t="shared" si="4"/>
        <v>6</v>
      </c>
      <c r="AC10" s="90">
        <f t="shared" si="3"/>
        <v>42</v>
      </c>
      <c r="AD10" s="88"/>
      <c r="AE10" s="49"/>
    </row>
    <row r="11" spans="2:31" x14ac:dyDescent="0.25">
      <c r="C11" s="43" t="s">
        <v>84</v>
      </c>
      <c r="D11" s="69" t="s">
        <v>50</v>
      </c>
      <c r="E11" s="69" t="s">
        <v>29</v>
      </c>
      <c r="F11" s="55" t="s">
        <v>46</v>
      </c>
      <c r="G11" s="69"/>
      <c r="H11" s="69" t="s">
        <v>8</v>
      </c>
      <c r="I11" s="69" t="s">
        <v>32</v>
      </c>
      <c r="J11" s="69" t="s">
        <v>32</v>
      </c>
      <c r="K11" s="95"/>
      <c r="M11" s="50">
        <f>COUNTIF($D$11:$J$11,M$8)</f>
        <v>1</v>
      </c>
      <c r="N11" s="50">
        <f t="shared" ref="N11:AB11" si="5">COUNTIF($D$11:$J$11,N$8)</f>
        <v>0</v>
      </c>
      <c r="O11" s="50">
        <f t="shared" si="5"/>
        <v>0</v>
      </c>
      <c r="P11" s="50">
        <f t="shared" si="5"/>
        <v>0</v>
      </c>
      <c r="Q11" s="50">
        <f t="shared" si="5"/>
        <v>0</v>
      </c>
      <c r="R11" s="50">
        <f t="shared" si="5"/>
        <v>0</v>
      </c>
      <c r="S11" s="50">
        <f t="shared" si="5"/>
        <v>0</v>
      </c>
      <c r="T11" s="50">
        <f t="shared" si="5"/>
        <v>0</v>
      </c>
      <c r="U11" s="50">
        <f t="shared" si="5"/>
        <v>0</v>
      </c>
      <c r="V11" s="50">
        <f t="shared" si="5"/>
        <v>1</v>
      </c>
      <c r="W11" s="50">
        <f t="shared" si="5"/>
        <v>0</v>
      </c>
      <c r="X11" s="50">
        <f t="shared" si="5"/>
        <v>2</v>
      </c>
      <c r="Y11" s="50">
        <f t="shared" si="5"/>
        <v>0</v>
      </c>
      <c r="Z11" s="50">
        <f t="shared" si="5"/>
        <v>0</v>
      </c>
      <c r="AA11" s="50">
        <f t="shared" si="5"/>
        <v>0</v>
      </c>
      <c r="AB11" s="50">
        <f t="shared" si="5"/>
        <v>1</v>
      </c>
      <c r="AC11" s="90">
        <f t="shared" si="3"/>
        <v>36.000000000000057</v>
      </c>
      <c r="AD11" s="88"/>
      <c r="AE11" s="49"/>
    </row>
    <row r="12" spans="2:31" x14ac:dyDescent="0.25">
      <c r="C12" s="43" t="s">
        <v>85</v>
      </c>
      <c r="D12" s="55" t="s">
        <v>11</v>
      </c>
      <c r="E12" s="69" t="s">
        <v>46</v>
      </c>
      <c r="F12" s="69" t="s">
        <v>20</v>
      </c>
      <c r="G12" s="69" t="s">
        <v>14</v>
      </c>
      <c r="H12" s="69" t="s">
        <v>119</v>
      </c>
      <c r="I12" s="69" t="s">
        <v>46</v>
      </c>
      <c r="J12" s="69" t="s">
        <v>46</v>
      </c>
      <c r="K12" s="95"/>
      <c r="M12" s="50">
        <f>COUNTIF($D$12:$J$12,M$8)</f>
        <v>0</v>
      </c>
      <c r="N12" s="50">
        <f t="shared" ref="N12:AB12" si="6">COUNTIF($D$12:$J$12,N$8)</f>
        <v>1</v>
      </c>
      <c r="O12" s="50">
        <f t="shared" si="6"/>
        <v>1</v>
      </c>
      <c r="P12" s="50">
        <f t="shared" si="6"/>
        <v>0</v>
      </c>
      <c r="Q12" s="50">
        <f t="shared" si="6"/>
        <v>0</v>
      </c>
      <c r="R12" s="50">
        <f t="shared" si="6"/>
        <v>1</v>
      </c>
      <c r="S12" s="50">
        <f t="shared" si="6"/>
        <v>0</v>
      </c>
      <c r="T12" s="50">
        <f t="shared" si="6"/>
        <v>0</v>
      </c>
      <c r="U12" s="50">
        <f t="shared" si="6"/>
        <v>0</v>
      </c>
      <c r="V12" s="50">
        <f t="shared" si="6"/>
        <v>0</v>
      </c>
      <c r="W12" s="50">
        <f t="shared" si="6"/>
        <v>0</v>
      </c>
      <c r="X12" s="50">
        <f t="shared" si="6"/>
        <v>0</v>
      </c>
      <c r="Y12" s="50">
        <f t="shared" si="6"/>
        <v>0</v>
      </c>
      <c r="Z12" s="50">
        <f t="shared" si="6"/>
        <v>0</v>
      </c>
      <c r="AA12" s="50">
        <f t="shared" si="6"/>
        <v>0</v>
      </c>
      <c r="AB12" s="50">
        <f t="shared" si="6"/>
        <v>0</v>
      </c>
      <c r="AC12" s="90">
        <f t="shared" si="3"/>
        <v>25.000000000000028</v>
      </c>
      <c r="AD12" s="89"/>
      <c r="AE12" s="49"/>
    </row>
    <row r="13" spans="2:31" x14ac:dyDescent="0.25">
      <c r="C13" s="43" t="s">
        <v>86</v>
      </c>
      <c r="D13" s="55"/>
      <c r="E13" s="69" t="s">
        <v>26</v>
      </c>
      <c r="F13" s="69" t="s">
        <v>11</v>
      </c>
      <c r="G13" s="55" t="s">
        <v>11</v>
      </c>
      <c r="H13" s="69" t="s">
        <v>46</v>
      </c>
      <c r="I13" s="69" t="s">
        <v>38</v>
      </c>
      <c r="J13" s="69" t="s">
        <v>38</v>
      </c>
      <c r="K13" s="95"/>
      <c r="M13" s="50">
        <f>COUNTIF($D$13:$J$13,M$8)</f>
        <v>0</v>
      </c>
      <c r="N13" s="50">
        <f t="shared" ref="N13:AB13" si="7">COUNTIF($D$13:$J$13,N$8)</f>
        <v>2</v>
      </c>
      <c r="O13" s="50">
        <f t="shared" si="7"/>
        <v>0</v>
      </c>
      <c r="P13" s="50">
        <f t="shared" si="7"/>
        <v>0</v>
      </c>
      <c r="Q13" s="50">
        <f t="shared" si="7"/>
        <v>0</v>
      </c>
      <c r="R13" s="50">
        <f t="shared" si="7"/>
        <v>0</v>
      </c>
      <c r="S13" s="50">
        <f t="shared" si="7"/>
        <v>0</v>
      </c>
      <c r="T13" s="50">
        <f t="shared" si="7"/>
        <v>0</v>
      </c>
      <c r="U13" s="50">
        <f t="shared" si="7"/>
        <v>1</v>
      </c>
      <c r="V13" s="50">
        <f t="shared" si="7"/>
        <v>0</v>
      </c>
      <c r="W13" s="50">
        <f t="shared" si="7"/>
        <v>0</v>
      </c>
      <c r="X13" s="50">
        <f t="shared" si="7"/>
        <v>0</v>
      </c>
      <c r="Y13" s="50">
        <f t="shared" si="7"/>
        <v>0</v>
      </c>
      <c r="Z13" s="50">
        <f t="shared" si="7"/>
        <v>2</v>
      </c>
      <c r="AA13" s="50">
        <f t="shared" si="7"/>
        <v>0</v>
      </c>
      <c r="AB13" s="50">
        <f t="shared" si="7"/>
        <v>0</v>
      </c>
      <c r="AC13" s="90">
        <f t="shared" si="3"/>
        <v>39</v>
      </c>
      <c r="AD13" s="88"/>
      <c r="AE13" s="49"/>
    </row>
    <row r="14" spans="2:31" x14ac:dyDescent="0.25">
      <c r="C14" s="43" t="s">
        <v>87</v>
      </c>
      <c r="D14" s="69" t="s">
        <v>14</v>
      </c>
      <c r="E14" s="69" t="s">
        <v>46</v>
      </c>
      <c r="F14" s="69" t="s">
        <v>20</v>
      </c>
      <c r="G14" s="55" t="s">
        <v>119</v>
      </c>
      <c r="H14" s="55" t="s">
        <v>20</v>
      </c>
      <c r="I14" s="69" t="s">
        <v>46</v>
      </c>
      <c r="J14" s="69" t="s">
        <v>46</v>
      </c>
      <c r="K14" s="95"/>
      <c r="M14" s="50">
        <f>COUNTIF($D$14:$J$14,M$8)</f>
        <v>0</v>
      </c>
      <c r="N14" s="50">
        <f t="shared" ref="N14:AB14" si="8">COUNTIF($D$14:$J$14,N$8)</f>
        <v>0</v>
      </c>
      <c r="O14" s="50">
        <f t="shared" si="8"/>
        <v>1</v>
      </c>
      <c r="P14" s="50">
        <f t="shared" si="8"/>
        <v>0</v>
      </c>
      <c r="Q14" s="50">
        <f t="shared" si="8"/>
        <v>0</v>
      </c>
      <c r="R14" s="50">
        <f t="shared" si="8"/>
        <v>2</v>
      </c>
      <c r="S14" s="50">
        <f t="shared" si="8"/>
        <v>0</v>
      </c>
      <c r="T14" s="50">
        <f t="shared" si="8"/>
        <v>0</v>
      </c>
      <c r="U14" s="50">
        <f t="shared" si="8"/>
        <v>0</v>
      </c>
      <c r="V14" s="50">
        <f t="shared" si="8"/>
        <v>0</v>
      </c>
      <c r="W14" s="50">
        <f t="shared" si="8"/>
        <v>0</v>
      </c>
      <c r="X14" s="50">
        <f t="shared" si="8"/>
        <v>0</v>
      </c>
      <c r="Y14" s="50">
        <f t="shared" si="8"/>
        <v>0</v>
      </c>
      <c r="Z14" s="50">
        <f t="shared" si="8"/>
        <v>0</v>
      </c>
      <c r="AA14" s="50">
        <f t="shared" si="8"/>
        <v>0</v>
      </c>
      <c r="AB14" s="50">
        <f t="shared" si="8"/>
        <v>0</v>
      </c>
      <c r="AC14" s="90">
        <f t="shared" si="3"/>
        <v>25.000000000000028</v>
      </c>
      <c r="AD14" s="89"/>
      <c r="AE14" s="49"/>
    </row>
    <row r="15" spans="2:31" x14ac:dyDescent="0.25">
      <c r="C15" s="43" t="s">
        <v>88</v>
      </c>
      <c r="D15" s="69" t="s">
        <v>120</v>
      </c>
      <c r="E15" s="69" t="s">
        <v>121</v>
      </c>
      <c r="F15" s="69" t="s">
        <v>14</v>
      </c>
      <c r="G15" s="69" t="s">
        <v>46</v>
      </c>
      <c r="H15" s="69" t="s">
        <v>46</v>
      </c>
      <c r="I15" s="55" t="s">
        <v>32</v>
      </c>
      <c r="J15" s="55" t="s">
        <v>32</v>
      </c>
      <c r="K15" s="84"/>
      <c r="M15" s="50">
        <f>COUNTIF($D$15:$J$15,M$8)</f>
        <v>0</v>
      </c>
      <c r="N15" s="50">
        <f t="shared" ref="N15:AB15" si="9">COUNTIF($D$15:$J$15,N$8)</f>
        <v>0</v>
      </c>
      <c r="O15" s="50">
        <f t="shared" si="9"/>
        <v>1</v>
      </c>
      <c r="P15" s="50">
        <f t="shared" si="9"/>
        <v>0</v>
      </c>
      <c r="Q15" s="50">
        <f t="shared" si="9"/>
        <v>0</v>
      </c>
      <c r="R15" s="50">
        <f t="shared" si="9"/>
        <v>0</v>
      </c>
      <c r="S15" s="50">
        <f t="shared" si="9"/>
        <v>0</v>
      </c>
      <c r="T15" s="50">
        <f t="shared" si="9"/>
        <v>0</v>
      </c>
      <c r="U15" s="50">
        <f t="shared" si="9"/>
        <v>0</v>
      </c>
      <c r="V15" s="50">
        <f t="shared" si="9"/>
        <v>0</v>
      </c>
      <c r="W15" s="50">
        <f t="shared" si="9"/>
        <v>0</v>
      </c>
      <c r="X15" s="50">
        <f t="shared" si="9"/>
        <v>2</v>
      </c>
      <c r="Y15" s="50">
        <f t="shared" si="9"/>
        <v>0</v>
      </c>
      <c r="Z15" s="50">
        <f t="shared" si="9"/>
        <v>0</v>
      </c>
      <c r="AA15" s="50">
        <f t="shared" si="9"/>
        <v>0</v>
      </c>
      <c r="AB15" s="50">
        <f t="shared" si="9"/>
        <v>0</v>
      </c>
      <c r="AC15" s="90">
        <f t="shared" si="3"/>
        <v>25.000000000000028</v>
      </c>
      <c r="AD15" s="88"/>
      <c r="AE15" s="49"/>
    </row>
    <row r="16" spans="2:31" x14ac:dyDescent="0.25">
      <c r="C16" s="43" t="s">
        <v>89</v>
      </c>
      <c r="D16" s="69" t="s">
        <v>48</v>
      </c>
      <c r="E16" s="69" t="s">
        <v>48</v>
      </c>
      <c r="F16" s="69" t="s">
        <v>48</v>
      </c>
      <c r="G16" s="69" t="s">
        <v>48</v>
      </c>
      <c r="H16" s="69" t="s">
        <v>48</v>
      </c>
      <c r="I16" s="69" t="s">
        <v>48</v>
      </c>
      <c r="J16" s="69" t="s">
        <v>46</v>
      </c>
      <c r="K16" s="95"/>
      <c r="M16" s="50">
        <f>COUNTIF($D$16:$J$16,M$8)</f>
        <v>0</v>
      </c>
      <c r="N16" s="50">
        <f t="shared" ref="N16:AB16" si="10">COUNTIF($D$16:$J$16,N$8)</f>
        <v>0</v>
      </c>
      <c r="O16" s="50">
        <f t="shared" si="10"/>
        <v>0</v>
      </c>
      <c r="P16" s="50">
        <f t="shared" si="10"/>
        <v>0</v>
      </c>
      <c r="Q16" s="50">
        <f t="shared" si="10"/>
        <v>0</v>
      </c>
      <c r="R16" s="50">
        <f t="shared" si="10"/>
        <v>0</v>
      </c>
      <c r="S16" s="50">
        <f t="shared" si="10"/>
        <v>0</v>
      </c>
      <c r="T16" s="50">
        <f t="shared" si="10"/>
        <v>0</v>
      </c>
      <c r="U16" s="50">
        <f t="shared" si="10"/>
        <v>0</v>
      </c>
      <c r="V16" s="50">
        <f t="shared" si="10"/>
        <v>0</v>
      </c>
      <c r="W16" s="50">
        <f t="shared" si="10"/>
        <v>0</v>
      </c>
      <c r="X16" s="50">
        <f t="shared" si="10"/>
        <v>0</v>
      </c>
      <c r="Y16" s="50">
        <f t="shared" si="10"/>
        <v>0</v>
      </c>
      <c r="Z16" s="50">
        <f t="shared" si="10"/>
        <v>0</v>
      </c>
      <c r="AA16" s="50">
        <f t="shared" si="10"/>
        <v>6</v>
      </c>
      <c r="AB16" s="50">
        <f t="shared" si="10"/>
        <v>0</v>
      </c>
      <c r="AC16" s="90">
        <f t="shared" si="3"/>
        <v>42</v>
      </c>
      <c r="AD16" s="88"/>
      <c r="AE16" s="49"/>
    </row>
    <row r="17" spans="3:31" x14ac:dyDescent="0.25">
      <c r="C17" s="43" t="s">
        <v>90</v>
      </c>
      <c r="D17" s="69" t="s">
        <v>122</v>
      </c>
      <c r="E17" s="55" t="s">
        <v>123</v>
      </c>
      <c r="F17" s="55" t="s">
        <v>46</v>
      </c>
      <c r="G17" s="69"/>
      <c r="H17" s="69" t="s">
        <v>11</v>
      </c>
      <c r="I17" s="55" t="s">
        <v>38</v>
      </c>
      <c r="J17" s="55" t="s">
        <v>38</v>
      </c>
      <c r="K17" s="84"/>
      <c r="M17" s="50">
        <f>COUNTIF($D$17:$J$17,M$8)</f>
        <v>0</v>
      </c>
      <c r="N17" s="50">
        <f t="shared" ref="N17:AB17" si="11">COUNTIF($D$17:$J$17,N$8)</f>
        <v>1</v>
      </c>
      <c r="O17" s="50">
        <f t="shared" si="11"/>
        <v>0</v>
      </c>
      <c r="P17" s="50">
        <f t="shared" si="11"/>
        <v>0</v>
      </c>
      <c r="Q17" s="50">
        <f t="shared" si="11"/>
        <v>0</v>
      </c>
      <c r="R17" s="50">
        <f t="shared" si="11"/>
        <v>0</v>
      </c>
      <c r="S17" s="50">
        <f t="shared" si="11"/>
        <v>0</v>
      </c>
      <c r="T17" s="50">
        <f t="shared" si="11"/>
        <v>0</v>
      </c>
      <c r="U17" s="50">
        <f t="shared" si="11"/>
        <v>0</v>
      </c>
      <c r="V17" s="50">
        <f t="shared" si="11"/>
        <v>0</v>
      </c>
      <c r="W17" s="50">
        <f t="shared" si="11"/>
        <v>1</v>
      </c>
      <c r="X17" s="50">
        <f t="shared" si="11"/>
        <v>0</v>
      </c>
      <c r="Y17" s="50">
        <f t="shared" si="11"/>
        <v>0</v>
      </c>
      <c r="Z17" s="50">
        <f t="shared" si="11"/>
        <v>2</v>
      </c>
      <c r="AA17" s="50">
        <f t="shared" si="11"/>
        <v>0</v>
      </c>
      <c r="AB17" s="50">
        <f t="shared" si="11"/>
        <v>0</v>
      </c>
      <c r="AC17" s="90">
        <f t="shared" si="3"/>
        <v>31.5</v>
      </c>
      <c r="AD17" s="88"/>
      <c r="AE17" s="49"/>
    </row>
    <row r="18" spans="3:31" x14ac:dyDescent="0.25">
      <c r="C18" s="43" t="s">
        <v>91</v>
      </c>
      <c r="D18" s="69" t="s">
        <v>46</v>
      </c>
      <c r="E18" s="69" t="s">
        <v>26</v>
      </c>
      <c r="F18" s="69" t="s">
        <v>11</v>
      </c>
      <c r="G18" s="56" t="s">
        <v>120</v>
      </c>
      <c r="H18" s="56" t="s">
        <v>14</v>
      </c>
      <c r="I18" s="69" t="s">
        <v>46</v>
      </c>
      <c r="J18" s="69" t="s">
        <v>46</v>
      </c>
      <c r="K18" s="95"/>
      <c r="M18" s="50">
        <f>COUNTIF($D$18:$J$18,M$8)</f>
        <v>0</v>
      </c>
      <c r="N18" s="50">
        <f t="shared" ref="N18:AB18" si="12">COUNTIF($D$18:$J$18,N$8)</f>
        <v>1</v>
      </c>
      <c r="O18" s="50">
        <f t="shared" si="12"/>
        <v>1</v>
      </c>
      <c r="P18" s="50">
        <f t="shared" si="12"/>
        <v>0</v>
      </c>
      <c r="Q18" s="50">
        <f t="shared" si="12"/>
        <v>0</v>
      </c>
      <c r="R18" s="50">
        <f t="shared" si="12"/>
        <v>0</v>
      </c>
      <c r="S18" s="50">
        <f t="shared" si="12"/>
        <v>0</v>
      </c>
      <c r="T18" s="50">
        <f t="shared" si="12"/>
        <v>0</v>
      </c>
      <c r="U18" s="50">
        <f t="shared" si="12"/>
        <v>1</v>
      </c>
      <c r="V18" s="50">
        <f t="shared" si="12"/>
        <v>0</v>
      </c>
      <c r="W18" s="50">
        <f t="shared" si="12"/>
        <v>0</v>
      </c>
      <c r="X18" s="50">
        <f t="shared" si="12"/>
        <v>0</v>
      </c>
      <c r="Y18" s="50">
        <f t="shared" si="12"/>
        <v>0</v>
      </c>
      <c r="Z18" s="50">
        <f t="shared" si="12"/>
        <v>0</v>
      </c>
      <c r="AA18" s="50">
        <f t="shared" si="12"/>
        <v>0</v>
      </c>
      <c r="AB18" s="50">
        <f t="shared" si="12"/>
        <v>0</v>
      </c>
      <c r="AC18" s="90">
        <f t="shared" si="3"/>
        <v>26.500000000000028</v>
      </c>
      <c r="AD18" s="89"/>
      <c r="AE18" s="49"/>
    </row>
    <row r="19" spans="3:31" x14ac:dyDescent="0.25">
      <c r="C19" s="43" t="s">
        <v>92</v>
      </c>
      <c r="D19" s="69" t="s">
        <v>124</v>
      </c>
      <c r="E19" s="69" t="s">
        <v>124</v>
      </c>
      <c r="F19" s="69" t="s">
        <v>124</v>
      </c>
      <c r="G19" s="69" t="s">
        <v>124</v>
      </c>
      <c r="H19" s="69" t="s">
        <v>124</v>
      </c>
      <c r="I19" s="69" t="s">
        <v>46</v>
      </c>
      <c r="J19" s="69" t="s">
        <v>46</v>
      </c>
      <c r="K19" s="95"/>
      <c r="M19" s="50">
        <f>COUNTIF($D$19:$J$19,M$8)</f>
        <v>0</v>
      </c>
      <c r="N19" s="50">
        <f t="shared" ref="N19:AB19" si="13">COUNTIF($D$19:$J$19,N$8)</f>
        <v>0</v>
      </c>
      <c r="O19" s="50">
        <f t="shared" si="13"/>
        <v>0</v>
      </c>
      <c r="P19" s="50">
        <f t="shared" si="13"/>
        <v>0</v>
      </c>
      <c r="Q19" s="50">
        <f t="shared" si="13"/>
        <v>0</v>
      </c>
      <c r="R19" s="50">
        <f t="shared" si="13"/>
        <v>0</v>
      </c>
      <c r="S19" s="50">
        <f t="shared" si="13"/>
        <v>0</v>
      </c>
      <c r="T19" s="50">
        <f t="shared" si="13"/>
        <v>0</v>
      </c>
      <c r="U19" s="50">
        <f t="shared" si="13"/>
        <v>0</v>
      </c>
      <c r="V19" s="50">
        <f t="shared" si="13"/>
        <v>0</v>
      </c>
      <c r="W19" s="50">
        <f t="shared" si="13"/>
        <v>0</v>
      </c>
      <c r="X19" s="50">
        <f t="shared" si="13"/>
        <v>0</v>
      </c>
      <c r="Y19" s="50">
        <f t="shared" si="13"/>
        <v>0</v>
      </c>
      <c r="Z19" s="50">
        <f t="shared" si="13"/>
        <v>0</v>
      </c>
      <c r="AA19" s="50">
        <f t="shared" si="13"/>
        <v>0</v>
      </c>
      <c r="AB19" s="50">
        <f t="shared" si="13"/>
        <v>0</v>
      </c>
      <c r="AC19" s="90">
        <f t="shared" si="3"/>
        <v>0</v>
      </c>
      <c r="AD19" s="88"/>
      <c r="AE19" s="49"/>
    </row>
    <row r="20" spans="3:31" x14ac:dyDescent="0.25">
      <c r="C20" s="43" t="s">
        <v>93</v>
      </c>
      <c r="D20" s="69" t="s">
        <v>11</v>
      </c>
      <c r="E20" s="69" t="s">
        <v>26</v>
      </c>
      <c r="F20" s="69" t="s">
        <v>11</v>
      </c>
      <c r="G20" s="69" t="s">
        <v>11</v>
      </c>
      <c r="H20" s="69" t="s">
        <v>11</v>
      </c>
      <c r="I20" s="69" t="s">
        <v>46</v>
      </c>
      <c r="J20" s="69" t="s">
        <v>46</v>
      </c>
      <c r="K20" s="95"/>
      <c r="M20" s="50">
        <f>COUNTIF($D$20:$J$20,M$8)</f>
        <v>0</v>
      </c>
      <c r="N20" s="50">
        <f t="shared" ref="N20:AB20" si="14">COUNTIF($D$20:$J$20,N$8)</f>
        <v>4</v>
      </c>
      <c r="O20" s="50">
        <f t="shared" si="14"/>
        <v>0</v>
      </c>
      <c r="P20" s="50">
        <f t="shared" si="14"/>
        <v>0</v>
      </c>
      <c r="Q20" s="50">
        <f t="shared" si="14"/>
        <v>0</v>
      </c>
      <c r="R20" s="50">
        <f t="shared" si="14"/>
        <v>0</v>
      </c>
      <c r="S20" s="50">
        <f t="shared" si="14"/>
        <v>0</v>
      </c>
      <c r="T20" s="50">
        <f t="shared" si="14"/>
        <v>0</v>
      </c>
      <c r="U20" s="50">
        <f t="shared" si="14"/>
        <v>1</v>
      </c>
      <c r="V20" s="50">
        <f t="shared" si="14"/>
        <v>0</v>
      </c>
      <c r="W20" s="50">
        <f t="shared" si="14"/>
        <v>0</v>
      </c>
      <c r="X20" s="50">
        <f t="shared" si="14"/>
        <v>0</v>
      </c>
      <c r="Y20" s="50">
        <f t="shared" si="14"/>
        <v>0</v>
      </c>
      <c r="Z20" s="50">
        <f t="shared" si="14"/>
        <v>0</v>
      </c>
      <c r="AA20" s="50">
        <f t="shared" si="14"/>
        <v>0</v>
      </c>
      <c r="AB20" s="50">
        <f t="shared" si="14"/>
        <v>0</v>
      </c>
      <c r="AC20" s="90">
        <f t="shared" si="3"/>
        <v>39</v>
      </c>
      <c r="AD20" s="88"/>
      <c r="AE20" s="49"/>
    </row>
    <row r="21" spans="3:31" x14ac:dyDescent="0.25">
      <c r="C21" s="43" t="s">
        <v>94</v>
      </c>
      <c r="D21" s="56" t="s">
        <v>14</v>
      </c>
      <c r="E21" s="56" t="s">
        <v>20</v>
      </c>
      <c r="F21" s="56" t="s">
        <v>14</v>
      </c>
      <c r="G21" s="56" t="s">
        <v>11</v>
      </c>
      <c r="H21" s="56" t="s">
        <v>11</v>
      </c>
      <c r="I21" s="69" t="s">
        <v>46</v>
      </c>
      <c r="J21" s="69" t="s">
        <v>46</v>
      </c>
      <c r="K21" s="95"/>
      <c r="M21" s="50">
        <f t="shared" ref="M21:AB21" si="15">COUNTIF($D$21:$J$21,M$8)</f>
        <v>0</v>
      </c>
      <c r="N21" s="50">
        <f t="shared" si="15"/>
        <v>2</v>
      </c>
      <c r="O21" s="50">
        <f t="shared" si="15"/>
        <v>2</v>
      </c>
      <c r="P21" s="50">
        <f t="shared" si="15"/>
        <v>0</v>
      </c>
      <c r="Q21" s="50">
        <f t="shared" si="15"/>
        <v>0</v>
      </c>
      <c r="R21" s="50">
        <f t="shared" si="15"/>
        <v>1</v>
      </c>
      <c r="S21" s="50">
        <f t="shared" si="15"/>
        <v>0</v>
      </c>
      <c r="T21" s="50">
        <f t="shared" si="15"/>
        <v>0</v>
      </c>
      <c r="U21" s="50">
        <f t="shared" si="15"/>
        <v>0</v>
      </c>
      <c r="V21" s="50">
        <f t="shared" si="15"/>
        <v>0</v>
      </c>
      <c r="W21" s="50">
        <f t="shared" si="15"/>
        <v>0</v>
      </c>
      <c r="X21" s="50">
        <f t="shared" si="15"/>
        <v>0</v>
      </c>
      <c r="Y21" s="50">
        <f t="shared" si="15"/>
        <v>0</v>
      </c>
      <c r="Z21" s="50">
        <f t="shared" si="15"/>
        <v>0</v>
      </c>
      <c r="AA21" s="50">
        <f t="shared" si="15"/>
        <v>0</v>
      </c>
      <c r="AB21" s="50">
        <f t="shared" si="15"/>
        <v>0</v>
      </c>
      <c r="AC21" s="90">
        <f t="shared" si="3"/>
        <v>42.500000000000057</v>
      </c>
      <c r="AD21" s="88"/>
      <c r="AE21" s="49"/>
    </row>
    <row r="22" spans="3:31" x14ac:dyDescent="0.25">
      <c r="M22" s="74">
        <f>Accueil!L8</f>
        <v>24.166666666666668</v>
      </c>
      <c r="N22" s="74">
        <f>Accueil!L9</f>
        <v>24.3125</v>
      </c>
      <c r="O22" s="74">
        <f>Accueil!L10</f>
        <v>24.416666666666668</v>
      </c>
      <c r="P22" s="74">
        <f>Accueil!L11</f>
        <v>24.229166666666668</v>
      </c>
      <c r="Q22" s="74">
        <f>Accueil!L12</f>
        <v>24.166666666666668</v>
      </c>
      <c r="R22" s="74">
        <f>Accueil!L13</f>
        <v>24.3125</v>
      </c>
      <c r="S22" s="74">
        <f>Accueil!L14</f>
        <v>24.25</v>
      </c>
      <c r="T22" s="74">
        <f>Accueil!L15</f>
        <v>24.125</v>
      </c>
      <c r="U22" s="74">
        <f>Accueil!L16</f>
        <v>24.375</v>
      </c>
      <c r="V22" s="74">
        <f>Accueil!L17</f>
        <v>24.416666666666668</v>
      </c>
      <c r="W22" s="74">
        <f>Accueil!L18</f>
        <v>24.375</v>
      </c>
      <c r="X22" s="74">
        <f>Accueil!L19</f>
        <v>24.3125</v>
      </c>
      <c r="Y22" s="74">
        <f>Accueil!L20</f>
        <v>24.416666666666668</v>
      </c>
      <c r="Z22" s="74">
        <f>Accueil!L21</f>
        <v>24.3125</v>
      </c>
      <c r="AA22" s="74">
        <v>0.29166666666666669</v>
      </c>
      <c r="AB22" s="74">
        <v>0.29166666666666669</v>
      </c>
      <c r="AC22" s="49"/>
      <c r="AD22" s="49"/>
      <c r="AE22" s="49"/>
    </row>
    <row r="23" spans="3:31" x14ac:dyDescent="0.25">
      <c r="H23" s="111" t="s">
        <v>118</v>
      </c>
      <c r="I23" s="111"/>
      <c r="M23">
        <f>(M22-INT(M22))*24</f>
        <v>4.0000000000000284</v>
      </c>
      <c r="N23">
        <f t="shared" ref="N23:AB23" si="16">(N22-INT(N22))*24</f>
        <v>7.5</v>
      </c>
      <c r="O23">
        <f t="shared" si="16"/>
        <v>10.000000000000028</v>
      </c>
      <c r="P23">
        <f t="shared" si="16"/>
        <v>5.5000000000000284</v>
      </c>
      <c r="Q23">
        <f t="shared" si="16"/>
        <v>4.0000000000000284</v>
      </c>
      <c r="R23">
        <f t="shared" si="16"/>
        <v>7.5</v>
      </c>
      <c r="S23">
        <f t="shared" si="16"/>
        <v>6</v>
      </c>
      <c r="T23">
        <f t="shared" si="16"/>
        <v>3</v>
      </c>
      <c r="U23">
        <f t="shared" si="16"/>
        <v>9</v>
      </c>
      <c r="V23">
        <f t="shared" si="16"/>
        <v>10.000000000000028</v>
      </c>
      <c r="W23">
        <f t="shared" si="16"/>
        <v>9</v>
      </c>
      <c r="X23">
        <f t="shared" si="16"/>
        <v>7.5</v>
      </c>
      <c r="Y23">
        <f t="shared" si="16"/>
        <v>10.000000000000028</v>
      </c>
      <c r="Z23">
        <f t="shared" si="16"/>
        <v>7.5</v>
      </c>
      <c r="AA23">
        <f t="shared" si="16"/>
        <v>7</v>
      </c>
      <c r="AB23">
        <f t="shared" si="16"/>
        <v>7</v>
      </c>
      <c r="AC23" s="49"/>
      <c r="AD23" s="49"/>
      <c r="AE23" s="49"/>
    </row>
    <row r="24" spans="3:31" x14ac:dyDescent="0.25">
      <c r="H24" s="50" t="s">
        <v>116</v>
      </c>
      <c r="I24" s="50" t="s">
        <v>117</v>
      </c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84"/>
      <c r="AC24" s="49"/>
      <c r="AD24" s="49"/>
      <c r="AE24" s="49"/>
    </row>
    <row r="25" spans="3:31" x14ac:dyDescent="0.25">
      <c r="C25" t="s">
        <v>155</v>
      </c>
      <c r="H25" s="50">
        <v>2</v>
      </c>
      <c r="I25" s="50" t="s">
        <v>104</v>
      </c>
      <c r="L25" t="str">
        <f>INDEX(I25:I36,MATCH(nbre_roul,H25:H36),0,1)</f>
        <v>mat_8</v>
      </c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84"/>
      <c r="AC25" s="49"/>
      <c r="AD25" s="49"/>
      <c r="AE25" s="49"/>
    </row>
    <row r="26" spans="3:31" x14ac:dyDescent="0.25">
      <c r="H26" s="50">
        <v>3</v>
      </c>
      <c r="I26" s="50" t="s">
        <v>105</v>
      </c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84"/>
      <c r="AC26" s="49"/>
      <c r="AD26" s="49"/>
      <c r="AE26" s="49"/>
    </row>
    <row r="27" spans="3:31" x14ac:dyDescent="0.25">
      <c r="H27" s="50">
        <v>4</v>
      </c>
      <c r="I27" s="50" t="s">
        <v>106</v>
      </c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84"/>
      <c r="AC27" s="49"/>
      <c r="AD27" s="49"/>
      <c r="AE27" s="49"/>
    </row>
    <row r="28" spans="3:31" x14ac:dyDescent="0.25">
      <c r="H28" s="50">
        <v>5</v>
      </c>
      <c r="I28" s="50" t="s">
        <v>107</v>
      </c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84"/>
      <c r="AC28" s="49"/>
      <c r="AD28" s="49"/>
      <c r="AE28" s="49"/>
    </row>
    <row r="29" spans="3:31" x14ac:dyDescent="0.25">
      <c r="H29" s="50">
        <v>6</v>
      </c>
      <c r="I29" s="50" t="s">
        <v>108</v>
      </c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84"/>
      <c r="AC29" s="49"/>
      <c r="AD29" s="49"/>
      <c r="AE29" s="49"/>
    </row>
    <row r="30" spans="3:31" x14ac:dyDescent="0.25">
      <c r="H30" s="50">
        <v>7</v>
      </c>
      <c r="I30" s="50" t="s">
        <v>109</v>
      </c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84"/>
      <c r="AC30" s="49"/>
      <c r="AD30" s="49"/>
      <c r="AE30" s="49"/>
    </row>
    <row r="31" spans="3:31" x14ac:dyDescent="0.25">
      <c r="H31" s="50">
        <v>8</v>
      </c>
      <c r="I31" s="50" t="s">
        <v>110</v>
      </c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84"/>
      <c r="AC31" s="49"/>
      <c r="AD31" s="49"/>
      <c r="AE31" s="49"/>
    </row>
    <row r="32" spans="3:31" x14ac:dyDescent="0.25">
      <c r="H32" s="50">
        <v>9</v>
      </c>
      <c r="I32" s="50" t="s">
        <v>111</v>
      </c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84"/>
      <c r="AC32" s="49"/>
      <c r="AD32" s="49"/>
      <c r="AE32" s="49"/>
    </row>
    <row r="33" spans="8:31" x14ac:dyDescent="0.25">
      <c r="H33" s="50">
        <v>10</v>
      </c>
      <c r="I33" s="50" t="s">
        <v>112</v>
      </c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84"/>
      <c r="AC33" s="49"/>
      <c r="AD33" s="49"/>
      <c r="AE33" s="49"/>
    </row>
    <row r="34" spans="8:31" x14ac:dyDescent="0.25">
      <c r="H34" s="50">
        <v>11</v>
      </c>
      <c r="I34" s="50" t="s">
        <v>113</v>
      </c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84"/>
      <c r="AC34" s="49"/>
      <c r="AD34" s="49"/>
      <c r="AE34" s="49"/>
    </row>
    <row r="35" spans="8:31" x14ac:dyDescent="0.25">
      <c r="H35" s="50">
        <v>12</v>
      </c>
      <c r="I35" s="50" t="s">
        <v>114</v>
      </c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84"/>
      <c r="AC35" s="49"/>
      <c r="AD35" s="49"/>
      <c r="AE35" s="49"/>
    </row>
    <row r="36" spans="8:31" x14ac:dyDescent="0.25">
      <c r="H36" s="50">
        <v>13</v>
      </c>
      <c r="I36" s="50" t="s">
        <v>115</v>
      </c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84"/>
      <c r="AC36" s="49"/>
      <c r="AD36" s="49"/>
      <c r="AE36" s="49"/>
    </row>
    <row r="37" spans="8:31" x14ac:dyDescent="0.25">
      <c r="AC37" s="49"/>
      <c r="AD37" s="49"/>
      <c r="AE37" s="49"/>
    </row>
  </sheetData>
  <mergeCells count="1">
    <mergeCell ref="H23:I23"/>
  </mergeCells>
  <conditionalFormatting sqref="C9:C21 B2">
    <cfRule type="containsText" dxfId="112" priority="119" operator="containsText" text="wj">
      <formula>NOT(ISERROR(SEARCH("wj",B2)))</formula>
    </cfRule>
    <cfRule type="containsText" dxfId="111" priority="120" operator="containsText" text="ws">
      <formula>NOT(ISERROR(SEARCH("ws",B2)))</formula>
    </cfRule>
    <cfRule type="containsText" dxfId="110" priority="121" operator="containsText" text="WM">
      <formula>NOT(ISERROR(SEARCH("WM",B2)))</formula>
    </cfRule>
    <cfRule type="containsText" dxfId="109" priority="122" operator="containsText" text="F">
      <formula>NOT(ISERROR(SEARCH("F",B2)))</formula>
    </cfRule>
    <cfRule type="containsText" dxfId="108" priority="123" operator="containsText" text="CT">
      <formula>NOT(ISERROR(SEARCH("CT",B2)))</formula>
    </cfRule>
    <cfRule type="containsText" dxfId="107" priority="124" operator="containsText" text="CA">
      <formula>NOT(ISERROR(SEARCH("CA",B2)))</formula>
    </cfRule>
    <cfRule type="containsText" dxfId="106" priority="125" operator="containsText" text="RH">
      <formula>NOT(ISERROR(SEARCH("RH",B2)))</formula>
    </cfRule>
    <cfRule type="beginsWith" dxfId="105" priority="126" operator="beginsWith" text="N">
      <formula>LEFT(B2,LEN("N"))="N"</formula>
    </cfRule>
  </conditionalFormatting>
  <conditionalFormatting sqref="D19:K20">
    <cfRule type="containsText" dxfId="104" priority="102" operator="containsText" text="wj">
      <formula>NOT(ISERROR(SEARCH("wj",D19)))</formula>
    </cfRule>
    <cfRule type="containsText" dxfId="103" priority="103" operator="containsText" text="ws">
      <formula>NOT(ISERROR(SEARCH("ws",D19)))</formula>
    </cfRule>
    <cfRule type="containsText" dxfId="102" priority="104" operator="containsText" text="WM">
      <formula>NOT(ISERROR(SEARCH("WM",D19)))</formula>
    </cfRule>
    <cfRule type="containsText" dxfId="101" priority="105" operator="containsText" text="F">
      <formula>NOT(ISERROR(SEARCH("F",D19)))</formula>
    </cfRule>
    <cfRule type="containsText" dxfId="100" priority="106" operator="containsText" text="CT">
      <formula>NOT(ISERROR(SEARCH("CT",D19)))</formula>
    </cfRule>
    <cfRule type="containsText" dxfId="99" priority="107" operator="containsText" text="CA">
      <formula>NOT(ISERROR(SEARCH("CA",D19)))</formula>
    </cfRule>
    <cfRule type="containsText" dxfId="98" priority="108" operator="containsText" text="RH">
      <formula>NOT(ISERROR(SEARCH("RH",D19)))</formula>
    </cfRule>
    <cfRule type="beginsWith" dxfId="97" priority="109" operator="beginsWith" text="N">
      <formula>LEFT(D19,LEN("N"))="N"</formula>
    </cfRule>
  </conditionalFormatting>
  <conditionalFormatting sqref="D19:K20">
    <cfRule type="containsText" dxfId="96" priority="101" operator="containsText" text="CGP">
      <formula>NOT(ISERROR(SEARCH("CGP",D19)))</formula>
    </cfRule>
  </conditionalFormatting>
  <conditionalFormatting sqref="D19:K20">
    <cfRule type="containsText" dxfId="95" priority="75" operator="containsText" text="wj">
      <formula>NOT(ISERROR(SEARCH("wj",D19)))</formula>
    </cfRule>
    <cfRule type="containsText" dxfId="94" priority="76" operator="containsText" text="ws">
      <formula>NOT(ISERROR(SEARCH("ws",D19)))</formula>
    </cfRule>
    <cfRule type="containsText" dxfId="93" priority="77" operator="containsText" text="WM">
      <formula>NOT(ISERROR(SEARCH("WM",D19)))</formula>
    </cfRule>
    <cfRule type="containsText" dxfId="92" priority="78" operator="containsText" text="F">
      <formula>NOT(ISERROR(SEARCH("F",D19)))</formula>
    </cfRule>
    <cfRule type="containsText" dxfId="91" priority="79" operator="containsText" text="16S">
      <formula>NOT(ISERROR(SEARCH("16S",D19)))</formula>
    </cfRule>
    <cfRule type="containsText" dxfId="90" priority="80" operator="containsText" text="CT">
      <formula>NOT(ISERROR(SEARCH("CT",D19)))</formula>
    </cfRule>
    <cfRule type="containsText" dxfId="89" priority="81" operator="containsText" text="CA">
      <formula>NOT(ISERROR(SEARCH("CA",D19)))</formula>
    </cfRule>
    <cfRule type="containsText" dxfId="88" priority="82" operator="containsText" text="RH">
      <formula>NOT(ISERROR(SEARCH("RH",D19)))</formula>
    </cfRule>
  </conditionalFormatting>
  <conditionalFormatting sqref="D19:K20">
    <cfRule type="containsText" dxfId="87" priority="65" operator="containsText" text="CGP">
      <formula>NOT(ISERROR(SEARCH("CGP",D19)))</formula>
    </cfRule>
    <cfRule type="containsText" dxfId="86" priority="67" operator="containsText" text="wj">
      <formula>NOT(ISERROR(SEARCH("wj",D19)))</formula>
    </cfRule>
    <cfRule type="containsText" dxfId="85" priority="68" operator="containsText" text="ws">
      <formula>NOT(ISERROR(SEARCH("ws",D19)))</formula>
    </cfRule>
    <cfRule type="containsText" dxfId="84" priority="69" operator="containsText" text="WM">
      <formula>NOT(ISERROR(SEARCH("WM",D19)))</formula>
    </cfRule>
    <cfRule type="containsText" dxfId="83" priority="70" operator="containsText" text="F">
      <formula>NOT(ISERROR(SEARCH("F",D19)))</formula>
    </cfRule>
    <cfRule type="containsText" dxfId="82" priority="71" operator="containsText" text="16S">
      <formula>NOT(ISERROR(SEARCH("16S",D19)))</formula>
    </cfRule>
    <cfRule type="containsText" dxfId="81" priority="72" operator="containsText" text="CT">
      <formula>NOT(ISERROR(SEARCH("CT",D19)))</formula>
    </cfRule>
    <cfRule type="containsText" dxfId="80" priority="73" operator="containsText" text="CA">
      <formula>NOT(ISERROR(SEARCH("CA",D19)))</formula>
    </cfRule>
    <cfRule type="containsText" dxfId="79" priority="74" operator="containsText" text="RH">
      <formula>NOT(ISERROR(SEARCH("RH",D19)))</formula>
    </cfRule>
  </conditionalFormatting>
  <conditionalFormatting sqref="D19:K20">
    <cfRule type="containsText" dxfId="78" priority="66" operator="containsText" text="TP">
      <formula>NOT(ISERROR(SEARCH("TP",D19)))</formula>
    </cfRule>
  </conditionalFormatting>
  <conditionalFormatting sqref="D19:K20">
    <cfRule type="containsText" dxfId="77" priority="64" operator="containsText" text="REC">
      <formula>NOT(ISERROR(SEARCH("REC",D19)))</formula>
    </cfRule>
  </conditionalFormatting>
  <conditionalFormatting sqref="M8:AB8">
    <cfRule type="containsText" dxfId="76" priority="56" operator="containsText" text="wj">
      <formula>NOT(ISERROR(SEARCH("wj",M8)))</formula>
    </cfRule>
    <cfRule type="containsText" dxfId="75" priority="57" operator="containsText" text="ws">
      <formula>NOT(ISERROR(SEARCH("ws",M8)))</formula>
    </cfRule>
    <cfRule type="containsText" dxfId="74" priority="58" operator="containsText" text="WM">
      <formula>NOT(ISERROR(SEARCH("WM",M8)))</formula>
    </cfRule>
    <cfRule type="containsText" dxfId="73" priority="59" operator="containsText" text="F">
      <formula>NOT(ISERROR(SEARCH("F",M8)))</formula>
    </cfRule>
    <cfRule type="containsText" dxfId="72" priority="60" operator="containsText" text="16S">
      <formula>NOT(ISERROR(SEARCH("16S",M8)))</formula>
    </cfRule>
    <cfRule type="containsText" dxfId="71" priority="61" operator="containsText" text="CT">
      <formula>NOT(ISERROR(SEARCH("CT",M8)))</formula>
    </cfRule>
    <cfRule type="containsText" dxfId="70" priority="62" operator="containsText" text="CA">
      <formula>NOT(ISERROR(SEARCH("CA",M8)))</formula>
    </cfRule>
    <cfRule type="containsText" dxfId="69" priority="63" operator="containsText" text="RH">
      <formula>NOT(ISERROR(SEARCH("RH",M8)))</formula>
    </cfRule>
  </conditionalFormatting>
  <conditionalFormatting sqref="I21:K21">
    <cfRule type="containsText" dxfId="68" priority="48" operator="containsText" text="wj">
      <formula>NOT(ISERROR(SEARCH("wj",I21)))</formula>
    </cfRule>
    <cfRule type="containsText" dxfId="67" priority="49" operator="containsText" text="ws">
      <formula>NOT(ISERROR(SEARCH("ws",I21)))</formula>
    </cfRule>
    <cfRule type="containsText" dxfId="66" priority="50" operator="containsText" text="WM">
      <formula>NOT(ISERROR(SEARCH("WM",I21)))</formula>
    </cfRule>
    <cfRule type="containsText" dxfId="65" priority="51" operator="containsText" text="F">
      <formula>NOT(ISERROR(SEARCH("F",I21)))</formula>
    </cfRule>
    <cfRule type="containsText" dxfId="64" priority="52" operator="containsText" text="16S">
      <formula>NOT(ISERROR(SEARCH("16S",I21)))</formula>
    </cfRule>
    <cfRule type="containsText" dxfId="63" priority="53" operator="containsText" text="CT">
      <formula>NOT(ISERROR(SEARCH("CT",I21)))</formula>
    </cfRule>
    <cfRule type="containsText" dxfId="62" priority="54" operator="containsText" text="CA">
      <formula>NOT(ISERROR(SEARCH("CA",I21)))</formula>
    </cfRule>
    <cfRule type="containsText" dxfId="61" priority="55" operator="containsText" text="RH">
      <formula>NOT(ISERROR(SEARCH("RH",I21)))</formula>
    </cfRule>
  </conditionalFormatting>
  <conditionalFormatting sqref="I21:K21">
    <cfRule type="containsText" dxfId="60" priority="38" operator="containsText" text="CGP">
      <formula>NOT(ISERROR(SEARCH("CGP",I21)))</formula>
    </cfRule>
    <cfRule type="containsText" dxfId="59" priority="40" operator="containsText" text="wj">
      <formula>NOT(ISERROR(SEARCH("wj",I21)))</formula>
    </cfRule>
    <cfRule type="containsText" dxfId="58" priority="41" operator="containsText" text="ws">
      <formula>NOT(ISERROR(SEARCH("ws",I21)))</formula>
    </cfRule>
    <cfRule type="containsText" dxfId="57" priority="42" operator="containsText" text="WM">
      <formula>NOT(ISERROR(SEARCH("WM",I21)))</formula>
    </cfRule>
    <cfRule type="containsText" dxfId="56" priority="43" operator="containsText" text="F">
      <formula>NOT(ISERROR(SEARCH("F",I21)))</formula>
    </cfRule>
    <cfRule type="containsText" dxfId="55" priority="44" operator="containsText" text="16S">
      <formula>NOT(ISERROR(SEARCH("16S",I21)))</formula>
    </cfRule>
    <cfRule type="containsText" dxfId="54" priority="45" operator="containsText" text="CT">
      <formula>NOT(ISERROR(SEARCH("CT",I21)))</formula>
    </cfRule>
    <cfRule type="containsText" dxfId="53" priority="46" operator="containsText" text="CA">
      <formula>NOT(ISERROR(SEARCH("CA",I21)))</formula>
    </cfRule>
    <cfRule type="containsText" dxfId="52" priority="47" operator="containsText" text="RH">
      <formula>NOT(ISERROR(SEARCH("RH",I21)))</formula>
    </cfRule>
  </conditionalFormatting>
  <conditionalFormatting sqref="I21:K21">
    <cfRule type="containsText" dxfId="51" priority="39" operator="containsText" text="TP">
      <formula>NOT(ISERROR(SEARCH("TP",I21)))</formula>
    </cfRule>
  </conditionalFormatting>
  <conditionalFormatting sqref="I21:K21">
    <cfRule type="containsText" dxfId="50" priority="37" operator="containsText" text="REC">
      <formula>NOT(ISERROR(SEARCH("REC",I21)))</formula>
    </cfRule>
  </conditionalFormatting>
  <conditionalFormatting sqref="D9:K18">
    <cfRule type="containsText" dxfId="49" priority="29" operator="containsText" text="wj">
      <formula>NOT(ISERROR(SEARCH("wj",D9)))</formula>
    </cfRule>
    <cfRule type="containsText" dxfId="48" priority="30" operator="containsText" text="ws">
      <formula>NOT(ISERROR(SEARCH("ws",D9)))</formula>
    </cfRule>
    <cfRule type="containsText" dxfId="47" priority="31" operator="containsText" text="WM">
      <formula>NOT(ISERROR(SEARCH("WM",D9)))</formula>
    </cfRule>
    <cfRule type="containsText" dxfId="46" priority="32" operator="containsText" text="F">
      <formula>NOT(ISERROR(SEARCH("F",D9)))</formula>
    </cfRule>
    <cfRule type="containsText" dxfId="45" priority="33" operator="containsText" text="16S">
      <formula>NOT(ISERROR(SEARCH("16S",D9)))</formula>
    </cfRule>
    <cfRule type="containsText" dxfId="44" priority="34" operator="containsText" text="CT">
      <formula>NOT(ISERROR(SEARCH("CT",D9)))</formula>
    </cfRule>
    <cfRule type="containsText" dxfId="43" priority="35" operator="containsText" text="CA">
      <formula>NOT(ISERROR(SEARCH("CA",D9)))</formula>
    </cfRule>
    <cfRule type="containsText" dxfId="42" priority="36" operator="containsText" text="RH">
      <formula>NOT(ISERROR(SEARCH("RH",D9)))</formula>
    </cfRule>
  </conditionalFormatting>
  <conditionalFormatting sqref="D9:K18">
    <cfRule type="containsText" dxfId="41" priority="19" operator="containsText" text="CGP">
      <formula>NOT(ISERROR(SEARCH("CGP",D9)))</formula>
    </cfRule>
    <cfRule type="containsText" dxfId="40" priority="21" operator="containsText" text="wj">
      <formula>NOT(ISERROR(SEARCH("wj",D9)))</formula>
    </cfRule>
    <cfRule type="containsText" dxfId="39" priority="22" operator="containsText" text="ws">
      <formula>NOT(ISERROR(SEARCH("ws",D9)))</formula>
    </cfRule>
    <cfRule type="containsText" dxfId="38" priority="23" operator="containsText" text="WM">
      <formula>NOT(ISERROR(SEARCH("WM",D9)))</formula>
    </cfRule>
    <cfRule type="containsText" dxfId="37" priority="24" operator="containsText" text="F">
      <formula>NOT(ISERROR(SEARCH("F",D9)))</formula>
    </cfRule>
    <cfRule type="containsText" dxfId="36" priority="25" operator="containsText" text="16S">
      <formula>NOT(ISERROR(SEARCH("16S",D9)))</formula>
    </cfRule>
    <cfRule type="containsText" dxfId="35" priority="26" operator="containsText" text="CT">
      <formula>NOT(ISERROR(SEARCH("CT",D9)))</formula>
    </cfRule>
    <cfRule type="containsText" dxfId="34" priority="27" operator="containsText" text="CA">
      <formula>NOT(ISERROR(SEARCH("CA",D9)))</formula>
    </cfRule>
    <cfRule type="containsText" dxfId="33" priority="28" operator="containsText" text="RH">
      <formula>NOT(ISERROR(SEARCH("RH",D9)))</formula>
    </cfRule>
  </conditionalFormatting>
  <conditionalFormatting sqref="D10:I10 D9:H9 D11:H18 I16">
    <cfRule type="containsText" dxfId="32" priority="20" operator="containsText" text="TP">
      <formula>NOT(ISERROR(SEARCH("TP",D9)))</formula>
    </cfRule>
  </conditionalFormatting>
  <conditionalFormatting sqref="D21:H21">
    <cfRule type="containsText" dxfId="31" priority="11" operator="containsText" text="wj">
      <formula>NOT(ISERROR(SEARCH("wj",D21)))</formula>
    </cfRule>
    <cfRule type="containsText" dxfId="30" priority="12" operator="containsText" text="ws">
      <formula>NOT(ISERROR(SEARCH("ws",D21)))</formula>
    </cfRule>
    <cfRule type="containsText" dxfId="29" priority="13" operator="containsText" text="WM">
      <formula>NOT(ISERROR(SEARCH("WM",D21)))</formula>
    </cfRule>
    <cfRule type="containsText" dxfId="28" priority="14" operator="containsText" text="F">
      <formula>NOT(ISERROR(SEARCH("F",D21)))</formula>
    </cfRule>
    <cfRule type="containsText" dxfId="27" priority="15" operator="containsText" text="16S">
      <formula>NOT(ISERROR(SEARCH("16S",D21)))</formula>
    </cfRule>
    <cfRule type="containsText" dxfId="26" priority="16" operator="containsText" text="CT">
      <formula>NOT(ISERROR(SEARCH("CT",D21)))</formula>
    </cfRule>
    <cfRule type="containsText" dxfId="25" priority="17" operator="containsText" text="CA">
      <formula>NOT(ISERROR(SEARCH("CA",D21)))</formula>
    </cfRule>
    <cfRule type="containsText" dxfId="24" priority="18" operator="containsText" text="RH">
      <formula>NOT(ISERROR(SEARCH("RH",D21)))</formula>
    </cfRule>
  </conditionalFormatting>
  <conditionalFormatting sqref="D21:H21">
    <cfRule type="containsText" dxfId="23" priority="1" operator="containsText" text="CGP">
      <formula>NOT(ISERROR(SEARCH("CGP",D21)))</formula>
    </cfRule>
    <cfRule type="containsText" dxfId="22" priority="3" operator="containsText" text="wj">
      <formula>NOT(ISERROR(SEARCH("wj",D21)))</formula>
    </cfRule>
    <cfRule type="containsText" dxfId="21" priority="4" operator="containsText" text="ws">
      <formula>NOT(ISERROR(SEARCH("ws",D21)))</formula>
    </cfRule>
    <cfRule type="containsText" dxfId="20" priority="5" operator="containsText" text="WM">
      <formula>NOT(ISERROR(SEARCH("WM",D21)))</formula>
    </cfRule>
    <cfRule type="containsText" dxfId="19" priority="6" operator="containsText" text="F">
      <formula>NOT(ISERROR(SEARCH("F",D21)))</formula>
    </cfRule>
    <cfRule type="containsText" dxfId="18" priority="7" operator="containsText" text="16S">
      <formula>NOT(ISERROR(SEARCH("16S",D21)))</formula>
    </cfRule>
    <cfRule type="containsText" dxfId="17" priority="8" operator="containsText" text="CT">
      <formula>NOT(ISERROR(SEARCH("CT",D21)))</formula>
    </cfRule>
    <cfRule type="containsText" dxfId="16" priority="9" operator="containsText" text="CA">
      <formula>NOT(ISERROR(SEARCH("CA",D21)))</formula>
    </cfRule>
    <cfRule type="containsText" dxfId="15" priority="10" operator="containsText" text="RH">
      <formula>NOT(ISERROR(SEARCH("RH",D21)))</formula>
    </cfRule>
  </conditionalFormatting>
  <conditionalFormatting sqref="D21:H21">
    <cfRule type="containsText" dxfId="14" priority="2" operator="containsText" text="TP">
      <formula>NOT(ISERROR(SEARCH("TP",D21)))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28"/>
  <sheetViews>
    <sheetView showZeros="0" tabSelected="1" workbookViewId="0">
      <selection activeCell="AI21" sqref="AI21"/>
    </sheetView>
  </sheetViews>
  <sheetFormatPr baseColWidth="10" defaultRowHeight="15" x14ac:dyDescent="0.25"/>
  <cols>
    <col min="1" max="1" width="3.85546875" customWidth="1"/>
    <col min="2" max="2" width="19.85546875" customWidth="1"/>
    <col min="3" max="33" width="3.85546875" customWidth="1"/>
  </cols>
  <sheetData>
    <row r="1" spans="1:35" x14ac:dyDescent="0.25">
      <c r="A1" s="62">
        <f>DATE(anneeclass,Matrice!F3,1)</f>
        <v>42767</v>
      </c>
      <c r="AI1">
        <f>nbre_roul</f>
        <v>8</v>
      </c>
    </row>
    <row r="2" spans="1:35" ht="18.75" x14ac:dyDescent="0.3">
      <c r="A2" s="62"/>
      <c r="C2" s="112" t="str">
        <f>PROPER("mois de "&amp;TEXT(DATE_DEB,"mmmm aaa"))</f>
        <v>Mois De Février 2017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</row>
    <row r="3" spans="1:35" x14ac:dyDescent="0.25">
      <c r="B3" t="s">
        <v>95</v>
      </c>
      <c r="C3" t="b">
        <f>IF(ISNA(VLOOKUP(C$6,joursferr,1,FALSE)),FALSE,TRUE)</f>
        <v>0</v>
      </c>
      <c r="D3" t="b">
        <f t="shared" ref="D3:AG3" si="0">IF(ISNA(VLOOKUP(D$6,joursferr,1,FALSE)),FALSE,TRUE)</f>
        <v>0</v>
      </c>
      <c r="E3" t="b">
        <f t="shared" si="0"/>
        <v>0</v>
      </c>
      <c r="F3" t="b">
        <f t="shared" si="0"/>
        <v>0</v>
      </c>
      <c r="G3" t="b">
        <f t="shared" si="0"/>
        <v>0</v>
      </c>
      <c r="H3" t="b">
        <f t="shared" si="0"/>
        <v>0</v>
      </c>
      <c r="I3" t="b">
        <f t="shared" si="0"/>
        <v>0</v>
      </c>
      <c r="J3" t="b">
        <f t="shared" si="0"/>
        <v>0</v>
      </c>
      <c r="K3" t="b">
        <f t="shared" si="0"/>
        <v>0</v>
      </c>
      <c r="L3" t="b">
        <f t="shared" si="0"/>
        <v>0</v>
      </c>
      <c r="M3" t="b">
        <f t="shared" si="0"/>
        <v>0</v>
      </c>
      <c r="N3" t="b">
        <f t="shared" si="0"/>
        <v>0</v>
      </c>
      <c r="O3" t="b">
        <f t="shared" si="0"/>
        <v>0</v>
      </c>
      <c r="P3" t="b">
        <f>IF(ISNA(VLOOKUP(P$6,joursferr,1,FALSE)),FALSE,TRUE)</f>
        <v>0</v>
      </c>
      <c r="Q3" t="b">
        <f t="shared" si="0"/>
        <v>0</v>
      </c>
      <c r="R3" t="b">
        <f t="shared" si="0"/>
        <v>0</v>
      </c>
      <c r="S3" t="b">
        <f t="shared" si="0"/>
        <v>0</v>
      </c>
      <c r="T3" t="b">
        <f t="shared" si="0"/>
        <v>0</v>
      </c>
      <c r="U3" t="b">
        <f t="shared" si="0"/>
        <v>0</v>
      </c>
      <c r="V3" t="b">
        <f t="shared" si="0"/>
        <v>0</v>
      </c>
      <c r="W3" t="b">
        <f t="shared" si="0"/>
        <v>0</v>
      </c>
      <c r="X3" t="b">
        <f t="shared" si="0"/>
        <v>0</v>
      </c>
      <c r="Y3" t="b">
        <f t="shared" si="0"/>
        <v>0</v>
      </c>
      <c r="Z3" t="b">
        <f t="shared" si="0"/>
        <v>0</v>
      </c>
      <c r="AA3" t="b">
        <f t="shared" si="0"/>
        <v>0</v>
      </c>
      <c r="AB3" t="b">
        <f t="shared" si="0"/>
        <v>0</v>
      </c>
      <c r="AC3" t="b">
        <f t="shared" si="0"/>
        <v>0</v>
      </c>
      <c r="AD3" t="b">
        <f t="shared" si="0"/>
        <v>0</v>
      </c>
      <c r="AE3" t="b">
        <f t="shared" si="0"/>
        <v>0</v>
      </c>
      <c r="AF3" t="b">
        <f t="shared" si="0"/>
        <v>0</v>
      </c>
      <c r="AG3" t="b">
        <f t="shared" si="0"/>
        <v>0</v>
      </c>
    </row>
    <row r="4" spans="1:35" x14ac:dyDescent="0.25">
      <c r="B4" t="s">
        <v>96</v>
      </c>
      <c r="C4">
        <f t="shared" ref="C4:AG4" si="1">MOD(QUOTIENT((C6-datedebutcycle),7),nbre_roul)+1</f>
        <v>3</v>
      </c>
      <c r="D4">
        <f t="shared" si="1"/>
        <v>3</v>
      </c>
      <c r="E4">
        <f t="shared" si="1"/>
        <v>3</v>
      </c>
      <c r="F4">
        <f t="shared" si="1"/>
        <v>3</v>
      </c>
      <c r="G4">
        <f t="shared" si="1"/>
        <v>3</v>
      </c>
      <c r="H4">
        <f t="shared" si="1"/>
        <v>4</v>
      </c>
      <c r="I4">
        <f t="shared" si="1"/>
        <v>4</v>
      </c>
      <c r="J4">
        <f t="shared" si="1"/>
        <v>4</v>
      </c>
      <c r="K4">
        <f t="shared" si="1"/>
        <v>4</v>
      </c>
      <c r="L4">
        <f t="shared" si="1"/>
        <v>4</v>
      </c>
      <c r="M4">
        <f t="shared" si="1"/>
        <v>4</v>
      </c>
      <c r="N4">
        <f t="shared" si="1"/>
        <v>4</v>
      </c>
      <c r="O4">
        <f t="shared" si="1"/>
        <v>5</v>
      </c>
      <c r="P4">
        <f t="shared" si="1"/>
        <v>5</v>
      </c>
      <c r="Q4">
        <f t="shared" si="1"/>
        <v>5</v>
      </c>
      <c r="R4">
        <f t="shared" si="1"/>
        <v>5</v>
      </c>
      <c r="S4">
        <f t="shared" si="1"/>
        <v>5</v>
      </c>
      <c r="T4">
        <f t="shared" si="1"/>
        <v>5</v>
      </c>
      <c r="U4">
        <f t="shared" si="1"/>
        <v>5</v>
      </c>
      <c r="V4">
        <f t="shared" si="1"/>
        <v>6</v>
      </c>
      <c r="W4">
        <f t="shared" si="1"/>
        <v>6</v>
      </c>
      <c r="X4">
        <f t="shared" si="1"/>
        <v>6</v>
      </c>
      <c r="Y4">
        <f t="shared" si="1"/>
        <v>6</v>
      </c>
      <c r="Z4">
        <f t="shared" si="1"/>
        <v>6</v>
      </c>
      <c r="AA4">
        <f t="shared" si="1"/>
        <v>6</v>
      </c>
      <c r="AB4">
        <f t="shared" si="1"/>
        <v>6</v>
      </c>
      <c r="AC4">
        <f t="shared" si="1"/>
        <v>7</v>
      </c>
      <c r="AD4">
        <f t="shared" si="1"/>
        <v>7</v>
      </c>
      <c r="AE4">
        <f t="shared" si="1"/>
        <v>7</v>
      </c>
      <c r="AF4">
        <f t="shared" si="1"/>
        <v>7</v>
      </c>
      <c r="AG4">
        <f t="shared" si="1"/>
        <v>7</v>
      </c>
    </row>
    <row r="5" spans="1:35" x14ac:dyDescent="0.25">
      <c r="B5" t="s">
        <v>97</v>
      </c>
      <c r="C5">
        <f>WEEKDAY(C6,2)</f>
        <v>3</v>
      </c>
      <c r="D5">
        <f t="shared" ref="D5:AG5" si="2">WEEKDAY(D6,2)</f>
        <v>4</v>
      </c>
      <c r="E5">
        <f t="shared" si="2"/>
        <v>5</v>
      </c>
      <c r="F5">
        <f t="shared" si="2"/>
        <v>6</v>
      </c>
      <c r="G5">
        <f t="shared" si="2"/>
        <v>7</v>
      </c>
      <c r="H5">
        <f t="shared" si="2"/>
        <v>1</v>
      </c>
      <c r="I5">
        <f t="shared" si="2"/>
        <v>2</v>
      </c>
      <c r="J5">
        <f t="shared" si="2"/>
        <v>3</v>
      </c>
      <c r="K5">
        <f t="shared" si="2"/>
        <v>4</v>
      </c>
      <c r="L5">
        <f t="shared" si="2"/>
        <v>5</v>
      </c>
      <c r="M5">
        <f t="shared" si="2"/>
        <v>6</v>
      </c>
      <c r="N5">
        <f t="shared" si="2"/>
        <v>7</v>
      </c>
      <c r="O5">
        <f t="shared" si="2"/>
        <v>1</v>
      </c>
      <c r="P5">
        <f t="shared" si="2"/>
        <v>2</v>
      </c>
      <c r="Q5">
        <f t="shared" si="2"/>
        <v>3</v>
      </c>
      <c r="R5">
        <f t="shared" si="2"/>
        <v>4</v>
      </c>
      <c r="S5">
        <f t="shared" si="2"/>
        <v>5</v>
      </c>
      <c r="T5">
        <f t="shared" si="2"/>
        <v>6</v>
      </c>
      <c r="U5">
        <f t="shared" si="2"/>
        <v>7</v>
      </c>
      <c r="V5">
        <f t="shared" si="2"/>
        <v>1</v>
      </c>
      <c r="W5">
        <f t="shared" si="2"/>
        <v>2</v>
      </c>
      <c r="X5">
        <f t="shared" si="2"/>
        <v>3</v>
      </c>
      <c r="Y5">
        <f t="shared" si="2"/>
        <v>4</v>
      </c>
      <c r="Z5">
        <f t="shared" si="2"/>
        <v>5</v>
      </c>
      <c r="AA5">
        <f t="shared" si="2"/>
        <v>6</v>
      </c>
      <c r="AB5">
        <f t="shared" si="2"/>
        <v>7</v>
      </c>
      <c r="AC5">
        <f t="shared" si="2"/>
        <v>1</v>
      </c>
      <c r="AD5">
        <f t="shared" si="2"/>
        <v>2</v>
      </c>
      <c r="AE5">
        <f t="shared" si="2"/>
        <v>3</v>
      </c>
      <c r="AF5">
        <f t="shared" si="2"/>
        <v>4</v>
      </c>
      <c r="AG5">
        <f t="shared" si="2"/>
        <v>5</v>
      </c>
    </row>
    <row r="6" spans="1:35" x14ac:dyDescent="0.25">
      <c r="B6" s="49" t="str">
        <f>Accueil!C4</f>
        <v>les zig's</v>
      </c>
      <c r="C6" s="63">
        <f>DATE_DEB</f>
        <v>42767</v>
      </c>
      <c r="D6" s="63">
        <f>C6+1</f>
        <v>42768</v>
      </c>
      <c r="E6" s="63">
        <f t="shared" ref="E6:AG6" si="3">D6+1</f>
        <v>42769</v>
      </c>
      <c r="F6" s="63">
        <f t="shared" si="3"/>
        <v>42770</v>
      </c>
      <c r="G6" s="63">
        <f t="shared" si="3"/>
        <v>42771</v>
      </c>
      <c r="H6" s="63">
        <f t="shared" si="3"/>
        <v>42772</v>
      </c>
      <c r="I6" s="63">
        <f t="shared" si="3"/>
        <v>42773</v>
      </c>
      <c r="J6" s="63">
        <f t="shared" si="3"/>
        <v>42774</v>
      </c>
      <c r="K6" s="63">
        <f t="shared" si="3"/>
        <v>42775</v>
      </c>
      <c r="L6" s="63">
        <f t="shared" si="3"/>
        <v>42776</v>
      </c>
      <c r="M6" s="63">
        <f t="shared" si="3"/>
        <v>42777</v>
      </c>
      <c r="N6" s="63">
        <f t="shared" si="3"/>
        <v>42778</v>
      </c>
      <c r="O6" s="63">
        <f t="shared" si="3"/>
        <v>42779</v>
      </c>
      <c r="P6" s="63">
        <f t="shared" si="3"/>
        <v>42780</v>
      </c>
      <c r="Q6" s="63">
        <f>P6+1</f>
        <v>42781</v>
      </c>
      <c r="R6" s="63">
        <f t="shared" si="3"/>
        <v>42782</v>
      </c>
      <c r="S6" s="63">
        <f t="shared" si="3"/>
        <v>42783</v>
      </c>
      <c r="T6" s="63">
        <f t="shared" si="3"/>
        <v>42784</v>
      </c>
      <c r="U6" s="63">
        <f t="shared" si="3"/>
        <v>42785</v>
      </c>
      <c r="V6" s="63">
        <f t="shared" si="3"/>
        <v>42786</v>
      </c>
      <c r="W6" s="63">
        <f t="shared" si="3"/>
        <v>42787</v>
      </c>
      <c r="X6" s="63">
        <f t="shared" si="3"/>
        <v>42788</v>
      </c>
      <c r="Y6" s="63">
        <f t="shared" si="3"/>
        <v>42789</v>
      </c>
      <c r="Z6" s="63">
        <f t="shared" si="3"/>
        <v>42790</v>
      </c>
      <c r="AA6" s="63">
        <f t="shared" si="3"/>
        <v>42791</v>
      </c>
      <c r="AB6" s="63">
        <f t="shared" si="3"/>
        <v>42792</v>
      </c>
      <c r="AC6" s="63">
        <f t="shared" si="3"/>
        <v>42793</v>
      </c>
      <c r="AD6" s="63">
        <f>AC6+1</f>
        <v>42794</v>
      </c>
      <c r="AE6" s="63">
        <f>AD6+1</f>
        <v>42795</v>
      </c>
      <c r="AF6" s="63">
        <f t="shared" si="3"/>
        <v>42796</v>
      </c>
      <c r="AG6" s="63">
        <f t="shared" si="3"/>
        <v>42797</v>
      </c>
    </row>
    <row r="7" spans="1:35" x14ac:dyDescent="0.25">
      <c r="B7" s="64" t="s">
        <v>98</v>
      </c>
      <c r="C7" s="65" t="str">
        <f>UPPER(LEFT(TEXT(C6,"jjj"),1))</f>
        <v>M</v>
      </c>
      <c r="D7" s="65" t="str">
        <f>UPPER(LEFT(TEXT(D6,"jjj"),1))</f>
        <v>J</v>
      </c>
      <c r="E7" s="65" t="str">
        <f t="shared" ref="E7:AG7" si="4">UPPER(LEFT(TEXT(E6,"jjj"),1))</f>
        <v>V</v>
      </c>
      <c r="F7" s="65" t="str">
        <f t="shared" si="4"/>
        <v>S</v>
      </c>
      <c r="G7" s="65" t="str">
        <f t="shared" si="4"/>
        <v>D</v>
      </c>
      <c r="H7" s="65" t="str">
        <f t="shared" si="4"/>
        <v>L</v>
      </c>
      <c r="I7" s="65" t="str">
        <f t="shared" si="4"/>
        <v>M</v>
      </c>
      <c r="J7" s="65" t="str">
        <f t="shared" si="4"/>
        <v>M</v>
      </c>
      <c r="K7" s="65" t="str">
        <f t="shared" si="4"/>
        <v>J</v>
      </c>
      <c r="L7" s="65" t="str">
        <f t="shared" si="4"/>
        <v>V</v>
      </c>
      <c r="M7" s="65" t="str">
        <f t="shared" si="4"/>
        <v>S</v>
      </c>
      <c r="N7" s="65" t="str">
        <f t="shared" si="4"/>
        <v>D</v>
      </c>
      <c r="O7" s="65" t="str">
        <f t="shared" si="4"/>
        <v>L</v>
      </c>
      <c r="P7" s="65" t="str">
        <f t="shared" si="4"/>
        <v>M</v>
      </c>
      <c r="Q7" s="65" t="str">
        <f t="shared" si="4"/>
        <v>M</v>
      </c>
      <c r="R7" s="65" t="str">
        <f t="shared" si="4"/>
        <v>J</v>
      </c>
      <c r="S7" s="65" t="str">
        <f t="shared" si="4"/>
        <v>V</v>
      </c>
      <c r="T7" s="65" t="str">
        <f t="shared" si="4"/>
        <v>S</v>
      </c>
      <c r="U7" s="65" t="str">
        <f t="shared" si="4"/>
        <v>D</v>
      </c>
      <c r="V7" s="65" t="str">
        <f t="shared" si="4"/>
        <v>L</v>
      </c>
      <c r="W7" s="65" t="str">
        <f t="shared" si="4"/>
        <v>M</v>
      </c>
      <c r="X7" s="65" t="str">
        <f t="shared" si="4"/>
        <v>M</v>
      </c>
      <c r="Y7" s="65" t="str">
        <f t="shared" si="4"/>
        <v>J</v>
      </c>
      <c r="Z7" s="65" t="str">
        <f t="shared" si="4"/>
        <v>V</v>
      </c>
      <c r="AA7" s="65" t="str">
        <f t="shared" si="4"/>
        <v>S</v>
      </c>
      <c r="AB7" s="65" t="str">
        <f t="shared" si="4"/>
        <v>D</v>
      </c>
      <c r="AC7" s="65" t="str">
        <f t="shared" si="4"/>
        <v>L</v>
      </c>
      <c r="AD7" s="65" t="str">
        <f t="shared" si="4"/>
        <v>M</v>
      </c>
      <c r="AE7" s="65" t="str">
        <f t="shared" si="4"/>
        <v>M</v>
      </c>
      <c r="AF7" s="65" t="str">
        <f t="shared" si="4"/>
        <v>J</v>
      </c>
      <c r="AG7" s="65" t="str">
        <f t="shared" si="4"/>
        <v>V</v>
      </c>
    </row>
    <row r="8" spans="1:35" x14ac:dyDescent="0.25">
      <c r="B8" s="6" t="str">
        <f>Personnel!C5</f>
        <v>BERNARD</v>
      </c>
      <c r="C8" s="59" t="str">
        <f t="shared" ref="C8:AG8" ca="1" si="5">INDEX(INDIRECT(valeur_mat),MOD(C$4+ROW(B8)-ROW($B$8),nbre_roul)+1,C$5)</f>
        <v>S</v>
      </c>
      <c r="D8" s="59" t="str">
        <f t="shared" ca="1" si="5"/>
        <v>J</v>
      </c>
      <c r="E8" s="59" t="str">
        <f t="shared" ca="1" si="5"/>
        <v>15S</v>
      </c>
      <c r="F8" s="59" t="str">
        <f t="shared" ca="1" si="5"/>
        <v>RH</v>
      </c>
      <c r="G8" s="59" t="str">
        <f t="shared" ca="1" si="5"/>
        <v>RH</v>
      </c>
      <c r="H8" s="59">
        <f t="shared" ca="1" si="5"/>
        <v>0</v>
      </c>
      <c r="I8" s="59" t="str">
        <f t="shared" ca="1" si="5"/>
        <v>MR</v>
      </c>
      <c r="J8" s="59" t="str">
        <f t="shared" ca="1" si="5"/>
        <v>M</v>
      </c>
      <c r="K8" s="59" t="str">
        <f t="shared" ca="1" si="5"/>
        <v>M</v>
      </c>
      <c r="L8" s="59" t="str">
        <f t="shared" ca="1" si="5"/>
        <v>RH</v>
      </c>
      <c r="M8" s="59" t="str">
        <f t="shared" ca="1" si="5"/>
        <v>WS</v>
      </c>
      <c r="N8" s="59" t="str">
        <f t="shared" ca="1" si="5"/>
        <v>WS</v>
      </c>
      <c r="O8" s="59" t="str">
        <f t="shared" ca="1" si="5"/>
        <v>J</v>
      </c>
      <c r="P8" s="59" t="str">
        <f t="shared" ca="1" si="5"/>
        <v>RH</v>
      </c>
      <c r="Q8" s="59" t="str">
        <f t="shared" ca="1" si="5"/>
        <v>S</v>
      </c>
      <c r="R8" s="59" t="str">
        <f t="shared" ca="1" si="5"/>
        <v>15S</v>
      </c>
      <c r="S8" s="59" t="str">
        <f t="shared" ca="1" si="5"/>
        <v>S</v>
      </c>
      <c r="T8" s="59" t="str">
        <f t="shared" ca="1" si="5"/>
        <v>RH</v>
      </c>
      <c r="U8" s="59" t="str">
        <f t="shared" ca="1" si="5"/>
        <v>RH</v>
      </c>
      <c r="V8" s="59" t="str">
        <f t="shared" ca="1" si="5"/>
        <v xml:space="preserve">S </v>
      </c>
      <c r="W8" s="59" t="str">
        <f t="shared" ca="1" si="5"/>
        <v>R15S</v>
      </c>
      <c r="X8" s="59" t="str">
        <f t="shared" ca="1" si="5"/>
        <v>J</v>
      </c>
      <c r="Y8" s="59" t="str">
        <f t="shared" ca="1" si="5"/>
        <v>RH</v>
      </c>
      <c r="Z8" s="59" t="str">
        <f t="shared" ca="1" si="5"/>
        <v>RH</v>
      </c>
      <c r="AA8" s="59" t="str">
        <f t="shared" ca="1" si="5"/>
        <v>WM</v>
      </c>
      <c r="AB8" s="59" t="str">
        <f t="shared" ca="1" si="5"/>
        <v>WM</v>
      </c>
      <c r="AC8" s="59" t="str">
        <f t="shared" ca="1" si="5"/>
        <v>CA</v>
      </c>
      <c r="AD8" s="59" t="str">
        <f t="shared" ca="1" si="5"/>
        <v>CA</v>
      </c>
      <c r="AE8" s="59" t="str">
        <f t="shared" ca="1" si="5"/>
        <v>CA</v>
      </c>
      <c r="AF8" s="59" t="str">
        <f t="shared" ca="1" si="5"/>
        <v>CA</v>
      </c>
      <c r="AG8" s="59" t="str">
        <f t="shared" ca="1" si="5"/>
        <v>CA</v>
      </c>
    </row>
    <row r="9" spans="1:35" x14ac:dyDescent="0.25">
      <c r="B9" s="6" t="str">
        <f>Personnel!C6</f>
        <v>PAULETTE</v>
      </c>
      <c r="C9" s="59" t="str">
        <f t="shared" ref="C9:AG9" ca="1" si="6">INDEX(INDIRECT(valeur_mat),MOD(C$4+ROW(B9)-ROW($B$8),nbre_roul)+1,C$5)</f>
        <v>M</v>
      </c>
      <c r="D9" s="59" t="str">
        <f t="shared" ca="1" si="6"/>
        <v>M</v>
      </c>
      <c r="E9" s="59" t="str">
        <f t="shared" ca="1" si="6"/>
        <v>RH</v>
      </c>
      <c r="F9" s="59" t="str">
        <f t="shared" ca="1" si="6"/>
        <v>WS</v>
      </c>
      <c r="G9" s="59" t="str">
        <f t="shared" ca="1" si="6"/>
        <v>WS</v>
      </c>
      <c r="H9" s="59" t="str">
        <f t="shared" ca="1" si="6"/>
        <v>J</v>
      </c>
      <c r="I9" s="59" t="str">
        <f t="shared" ca="1" si="6"/>
        <v>RH</v>
      </c>
      <c r="J9" s="59" t="str">
        <f t="shared" ca="1" si="6"/>
        <v>S</v>
      </c>
      <c r="K9" s="59" t="str">
        <f t="shared" ca="1" si="6"/>
        <v>15S</v>
      </c>
      <c r="L9" s="59" t="str">
        <f t="shared" ca="1" si="6"/>
        <v>S</v>
      </c>
      <c r="M9" s="59" t="str">
        <f t="shared" ca="1" si="6"/>
        <v>RH</v>
      </c>
      <c r="N9" s="59" t="str">
        <f t="shared" ca="1" si="6"/>
        <v>RH</v>
      </c>
      <c r="O9" s="59" t="str">
        <f t="shared" ca="1" si="6"/>
        <v xml:space="preserve">S </v>
      </c>
      <c r="P9" s="59" t="str">
        <f t="shared" ca="1" si="6"/>
        <v>R15S</v>
      </c>
      <c r="Q9" s="59" t="str">
        <f t="shared" ca="1" si="6"/>
        <v>J</v>
      </c>
      <c r="R9" s="59" t="str">
        <f t="shared" ca="1" si="6"/>
        <v>RH</v>
      </c>
      <c r="S9" s="59" t="str">
        <f t="shared" ca="1" si="6"/>
        <v>RH</v>
      </c>
      <c r="T9" s="59" t="str">
        <f t="shared" ca="1" si="6"/>
        <v>WM</v>
      </c>
      <c r="U9" s="59" t="str">
        <f t="shared" ca="1" si="6"/>
        <v>WM</v>
      </c>
      <c r="V9" s="59" t="str">
        <f t="shared" ca="1" si="6"/>
        <v>CA</v>
      </c>
      <c r="W9" s="59" t="str">
        <f t="shared" ca="1" si="6"/>
        <v>CA</v>
      </c>
      <c r="X9" s="59" t="str">
        <f t="shared" ca="1" si="6"/>
        <v>CA</v>
      </c>
      <c r="Y9" s="59" t="str">
        <f t="shared" ca="1" si="6"/>
        <v>CA</v>
      </c>
      <c r="Z9" s="59" t="str">
        <f t="shared" ca="1" si="6"/>
        <v>CA</v>
      </c>
      <c r="AA9" s="59" t="str">
        <f t="shared" ca="1" si="6"/>
        <v>CA</v>
      </c>
      <c r="AB9" s="59" t="str">
        <f t="shared" ca="1" si="6"/>
        <v>RH</v>
      </c>
      <c r="AC9" s="59" t="str">
        <f t="shared" ca="1" si="6"/>
        <v>J</v>
      </c>
      <c r="AD9" s="59" t="str">
        <f t="shared" ca="1" si="6"/>
        <v>R</v>
      </c>
      <c r="AE9" s="59" t="str">
        <f t="shared" ca="1" si="6"/>
        <v>RH</v>
      </c>
      <c r="AF9" s="59" t="str">
        <f t="shared" ca="1" si="6"/>
        <v>L</v>
      </c>
      <c r="AG9" s="59" t="str">
        <f t="shared" ca="1" si="6"/>
        <v>RH</v>
      </c>
    </row>
    <row r="10" spans="1:35" x14ac:dyDescent="0.25">
      <c r="B10" s="6" t="str">
        <f>Personnel!C7</f>
        <v>YVON</v>
      </c>
      <c r="C10" s="59" t="str">
        <f t="shared" ref="C10:AG10" ca="1" si="7">INDEX(INDIRECT(valeur_mat),MOD(C$4+ROW(B10)-ROW($B$8),nbre_roul)+1,C$5)</f>
        <v>S</v>
      </c>
      <c r="D10" s="59" t="str">
        <f t="shared" ca="1" si="7"/>
        <v>15S</v>
      </c>
      <c r="E10" s="59" t="str">
        <f t="shared" ca="1" si="7"/>
        <v>S</v>
      </c>
      <c r="F10" s="59" t="str">
        <f t="shared" ca="1" si="7"/>
        <v>RH</v>
      </c>
      <c r="G10" s="59" t="str">
        <f t="shared" ca="1" si="7"/>
        <v>RH</v>
      </c>
      <c r="H10" s="59" t="str">
        <f t="shared" ca="1" si="7"/>
        <v xml:space="preserve">S </v>
      </c>
      <c r="I10" s="59" t="str">
        <f t="shared" ca="1" si="7"/>
        <v>R15S</v>
      </c>
      <c r="J10" s="59" t="str">
        <f t="shared" ca="1" si="7"/>
        <v>J</v>
      </c>
      <c r="K10" s="59" t="str">
        <f t="shared" ca="1" si="7"/>
        <v>RH</v>
      </c>
      <c r="L10" s="59" t="str">
        <f t="shared" ca="1" si="7"/>
        <v>RH</v>
      </c>
      <c r="M10" s="59" t="str">
        <f t="shared" ca="1" si="7"/>
        <v>WM</v>
      </c>
      <c r="N10" s="59" t="str">
        <f t="shared" ca="1" si="7"/>
        <v>WM</v>
      </c>
      <c r="O10" s="59" t="str">
        <f t="shared" ca="1" si="7"/>
        <v>CA</v>
      </c>
      <c r="P10" s="59" t="str">
        <f t="shared" ca="1" si="7"/>
        <v>CA</v>
      </c>
      <c r="Q10" s="59" t="str">
        <f t="shared" ca="1" si="7"/>
        <v>CA</v>
      </c>
      <c r="R10" s="59" t="str">
        <f t="shared" ca="1" si="7"/>
        <v>CA</v>
      </c>
      <c r="S10" s="59" t="str">
        <f t="shared" ca="1" si="7"/>
        <v>CA</v>
      </c>
      <c r="T10" s="59" t="str">
        <f t="shared" ca="1" si="7"/>
        <v>CA</v>
      </c>
      <c r="U10" s="59" t="str">
        <f t="shared" ca="1" si="7"/>
        <v>RH</v>
      </c>
      <c r="V10" s="59" t="str">
        <f t="shared" ca="1" si="7"/>
        <v>J</v>
      </c>
      <c r="W10" s="59" t="str">
        <f t="shared" ca="1" si="7"/>
        <v>R</v>
      </c>
      <c r="X10" s="59" t="str">
        <f t="shared" ca="1" si="7"/>
        <v>RH</v>
      </c>
      <c r="Y10" s="59" t="str">
        <f t="shared" ca="1" si="7"/>
        <v>L</v>
      </c>
      <c r="Z10" s="59" t="str">
        <f t="shared" ca="1" si="7"/>
        <v>RH</v>
      </c>
      <c r="AA10" s="59" t="str">
        <f t="shared" ca="1" si="7"/>
        <v>WJ</v>
      </c>
      <c r="AB10" s="59" t="str">
        <f t="shared" ca="1" si="7"/>
        <v>WJ</v>
      </c>
      <c r="AC10" s="59" t="str">
        <f t="shared" ca="1" si="7"/>
        <v>CT</v>
      </c>
      <c r="AD10" s="59" t="str">
        <f t="shared" ca="1" si="7"/>
        <v>CT</v>
      </c>
      <c r="AE10" s="59" t="str">
        <f t="shared" ca="1" si="7"/>
        <v>CT</v>
      </c>
      <c r="AF10" s="59" t="str">
        <f t="shared" ca="1" si="7"/>
        <v>CT</v>
      </c>
      <c r="AG10" s="59" t="str">
        <f t="shared" ca="1" si="7"/>
        <v>CT</v>
      </c>
    </row>
    <row r="11" spans="1:35" x14ac:dyDescent="0.25">
      <c r="B11" s="6" t="str">
        <f>Personnel!C8</f>
        <v>MARCEL</v>
      </c>
      <c r="C11" s="59" t="str">
        <f t="shared" ref="C11:AG11" ca="1" si="8">INDEX(INDIRECT(valeur_mat),MOD(C$4+ROW(B11)-ROW($B$8),nbre_roul)+1,C$5)</f>
        <v>J</v>
      </c>
      <c r="D11" s="59" t="str">
        <f t="shared" ca="1" si="8"/>
        <v>RH</v>
      </c>
      <c r="E11" s="59" t="str">
        <f t="shared" ca="1" si="8"/>
        <v>RH</v>
      </c>
      <c r="F11" s="59" t="str">
        <f t="shared" ca="1" si="8"/>
        <v>WM</v>
      </c>
      <c r="G11" s="59" t="str">
        <f t="shared" ca="1" si="8"/>
        <v>WM</v>
      </c>
      <c r="H11" s="59" t="str">
        <f t="shared" ca="1" si="8"/>
        <v>CA</v>
      </c>
      <c r="I11" s="59" t="str">
        <f t="shared" ca="1" si="8"/>
        <v>CA</v>
      </c>
      <c r="J11" s="59" t="str">
        <f t="shared" ca="1" si="8"/>
        <v>CA</v>
      </c>
      <c r="K11" s="59" t="str">
        <f t="shared" ca="1" si="8"/>
        <v>CA</v>
      </c>
      <c r="L11" s="59" t="str">
        <f t="shared" ca="1" si="8"/>
        <v>CA</v>
      </c>
      <c r="M11" s="59" t="str">
        <f t="shared" ca="1" si="8"/>
        <v>CA</v>
      </c>
      <c r="N11" s="59" t="str">
        <f t="shared" ca="1" si="8"/>
        <v>RH</v>
      </c>
      <c r="O11" s="59" t="str">
        <f t="shared" ca="1" si="8"/>
        <v>J</v>
      </c>
      <c r="P11" s="59" t="str">
        <f t="shared" ca="1" si="8"/>
        <v>R</v>
      </c>
      <c r="Q11" s="59" t="str">
        <f t="shared" ca="1" si="8"/>
        <v>RH</v>
      </c>
      <c r="R11" s="59" t="str">
        <f t="shared" ca="1" si="8"/>
        <v>L</v>
      </c>
      <c r="S11" s="59" t="str">
        <f t="shared" ca="1" si="8"/>
        <v>RH</v>
      </c>
      <c r="T11" s="59" t="str">
        <f t="shared" ca="1" si="8"/>
        <v>WJ</v>
      </c>
      <c r="U11" s="59" t="str">
        <f t="shared" ca="1" si="8"/>
        <v>WJ</v>
      </c>
      <c r="V11" s="59" t="str">
        <f t="shared" ca="1" si="8"/>
        <v>CT</v>
      </c>
      <c r="W11" s="59" t="str">
        <f t="shared" ca="1" si="8"/>
        <v>CT</v>
      </c>
      <c r="X11" s="59" t="str">
        <f t="shared" ca="1" si="8"/>
        <v>CT</v>
      </c>
      <c r="Y11" s="59" t="str">
        <f t="shared" ca="1" si="8"/>
        <v>CT</v>
      </c>
      <c r="Z11" s="59" t="str">
        <f t="shared" ca="1" si="8"/>
        <v>CT</v>
      </c>
      <c r="AA11" s="59" t="str">
        <f t="shared" ca="1" si="8"/>
        <v>CT</v>
      </c>
      <c r="AB11" s="59" t="str">
        <f t="shared" ca="1" si="8"/>
        <v>RH</v>
      </c>
      <c r="AC11" s="59" t="str">
        <f t="shared" ca="1" si="8"/>
        <v>CT</v>
      </c>
      <c r="AD11" s="59" t="str">
        <f t="shared" ca="1" si="8"/>
        <v>RS</v>
      </c>
      <c r="AE11" s="59" t="str">
        <f t="shared" ca="1" si="8"/>
        <v>RH</v>
      </c>
      <c r="AF11" s="59">
        <f t="shared" ca="1" si="8"/>
        <v>0</v>
      </c>
      <c r="AG11" s="59" t="str">
        <f t="shared" ca="1" si="8"/>
        <v>L</v>
      </c>
    </row>
    <row r="12" spans="1:35" x14ac:dyDescent="0.25">
      <c r="B12" s="6" t="str">
        <f>Personnel!C9</f>
        <v>BEA</v>
      </c>
      <c r="C12" s="59" t="str">
        <f t="shared" ref="C12:AG12" ca="1" si="9">INDEX(INDIRECT(valeur_mat),MOD(C$4+ROW(B12)-ROW($B$8),nbre_roul)+1,C$5)</f>
        <v>CA</v>
      </c>
      <c r="D12" s="59" t="str">
        <f t="shared" ca="1" si="9"/>
        <v>CA</v>
      </c>
      <c r="E12" s="59" t="str">
        <f t="shared" ca="1" si="9"/>
        <v>CA</v>
      </c>
      <c r="F12" s="59" t="str">
        <f t="shared" ca="1" si="9"/>
        <v>CA</v>
      </c>
      <c r="G12" s="59" t="str">
        <f t="shared" ca="1" si="9"/>
        <v>RH</v>
      </c>
      <c r="H12" s="59" t="str">
        <f t="shared" ca="1" si="9"/>
        <v>J</v>
      </c>
      <c r="I12" s="59" t="str">
        <f t="shared" ca="1" si="9"/>
        <v>R</v>
      </c>
      <c r="J12" s="59" t="str">
        <f t="shared" ca="1" si="9"/>
        <v>RH</v>
      </c>
      <c r="K12" s="59" t="str">
        <f t="shared" ca="1" si="9"/>
        <v>L</v>
      </c>
      <c r="L12" s="59" t="str">
        <f t="shared" ca="1" si="9"/>
        <v>RH</v>
      </c>
      <c r="M12" s="59" t="str">
        <f t="shared" ca="1" si="9"/>
        <v>WJ</v>
      </c>
      <c r="N12" s="59" t="str">
        <f t="shared" ca="1" si="9"/>
        <v>WJ</v>
      </c>
      <c r="O12" s="59" t="str">
        <f t="shared" ca="1" si="9"/>
        <v>CT</v>
      </c>
      <c r="P12" s="59" t="str">
        <f t="shared" ca="1" si="9"/>
        <v>CT</v>
      </c>
      <c r="Q12" s="59" t="str">
        <f t="shared" ca="1" si="9"/>
        <v>CT</v>
      </c>
      <c r="R12" s="59" t="str">
        <f t="shared" ca="1" si="9"/>
        <v>CT</v>
      </c>
      <c r="S12" s="59" t="str">
        <f t="shared" ca="1" si="9"/>
        <v>CT</v>
      </c>
      <c r="T12" s="59" t="str">
        <f t="shared" ca="1" si="9"/>
        <v>CT</v>
      </c>
      <c r="U12" s="59" t="str">
        <f t="shared" ca="1" si="9"/>
        <v>RH</v>
      </c>
      <c r="V12" s="59" t="str">
        <f t="shared" ca="1" si="9"/>
        <v>CT</v>
      </c>
      <c r="W12" s="59" t="str">
        <f t="shared" ca="1" si="9"/>
        <v>RS</v>
      </c>
      <c r="X12" s="59" t="str">
        <f t="shared" ca="1" si="9"/>
        <v>RH</v>
      </c>
      <c r="Y12" s="59">
        <f t="shared" ca="1" si="9"/>
        <v>0</v>
      </c>
      <c r="Z12" s="59" t="str">
        <f t="shared" ca="1" si="9"/>
        <v>L</v>
      </c>
      <c r="AA12" s="59" t="str">
        <f t="shared" ca="1" si="9"/>
        <v>WM</v>
      </c>
      <c r="AB12" s="59" t="str">
        <f t="shared" ca="1" si="9"/>
        <v>WM</v>
      </c>
      <c r="AC12" s="59" t="str">
        <f t="shared" ca="1" si="9"/>
        <v>M</v>
      </c>
      <c r="AD12" s="59" t="str">
        <f t="shared" ca="1" si="9"/>
        <v>RH</v>
      </c>
      <c r="AE12" s="59" t="str">
        <f t="shared" ca="1" si="9"/>
        <v>S</v>
      </c>
      <c r="AF12" s="59" t="str">
        <f t="shared" ca="1" si="9"/>
        <v>J</v>
      </c>
      <c r="AG12" s="59" t="str">
        <f t="shared" ca="1" si="9"/>
        <v>15S</v>
      </c>
    </row>
    <row r="13" spans="1:35" x14ac:dyDescent="0.25">
      <c r="B13" s="6" t="str">
        <f>Personnel!C10</f>
        <v>SERGE</v>
      </c>
      <c r="C13" s="59" t="str">
        <f t="shared" ref="C13:AG13" ca="1" si="10">INDEX(INDIRECT(valeur_mat),MOD(C$4+ROW(B13)-ROW($B$8),nbre_roul)+1,C$5)</f>
        <v>RH</v>
      </c>
      <c r="D13" s="59" t="str">
        <f t="shared" ca="1" si="10"/>
        <v>L</v>
      </c>
      <c r="E13" s="59" t="str">
        <f t="shared" ca="1" si="10"/>
        <v>RH</v>
      </c>
      <c r="F13" s="59" t="str">
        <f t="shared" ca="1" si="10"/>
        <v>WJ</v>
      </c>
      <c r="G13" s="59" t="str">
        <f t="shared" ca="1" si="10"/>
        <v>WJ</v>
      </c>
      <c r="H13" s="59" t="str">
        <f t="shared" ca="1" si="10"/>
        <v>CT</v>
      </c>
      <c r="I13" s="59" t="str">
        <f t="shared" ca="1" si="10"/>
        <v>CT</v>
      </c>
      <c r="J13" s="59" t="str">
        <f t="shared" ca="1" si="10"/>
        <v>CT</v>
      </c>
      <c r="K13" s="59" t="str">
        <f t="shared" ca="1" si="10"/>
        <v>CT</v>
      </c>
      <c r="L13" s="59" t="str">
        <f t="shared" ca="1" si="10"/>
        <v>CT</v>
      </c>
      <c r="M13" s="59" t="str">
        <f t="shared" ca="1" si="10"/>
        <v>CT</v>
      </c>
      <c r="N13" s="59" t="str">
        <f t="shared" ca="1" si="10"/>
        <v>RH</v>
      </c>
      <c r="O13" s="59" t="str">
        <f t="shared" ca="1" si="10"/>
        <v>CT</v>
      </c>
      <c r="P13" s="59" t="str">
        <f t="shared" ca="1" si="10"/>
        <v>RS</v>
      </c>
      <c r="Q13" s="59" t="str">
        <f t="shared" ca="1" si="10"/>
        <v>RH</v>
      </c>
      <c r="R13" s="59">
        <f t="shared" ca="1" si="10"/>
        <v>0</v>
      </c>
      <c r="S13" s="59" t="str">
        <f t="shared" ca="1" si="10"/>
        <v>L</v>
      </c>
      <c r="T13" s="59" t="str">
        <f t="shared" ca="1" si="10"/>
        <v>WM</v>
      </c>
      <c r="U13" s="59" t="str">
        <f t="shared" ca="1" si="10"/>
        <v>WM</v>
      </c>
      <c r="V13" s="59" t="str">
        <f t="shared" ca="1" si="10"/>
        <v>M</v>
      </c>
      <c r="W13" s="59" t="str">
        <f t="shared" ca="1" si="10"/>
        <v>RH</v>
      </c>
      <c r="X13" s="59" t="str">
        <f t="shared" ca="1" si="10"/>
        <v>S</v>
      </c>
      <c r="Y13" s="59" t="str">
        <f t="shared" ca="1" si="10"/>
        <v>J</v>
      </c>
      <c r="Z13" s="59" t="str">
        <f t="shared" ca="1" si="10"/>
        <v>15S</v>
      </c>
      <c r="AA13" s="59" t="str">
        <f t="shared" ca="1" si="10"/>
        <v>RH</v>
      </c>
      <c r="AB13" s="59" t="str">
        <f t="shared" ca="1" si="10"/>
        <v>RH</v>
      </c>
      <c r="AC13" s="59">
        <f t="shared" ca="1" si="10"/>
        <v>0</v>
      </c>
      <c r="AD13" s="59" t="str">
        <f t="shared" ca="1" si="10"/>
        <v>MR</v>
      </c>
      <c r="AE13" s="59" t="str">
        <f t="shared" ca="1" si="10"/>
        <v>M</v>
      </c>
      <c r="AF13" s="59" t="str">
        <f t="shared" ca="1" si="10"/>
        <v>M</v>
      </c>
      <c r="AG13" s="59" t="str">
        <f t="shared" ca="1" si="10"/>
        <v>RH</v>
      </c>
    </row>
    <row r="14" spans="1:35" x14ac:dyDescent="0.25">
      <c r="B14" s="6" t="str">
        <f>Personnel!C11</f>
        <v>PASCALE</v>
      </c>
      <c r="C14" s="59" t="str">
        <f t="shared" ref="C14:AG14" ca="1" si="11">INDEX(INDIRECT(valeur_mat),MOD(C$4+ROW(B14)-ROW($B$8),nbre_roul)+1,C$5)</f>
        <v>CT</v>
      </c>
      <c r="D14" s="59" t="str">
        <f t="shared" ca="1" si="11"/>
        <v>CT</v>
      </c>
      <c r="E14" s="59" t="str">
        <f t="shared" ca="1" si="11"/>
        <v>CT</v>
      </c>
      <c r="F14" s="59" t="str">
        <f t="shared" ca="1" si="11"/>
        <v>CT</v>
      </c>
      <c r="G14" s="59" t="str">
        <f t="shared" ca="1" si="11"/>
        <v>RH</v>
      </c>
      <c r="H14" s="59" t="str">
        <f t="shared" ca="1" si="11"/>
        <v>CT</v>
      </c>
      <c r="I14" s="59" t="str">
        <f t="shared" ca="1" si="11"/>
        <v>RS</v>
      </c>
      <c r="J14" s="59" t="str">
        <f t="shared" ca="1" si="11"/>
        <v>RH</v>
      </c>
      <c r="K14" s="59">
        <f t="shared" ca="1" si="11"/>
        <v>0</v>
      </c>
      <c r="L14" s="59" t="str">
        <f t="shared" ca="1" si="11"/>
        <v>L</v>
      </c>
      <c r="M14" s="59" t="str">
        <f t="shared" ca="1" si="11"/>
        <v>WM</v>
      </c>
      <c r="N14" s="59" t="str">
        <f t="shared" ca="1" si="11"/>
        <v>WM</v>
      </c>
      <c r="O14" s="59" t="str">
        <f t="shared" ca="1" si="11"/>
        <v>M</v>
      </c>
      <c r="P14" s="59" t="str">
        <f t="shared" ca="1" si="11"/>
        <v>RH</v>
      </c>
      <c r="Q14" s="59" t="str">
        <f t="shared" ca="1" si="11"/>
        <v>S</v>
      </c>
      <c r="R14" s="59" t="str">
        <f t="shared" ca="1" si="11"/>
        <v>J</v>
      </c>
      <c r="S14" s="59" t="str">
        <f t="shared" ca="1" si="11"/>
        <v>15S</v>
      </c>
      <c r="T14" s="59" t="str">
        <f t="shared" ca="1" si="11"/>
        <v>RH</v>
      </c>
      <c r="U14" s="59" t="str">
        <f t="shared" ca="1" si="11"/>
        <v>RH</v>
      </c>
      <c r="V14" s="59">
        <f t="shared" ca="1" si="11"/>
        <v>0</v>
      </c>
      <c r="W14" s="59" t="str">
        <f t="shared" ca="1" si="11"/>
        <v>MR</v>
      </c>
      <c r="X14" s="59" t="str">
        <f t="shared" ca="1" si="11"/>
        <v>M</v>
      </c>
      <c r="Y14" s="59" t="str">
        <f t="shared" ca="1" si="11"/>
        <v>M</v>
      </c>
      <c r="Z14" s="59" t="str">
        <f t="shared" ca="1" si="11"/>
        <v>RH</v>
      </c>
      <c r="AA14" s="59" t="str">
        <f t="shared" ca="1" si="11"/>
        <v>WS</v>
      </c>
      <c r="AB14" s="59" t="str">
        <f t="shared" ca="1" si="11"/>
        <v>WS</v>
      </c>
      <c r="AC14" s="59" t="str">
        <f t="shared" ca="1" si="11"/>
        <v>J</v>
      </c>
      <c r="AD14" s="59" t="str">
        <f t="shared" ca="1" si="11"/>
        <v>RH</v>
      </c>
      <c r="AE14" s="59" t="str">
        <f t="shared" ca="1" si="11"/>
        <v>S</v>
      </c>
      <c r="AF14" s="59" t="str">
        <f t="shared" ca="1" si="11"/>
        <v>15S</v>
      </c>
      <c r="AG14" s="59" t="str">
        <f t="shared" ca="1" si="11"/>
        <v>S</v>
      </c>
    </row>
    <row r="15" spans="1:35" x14ac:dyDescent="0.25">
      <c r="B15" s="6" t="str">
        <f>Personnel!C12</f>
        <v>EDOUARD</v>
      </c>
      <c r="C15" s="59" t="str">
        <f t="shared" ref="C15:AG15" ca="1" si="12">INDEX(INDIRECT(valeur_mat),MOD(C$4+ROW(B15)-ROW($B$8),nbre_roul)+1,C$5)</f>
        <v>RH</v>
      </c>
      <c r="D15" s="59">
        <f t="shared" ca="1" si="12"/>
        <v>0</v>
      </c>
      <c r="E15" s="59" t="str">
        <f t="shared" ca="1" si="12"/>
        <v>L</v>
      </c>
      <c r="F15" s="59" t="str">
        <f t="shared" ca="1" si="12"/>
        <v>WM</v>
      </c>
      <c r="G15" s="59" t="str">
        <f t="shared" ca="1" si="12"/>
        <v>WM</v>
      </c>
      <c r="H15" s="59" t="str">
        <f t="shared" ca="1" si="12"/>
        <v>M</v>
      </c>
      <c r="I15" s="59" t="str">
        <f t="shared" ca="1" si="12"/>
        <v>RH</v>
      </c>
      <c r="J15" s="59" t="str">
        <f t="shared" ca="1" si="12"/>
        <v>S</v>
      </c>
      <c r="K15" s="59" t="str">
        <f t="shared" ca="1" si="12"/>
        <v>J</v>
      </c>
      <c r="L15" s="59" t="str">
        <f t="shared" ca="1" si="12"/>
        <v>15S</v>
      </c>
      <c r="M15" s="59" t="str">
        <f t="shared" ca="1" si="12"/>
        <v>RH</v>
      </c>
      <c r="N15" s="59" t="str">
        <f t="shared" ca="1" si="12"/>
        <v>RH</v>
      </c>
      <c r="O15" s="59">
        <f t="shared" ca="1" si="12"/>
        <v>0</v>
      </c>
      <c r="P15" s="59" t="str">
        <f t="shared" ca="1" si="12"/>
        <v>MR</v>
      </c>
      <c r="Q15" s="59" t="str">
        <f t="shared" ca="1" si="12"/>
        <v>M</v>
      </c>
      <c r="R15" s="59" t="str">
        <f t="shared" ca="1" si="12"/>
        <v>M</v>
      </c>
      <c r="S15" s="59" t="str">
        <f t="shared" ca="1" si="12"/>
        <v>RH</v>
      </c>
      <c r="T15" s="59" t="str">
        <f t="shared" ca="1" si="12"/>
        <v>WS</v>
      </c>
      <c r="U15" s="59" t="str">
        <f t="shared" ca="1" si="12"/>
        <v>WS</v>
      </c>
      <c r="V15" s="59" t="str">
        <f t="shared" ca="1" si="12"/>
        <v>J</v>
      </c>
      <c r="W15" s="59" t="str">
        <f t="shared" ca="1" si="12"/>
        <v>RH</v>
      </c>
      <c r="X15" s="59" t="str">
        <f t="shared" ca="1" si="12"/>
        <v>S</v>
      </c>
      <c r="Y15" s="59" t="str">
        <f t="shared" ca="1" si="12"/>
        <v>15S</v>
      </c>
      <c r="Z15" s="59" t="str">
        <f t="shared" ca="1" si="12"/>
        <v>S</v>
      </c>
      <c r="AA15" s="59" t="str">
        <f t="shared" ca="1" si="12"/>
        <v>RH</v>
      </c>
      <c r="AB15" s="59" t="str">
        <f t="shared" ca="1" si="12"/>
        <v>RH</v>
      </c>
      <c r="AC15" s="59" t="str">
        <f t="shared" ca="1" si="12"/>
        <v xml:space="preserve">S </v>
      </c>
      <c r="AD15" s="59" t="str">
        <f t="shared" ca="1" si="12"/>
        <v>R15S</v>
      </c>
      <c r="AE15" s="59" t="str">
        <f t="shared" ca="1" si="12"/>
        <v>J</v>
      </c>
      <c r="AF15" s="59" t="str">
        <f t="shared" ca="1" si="12"/>
        <v>RH</v>
      </c>
      <c r="AG15" s="59" t="str">
        <f t="shared" ca="1" si="12"/>
        <v>RH</v>
      </c>
    </row>
    <row r="16" spans="1:35" x14ac:dyDescent="0.25">
      <c r="B16" s="6" t="str">
        <f>Personnel!C13</f>
        <v>GERMAINE</v>
      </c>
      <c r="C16" s="59" t="str">
        <f t="shared" ref="C16:AG16" ca="1" si="13">INDEX(INDIRECT(valeur_mat),MOD(C$4+ROW(B16)-ROW($B$8),nbre_roul)+1,C$5)</f>
        <v>S</v>
      </c>
      <c r="D16" s="59" t="str">
        <f t="shared" ca="1" si="13"/>
        <v>J</v>
      </c>
      <c r="E16" s="59" t="str">
        <f t="shared" ca="1" si="13"/>
        <v>15S</v>
      </c>
      <c r="F16" s="59" t="str">
        <f t="shared" ca="1" si="13"/>
        <v>RH</v>
      </c>
      <c r="G16" s="59" t="str">
        <f t="shared" ca="1" si="13"/>
        <v>RH</v>
      </c>
      <c r="H16" s="59">
        <f t="shared" ca="1" si="13"/>
        <v>0</v>
      </c>
      <c r="I16" s="59" t="str">
        <f t="shared" ca="1" si="13"/>
        <v>MR</v>
      </c>
      <c r="J16" s="59" t="str">
        <f t="shared" ca="1" si="13"/>
        <v>M</v>
      </c>
      <c r="K16" s="59" t="str">
        <f t="shared" ca="1" si="13"/>
        <v>M</v>
      </c>
      <c r="L16" s="59" t="str">
        <f t="shared" ca="1" si="13"/>
        <v>RH</v>
      </c>
      <c r="M16" s="59" t="str">
        <f t="shared" ca="1" si="13"/>
        <v>WS</v>
      </c>
      <c r="N16" s="59" t="str">
        <f t="shared" ca="1" si="13"/>
        <v>WS</v>
      </c>
      <c r="O16" s="59" t="str">
        <f t="shared" ca="1" si="13"/>
        <v>J</v>
      </c>
      <c r="P16" s="59" t="str">
        <f t="shared" ca="1" si="13"/>
        <v>RH</v>
      </c>
      <c r="Q16" s="59" t="str">
        <f t="shared" ca="1" si="13"/>
        <v>S</v>
      </c>
      <c r="R16" s="59" t="str">
        <f t="shared" ca="1" si="13"/>
        <v>15S</v>
      </c>
      <c r="S16" s="59" t="str">
        <f t="shared" ca="1" si="13"/>
        <v>S</v>
      </c>
      <c r="T16" s="59" t="str">
        <f t="shared" ca="1" si="13"/>
        <v>RH</v>
      </c>
      <c r="U16" s="59" t="str">
        <f t="shared" ca="1" si="13"/>
        <v>RH</v>
      </c>
      <c r="V16" s="59" t="str">
        <f t="shared" ca="1" si="13"/>
        <v xml:space="preserve">S </v>
      </c>
      <c r="W16" s="59" t="str">
        <f t="shared" ca="1" si="13"/>
        <v>R15S</v>
      </c>
      <c r="X16" s="59" t="str">
        <f t="shared" ca="1" si="13"/>
        <v>J</v>
      </c>
      <c r="Y16" s="59" t="str">
        <f t="shared" ca="1" si="13"/>
        <v>RH</v>
      </c>
      <c r="Z16" s="59" t="str">
        <f t="shared" ca="1" si="13"/>
        <v>RH</v>
      </c>
      <c r="AA16" s="59" t="str">
        <f t="shared" ca="1" si="13"/>
        <v>WM</v>
      </c>
      <c r="AB16" s="59" t="str">
        <f t="shared" ca="1" si="13"/>
        <v>WM</v>
      </c>
      <c r="AC16" s="59" t="str">
        <f t="shared" ca="1" si="13"/>
        <v>CA</v>
      </c>
      <c r="AD16" s="59" t="str">
        <f t="shared" ca="1" si="13"/>
        <v>CA</v>
      </c>
      <c r="AE16" s="59" t="str">
        <f t="shared" ca="1" si="13"/>
        <v>CA</v>
      </c>
      <c r="AF16" s="59" t="str">
        <f t="shared" ca="1" si="13"/>
        <v>CA</v>
      </c>
      <c r="AG16" s="59" t="str">
        <f t="shared" ca="1" si="13"/>
        <v>CA</v>
      </c>
    </row>
    <row r="17" spans="2:33" x14ac:dyDescent="0.25">
      <c r="B17" s="6" t="str">
        <f>Personnel!C14</f>
        <v>LOUISE</v>
      </c>
      <c r="C17" s="59" t="str">
        <f t="shared" ref="C17:AG17" ca="1" si="14">INDEX(INDIRECT(valeur_mat),MOD(C$4+ROW(B17)-ROW($B$8),nbre_roul)+1,C$5)</f>
        <v>M</v>
      </c>
      <c r="D17" s="59" t="str">
        <f t="shared" ca="1" si="14"/>
        <v>M</v>
      </c>
      <c r="E17" s="59" t="str">
        <f t="shared" ca="1" si="14"/>
        <v>RH</v>
      </c>
      <c r="F17" s="59" t="str">
        <f t="shared" ca="1" si="14"/>
        <v>WS</v>
      </c>
      <c r="G17" s="59" t="str">
        <f t="shared" ca="1" si="14"/>
        <v>WS</v>
      </c>
      <c r="H17" s="59" t="str">
        <f t="shared" ca="1" si="14"/>
        <v>J</v>
      </c>
      <c r="I17" s="59" t="str">
        <f t="shared" ca="1" si="14"/>
        <v>RH</v>
      </c>
      <c r="J17" s="59" t="str">
        <f t="shared" ca="1" si="14"/>
        <v>S</v>
      </c>
      <c r="K17" s="59" t="str">
        <f t="shared" ca="1" si="14"/>
        <v>15S</v>
      </c>
      <c r="L17" s="59" t="str">
        <f t="shared" ca="1" si="14"/>
        <v>S</v>
      </c>
      <c r="M17" s="59" t="str">
        <f t="shared" ca="1" si="14"/>
        <v>RH</v>
      </c>
      <c r="N17" s="59" t="str">
        <f t="shared" ca="1" si="14"/>
        <v>RH</v>
      </c>
      <c r="O17" s="59" t="str">
        <f t="shared" ca="1" si="14"/>
        <v xml:space="preserve">S </v>
      </c>
      <c r="P17" s="59" t="str">
        <f t="shared" ca="1" si="14"/>
        <v>R15S</v>
      </c>
      <c r="Q17" s="59" t="str">
        <f t="shared" ca="1" si="14"/>
        <v>J</v>
      </c>
      <c r="R17" s="59" t="str">
        <f t="shared" ca="1" si="14"/>
        <v>RH</v>
      </c>
      <c r="S17" s="59" t="str">
        <f t="shared" ca="1" si="14"/>
        <v>RH</v>
      </c>
      <c r="T17" s="59" t="str">
        <f t="shared" ca="1" si="14"/>
        <v>WM</v>
      </c>
      <c r="U17" s="59" t="str">
        <f t="shared" ca="1" si="14"/>
        <v>WM</v>
      </c>
      <c r="V17" s="59" t="str">
        <f t="shared" ca="1" si="14"/>
        <v>CA</v>
      </c>
      <c r="W17" s="59" t="str">
        <f t="shared" ca="1" si="14"/>
        <v>CA</v>
      </c>
      <c r="X17" s="59" t="str">
        <f t="shared" ca="1" si="14"/>
        <v>CA</v>
      </c>
      <c r="Y17" s="59" t="str">
        <f t="shared" ca="1" si="14"/>
        <v>CA</v>
      </c>
      <c r="Z17" s="59" t="str">
        <f t="shared" ca="1" si="14"/>
        <v>CA</v>
      </c>
      <c r="AA17" s="59" t="str">
        <f t="shared" ca="1" si="14"/>
        <v>CA</v>
      </c>
      <c r="AB17" s="59" t="str">
        <f t="shared" ca="1" si="14"/>
        <v>RH</v>
      </c>
      <c r="AC17" s="59" t="str">
        <f t="shared" ca="1" si="14"/>
        <v>J</v>
      </c>
      <c r="AD17" s="59" t="str">
        <f t="shared" ca="1" si="14"/>
        <v>R</v>
      </c>
      <c r="AE17" s="59" t="str">
        <f t="shared" ca="1" si="14"/>
        <v>RH</v>
      </c>
      <c r="AF17" s="59" t="str">
        <f t="shared" ca="1" si="14"/>
        <v>L</v>
      </c>
      <c r="AG17" s="59" t="str">
        <f t="shared" ca="1" si="14"/>
        <v>RH</v>
      </c>
    </row>
    <row r="18" spans="2:33" x14ac:dyDescent="0.25">
      <c r="B18" s="6" t="str">
        <f>Personnel!C15</f>
        <v>GABRIELLE</v>
      </c>
      <c r="C18" s="59" t="str">
        <f t="shared" ref="C18:AG18" ca="1" si="15">INDEX(INDIRECT(valeur_mat),MOD(C$4+ROW(B18)-ROW($B$8),nbre_roul)+1,C$5)</f>
        <v>S</v>
      </c>
      <c r="D18" s="59" t="str">
        <f t="shared" ca="1" si="15"/>
        <v>15S</v>
      </c>
      <c r="E18" s="59" t="str">
        <f t="shared" ca="1" si="15"/>
        <v>S</v>
      </c>
      <c r="F18" s="59" t="str">
        <f t="shared" ca="1" si="15"/>
        <v>RH</v>
      </c>
      <c r="G18" s="59" t="str">
        <f t="shared" ca="1" si="15"/>
        <v>RH</v>
      </c>
      <c r="H18" s="59" t="str">
        <f t="shared" ca="1" si="15"/>
        <v xml:space="preserve">S </v>
      </c>
      <c r="I18" s="59" t="str">
        <f t="shared" ca="1" si="15"/>
        <v>R15S</v>
      </c>
      <c r="J18" s="59" t="str">
        <f t="shared" ca="1" si="15"/>
        <v>J</v>
      </c>
      <c r="K18" s="59" t="str">
        <f t="shared" ca="1" si="15"/>
        <v>RH</v>
      </c>
      <c r="L18" s="59" t="str">
        <f t="shared" ca="1" si="15"/>
        <v>RH</v>
      </c>
      <c r="M18" s="59" t="str">
        <f t="shared" ca="1" si="15"/>
        <v>WM</v>
      </c>
      <c r="N18" s="59" t="str">
        <f t="shared" ca="1" si="15"/>
        <v>WM</v>
      </c>
      <c r="O18" s="59" t="str">
        <f t="shared" ca="1" si="15"/>
        <v>CA</v>
      </c>
      <c r="P18" s="59" t="str">
        <f t="shared" ca="1" si="15"/>
        <v>CA</v>
      </c>
      <c r="Q18" s="59" t="str">
        <f t="shared" ca="1" si="15"/>
        <v>CA</v>
      </c>
      <c r="R18" s="59" t="str">
        <f t="shared" ca="1" si="15"/>
        <v>CA</v>
      </c>
      <c r="S18" s="59" t="str">
        <f t="shared" ca="1" si="15"/>
        <v>CA</v>
      </c>
      <c r="T18" s="59" t="str">
        <f t="shared" ca="1" si="15"/>
        <v>CA</v>
      </c>
      <c r="U18" s="59" t="str">
        <f t="shared" ca="1" si="15"/>
        <v>RH</v>
      </c>
      <c r="V18" s="59" t="str">
        <f t="shared" ca="1" si="15"/>
        <v>J</v>
      </c>
      <c r="W18" s="59" t="str">
        <f t="shared" ca="1" si="15"/>
        <v>R</v>
      </c>
      <c r="X18" s="59" t="str">
        <f t="shared" ca="1" si="15"/>
        <v>RH</v>
      </c>
      <c r="Y18" s="59" t="str">
        <f t="shared" ca="1" si="15"/>
        <v>L</v>
      </c>
      <c r="Z18" s="59" t="str">
        <f t="shared" ca="1" si="15"/>
        <v>RH</v>
      </c>
      <c r="AA18" s="59" t="str">
        <f t="shared" ca="1" si="15"/>
        <v>WJ</v>
      </c>
      <c r="AB18" s="59" t="str">
        <f t="shared" ca="1" si="15"/>
        <v>WJ</v>
      </c>
      <c r="AC18" s="59" t="str">
        <f t="shared" ca="1" si="15"/>
        <v>CT</v>
      </c>
      <c r="AD18" s="59" t="str">
        <f t="shared" ca="1" si="15"/>
        <v>CT</v>
      </c>
      <c r="AE18" s="59" t="str">
        <f t="shared" ca="1" si="15"/>
        <v>CT</v>
      </c>
      <c r="AF18" s="59" t="str">
        <f t="shared" ca="1" si="15"/>
        <v>CT</v>
      </c>
      <c r="AG18" s="59" t="str">
        <f t="shared" ca="1" si="15"/>
        <v>CT</v>
      </c>
    </row>
    <row r="19" spans="2:33" x14ac:dyDescent="0.25">
      <c r="B19" s="6" t="str">
        <f>Personnel!C16</f>
        <v>SEVERINE</v>
      </c>
      <c r="C19" s="59" t="str">
        <f t="shared" ref="C19:AG19" ca="1" si="16">INDEX(INDIRECT(valeur_mat),MOD(C$4+ROW(B19)-ROW($B$8),nbre_roul)+1,C$5)</f>
        <v>J</v>
      </c>
      <c r="D19" s="59" t="str">
        <f t="shared" ca="1" si="16"/>
        <v>RH</v>
      </c>
      <c r="E19" s="59" t="str">
        <f t="shared" ca="1" si="16"/>
        <v>RH</v>
      </c>
      <c r="F19" s="59" t="str">
        <f t="shared" ca="1" si="16"/>
        <v>WM</v>
      </c>
      <c r="G19" s="59" t="str">
        <f t="shared" ca="1" si="16"/>
        <v>WM</v>
      </c>
      <c r="H19" s="59" t="str">
        <f t="shared" ca="1" si="16"/>
        <v>CA</v>
      </c>
      <c r="I19" s="59" t="str">
        <f t="shared" ca="1" si="16"/>
        <v>CA</v>
      </c>
      <c r="J19" s="59" t="str">
        <f t="shared" ca="1" si="16"/>
        <v>CA</v>
      </c>
      <c r="K19" s="59" t="str">
        <f t="shared" ca="1" si="16"/>
        <v>CA</v>
      </c>
      <c r="L19" s="59" t="str">
        <f t="shared" ca="1" si="16"/>
        <v>CA</v>
      </c>
      <c r="M19" s="59" t="str">
        <f t="shared" ca="1" si="16"/>
        <v>CA</v>
      </c>
      <c r="N19" s="59" t="str">
        <f t="shared" ca="1" si="16"/>
        <v>RH</v>
      </c>
      <c r="O19" s="59" t="str">
        <f t="shared" ca="1" si="16"/>
        <v>J</v>
      </c>
      <c r="P19" s="59" t="str">
        <f t="shared" ca="1" si="16"/>
        <v>R</v>
      </c>
      <c r="Q19" s="59" t="str">
        <f t="shared" ca="1" si="16"/>
        <v>RH</v>
      </c>
      <c r="R19" s="59" t="str">
        <f t="shared" ca="1" si="16"/>
        <v>L</v>
      </c>
      <c r="S19" s="59" t="str">
        <f t="shared" ca="1" si="16"/>
        <v>RH</v>
      </c>
      <c r="T19" s="59" t="str">
        <f t="shared" ca="1" si="16"/>
        <v>WJ</v>
      </c>
      <c r="U19" s="59" t="str">
        <f t="shared" ca="1" si="16"/>
        <v>WJ</v>
      </c>
      <c r="V19" s="59" t="str">
        <f t="shared" ca="1" si="16"/>
        <v>CT</v>
      </c>
      <c r="W19" s="59" t="str">
        <f t="shared" ca="1" si="16"/>
        <v>CT</v>
      </c>
      <c r="X19" s="59" t="str">
        <f t="shared" ca="1" si="16"/>
        <v>CT</v>
      </c>
      <c r="Y19" s="59" t="str">
        <f t="shared" ca="1" si="16"/>
        <v>CT</v>
      </c>
      <c r="Z19" s="59" t="str">
        <f t="shared" ca="1" si="16"/>
        <v>CT</v>
      </c>
      <c r="AA19" s="59" t="str">
        <f t="shared" ca="1" si="16"/>
        <v>CT</v>
      </c>
      <c r="AB19" s="59" t="str">
        <f t="shared" ca="1" si="16"/>
        <v>RH</v>
      </c>
      <c r="AC19" s="59" t="str">
        <f t="shared" ca="1" si="16"/>
        <v>CT</v>
      </c>
      <c r="AD19" s="59" t="str">
        <f t="shared" ca="1" si="16"/>
        <v>RS</v>
      </c>
      <c r="AE19" s="59" t="str">
        <f t="shared" ca="1" si="16"/>
        <v>RH</v>
      </c>
      <c r="AF19" s="59">
        <f t="shared" ca="1" si="16"/>
        <v>0</v>
      </c>
      <c r="AG19" s="59" t="str">
        <f t="shared" ca="1" si="16"/>
        <v>L</v>
      </c>
    </row>
    <row r="20" spans="2:33" x14ac:dyDescent="0.25">
      <c r="B20" s="6" t="str">
        <f>Personnel!C17</f>
        <v>ELSA</v>
      </c>
      <c r="C20" s="59" t="str">
        <f t="shared" ref="C20:AG20" ca="1" si="17">INDEX(INDIRECT(valeur_mat),MOD(C$4+ROW(B20)-ROW($B$8),nbre_roul)+1,C$5)</f>
        <v>CA</v>
      </c>
      <c r="D20" s="59" t="str">
        <f t="shared" ca="1" si="17"/>
        <v>CA</v>
      </c>
      <c r="E20" s="59" t="str">
        <f t="shared" ca="1" si="17"/>
        <v>CA</v>
      </c>
      <c r="F20" s="59" t="str">
        <f t="shared" ca="1" si="17"/>
        <v>CA</v>
      </c>
      <c r="G20" s="59" t="str">
        <f t="shared" ca="1" si="17"/>
        <v>RH</v>
      </c>
      <c r="H20" s="59" t="str">
        <f t="shared" ca="1" si="17"/>
        <v>J</v>
      </c>
      <c r="I20" s="59" t="str">
        <f t="shared" ca="1" si="17"/>
        <v>R</v>
      </c>
      <c r="J20" s="59" t="str">
        <f t="shared" ca="1" si="17"/>
        <v>RH</v>
      </c>
      <c r="K20" s="59" t="str">
        <f t="shared" ca="1" si="17"/>
        <v>L</v>
      </c>
      <c r="L20" s="59" t="str">
        <f t="shared" ca="1" si="17"/>
        <v>RH</v>
      </c>
      <c r="M20" s="59" t="str">
        <f t="shared" ca="1" si="17"/>
        <v>WJ</v>
      </c>
      <c r="N20" s="59" t="str">
        <f t="shared" ca="1" si="17"/>
        <v>WJ</v>
      </c>
      <c r="O20" s="59" t="str">
        <f t="shared" ca="1" si="17"/>
        <v>CT</v>
      </c>
      <c r="P20" s="59" t="str">
        <f t="shared" ca="1" si="17"/>
        <v>CT</v>
      </c>
      <c r="Q20" s="59" t="str">
        <f t="shared" ca="1" si="17"/>
        <v>CT</v>
      </c>
      <c r="R20" s="59" t="str">
        <f t="shared" ca="1" si="17"/>
        <v>CT</v>
      </c>
      <c r="S20" s="59" t="str">
        <f t="shared" ca="1" si="17"/>
        <v>CT</v>
      </c>
      <c r="T20" s="59" t="str">
        <f t="shared" ca="1" si="17"/>
        <v>CT</v>
      </c>
      <c r="U20" s="59" t="str">
        <f t="shared" ca="1" si="17"/>
        <v>RH</v>
      </c>
      <c r="V20" s="59" t="str">
        <f t="shared" ca="1" si="17"/>
        <v>CT</v>
      </c>
      <c r="W20" s="59" t="str">
        <f t="shared" ca="1" si="17"/>
        <v>RS</v>
      </c>
      <c r="X20" s="59" t="str">
        <f t="shared" ca="1" si="17"/>
        <v>RH</v>
      </c>
      <c r="Y20" s="59">
        <f t="shared" ca="1" si="17"/>
        <v>0</v>
      </c>
      <c r="Z20" s="59" t="str">
        <f t="shared" ca="1" si="17"/>
        <v>L</v>
      </c>
      <c r="AA20" s="59" t="str">
        <f t="shared" ca="1" si="17"/>
        <v>WM</v>
      </c>
      <c r="AB20" s="59" t="str">
        <f t="shared" ca="1" si="17"/>
        <v>WM</v>
      </c>
      <c r="AC20" s="59" t="str">
        <f t="shared" ca="1" si="17"/>
        <v>M</v>
      </c>
      <c r="AD20" s="59" t="str">
        <f t="shared" ca="1" si="17"/>
        <v>RH</v>
      </c>
      <c r="AE20" s="59" t="str">
        <f t="shared" ca="1" si="17"/>
        <v>S</v>
      </c>
      <c r="AF20" s="59" t="str">
        <f t="shared" ca="1" si="17"/>
        <v>J</v>
      </c>
      <c r="AG20" s="59" t="str">
        <f t="shared" ca="1" si="17"/>
        <v>15S</v>
      </c>
    </row>
    <row r="26" spans="2:33" x14ac:dyDescent="0.25">
      <c r="F26" t="s">
        <v>156</v>
      </c>
    </row>
    <row r="27" spans="2:33" x14ac:dyDescent="0.25">
      <c r="F27" t="s">
        <v>140</v>
      </c>
    </row>
    <row r="28" spans="2:33" x14ac:dyDescent="0.25">
      <c r="F28" t="s">
        <v>141</v>
      </c>
    </row>
  </sheetData>
  <mergeCells count="1">
    <mergeCell ref="C2:AG2"/>
  </mergeCells>
  <conditionalFormatting sqref="C8:AG20">
    <cfRule type="containsText" dxfId="13" priority="3" operator="containsText" text="REC">
      <formula>NOT(ISERROR(SEARCH("REC",C8)))</formula>
    </cfRule>
    <cfRule type="containsText" dxfId="12" priority="22" operator="containsText" text="WJ">
      <formula>NOT(ISERROR(SEARCH("WJ",C8)))</formula>
    </cfRule>
    <cfRule type="containsText" dxfId="11" priority="23" operator="containsText" text="WM">
      <formula>NOT(ISERROR(SEARCH("WM",C8)))</formula>
    </cfRule>
    <cfRule type="containsText" dxfId="10" priority="24" operator="containsText" text="WS">
      <formula>NOT(ISERROR(SEARCH("WS",C8)))</formula>
    </cfRule>
    <cfRule type="containsText" dxfId="9" priority="25" operator="containsText" text="16S20">
      <formula>NOT(ISERROR(SEARCH("16S20",C8)))</formula>
    </cfRule>
    <cfRule type="containsText" dxfId="8" priority="26" operator="containsText" text="RS20">
      <formula>NOT(ISERROR(SEARCH("RS20",C8)))</formula>
    </cfRule>
    <cfRule type="containsText" dxfId="7" priority="27" operator="containsText" text="CT">
      <formula>NOT(ISERROR(SEARCH("CT",C8)))</formula>
    </cfRule>
    <cfRule type="containsText" dxfId="6" priority="28" operator="containsText" text="RH">
      <formula>NOT(ISERROR(SEARCH("RH",C8)))</formula>
    </cfRule>
  </conditionalFormatting>
  <conditionalFormatting sqref="C6:AG7">
    <cfRule type="expression" dxfId="5" priority="20">
      <formula>WEEKDAY(C$6,2)&gt;=6</formula>
    </cfRule>
    <cfRule type="expression" dxfId="4" priority="21">
      <formula>IF(ISNA(VLOOKUP(C$6,joursferr,1,FALSE)),FALSE,TRUE)</formula>
    </cfRule>
    <cfRule type="expression" dxfId="3" priority="4">
      <formula>(C5=TODAY())</formula>
    </cfRule>
  </conditionalFormatting>
  <conditionalFormatting sqref="C8:AG20">
    <cfRule type="containsText" dxfId="2" priority="17" operator="containsText" text="CA">
      <formula>NOT(ISERROR(SEARCH("CA",C8)))</formula>
    </cfRule>
  </conditionalFormatting>
  <conditionalFormatting sqref="C8:AG20">
    <cfRule type="containsText" dxfId="1" priority="16" operator="containsText" text="CGP">
      <formula>NOT(ISERROR(SEARCH("CGP",C8)))</formula>
    </cfRule>
  </conditionalFormatting>
  <conditionalFormatting sqref="C8:AG20">
    <cfRule type="containsText" dxfId="0" priority="15" operator="containsText" text="TP">
      <formula>NOT(ISERROR(SEARCH("TP",C8)))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34</vt:i4>
      </vt:variant>
    </vt:vector>
  </HeadingPairs>
  <TitlesOfParts>
    <vt:vector size="38" baseType="lpstr">
      <vt:lpstr>Accueil</vt:lpstr>
      <vt:lpstr>Personnel</vt:lpstr>
      <vt:lpstr>Matrice</vt:lpstr>
      <vt:lpstr>1ER MOIS</vt:lpstr>
      <vt:lpstr>anneeclass</vt:lpstr>
      <vt:lpstr>ct1_acquis</vt:lpstr>
      <vt:lpstr>ct1_pris</vt:lpstr>
      <vt:lpstr>ct2_acquis</vt:lpstr>
      <vt:lpstr>ct2_pris</vt:lpstr>
      <vt:lpstr>ct3_acquis</vt:lpstr>
      <vt:lpstr>ct3_pris</vt:lpstr>
      <vt:lpstr>DATE_DEB</vt:lpstr>
      <vt:lpstr>datedebutcycle</vt:lpstr>
      <vt:lpstr>debut_am</vt:lpstr>
      <vt:lpstr>debut_matin</vt:lpstr>
      <vt:lpstr>debut_nuit</vt:lpstr>
      <vt:lpstr>droit_acquisn</vt:lpstr>
      <vt:lpstr>etp</vt:lpstr>
      <vt:lpstr>fin_am</vt:lpstr>
      <vt:lpstr>fin_matin</vt:lpstr>
      <vt:lpstr>fin_nuit</vt:lpstr>
      <vt:lpstr>joursferr</vt:lpstr>
      <vt:lpstr>mat_10</vt:lpstr>
      <vt:lpstr>mat_11</vt:lpstr>
      <vt:lpstr>mat_12</vt:lpstr>
      <vt:lpstr>mat_13</vt:lpstr>
      <vt:lpstr>mat_2</vt:lpstr>
      <vt:lpstr>mat_3</vt:lpstr>
      <vt:lpstr>mat_4</vt:lpstr>
      <vt:lpstr>mat_5</vt:lpstr>
      <vt:lpstr>mat_6</vt:lpstr>
      <vt:lpstr>mat_7</vt:lpstr>
      <vt:lpstr>mat_8</vt:lpstr>
      <vt:lpstr>mat_9</vt:lpstr>
      <vt:lpstr>nbre_roul</vt:lpstr>
      <vt:lpstr>pris_congen</vt:lpstr>
      <vt:lpstr>val_mat</vt:lpstr>
      <vt:lpstr>valeur_mat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Service</dc:creator>
  <cp:lastModifiedBy>Robert BALAGUER</cp:lastModifiedBy>
  <dcterms:created xsi:type="dcterms:W3CDTF">2017-02-22T13:30:22Z</dcterms:created>
  <dcterms:modified xsi:type="dcterms:W3CDTF">2017-02-23T16:30:47Z</dcterms:modified>
</cp:coreProperties>
</file>