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 tabRatio="696"/>
  </bookViews>
  <sheets>
    <sheet name="Calendrier" sheetId="17" r:id="rId1"/>
    <sheet name="Sources" sheetId="6" r:id="rId2"/>
    <sheet name="Paramètres_Application" sheetId="18" r:id="rId3"/>
  </sheets>
  <definedNames>
    <definedName name="_an">Calendrier!$A$2</definedName>
    <definedName name="_deb">Sources!$C$2</definedName>
    <definedName name="_fin">Sources!$D$2</definedName>
    <definedName name="_mois">Calendrier!$A$3</definedName>
    <definedName name="Chômés">Paramètres_Application!$B$9</definedName>
    <definedName name="Date_Deb">DATE(Calendrier!$A$2,MONTH(Calendrier!$A$3&amp;1),1)</definedName>
    <definedName name="Fériés">OFFSET(Paramètres_Application!$D$2,,,COUNTA(Paramètres_Application!$D:$D),)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OFFSET(Paramètres_Application!$G$2,,,COUNTA(Paramètres_Application!$G:$G)-1,)</definedName>
    <definedName name="Remise_Complementaire_1">Sources!$I$30:$I$41</definedName>
    <definedName name="Remise_Complementaire_2">Sources!$I$43:$I$54</definedName>
    <definedName name="Remise_Principale_1">Sources!$I$4:$I$15</definedName>
    <definedName name="Remise_Principale_2">Sources!$I$17:$I$28</definedName>
    <definedName name="T_SE">Paramètres_Application!$H$3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7" l="1"/>
  <c r="B1" i="17" s="1"/>
  <c r="I44" i="6"/>
  <c r="J44" i="6" s="1"/>
  <c r="I45" i="6"/>
  <c r="J45" i="6" s="1"/>
  <c r="I46" i="6"/>
  <c r="I47" i="6"/>
  <c r="J47" i="6" s="1"/>
  <c r="I48" i="6"/>
  <c r="J48" i="6" s="1"/>
  <c r="I49" i="6"/>
  <c r="J49" i="6" s="1"/>
  <c r="I50" i="6"/>
  <c r="I51" i="6"/>
  <c r="J51" i="6" s="1"/>
  <c r="I52" i="6"/>
  <c r="J52" i="6" s="1"/>
  <c r="I53" i="6"/>
  <c r="J53" i="6" s="1"/>
  <c r="I54" i="6"/>
  <c r="I43" i="6"/>
  <c r="J43" i="6" s="1"/>
  <c r="I31" i="6"/>
  <c r="J31" i="6" s="1"/>
  <c r="I32" i="6"/>
  <c r="J32" i="6" s="1"/>
  <c r="I33" i="6"/>
  <c r="I34" i="6"/>
  <c r="J34" i="6" s="1"/>
  <c r="I35" i="6"/>
  <c r="J35" i="6" s="1"/>
  <c r="I36" i="6"/>
  <c r="J36" i="6" s="1"/>
  <c r="I37" i="6"/>
  <c r="I38" i="6"/>
  <c r="J38" i="6" s="1"/>
  <c r="I39" i="6"/>
  <c r="J39" i="6" s="1"/>
  <c r="I40" i="6"/>
  <c r="J40" i="6" s="1"/>
  <c r="I41" i="6"/>
  <c r="I30" i="6"/>
  <c r="J30" i="6" s="1"/>
  <c r="I18" i="6"/>
  <c r="I19" i="6"/>
  <c r="I20" i="6"/>
  <c r="I21" i="6"/>
  <c r="I22" i="6"/>
  <c r="I23" i="6"/>
  <c r="I24" i="6"/>
  <c r="I25" i="6"/>
  <c r="I26" i="6"/>
  <c r="I27" i="6"/>
  <c r="I28" i="6"/>
  <c r="I17" i="6"/>
  <c r="I5" i="6"/>
  <c r="I6" i="6"/>
  <c r="I7" i="6"/>
  <c r="I8" i="6"/>
  <c r="I9" i="6"/>
  <c r="I10" i="6"/>
  <c r="I11" i="6"/>
  <c r="I12" i="6"/>
  <c r="I13" i="6"/>
  <c r="I14" i="6"/>
  <c r="I15" i="6"/>
  <c r="I4" i="6"/>
  <c r="J46" i="6"/>
  <c r="J50" i="6"/>
  <c r="J54" i="6"/>
  <c r="J33" i="6"/>
  <c r="J37" i="6"/>
  <c r="J41" i="6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G11" i="18"/>
  <c r="G10" i="18"/>
  <c r="G9" i="18"/>
  <c r="B9" i="18"/>
  <c r="G8" i="18"/>
  <c r="G7" i="18"/>
  <c r="G6" i="18"/>
  <c r="G5" i="18"/>
  <c r="G4" i="18"/>
  <c r="H3" i="18"/>
  <c r="G3" i="18"/>
  <c r="G2" i="18"/>
  <c r="B3" i="17" l="1"/>
  <c r="C2" i="17"/>
  <c r="D8" i="18"/>
  <c r="D7" i="18"/>
  <c r="D6" i="18"/>
  <c r="D5" i="18"/>
  <c r="D4" i="18"/>
  <c r="D14" i="18"/>
  <c r="D13" i="18"/>
  <c r="D12" i="18"/>
  <c r="D11" i="18"/>
  <c r="D10" i="18"/>
  <c r="D9" i="18"/>
  <c r="D3" i="18"/>
  <c r="D2" i="18"/>
  <c r="D2" i="17" l="1"/>
  <c r="C1" i="17"/>
  <c r="C3" i="17"/>
  <c r="I42" i="6"/>
  <c r="I29" i="6"/>
  <c r="I16" i="6"/>
  <c r="I3" i="6"/>
  <c r="D1" i="17" l="1"/>
  <c r="D3" i="17"/>
  <c r="E2" i="17"/>
  <c r="J4" i="6"/>
  <c r="J27" i="6"/>
  <c r="J23" i="6"/>
  <c r="J19" i="6"/>
  <c r="J26" i="6"/>
  <c r="J22" i="6"/>
  <c r="J18" i="6"/>
  <c r="J8" i="6"/>
  <c r="J11" i="6"/>
  <c r="J10" i="6"/>
  <c r="J9" i="6"/>
  <c r="J14" i="6"/>
  <c r="J13" i="6"/>
  <c r="J12" i="6"/>
  <c r="J17" i="6"/>
  <c r="J25" i="6"/>
  <c r="J21" i="6"/>
  <c r="J28" i="6"/>
  <c r="J24" i="6"/>
  <c r="J20" i="6"/>
  <c r="J15" i="6"/>
  <c r="J6" i="6"/>
  <c r="J7" i="6"/>
  <c r="J5" i="6"/>
  <c r="F2" i="17" l="1"/>
  <c r="E1" i="17"/>
  <c r="E3" i="17"/>
  <c r="C2" i="6"/>
  <c r="D2" i="6"/>
  <c r="G2" i="17" l="1"/>
  <c r="F1" i="17"/>
  <c r="F3" i="17"/>
  <c r="H2" i="17" l="1"/>
  <c r="G1" i="17"/>
  <c r="G3" i="17"/>
  <c r="I2" i="17" l="1"/>
  <c r="H1" i="17"/>
  <c r="H3" i="17"/>
  <c r="J2" i="17" l="1"/>
  <c r="I1" i="17"/>
  <c r="I3" i="17"/>
  <c r="K2" i="17" l="1"/>
  <c r="J1" i="17"/>
  <c r="J3" i="17"/>
  <c r="L2" i="17" l="1"/>
  <c r="K1" i="17"/>
  <c r="K3" i="17"/>
  <c r="M2" i="17" l="1"/>
  <c r="L1" i="17"/>
  <c r="L3" i="17"/>
  <c r="N2" i="17" l="1"/>
  <c r="M1" i="17"/>
  <c r="M3" i="17"/>
  <c r="O2" i="17" l="1"/>
  <c r="N1" i="17"/>
  <c r="N3" i="17"/>
  <c r="P2" i="17" l="1"/>
  <c r="O1" i="17"/>
  <c r="O3" i="17"/>
  <c r="Q2" i="17" l="1"/>
  <c r="P1" i="17"/>
  <c r="P3" i="17"/>
  <c r="R2" i="17" l="1"/>
  <c r="Q1" i="17"/>
  <c r="Q3" i="17"/>
  <c r="S2" i="17" l="1"/>
  <c r="R1" i="17"/>
  <c r="R3" i="17"/>
  <c r="T2" i="17" l="1"/>
  <c r="S1" i="17"/>
  <c r="S3" i="17"/>
  <c r="U2" i="17" l="1"/>
  <c r="T1" i="17"/>
  <c r="T3" i="17"/>
  <c r="V2" i="17" l="1"/>
  <c r="U1" i="17"/>
  <c r="U3" i="17"/>
  <c r="W2" i="17" l="1"/>
  <c r="V1" i="17"/>
  <c r="V3" i="17"/>
  <c r="X2" i="17" l="1"/>
  <c r="W1" i="17"/>
  <c r="W3" i="17"/>
  <c r="Y2" i="17" l="1"/>
  <c r="X1" i="17"/>
  <c r="X3" i="17"/>
  <c r="Z2" i="17" l="1"/>
  <c r="Y1" i="17"/>
  <c r="Y3" i="17"/>
  <c r="AA2" i="17" l="1"/>
  <c r="Z1" i="17"/>
  <c r="Z3" i="17"/>
  <c r="AB2" i="17" l="1"/>
  <c r="AA1" i="17"/>
  <c r="AA3" i="17"/>
  <c r="AC2" i="17" l="1"/>
  <c r="AB1" i="17"/>
  <c r="AB3" i="17"/>
  <c r="AD2" i="17" l="1"/>
  <c r="AC1" i="17"/>
  <c r="AC3" i="17"/>
  <c r="AE2" i="17" l="1"/>
  <c r="AD1" i="17"/>
  <c r="AD3" i="17"/>
  <c r="AF2" i="17" l="1"/>
  <c r="AE1" i="17"/>
  <c r="AE3" i="17"/>
  <c r="AF1" i="17" l="1"/>
  <c r="AF3" i="17"/>
</calcChain>
</file>

<file path=xl/sharedStrings.xml><?xml version="1.0" encoding="utf-8"?>
<sst xmlns="http://schemas.openxmlformats.org/spreadsheetml/2006/main" count="91" uniqueCount="36">
  <si>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</si>
  <si>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</si>
  <si>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</si>
  <si>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</si>
  <si>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</si>
  <si>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</si>
  <si>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</si>
  <si>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</si>
  <si>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</si>
  <si>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</si>
  <si>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</si>
  <si>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</si>
  <si>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</si>
  <si>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de Paye</t>
  </si>
  <si>
    <t>Remise Principale #1</t>
  </si>
  <si>
    <t>Remise Principale #2</t>
  </si>
  <si>
    <t>Remise Complémentaire #1</t>
  </si>
  <si>
    <t>Remise Complémentaire #2</t>
  </si>
  <si>
    <t>-</t>
  </si>
  <si>
    <t>Sylviane</t>
  </si>
  <si>
    <t>Sandrine</t>
  </si>
  <si>
    <t>Annie</t>
  </si>
  <si>
    <t>Nicolas</t>
  </si>
  <si>
    <t>Patrick</t>
  </si>
  <si>
    <t>Mourad</t>
  </si>
  <si>
    <t>Aurélie</t>
  </si>
  <si>
    <t>Date de début de paiement</t>
  </si>
  <si>
    <t>Date de fin de paiement</t>
  </si>
  <si>
    <t>LRD</t>
  </si>
  <si>
    <t>Sélection des
jours chômés</t>
  </si>
  <si>
    <t>Sélection des
jours fériés</t>
  </si>
  <si>
    <t>Indications des dates chômées supplémentaires</t>
  </si>
  <si>
    <t>Répétitif ?</t>
  </si>
  <si>
    <t>Dates calculées</t>
  </si>
  <si>
    <t>Premier jour de la semaine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</si>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</sst>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;@"/>
    <numFmt numFmtId="165" formatCode="[$-40C]d\-mmm\-yy;@"/>
    <numFmt numFmtId="168" formatCode="dd"/>
    <numFmt numFmtId="169" formatCode="ddd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8"/>
      <color rgb="FF000000"/>
      <name val="Tahoma"/>
      <family val="2"/>
    </font>
    <font>
      <sz val="11"/>
      <color theme="7" tint="0.79998168889431442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90099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FFAE85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Fill="1"/>
    <xf numFmtId="164" fontId="0" fillId="0" borderId="1" xfId="0" applyNumberFormat="1" applyBorder="1"/>
    <xf numFmtId="0" fontId="1" fillId="0" borderId="1" xfId="0" applyFont="1" applyBorder="1" applyAlignment="1">
      <alignment horizontal="center"/>
    </xf>
    <xf numFmtId="164" fontId="0" fillId="0" borderId="1" xfId="0" applyNumberFormat="1" applyFill="1" applyBorder="1" applyAlignment="1">
      <alignment horizontal="right"/>
    </xf>
    <xf numFmtId="164" fontId="0" fillId="0" borderId="1" xfId="0" applyNumberFormat="1" applyFon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/>
    </xf>
    <xf numFmtId="164" fontId="0" fillId="0" borderId="1" xfId="0" applyNumberFormat="1" applyFill="1" applyBorder="1"/>
    <xf numFmtId="0" fontId="5" fillId="0" borderId="0" xfId="0" applyFont="1" applyAlignment="1">
      <alignment horizontal="center"/>
    </xf>
    <xf numFmtId="14" fontId="0" fillId="0" borderId="0" xfId="0" applyNumberFormat="1"/>
    <xf numFmtId="0" fontId="0" fillId="0" borderId="0" xfId="0" quotePrefix="1"/>
    <xf numFmtId="165" fontId="1" fillId="0" borderId="1" xfId="0" applyNumberFormat="1" applyFont="1" applyFill="1" applyBorder="1"/>
    <xf numFmtId="164" fontId="0" fillId="0" borderId="1" xfId="0" quotePrefix="1" applyNumberFormat="1" applyBorder="1" applyAlignment="1">
      <alignment horizontal="center"/>
    </xf>
    <xf numFmtId="0" fontId="6" fillId="0" borderId="0" xfId="0" applyFont="1" applyAlignment="1"/>
    <xf numFmtId="164" fontId="4" fillId="0" borderId="0" xfId="0" quotePrefix="1" applyNumberFormat="1" applyFont="1" applyBorder="1" applyAlignment="1">
      <alignment horizontal="center"/>
    </xf>
    <xf numFmtId="0" fontId="0" fillId="0" borderId="0" xfId="0" quotePrefix="1" applyAlignment="1">
      <alignment horizontal="left"/>
    </xf>
    <xf numFmtId="0" fontId="2" fillId="2" borderId="2" xfId="0" applyFont="1" applyFill="1" applyBorder="1"/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/>
    <xf numFmtId="0" fontId="6" fillId="3" borderId="1" xfId="0" applyFont="1" applyFill="1" applyBorder="1" applyAlignment="1">
      <alignment horizontal="left"/>
    </xf>
    <xf numFmtId="0" fontId="6" fillId="3" borderId="1" xfId="0" applyFont="1" applyFill="1" applyBorder="1"/>
    <xf numFmtId="0" fontId="2" fillId="3" borderId="1" xfId="0" applyFont="1" applyFill="1" applyBorder="1"/>
    <xf numFmtId="0" fontId="0" fillId="4" borderId="1" xfId="0" applyFill="1" applyBorder="1" applyAlignment="1">
      <alignment horizontal="left"/>
    </xf>
    <xf numFmtId="0" fontId="0" fillId="4" borderId="1" xfId="0" applyFill="1" applyBorder="1"/>
    <xf numFmtId="0" fontId="0" fillId="4" borderId="1" xfId="0" applyFont="1" applyFill="1" applyBorder="1" applyAlignment="1">
      <alignment horizontal="left"/>
    </xf>
    <xf numFmtId="0" fontId="0" fillId="4" borderId="1" xfId="0" applyFont="1" applyFill="1" applyBorder="1"/>
    <xf numFmtId="0" fontId="8" fillId="2" borderId="1" xfId="0" applyFont="1" applyFill="1" applyBorder="1"/>
    <xf numFmtId="0" fontId="8" fillId="3" borderId="1" xfId="0" applyFont="1" applyFill="1" applyBorder="1"/>
    <xf numFmtId="0" fontId="9" fillId="4" borderId="1" xfId="0" applyFont="1" applyFill="1" applyBorder="1"/>
    <xf numFmtId="0" fontId="2" fillId="2" borderId="3" xfId="0" applyFont="1" applyFill="1" applyBorder="1"/>
    <xf numFmtId="0" fontId="0" fillId="0" borderId="1" xfId="0" applyFill="1" applyBorder="1" applyAlignment="1">
      <alignment horizontal="left" vertical="center"/>
    </xf>
    <xf numFmtId="0" fontId="0" fillId="0" borderId="1" xfId="0" quotePrefix="1" applyBorder="1" applyAlignment="1">
      <alignment horizontal="right"/>
    </xf>
    <xf numFmtId="0" fontId="0" fillId="0" borderId="1" xfId="0" applyFill="1" applyBorder="1"/>
    <xf numFmtId="0" fontId="0" fillId="0" borderId="1" xfId="0" applyBorder="1" applyAlignment="1">
      <alignment horizontal="right"/>
    </xf>
    <xf numFmtId="0" fontId="3" fillId="0" borderId="1" xfId="0" applyFont="1" applyFill="1" applyBorder="1"/>
    <xf numFmtId="0" fontId="7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2" borderId="4" xfId="0" applyFont="1" applyFill="1" applyBorder="1"/>
    <xf numFmtId="0" fontId="2" fillId="5" borderId="0" xfId="0" applyFont="1" applyFill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7" borderId="0" xfId="0" applyFill="1"/>
    <xf numFmtId="0" fontId="11" fillId="8" borderId="2" xfId="0" applyFont="1" applyFill="1" applyBorder="1"/>
    <xf numFmtId="16" fontId="11" fillId="8" borderId="2" xfId="0" applyNumberFormat="1" applyFont="1" applyFill="1" applyBorder="1"/>
    <xf numFmtId="14" fontId="3" fillId="9" borderId="1" xfId="0" applyNumberFormat="1" applyFont="1" applyFill="1" applyBorder="1" applyAlignment="1">
      <alignment horizontal="left" vertical="center" indent="1"/>
    </xf>
    <xf numFmtId="14" fontId="3" fillId="8" borderId="1" xfId="0" applyNumberFormat="1" applyFont="1" applyFill="1" applyBorder="1" applyAlignment="1">
      <alignment horizontal="center" vertical="center"/>
    </xf>
    <xf numFmtId="0" fontId="0" fillId="9" borderId="1" xfId="0" applyNumberFormat="1" applyFill="1" applyBorder="1" applyAlignment="1">
      <alignment horizontal="center"/>
    </xf>
    <xf numFmtId="0" fontId="12" fillId="7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left" vertical="center" indent="1"/>
    </xf>
    <xf numFmtId="14" fontId="13" fillId="0" borderId="0" xfId="0" applyNumberFormat="1" applyFont="1"/>
    <xf numFmtId="14" fontId="0" fillId="0" borderId="0" xfId="0" applyNumberFormat="1" applyAlignment="1">
      <alignment horizontal="left" indent="2"/>
    </xf>
    <xf numFmtId="0" fontId="0" fillId="0" borderId="0" xfId="0" applyAlignment="1">
      <alignment horizontal="left" indent="2"/>
    </xf>
    <xf numFmtId="0" fontId="12" fillId="7" borderId="2" xfId="0" applyFont="1" applyFill="1" applyBorder="1" applyAlignment="1">
      <alignment horizontal="center"/>
    </xf>
    <xf numFmtId="0" fontId="13" fillId="0" borderId="0" xfId="0" applyFont="1"/>
    <xf numFmtId="0" fontId="12" fillId="7" borderId="2" xfId="0" applyFont="1" applyFill="1" applyBorder="1"/>
    <xf numFmtId="0" fontId="11" fillId="7" borderId="8" xfId="0" applyFont="1" applyFill="1" applyBorder="1"/>
    <xf numFmtId="0" fontId="12" fillId="7" borderId="7" xfId="0" applyFont="1" applyFill="1" applyBorder="1"/>
    <xf numFmtId="0" fontId="12" fillId="7" borderId="8" xfId="0" applyFont="1" applyFill="1" applyBorder="1"/>
    <xf numFmtId="14" fontId="3" fillId="8" borderId="7" xfId="0" applyNumberFormat="1" applyFont="1" applyFill="1" applyBorder="1"/>
    <xf numFmtId="0" fontId="0" fillId="0" borderId="0" xfId="0" applyFill="1" applyBorder="1" applyAlignment="1">
      <alignment horizontal="center"/>
    </xf>
    <xf numFmtId="0" fontId="6" fillId="0" borderId="0" xfId="0" applyFont="1" applyFill="1"/>
    <xf numFmtId="0" fontId="2" fillId="2" borderId="1" xfId="0" applyNumberFormat="1" applyFont="1" applyFill="1" applyBorder="1" applyAlignment="1">
      <alignment horizontal="center"/>
    </xf>
    <xf numFmtId="164" fontId="6" fillId="2" borderId="1" xfId="0" applyNumberFormat="1" applyFont="1" applyFill="1" applyBorder="1"/>
    <xf numFmtId="0" fontId="2" fillId="3" borderId="1" xfId="0" applyNumberFormat="1" applyFont="1" applyFill="1" applyBorder="1" applyAlignment="1">
      <alignment horizontal="center"/>
    </xf>
    <xf numFmtId="164" fontId="6" fillId="3" borderId="1" xfId="0" applyNumberFormat="1" applyFont="1" applyFill="1" applyBorder="1"/>
    <xf numFmtId="0" fontId="2" fillId="4" borderId="1" xfId="0" applyNumberFormat="1" applyFont="1" applyFill="1" applyBorder="1" applyAlignment="1">
      <alignment horizontal="center"/>
    </xf>
    <xf numFmtId="164" fontId="0" fillId="4" borderId="1" xfId="0" applyNumberFormat="1" applyFill="1" applyBorder="1"/>
    <xf numFmtId="168" fontId="5" fillId="0" borderId="1" xfId="0" applyNumberFormat="1" applyFont="1" applyBorder="1" applyAlignment="1">
      <alignment horizontal="center" vertical="center"/>
    </xf>
    <xf numFmtId="169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53"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rgb="FFBDFFE9"/>
        </patternFill>
      </fill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rgb="FF00F698"/>
          </stop>
        </gradientFill>
      </fill>
    </dxf>
    <dxf>
      <font>
        <color rgb="FFFFC000"/>
      </font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rgb="FFBDFFE9"/>
        </patternFill>
      </fill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rgb="FF00F698"/>
          </stop>
        </gradientFill>
      </fill>
    </dxf>
    <dxf>
      <font>
        <color rgb="FFFFC000"/>
      </font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rgb="FFBDFFE9"/>
        </patternFill>
      </fill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rgb="FF00F698"/>
          </stop>
        </gradientFill>
      </fill>
    </dxf>
    <dxf>
      <font>
        <color rgb="FFFFC000"/>
      </font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rgb="FFBDFFE9"/>
        </patternFill>
      </fill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rgb="FF00F698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00F698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00F698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00F698"/>
          </stop>
        </gradientFill>
      </fill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ont>
        <color rgb="FFFFC000"/>
      </font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BDFFE9"/>
        </patternFill>
      </fill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rgb="FF00F698"/>
          </stop>
        </gradientFill>
      </fill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ont>
        <color rgb="FFFFC000"/>
      </font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BDFFE9"/>
        </patternFill>
      </fill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rgb="FF00F698"/>
          </stop>
        </gradientFill>
      </fill>
    </dxf>
  </dxfs>
  <tableStyles count="0" defaultTableStyle="TableStyleMedium2" defaultPivotStyle="PivotStyleLight16"/>
  <colors>
    <mruColors>
      <color rgb="FF990099"/>
      <color rgb="FF009999"/>
      <color rgb="FFCC0099"/>
      <color rgb="FFCC00CC"/>
      <color rgb="FFFFAE85"/>
      <color rgb="FF9900CC"/>
      <color rgb="FF00FF00"/>
      <color rgb="FF006840"/>
      <color rgb="FFFF99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checked="Checked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C2" lockText="1" noThreeD="1"/>
</file>

<file path=xl/ctrlProps/ctrlProp9.xml><?xml version="1.0" encoding="utf-8"?>
<formControlPr xmlns="http://schemas.microsoft.com/office/spreadsheetml/2009/9/main" objectType="CheckBox" checked="Checked" fmlaLink="C3" lockText="1" noThreeD="1"/>
</file>

<file path=xl/ctrlProps/ctrlProp10.xml><?xml version="1.0" encoding="utf-8"?>
<formControlPr xmlns="http://schemas.microsoft.com/office/spreadsheetml/2009/9/main" objectType="CheckBox" checked="Checked" fmlaLink="C4" lockText="1" noThreeD="1"/>
</file>

<file path=xl/ctrlProps/ctrlProp11.xml><?xml version="1.0" encoding="utf-8"?>
<formControlPr xmlns="http://schemas.microsoft.com/office/spreadsheetml/2009/9/main" objectType="CheckBox" checked="Checked" fmlaLink="C5" lockText="1" noThreeD="1"/>
</file>

<file path=xl/ctrlProps/ctrlProp12.xml><?xml version="1.0" encoding="utf-8"?>
<formControlPr xmlns="http://schemas.microsoft.com/office/spreadsheetml/2009/9/main" objectType="CheckBox" checked="Checked" fmlaLink="C7" lockText="1" noThreeD="1"/>
</file>

<file path=xl/ctrlProps/ctrlProp13.xml><?xml version="1.0" encoding="utf-8"?>
<formControlPr xmlns="http://schemas.microsoft.com/office/spreadsheetml/2009/9/main" objectType="CheckBox" checked="Checked" fmlaLink="C8" lockText="1" noThreeD="1"/>
</file>

<file path=xl/ctrlProps/ctrlProp14.xml><?xml version="1.0" encoding="utf-8"?>
<formControlPr xmlns="http://schemas.microsoft.com/office/spreadsheetml/2009/9/main" objectType="CheckBox" checked="Checked" fmlaLink="C9" lockText="1" noThreeD="1"/>
</file>

<file path=xl/ctrlProps/ctrlProp15.xml><?xml version="1.0" encoding="utf-8"?>
<formControlPr xmlns="http://schemas.microsoft.com/office/spreadsheetml/2009/9/main" objectType="CheckBox" checked="Checked" fmlaLink="C10" lockText="1" noThreeD="1"/>
</file>

<file path=xl/ctrlProps/ctrlProp16.xml><?xml version="1.0" encoding="utf-8"?>
<formControlPr xmlns="http://schemas.microsoft.com/office/spreadsheetml/2009/9/main" objectType="CheckBox" checked="Checked" fmlaLink="C11" lockText="1" noThreeD="1"/>
</file>

<file path=xl/ctrlProps/ctrlProp17.xml><?xml version="1.0" encoding="utf-8"?>
<formControlPr xmlns="http://schemas.microsoft.com/office/spreadsheetml/2009/9/main" objectType="CheckBox" checked="Checked" fmlaLink="C12" lockText="1" noThreeD="1"/>
</file>

<file path=xl/ctrlProps/ctrlProp18.xml><?xml version="1.0" encoding="utf-8"?>
<formControlPr xmlns="http://schemas.microsoft.com/office/spreadsheetml/2009/9/main" objectType="CheckBox" checked="Checked" fmlaLink="C6" lockText="1" noThreeD="1"/>
</file>

<file path=xl/ctrlProps/ctrlProp19.xml><?xml version="1.0" encoding="utf-8"?>
<formControlPr xmlns="http://schemas.microsoft.com/office/spreadsheetml/2009/9/main" objectType="CheckBox" checked="Checked" fmlaLink="C13" lockText="1" noThreeD="1"/>
</file>

<file path=xl/ctrlProps/ctrlProp20.xml><?xml version="1.0" encoding="utf-8"?>
<formControlPr xmlns="http://schemas.microsoft.com/office/spreadsheetml/2009/9/main" objectType="CheckBox" checked="Checked" fmlaLink="C14" lockText="1" noThreeD="1"/>
</file>

<file path=xl/ctrlProps/ctrlProp21.xml><?xml version="1.0" encoding="utf-8"?>
<formControlPr xmlns="http://schemas.microsoft.com/office/spreadsheetml/2009/9/main" objectType="CheckBox" fmlaLink="F2" lockText="1" noThreeD="1"/>
</file>

<file path=xl/ctrlProps/ctrlProp22.xml><?xml version="1.0" encoding="utf-8"?>
<formControlPr xmlns="http://schemas.microsoft.com/office/spreadsheetml/2009/9/main" objectType="CheckBox" fmlaLink="F3" lockText="1" noThreeD="1"/>
</file>

<file path=xl/ctrlProps/ctrlProp23.xml><?xml version="1.0" encoding="utf-8"?>
<formControlPr xmlns="http://schemas.microsoft.com/office/spreadsheetml/2009/9/main" objectType="CheckBox" fmlaLink="F4" lockText="1" noThreeD="1"/>
</file>

<file path=xl/ctrlProps/ctrlProp24.xml><?xml version="1.0" encoding="utf-8"?>
<formControlPr xmlns="http://schemas.microsoft.com/office/spreadsheetml/2009/9/main" objectType="CheckBox" fmlaLink="F5" lockText="1" noThreeD="1"/>
</file>

<file path=xl/ctrlProps/ctrlProp25.xml><?xml version="1.0" encoding="utf-8"?>
<formControlPr xmlns="http://schemas.microsoft.com/office/spreadsheetml/2009/9/main" objectType="CheckBox" fmlaLink="F6" lockText="1" noThreeD="1"/>
</file>

<file path=xl/ctrlProps/ctrlProp26.xml><?xml version="1.0" encoding="utf-8"?>
<formControlPr xmlns="http://schemas.microsoft.com/office/spreadsheetml/2009/9/main" objectType="CheckBox" fmlaLink="F7" lockText="1" noThreeD="1"/>
</file>

<file path=xl/ctrlProps/ctrlProp27.xml><?xml version="1.0" encoding="utf-8"?>
<formControlPr xmlns="http://schemas.microsoft.com/office/spreadsheetml/2009/9/main" objectType="CheckBox" fmlaLink="F8" lockText="1" noThreeD="1"/>
</file>

<file path=xl/ctrlProps/ctrlProp28.xml><?xml version="1.0" encoding="utf-8"?>
<formControlPr xmlns="http://schemas.microsoft.com/office/spreadsheetml/2009/9/main" objectType="CheckBox" fmlaLink="F9" lockText="1" noThreeD="1"/>
</file>

<file path=xl/ctrlProps/ctrlProp29.xml><?xml version="1.0" encoding="utf-8"?>
<formControlPr xmlns="http://schemas.microsoft.com/office/spreadsheetml/2009/9/main" objectType="CheckBox" fmlaLink="F10" lockText="1" noThreeD="1"/>
</file>

<file path=xl/ctrlProps/ctrlProp30.xml><?xml version="1.0" encoding="utf-8"?>
<formControlPr xmlns="http://schemas.microsoft.com/office/spreadsheetml/2009/9/main" objectType="CheckBox" fmlaLink="F11" lockText="1" noThreeD="1"/>
</file>

<file path=xl/ctrlProps/ctrlProp31.xml><?xml version="1.0" encoding="utf-8"?>
<formControlPr xmlns="http://schemas.microsoft.com/office/spreadsheetml/2009/9/main" objectType="CheckBox" fmlaLink="F12" lockText="1" noThreeD="1"/>
</file>

<file path=xl/ctrlProps/ctrlProp32.xml><?xml version="1.0" encoding="utf-8"?>
<formControlPr xmlns="http://schemas.microsoft.com/office/spreadsheetml/2009/9/main" objectType="CheckBox" fmlaLink="F13" lockText="1" noThreeD="1"/>
</file>

<file path=xl/ctrlProps/ctrlProp33.xml><?xml version="1.0" encoding="utf-8"?>
<formControlPr xmlns="http://schemas.microsoft.com/office/spreadsheetml/2009/9/main" objectType="CheckBox" fmlaLink="F14" lockText="1" noThreeD="1"/>
</file>

<file path=xl/ctrlProps/ctrlProp34.xml><?xml version="1.0" encoding="utf-8"?>
<formControlPr xmlns="http://schemas.microsoft.com/office/spreadsheetml/2009/9/main" objectType="CheckBox" fmlaLink="F15" lockText="1" noThreeD="1"/>
</file>

<file path=xl/ctrlProps/ctrlProp35.xml><?xml version="1.0" encoding="utf-8"?>
<formControlPr xmlns="http://schemas.microsoft.com/office/spreadsheetml/2009/9/main" objectType="CheckBox" fmlaLink="F16" lockText="1" noThreeD="1"/>
</file>

<file path=xl/ctrlProps/ctrlProp36.xml><?xml version="1.0" encoding="utf-8"?>
<formControlPr xmlns="http://schemas.microsoft.com/office/spreadsheetml/2009/9/main" objectType="CheckBox" fmlaLink="F17" lockText="1" noThreeD="1"/>
</file>

<file path=xl/ctrlProps/ctrlProp37.xml><?xml version="1.0" encoding="utf-8"?>
<formControlPr xmlns="http://schemas.microsoft.com/office/spreadsheetml/2009/9/main" objectType="CheckBox" fmlaLink="F18" lockText="1" noThreeD="1"/>
</file>

<file path=xl/ctrlProps/ctrlProp38.xml><?xml version="1.0" encoding="utf-8"?>
<formControlPr xmlns="http://schemas.microsoft.com/office/spreadsheetml/2009/9/main" objectType="CheckBox" fmlaLink="F19" lockText="1" noThreeD="1"/>
</file>

<file path=xl/ctrlProps/ctrlProp39.xml><?xml version="1.0" encoding="utf-8"?>
<formControlPr xmlns="http://schemas.microsoft.com/office/spreadsheetml/2009/9/main" objectType="CheckBox" fmlaLink="F20" lockText="1" noThreeD="1"/>
</file>

<file path=xl/ctrlProps/ctrlProp40.xml><?xml version="1.0" encoding="utf-8"?>
<formControlPr xmlns="http://schemas.microsoft.com/office/spreadsheetml/2009/9/main" objectType="CheckBox" fmlaLink="F21" lockText="1" noThreeD="1"/>
</file>

<file path=xl/ctrlProps/ctrlProp41.xml><?xml version="1.0" encoding="utf-8"?>
<formControlPr xmlns="http://schemas.microsoft.com/office/spreadsheetml/2009/9/main" objectType="CheckBox" fmlaLink="F22" lockText="1" noThreeD="1"/>
</file>

<file path=xl/ctrlProps/ctrlProp42.xml><?xml version="1.0" encoding="utf-8"?>
<formControlPr xmlns="http://schemas.microsoft.com/office/spreadsheetml/2009/9/main" objectType="CheckBox" fmlaLink="F23" lockText="1" noThreeD="1"/>
</file>

<file path=xl/ctrlProps/ctrlProp43.xml><?xml version="1.0" encoding="utf-8"?>
<formControlPr xmlns="http://schemas.microsoft.com/office/spreadsheetml/2009/9/main" objectType="CheckBox" fmlaLink="F24" lockText="1" noThreeD="1"/>
</file>

<file path=xl/ctrlProps/ctrlProp44.xml><?xml version="1.0" encoding="utf-8"?>
<formControlPr xmlns="http://schemas.microsoft.com/office/spreadsheetml/2009/9/main" objectType="CheckBox" fmlaLink="F25" lockText="1" noThreeD="1"/>
</file>

<file path=xl/ctrlProps/ctrlProp45.xml><?xml version="1.0" encoding="utf-8"?>
<formControlPr xmlns="http://schemas.microsoft.com/office/spreadsheetml/2009/9/main" objectType="CheckBox" fmlaLink="F26" lockText="1" noThreeD="1"/>
</file>

<file path=xl/ctrlProps/ctrlProp46.xml><?xml version="1.0" encoding="utf-8"?>
<formControlPr xmlns="http://schemas.microsoft.com/office/spreadsheetml/2009/9/main" objectType="CheckBox" fmlaLink="F27" lockText="1" noThreeD="1"/>
</file>

<file path=xl/ctrlProps/ctrlProp47.xml><?xml version="1.0" encoding="utf-8"?>
<formControlPr xmlns="http://schemas.microsoft.com/office/spreadsheetml/2009/9/main" objectType="CheckBox" fmlaLink="F28" lockText="1" noThreeD="1"/>
</file>

<file path=xl/ctrlProps/ctrlProp48.xml><?xml version="1.0" encoding="utf-8"?>
<formControlPr xmlns="http://schemas.microsoft.com/office/spreadsheetml/2009/9/main" objectType="CheckBox" fmlaLink="F29" lockText="1" noThreeD="1"/>
</file>

<file path=xl/ctrlProps/ctrlProp49.xml><?xml version="1.0" encoding="utf-8"?>
<formControlPr xmlns="http://schemas.microsoft.com/office/spreadsheetml/2009/9/main" objectType="CheckBox" fmlaLink="F30" lockText="1" noThreeD="1"/>
</file>

<file path=xl/ctrlProps/ctrlProp50.xml><?xml version="1.0" encoding="utf-8"?>
<formControlPr xmlns="http://schemas.microsoft.com/office/spreadsheetml/2009/9/main" objectType="CheckBox" fmlaLink="F31" lockText="1" noThreeD="1"/>
</file>

<file path=xl/ctrlProps/ctrlProp51.xml><?xml version="1.0" encoding="utf-8"?>
<formControlPr xmlns="http://schemas.microsoft.com/office/spreadsheetml/2009/9/main" objectType="CheckBox" fmlaLink="F3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561975</xdr:rowOff>
        </xdr:from>
        <xdr:to>
          <xdr:col>3</xdr:col>
          <xdr:colOff>733425</xdr:colOff>
          <xdr:row>2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0</xdr:rowOff>
        </xdr:from>
        <xdr:to>
          <xdr:col>3</xdr:col>
          <xdr:colOff>733425</xdr:colOff>
          <xdr:row>3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180975</xdr:rowOff>
        </xdr:from>
        <xdr:to>
          <xdr:col>3</xdr:col>
          <xdr:colOff>733425</xdr:colOff>
          <xdr:row>4</xdr:row>
          <xdr:rowOff>9525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161925</xdr:rowOff>
        </xdr:from>
        <xdr:to>
          <xdr:col>3</xdr:col>
          <xdr:colOff>1038225</xdr:colOff>
          <xdr:row>5</xdr:row>
          <xdr:rowOff>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180975</xdr:rowOff>
        </xdr:from>
        <xdr:to>
          <xdr:col>3</xdr:col>
          <xdr:colOff>733425</xdr:colOff>
          <xdr:row>7</xdr:row>
          <xdr:rowOff>9525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0</xdr:rowOff>
        </xdr:from>
        <xdr:to>
          <xdr:col>3</xdr:col>
          <xdr:colOff>733425</xdr:colOff>
          <xdr:row>8</xdr:row>
          <xdr:rowOff>19050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180975</xdr:rowOff>
        </xdr:from>
        <xdr:to>
          <xdr:col>3</xdr:col>
          <xdr:colOff>733425</xdr:colOff>
          <xdr:row>9</xdr:row>
          <xdr:rowOff>9525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171450</xdr:rowOff>
        </xdr:from>
        <xdr:to>
          <xdr:col>3</xdr:col>
          <xdr:colOff>733425</xdr:colOff>
          <xdr:row>10</xdr:row>
          <xdr:rowOff>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171450</xdr:rowOff>
        </xdr:from>
        <xdr:to>
          <xdr:col>3</xdr:col>
          <xdr:colOff>733425</xdr:colOff>
          <xdr:row>11</xdr:row>
          <xdr:rowOff>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180975</xdr:rowOff>
        </xdr:from>
        <xdr:to>
          <xdr:col>3</xdr:col>
          <xdr:colOff>1219200</xdr:colOff>
          <xdr:row>12</xdr:row>
          <xdr:rowOff>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180975</xdr:rowOff>
        </xdr:from>
        <xdr:to>
          <xdr:col>3</xdr:col>
          <xdr:colOff>733425</xdr:colOff>
          <xdr:row>6</xdr:row>
          <xdr:rowOff>9525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180975</xdr:rowOff>
        </xdr:from>
        <xdr:to>
          <xdr:col>3</xdr:col>
          <xdr:colOff>733425</xdr:colOff>
          <xdr:row>13</xdr:row>
          <xdr:rowOff>9525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180975</xdr:rowOff>
        </xdr:from>
        <xdr:to>
          <xdr:col>3</xdr:col>
          <xdr:colOff>733425</xdr:colOff>
          <xdr:row>14</xdr:row>
          <xdr:rowOff>9525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0</xdr:row>
          <xdr:rowOff>552450</xdr:rowOff>
        </xdr:from>
        <xdr:to>
          <xdr:col>7</xdr:col>
          <xdr:colOff>66675</xdr:colOff>
          <xdr:row>2</xdr:row>
          <xdr:rowOff>9525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</xdr:row>
          <xdr:rowOff>171450</xdr:rowOff>
        </xdr:from>
        <xdr:to>
          <xdr:col>7</xdr:col>
          <xdr:colOff>66675</xdr:colOff>
          <xdr:row>3</xdr:row>
          <xdr:rowOff>9525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</xdr:row>
          <xdr:rowOff>171450</xdr:rowOff>
        </xdr:from>
        <xdr:to>
          <xdr:col>7</xdr:col>
          <xdr:colOff>66675</xdr:colOff>
          <xdr:row>4</xdr:row>
          <xdr:rowOff>9525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3</xdr:row>
          <xdr:rowOff>171450</xdr:rowOff>
        </xdr:from>
        <xdr:to>
          <xdr:col>7</xdr:col>
          <xdr:colOff>66675</xdr:colOff>
          <xdr:row>5</xdr:row>
          <xdr:rowOff>9525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4</xdr:row>
          <xdr:rowOff>171450</xdr:rowOff>
        </xdr:from>
        <xdr:to>
          <xdr:col>7</xdr:col>
          <xdr:colOff>66675</xdr:colOff>
          <xdr:row>6</xdr:row>
          <xdr:rowOff>9525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5</xdr:row>
          <xdr:rowOff>171450</xdr:rowOff>
        </xdr:from>
        <xdr:to>
          <xdr:col>7</xdr:col>
          <xdr:colOff>66675</xdr:colOff>
          <xdr:row>7</xdr:row>
          <xdr:rowOff>9525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6</xdr:row>
          <xdr:rowOff>171450</xdr:rowOff>
        </xdr:from>
        <xdr:to>
          <xdr:col>7</xdr:col>
          <xdr:colOff>66675</xdr:colOff>
          <xdr:row>8</xdr:row>
          <xdr:rowOff>9525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7</xdr:row>
          <xdr:rowOff>171450</xdr:rowOff>
        </xdr:from>
        <xdr:to>
          <xdr:col>7</xdr:col>
          <xdr:colOff>66675</xdr:colOff>
          <xdr:row>9</xdr:row>
          <xdr:rowOff>9525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8</xdr:row>
          <xdr:rowOff>171450</xdr:rowOff>
        </xdr:from>
        <xdr:to>
          <xdr:col>7</xdr:col>
          <xdr:colOff>66675</xdr:colOff>
          <xdr:row>10</xdr:row>
          <xdr:rowOff>9525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9</xdr:row>
          <xdr:rowOff>171450</xdr:rowOff>
        </xdr:from>
        <xdr:to>
          <xdr:col>7</xdr:col>
          <xdr:colOff>66675</xdr:colOff>
          <xdr:row>11</xdr:row>
          <xdr:rowOff>9525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10</xdr:row>
          <xdr:rowOff>171450</xdr:rowOff>
        </xdr:from>
        <xdr:to>
          <xdr:col>7</xdr:col>
          <xdr:colOff>66675</xdr:colOff>
          <xdr:row>12</xdr:row>
          <xdr:rowOff>9525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11</xdr:row>
          <xdr:rowOff>171450</xdr:rowOff>
        </xdr:from>
        <xdr:to>
          <xdr:col>7</xdr:col>
          <xdr:colOff>66675</xdr:colOff>
          <xdr:row>13</xdr:row>
          <xdr:rowOff>9525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12</xdr:row>
          <xdr:rowOff>171450</xdr:rowOff>
        </xdr:from>
        <xdr:to>
          <xdr:col>7</xdr:col>
          <xdr:colOff>66675</xdr:colOff>
          <xdr:row>14</xdr:row>
          <xdr:rowOff>9525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13</xdr:row>
          <xdr:rowOff>171450</xdr:rowOff>
        </xdr:from>
        <xdr:to>
          <xdr:col>7</xdr:col>
          <xdr:colOff>66675</xdr:colOff>
          <xdr:row>15</xdr:row>
          <xdr:rowOff>9525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14</xdr:row>
          <xdr:rowOff>171450</xdr:rowOff>
        </xdr:from>
        <xdr:to>
          <xdr:col>7</xdr:col>
          <xdr:colOff>66675</xdr:colOff>
          <xdr:row>16</xdr:row>
          <xdr:rowOff>9525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15</xdr:row>
          <xdr:rowOff>171450</xdr:rowOff>
        </xdr:from>
        <xdr:to>
          <xdr:col>7</xdr:col>
          <xdr:colOff>66675</xdr:colOff>
          <xdr:row>17</xdr:row>
          <xdr:rowOff>9525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16</xdr:row>
          <xdr:rowOff>171450</xdr:rowOff>
        </xdr:from>
        <xdr:to>
          <xdr:col>7</xdr:col>
          <xdr:colOff>66675</xdr:colOff>
          <xdr:row>18</xdr:row>
          <xdr:rowOff>9525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17</xdr:row>
          <xdr:rowOff>171450</xdr:rowOff>
        </xdr:from>
        <xdr:to>
          <xdr:col>7</xdr:col>
          <xdr:colOff>66675</xdr:colOff>
          <xdr:row>19</xdr:row>
          <xdr:rowOff>9525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18</xdr:row>
          <xdr:rowOff>171450</xdr:rowOff>
        </xdr:from>
        <xdr:to>
          <xdr:col>7</xdr:col>
          <xdr:colOff>66675</xdr:colOff>
          <xdr:row>20</xdr:row>
          <xdr:rowOff>9525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19</xdr:row>
          <xdr:rowOff>171450</xdr:rowOff>
        </xdr:from>
        <xdr:to>
          <xdr:col>7</xdr:col>
          <xdr:colOff>66675</xdr:colOff>
          <xdr:row>21</xdr:row>
          <xdr:rowOff>9525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20</xdr:row>
          <xdr:rowOff>171450</xdr:rowOff>
        </xdr:from>
        <xdr:to>
          <xdr:col>7</xdr:col>
          <xdr:colOff>66675</xdr:colOff>
          <xdr:row>22</xdr:row>
          <xdr:rowOff>9525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21</xdr:row>
          <xdr:rowOff>171450</xdr:rowOff>
        </xdr:from>
        <xdr:to>
          <xdr:col>7</xdr:col>
          <xdr:colOff>66675</xdr:colOff>
          <xdr:row>23</xdr:row>
          <xdr:rowOff>9525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22</xdr:row>
          <xdr:rowOff>171450</xdr:rowOff>
        </xdr:from>
        <xdr:to>
          <xdr:col>7</xdr:col>
          <xdr:colOff>66675</xdr:colOff>
          <xdr:row>24</xdr:row>
          <xdr:rowOff>9525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23</xdr:row>
          <xdr:rowOff>171450</xdr:rowOff>
        </xdr:from>
        <xdr:to>
          <xdr:col>7</xdr:col>
          <xdr:colOff>66675</xdr:colOff>
          <xdr:row>25</xdr:row>
          <xdr:rowOff>9525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24</xdr:row>
          <xdr:rowOff>171450</xdr:rowOff>
        </xdr:from>
        <xdr:to>
          <xdr:col>7</xdr:col>
          <xdr:colOff>66675</xdr:colOff>
          <xdr:row>26</xdr:row>
          <xdr:rowOff>9525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25</xdr:row>
          <xdr:rowOff>171450</xdr:rowOff>
        </xdr:from>
        <xdr:to>
          <xdr:col>7</xdr:col>
          <xdr:colOff>66675</xdr:colOff>
          <xdr:row>27</xdr:row>
          <xdr:rowOff>9525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26</xdr:row>
          <xdr:rowOff>171450</xdr:rowOff>
        </xdr:from>
        <xdr:to>
          <xdr:col>7</xdr:col>
          <xdr:colOff>66675</xdr:colOff>
          <xdr:row>28</xdr:row>
          <xdr:rowOff>9525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27</xdr:row>
          <xdr:rowOff>171450</xdr:rowOff>
        </xdr:from>
        <xdr:to>
          <xdr:col>7</xdr:col>
          <xdr:colOff>66675</xdr:colOff>
          <xdr:row>29</xdr:row>
          <xdr:rowOff>9525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28</xdr:row>
          <xdr:rowOff>171450</xdr:rowOff>
        </xdr:from>
        <xdr:to>
          <xdr:col>7</xdr:col>
          <xdr:colOff>66675</xdr:colOff>
          <xdr:row>30</xdr:row>
          <xdr:rowOff>9525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29</xdr:row>
          <xdr:rowOff>171450</xdr:rowOff>
        </xdr:from>
        <xdr:to>
          <xdr:col>7</xdr:col>
          <xdr:colOff>66675</xdr:colOff>
          <xdr:row>31</xdr:row>
          <xdr:rowOff>9525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30</xdr:row>
          <xdr:rowOff>171450</xdr:rowOff>
        </xdr:from>
        <xdr:to>
          <xdr:col>7</xdr:col>
          <xdr:colOff>66675</xdr:colOff>
          <xdr:row>32</xdr:row>
          <xdr:rowOff>9525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1:AF16"/>
  <sheetViews>
    <sheetView tabSelected="1" workbookViewId="0">
      <selection activeCell="A2" sqref="A2"/>
    </sheetView>
  </sheetViews>
  <sheetFormatPr baseColWidth="10" defaultRowHeight="15" x14ac:dyDescent="0.25"/>
  <cols>
    <col min="1" max="1" width="15.5703125" customWidth="1"/>
    <col min="2" max="2" width="4.28515625" style="2" customWidth="1"/>
    <col min="3" max="32" width="4.28515625" customWidth="1"/>
    <col min="33" max="33" width="3" customWidth="1"/>
    <col min="34" max="34" width="2.7109375" customWidth="1"/>
  </cols>
  <sheetData>
    <row r="1" spans="1:32" s="17" customFormat="1" ht="25.5" customHeight="1" x14ac:dyDescent="0.25">
      <c r="B1" s="18" t="str">
        <f>IF(WEEKDAY(B$2,2)=1,"S" &amp;WEEKNUM(B$2),"")</f>
        <v>S40</v>
      </c>
      <c r="C1" s="18" t="str">
        <f t="shared" ref="C1:AF1" si="0">IF(WEEKDAY(C$2,2)=1,"S" &amp;WEEKNUM(C$2),"")</f>
        <v/>
      </c>
      <c r="D1" s="18" t="str">
        <f t="shared" si="0"/>
        <v/>
      </c>
      <c r="E1" s="18" t="str">
        <f t="shared" si="0"/>
        <v/>
      </c>
      <c r="F1" s="18" t="str">
        <f t="shared" si="0"/>
        <v/>
      </c>
      <c r="G1" s="18" t="str">
        <f t="shared" si="0"/>
        <v/>
      </c>
      <c r="H1" s="18" t="str">
        <f t="shared" si="0"/>
        <v/>
      </c>
      <c r="I1" s="18" t="str">
        <f t="shared" si="0"/>
        <v>S41</v>
      </c>
      <c r="J1" s="18" t="str">
        <f t="shared" si="0"/>
        <v/>
      </c>
      <c r="K1" s="18" t="str">
        <f t="shared" si="0"/>
        <v/>
      </c>
      <c r="L1" s="18" t="str">
        <f t="shared" si="0"/>
        <v/>
      </c>
      <c r="M1" s="18" t="str">
        <f t="shared" si="0"/>
        <v/>
      </c>
      <c r="N1" s="18" t="str">
        <f t="shared" si="0"/>
        <v/>
      </c>
      <c r="O1" s="18" t="str">
        <f t="shared" si="0"/>
        <v/>
      </c>
      <c r="P1" s="18" t="str">
        <f t="shared" si="0"/>
        <v>S42</v>
      </c>
      <c r="Q1" s="18" t="str">
        <f t="shared" si="0"/>
        <v/>
      </c>
      <c r="R1" s="18" t="str">
        <f t="shared" si="0"/>
        <v/>
      </c>
      <c r="S1" s="18" t="str">
        <f t="shared" si="0"/>
        <v/>
      </c>
      <c r="T1" s="18" t="str">
        <f t="shared" si="0"/>
        <v/>
      </c>
      <c r="U1" s="18" t="str">
        <f t="shared" si="0"/>
        <v/>
      </c>
      <c r="V1" s="18" t="str">
        <f t="shared" si="0"/>
        <v/>
      </c>
      <c r="W1" s="18" t="str">
        <f t="shared" si="0"/>
        <v>S43</v>
      </c>
      <c r="X1" s="18" t="str">
        <f t="shared" si="0"/>
        <v/>
      </c>
      <c r="Y1" s="18" t="str">
        <f t="shared" si="0"/>
        <v/>
      </c>
      <c r="Z1" s="18" t="str">
        <f t="shared" si="0"/>
        <v/>
      </c>
      <c r="AA1" s="18" t="str">
        <f t="shared" si="0"/>
        <v/>
      </c>
      <c r="AB1" s="18" t="str">
        <f t="shared" si="0"/>
        <v/>
      </c>
      <c r="AC1" s="18" t="str">
        <f t="shared" si="0"/>
        <v/>
      </c>
      <c r="AD1" s="18" t="str">
        <f t="shared" si="0"/>
        <v>S44</v>
      </c>
      <c r="AE1" s="18" t="str">
        <f t="shared" si="0"/>
        <v/>
      </c>
      <c r="AF1" s="18" t="str">
        <f t="shared" si="0"/>
        <v/>
      </c>
    </row>
    <row r="2" spans="1:32" s="12" customFormat="1" ht="19.149999999999999" customHeight="1" x14ac:dyDescent="0.2">
      <c r="A2" s="39">
        <v>2018</v>
      </c>
      <c r="B2" s="74">
        <f>DATE($A$2,MONTH($A$3&amp;1),1)</f>
        <v>43374</v>
      </c>
      <c r="C2" s="74">
        <f>B2+1</f>
        <v>43375</v>
      </c>
      <c r="D2" s="74">
        <f t="shared" ref="D2:AF2" si="1">C2+1</f>
        <v>43376</v>
      </c>
      <c r="E2" s="74">
        <f t="shared" si="1"/>
        <v>43377</v>
      </c>
      <c r="F2" s="74">
        <f t="shared" si="1"/>
        <v>43378</v>
      </c>
      <c r="G2" s="74">
        <f t="shared" si="1"/>
        <v>43379</v>
      </c>
      <c r="H2" s="74">
        <f t="shared" si="1"/>
        <v>43380</v>
      </c>
      <c r="I2" s="74">
        <f t="shared" si="1"/>
        <v>43381</v>
      </c>
      <c r="J2" s="74">
        <f t="shared" si="1"/>
        <v>43382</v>
      </c>
      <c r="K2" s="74">
        <f t="shared" si="1"/>
        <v>43383</v>
      </c>
      <c r="L2" s="74">
        <f t="shared" si="1"/>
        <v>43384</v>
      </c>
      <c r="M2" s="74">
        <f t="shared" si="1"/>
        <v>43385</v>
      </c>
      <c r="N2" s="74">
        <f t="shared" si="1"/>
        <v>43386</v>
      </c>
      <c r="O2" s="74">
        <f t="shared" si="1"/>
        <v>43387</v>
      </c>
      <c r="P2" s="74">
        <f t="shared" si="1"/>
        <v>43388</v>
      </c>
      <c r="Q2" s="74">
        <f t="shared" si="1"/>
        <v>43389</v>
      </c>
      <c r="R2" s="74">
        <f t="shared" si="1"/>
        <v>43390</v>
      </c>
      <c r="S2" s="74">
        <f t="shared" si="1"/>
        <v>43391</v>
      </c>
      <c r="T2" s="74">
        <f t="shared" si="1"/>
        <v>43392</v>
      </c>
      <c r="U2" s="74">
        <f t="shared" si="1"/>
        <v>43393</v>
      </c>
      <c r="V2" s="74">
        <f t="shared" si="1"/>
        <v>43394</v>
      </c>
      <c r="W2" s="74">
        <f t="shared" si="1"/>
        <v>43395</v>
      </c>
      <c r="X2" s="74">
        <f t="shared" si="1"/>
        <v>43396</v>
      </c>
      <c r="Y2" s="74">
        <f t="shared" si="1"/>
        <v>43397</v>
      </c>
      <c r="Z2" s="74">
        <f t="shared" si="1"/>
        <v>43398</v>
      </c>
      <c r="AA2" s="74">
        <f t="shared" si="1"/>
        <v>43399</v>
      </c>
      <c r="AB2" s="74">
        <f t="shared" si="1"/>
        <v>43400</v>
      </c>
      <c r="AC2" s="74">
        <f t="shared" si="1"/>
        <v>43401</v>
      </c>
      <c r="AD2" s="74">
        <f t="shared" si="1"/>
        <v>43402</v>
      </c>
      <c r="AE2" s="74">
        <f t="shared" si="1"/>
        <v>43403</v>
      </c>
      <c r="AF2" s="74">
        <f t="shared" si="1"/>
        <v>43404</v>
      </c>
    </row>
    <row r="3" spans="1:32" s="12" customFormat="1" ht="19.149999999999999" customHeight="1" x14ac:dyDescent="0.2">
      <c r="A3" s="39" t="s">
        <v>10</v>
      </c>
      <c r="B3" s="75">
        <f>B2</f>
        <v>43374</v>
      </c>
      <c r="C3" s="75">
        <f t="shared" ref="C3:AF3" si="2">C2</f>
        <v>43375</v>
      </c>
      <c r="D3" s="75">
        <f t="shared" si="2"/>
        <v>43376</v>
      </c>
      <c r="E3" s="75">
        <f t="shared" si="2"/>
        <v>43377</v>
      </c>
      <c r="F3" s="75">
        <f t="shared" si="2"/>
        <v>43378</v>
      </c>
      <c r="G3" s="75">
        <f t="shared" si="2"/>
        <v>43379</v>
      </c>
      <c r="H3" s="75">
        <f t="shared" si="2"/>
        <v>43380</v>
      </c>
      <c r="I3" s="75">
        <f t="shared" si="2"/>
        <v>43381</v>
      </c>
      <c r="J3" s="75">
        <f t="shared" si="2"/>
        <v>43382</v>
      </c>
      <c r="K3" s="75">
        <f t="shared" si="2"/>
        <v>43383</v>
      </c>
      <c r="L3" s="75">
        <f t="shared" si="2"/>
        <v>43384</v>
      </c>
      <c r="M3" s="75">
        <f t="shared" si="2"/>
        <v>43385</v>
      </c>
      <c r="N3" s="75">
        <f t="shared" si="2"/>
        <v>43386</v>
      </c>
      <c r="O3" s="75">
        <f t="shared" si="2"/>
        <v>43387</v>
      </c>
      <c r="P3" s="75">
        <f t="shared" si="2"/>
        <v>43388</v>
      </c>
      <c r="Q3" s="75">
        <f t="shared" si="2"/>
        <v>43389</v>
      </c>
      <c r="R3" s="75">
        <f t="shared" si="2"/>
        <v>43390</v>
      </c>
      <c r="S3" s="75">
        <f t="shared" si="2"/>
        <v>43391</v>
      </c>
      <c r="T3" s="75">
        <f t="shared" si="2"/>
        <v>43392</v>
      </c>
      <c r="U3" s="75">
        <f t="shared" si="2"/>
        <v>43393</v>
      </c>
      <c r="V3" s="75">
        <f t="shared" si="2"/>
        <v>43394</v>
      </c>
      <c r="W3" s="75">
        <f t="shared" si="2"/>
        <v>43395</v>
      </c>
      <c r="X3" s="75">
        <f t="shared" si="2"/>
        <v>43396</v>
      </c>
      <c r="Y3" s="75">
        <f t="shared" si="2"/>
        <v>43397</v>
      </c>
      <c r="Z3" s="75">
        <f t="shared" si="2"/>
        <v>43398</v>
      </c>
      <c r="AA3" s="75">
        <f t="shared" si="2"/>
        <v>43399</v>
      </c>
      <c r="AB3" s="75">
        <f t="shared" si="2"/>
        <v>43400</v>
      </c>
      <c r="AC3" s="75">
        <f t="shared" si="2"/>
        <v>43401</v>
      </c>
      <c r="AD3" s="75">
        <f t="shared" si="2"/>
        <v>43402</v>
      </c>
      <c r="AE3" s="75">
        <f t="shared" si="2"/>
        <v>43403</v>
      </c>
      <c r="AF3" s="75">
        <f t="shared" si="2"/>
        <v>43404</v>
      </c>
    </row>
    <row r="4" spans="1:32" ht="19.149999999999999" customHeight="1" x14ac:dyDescent="0.25">
      <c r="A4" s="34" t="s">
        <v>19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</row>
    <row r="5" spans="1:32" x14ac:dyDescent="0.25">
      <c r="A5" s="36" t="s">
        <v>21</v>
      </c>
      <c r="B5" s="35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</row>
    <row r="6" spans="1:32" x14ac:dyDescent="0.25">
      <c r="A6" s="36" t="s">
        <v>20</v>
      </c>
      <c r="B6" s="35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</row>
    <row r="7" spans="1:32" x14ac:dyDescent="0.25">
      <c r="A7" s="36" t="s">
        <v>22</v>
      </c>
      <c r="B7" s="35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</row>
    <row r="8" spans="1:32" x14ac:dyDescent="0.25">
      <c r="A8" s="38" t="s">
        <v>23</v>
      </c>
      <c r="B8" s="35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</row>
    <row r="9" spans="1:32" ht="15.75" thickBot="1" x14ac:dyDescent="0.3">
      <c r="A9" s="42" t="s">
        <v>24</v>
      </c>
      <c r="B9" s="35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</row>
    <row r="10" spans="1:32" x14ac:dyDescent="0.25">
      <c r="A10" s="33" t="s">
        <v>25</v>
      </c>
      <c r="B10" s="35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</row>
    <row r="11" spans="1:32" x14ac:dyDescent="0.25">
      <c r="A11" s="20" t="s">
        <v>20</v>
      </c>
      <c r="B11" s="35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</row>
    <row r="13" spans="1:32" x14ac:dyDescent="0.25">
      <c r="B13" s="19"/>
    </row>
    <row r="14" spans="1:32" x14ac:dyDescent="0.25">
      <c r="B14" s="14"/>
    </row>
    <row r="15" spans="1:32" x14ac:dyDescent="0.25">
      <c r="B15" s="14"/>
    </row>
    <row r="16" spans="1:32" x14ac:dyDescent="0.25">
      <c r="B16" s="14"/>
    </row>
  </sheetData>
  <conditionalFormatting sqref="B2:AF3">
    <cfRule type="expression" dxfId="9" priority="16">
      <formula>B2&lt;&gt;""</formula>
    </cfRule>
  </conditionalFormatting>
  <conditionalFormatting sqref="B11:AF11">
    <cfRule type="expression" dxfId="8" priority="17">
      <formula>#REF!&lt;&gt;""</formula>
    </cfRule>
  </conditionalFormatting>
  <conditionalFormatting sqref="B1:AF1">
    <cfRule type="containsText" dxfId="7" priority="15" operator="containsText" text="S">
      <formula>NOT(ISERROR(SEARCH("S",B1)))</formula>
    </cfRule>
  </conditionalFormatting>
  <conditionalFormatting sqref="B4:AF11">
    <cfRule type="expression" dxfId="6" priority="1" stopIfTrue="1">
      <formula>OR(WEEKDAY(B$2,2)&gt;5,B$2=Fériés)</formula>
    </cfRule>
    <cfRule type="expression" dxfId="5" priority="2">
      <formula>AND(B$2&gt;=_deb,B$2&lt;=_fin,B$2&lt;&gt;Fériés,WEEKDAY(B$2,2)&lt;&gt;5)</formula>
    </cfRule>
  </conditionalFormatting>
  <conditionalFormatting sqref="B9:AF10">
    <cfRule type="expression" dxfId="4" priority="26">
      <formula>AND(C$2&gt;=#REF!,C$2&lt;=#REF!)</formula>
    </cfRule>
    <cfRule type="expression" dxfId="3" priority="27">
      <formula>#REF!&lt;&gt;""</formula>
    </cfRule>
  </conditionalFormatting>
  <conditionalFormatting sqref="B5:AF5">
    <cfRule type="expression" dxfId="2" priority="28">
      <formula>SUMPRODUCT((Annie_Claude_H=$A5)*(#REF!&gt;=Debut_1_ACH)*(#REF!&lt;=Fin_1_ACH))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Sources!$A$2:$A$13</xm:f>
          </x14:formula1>
          <xm:sqref>A3</xm:sqref>
        </x14:dataValidation>
        <x14:dataValidation type="list" allowBlank="1" showInputMessage="1" showErrorMessage="1">
          <x14:formula1>
            <xm:f>Sources!$E$3:$G$3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workbookViewId="0">
      <selection activeCell="K51" sqref="K51"/>
    </sheetView>
  </sheetViews>
  <sheetFormatPr baseColWidth="10" defaultRowHeight="15" x14ac:dyDescent="0.25"/>
  <cols>
    <col min="2" max="2" width="3.140625" bestFit="1" customWidth="1"/>
    <col min="3" max="3" width="25.5703125" bestFit="1" customWidth="1"/>
    <col min="4" max="4" width="26" customWidth="1"/>
    <col min="5" max="5" width="10.140625" bestFit="1" customWidth="1"/>
    <col min="6" max="6" width="10.7109375" bestFit="1" customWidth="1"/>
    <col min="7" max="7" width="7.85546875" bestFit="1" customWidth="1"/>
    <col min="8" max="8" width="2.28515625" customWidth="1"/>
    <col min="9" max="9" width="10.5703125" bestFit="1" customWidth="1"/>
    <col min="11" max="11" width="25.5703125" bestFit="1" customWidth="1"/>
    <col min="12" max="12" width="22.7109375" bestFit="1" customWidth="1"/>
  </cols>
  <sheetData>
    <row r="1" spans="1:10" s="3" customFormat="1" x14ac:dyDescent="0.25">
      <c r="A1" s="3" t="s">
        <v>0</v>
      </c>
      <c r="C1" s="7" t="s">
        <v>26</v>
      </c>
      <c r="D1" s="7" t="s">
        <v>27</v>
      </c>
    </row>
    <row r="2" spans="1:10" s="2" customFormat="1" x14ac:dyDescent="0.25">
      <c r="A2" s="4" t="s">
        <v>1</v>
      </c>
      <c r="C2" s="40">
        <f>INDEX(Remise_Principale_1,MATCH(MONTH(_mois&amp;1),J4:J15,0))</f>
        <v>43397</v>
      </c>
      <c r="D2" s="40">
        <f>INDEX(Remise_Principale_2,MATCH(MONTH(_mois&amp;1),J17:J28,0))</f>
        <v>43399</v>
      </c>
    </row>
    <row r="3" spans="1:10" x14ac:dyDescent="0.25">
      <c r="A3" t="s">
        <v>2</v>
      </c>
      <c r="C3" s="43" t="s">
        <v>13</v>
      </c>
      <c r="D3" s="30" t="s">
        <v>14</v>
      </c>
      <c r="E3" s="7">
        <v>2018</v>
      </c>
      <c r="F3" s="7">
        <v>2019</v>
      </c>
      <c r="G3" s="7">
        <v>2020</v>
      </c>
      <c r="H3" s="5"/>
      <c r="I3" s="68">
        <f>Calendrier!A2</f>
        <v>2018</v>
      </c>
      <c r="J3" s="41" t="s">
        <v>28</v>
      </c>
    </row>
    <row r="4" spans="1:10" x14ac:dyDescent="0.25">
      <c r="A4" t="s">
        <v>3</v>
      </c>
      <c r="C4" s="43"/>
      <c r="D4" s="21" t="s">
        <v>1</v>
      </c>
      <c r="E4" s="15">
        <v>43088</v>
      </c>
      <c r="F4" s="15">
        <v>43448</v>
      </c>
      <c r="G4" s="15"/>
      <c r="H4" s="5"/>
      <c r="I4" s="69">
        <f>HLOOKUP(_an,Sources!E$3:G$15,ROW()-2,0)+1</f>
        <v>43089</v>
      </c>
      <c r="J4" s="41">
        <f>MONTH(I4)</f>
        <v>12</v>
      </c>
    </row>
    <row r="5" spans="1:10" x14ac:dyDescent="0.25">
      <c r="A5" t="s">
        <v>4</v>
      </c>
      <c r="C5" s="43"/>
      <c r="D5" s="22" t="s">
        <v>2</v>
      </c>
      <c r="E5" s="11">
        <v>43123</v>
      </c>
      <c r="F5" s="11">
        <v>43488</v>
      </c>
      <c r="G5" s="11"/>
      <c r="H5" s="5"/>
      <c r="I5" s="69">
        <f>HLOOKUP(_an,Sources!E$3:G$15,ROW()-2,0)+1</f>
        <v>43124</v>
      </c>
      <c r="J5" s="41">
        <f>MONTH(I5)</f>
        <v>1</v>
      </c>
    </row>
    <row r="6" spans="1:10" x14ac:dyDescent="0.25">
      <c r="A6" t="s">
        <v>5</v>
      </c>
      <c r="C6" s="43"/>
      <c r="D6" s="22" t="s">
        <v>3</v>
      </c>
      <c r="E6" s="11">
        <v>43151</v>
      </c>
      <c r="F6" s="11">
        <v>43516</v>
      </c>
      <c r="G6" s="11"/>
      <c r="H6" s="5"/>
      <c r="I6" s="69">
        <f>HLOOKUP(_an,Sources!E$3:G$15,ROW()-2,0)+1</f>
        <v>43152</v>
      </c>
      <c r="J6" s="41">
        <f>MONTH(I6)</f>
        <v>2</v>
      </c>
    </row>
    <row r="7" spans="1:10" x14ac:dyDescent="0.25">
      <c r="A7" t="s">
        <v>6</v>
      </c>
      <c r="C7" s="43"/>
      <c r="D7" s="22" t="s">
        <v>4</v>
      </c>
      <c r="E7" s="11">
        <v>43181</v>
      </c>
      <c r="F7" s="11">
        <v>43545</v>
      </c>
      <c r="G7" s="11"/>
      <c r="H7" s="5"/>
      <c r="I7" s="69">
        <f>HLOOKUP(_an,Sources!E$3:G$15,ROW()-2,0)+1</f>
        <v>43182</v>
      </c>
      <c r="J7" s="41">
        <f>MONTH(I7)</f>
        <v>3</v>
      </c>
    </row>
    <row r="8" spans="1:10" x14ac:dyDescent="0.25">
      <c r="A8" t="s">
        <v>7</v>
      </c>
      <c r="C8" s="43"/>
      <c r="D8" s="22" t="s">
        <v>5</v>
      </c>
      <c r="E8" s="11">
        <v>43210</v>
      </c>
      <c r="F8" s="11">
        <v>43574</v>
      </c>
      <c r="G8" s="11"/>
      <c r="H8" s="5"/>
      <c r="I8" s="69">
        <f>HLOOKUP(_an,Sources!E$3:G$15,ROW()-2,0)+1</f>
        <v>43211</v>
      </c>
      <c r="J8" s="41">
        <f>MONTH(I8)</f>
        <v>4</v>
      </c>
    </row>
    <row r="9" spans="1:10" x14ac:dyDescent="0.25">
      <c r="A9" t="s">
        <v>8</v>
      </c>
      <c r="C9" s="43"/>
      <c r="D9" s="22" t="s">
        <v>6</v>
      </c>
      <c r="E9" s="11">
        <v>43243</v>
      </c>
      <c r="F9" s="11">
        <v>43607</v>
      </c>
      <c r="G9" s="11"/>
      <c r="H9" s="5"/>
      <c r="I9" s="69">
        <f>HLOOKUP(_an,Sources!E$3:G$15,ROW()-2,0)+1</f>
        <v>43244</v>
      </c>
      <c r="J9" s="41">
        <f>MONTH(I9)</f>
        <v>5</v>
      </c>
    </row>
    <row r="10" spans="1:10" x14ac:dyDescent="0.25">
      <c r="A10" t="s">
        <v>9</v>
      </c>
      <c r="C10" s="43"/>
      <c r="D10" s="22" t="s">
        <v>7</v>
      </c>
      <c r="E10" s="11">
        <v>43272</v>
      </c>
      <c r="F10" s="11">
        <v>43636</v>
      </c>
      <c r="G10" s="11"/>
      <c r="H10" s="5"/>
      <c r="I10" s="69">
        <f>HLOOKUP(_an,Sources!E$3:G$15,ROW()-2,0)+1</f>
        <v>43273</v>
      </c>
      <c r="J10" s="41">
        <f>MONTH(I10)</f>
        <v>6</v>
      </c>
    </row>
    <row r="11" spans="1:10" x14ac:dyDescent="0.25">
      <c r="A11" t="s">
        <v>10</v>
      </c>
      <c r="C11" s="43"/>
      <c r="D11" s="22" t="s">
        <v>8</v>
      </c>
      <c r="E11" s="11">
        <v>43301</v>
      </c>
      <c r="F11" s="11">
        <v>43669</v>
      </c>
      <c r="G11" s="11"/>
      <c r="H11" s="5"/>
      <c r="I11" s="69">
        <f>HLOOKUP(_an,Sources!E$3:G$15,ROW()-2,0)+1</f>
        <v>43302</v>
      </c>
      <c r="J11" s="41">
        <f>MONTH(I11)</f>
        <v>7</v>
      </c>
    </row>
    <row r="12" spans="1:10" x14ac:dyDescent="0.25">
      <c r="A12" t="s">
        <v>11</v>
      </c>
      <c r="C12" s="43"/>
      <c r="D12" s="22" t="s">
        <v>9</v>
      </c>
      <c r="E12" s="11">
        <v>43334</v>
      </c>
      <c r="F12" s="11">
        <v>43699</v>
      </c>
      <c r="G12" s="11"/>
      <c r="H12" s="5"/>
      <c r="I12" s="69">
        <f>HLOOKUP(_an,Sources!E$3:G$15,ROW()-2,0)+1</f>
        <v>43335</v>
      </c>
      <c r="J12" s="41">
        <f>MONTH(I12)</f>
        <v>8</v>
      </c>
    </row>
    <row r="13" spans="1:10" x14ac:dyDescent="0.25">
      <c r="A13" t="s">
        <v>12</v>
      </c>
      <c r="C13" s="43"/>
      <c r="D13" s="22" t="s">
        <v>10</v>
      </c>
      <c r="E13" s="11">
        <v>43363</v>
      </c>
      <c r="F13" s="11">
        <v>43728</v>
      </c>
      <c r="G13" s="11"/>
      <c r="H13" s="5"/>
      <c r="I13" s="69">
        <f>HLOOKUP(_an,Sources!E$3:G$15,ROW()-2,0)+1</f>
        <v>43364</v>
      </c>
      <c r="J13" s="41">
        <f>MONTH(I13)</f>
        <v>9</v>
      </c>
    </row>
    <row r="14" spans="1:10" x14ac:dyDescent="0.25">
      <c r="C14" s="43"/>
      <c r="D14" s="22" t="s">
        <v>11</v>
      </c>
      <c r="E14" s="11">
        <v>43396</v>
      </c>
      <c r="F14" s="11">
        <v>43761</v>
      </c>
      <c r="G14" s="11"/>
      <c r="H14" s="5"/>
      <c r="I14" s="69">
        <f>HLOOKUP(_an,Sources!E$3:G$15,ROW()-2,0)+1</f>
        <v>43397</v>
      </c>
      <c r="J14" s="41">
        <f>MONTH(I14)</f>
        <v>10</v>
      </c>
    </row>
    <row r="15" spans="1:10" x14ac:dyDescent="0.25">
      <c r="C15" s="43"/>
      <c r="D15" s="22" t="s">
        <v>12</v>
      </c>
      <c r="E15" s="11">
        <v>43419</v>
      </c>
      <c r="F15" s="11">
        <v>43783</v>
      </c>
      <c r="G15" s="11"/>
      <c r="H15" s="5"/>
      <c r="I15" s="69">
        <f>HLOOKUP(_an,Sources!E$3:G$15,ROW()-2,0)+1</f>
        <v>43420</v>
      </c>
      <c r="J15" s="41">
        <f>MONTH(I15)</f>
        <v>11</v>
      </c>
    </row>
    <row r="16" spans="1:10" x14ac:dyDescent="0.25">
      <c r="C16" s="43"/>
      <c r="D16" s="31" t="s">
        <v>15</v>
      </c>
      <c r="E16" s="7">
        <v>2018</v>
      </c>
      <c r="F16" s="7">
        <v>2019</v>
      </c>
      <c r="G16" s="7">
        <v>2020</v>
      </c>
      <c r="H16" s="66"/>
      <c r="I16" s="70">
        <f>Calendrier!A2</f>
        <v>2018</v>
      </c>
      <c r="J16" s="41" t="s">
        <v>28</v>
      </c>
    </row>
    <row r="17" spans="3:10" x14ac:dyDescent="0.25">
      <c r="C17" s="43"/>
      <c r="D17" s="23" t="s">
        <v>1</v>
      </c>
      <c r="E17" s="15">
        <v>43091</v>
      </c>
      <c r="F17" s="15">
        <v>43453</v>
      </c>
      <c r="G17" s="15"/>
      <c r="H17" s="5"/>
      <c r="I17" s="71">
        <f>HLOOKUP(_an,Sources!E$16:G$28,ROW()-15,0)</f>
        <v>43091</v>
      </c>
      <c r="J17" s="41">
        <f>MONTH(I17)</f>
        <v>12</v>
      </c>
    </row>
    <row r="18" spans="3:10" x14ac:dyDescent="0.25">
      <c r="C18" s="43"/>
      <c r="D18" s="24" t="s">
        <v>2</v>
      </c>
      <c r="E18" s="11">
        <v>43126</v>
      </c>
      <c r="F18" s="11">
        <v>43493</v>
      </c>
      <c r="G18" s="11"/>
      <c r="H18" s="5"/>
      <c r="I18" s="71">
        <f>HLOOKUP(_an,Sources!E$16:G$28,ROW()-15,0)</f>
        <v>43126</v>
      </c>
      <c r="J18" s="41">
        <f>MONTH(I18)</f>
        <v>1</v>
      </c>
    </row>
    <row r="19" spans="3:10" x14ac:dyDescent="0.25">
      <c r="C19" s="43"/>
      <c r="D19" s="24" t="s">
        <v>3</v>
      </c>
      <c r="E19" s="11">
        <v>43154</v>
      </c>
      <c r="F19" s="11">
        <v>43521</v>
      </c>
      <c r="G19" s="11"/>
      <c r="H19" s="5"/>
      <c r="I19" s="71">
        <f>HLOOKUP(_an,Sources!E$16:G$28,ROW()-15,0)</f>
        <v>43154</v>
      </c>
      <c r="J19" s="41">
        <f>MONTH(I19)</f>
        <v>2</v>
      </c>
    </row>
    <row r="20" spans="3:10" x14ac:dyDescent="0.25">
      <c r="C20" s="43"/>
      <c r="D20" s="24" t="s">
        <v>4</v>
      </c>
      <c r="E20" s="11">
        <v>43186</v>
      </c>
      <c r="F20" s="11">
        <v>43550</v>
      </c>
      <c r="G20" s="11"/>
      <c r="H20" s="5"/>
      <c r="I20" s="71">
        <f>HLOOKUP(_an,Sources!E$16:G$28,ROW()-15,0)</f>
        <v>43186</v>
      </c>
      <c r="J20" s="41">
        <f>MONTH(I20)</f>
        <v>3</v>
      </c>
    </row>
    <row r="21" spans="3:10" x14ac:dyDescent="0.25">
      <c r="C21" s="43"/>
      <c r="D21" s="24" t="s">
        <v>5</v>
      </c>
      <c r="E21" s="11">
        <v>43215</v>
      </c>
      <c r="F21" s="11">
        <v>43579</v>
      </c>
      <c r="G21" s="11"/>
      <c r="H21" s="5"/>
      <c r="I21" s="71">
        <f>HLOOKUP(_an,Sources!E$16:G$28,ROW()-15,0)</f>
        <v>43215</v>
      </c>
      <c r="J21" s="41">
        <f>MONTH(I21)</f>
        <v>4</v>
      </c>
    </row>
    <row r="22" spans="3:10" x14ac:dyDescent="0.25">
      <c r="C22" s="43"/>
      <c r="D22" s="24" t="s">
        <v>6</v>
      </c>
      <c r="E22" s="11">
        <v>43248</v>
      </c>
      <c r="F22" s="11">
        <v>43612</v>
      </c>
      <c r="G22" s="11"/>
      <c r="H22" s="5"/>
      <c r="I22" s="71">
        <f>HLOOKUP(_an,Sources!E$16:G$28,ROW()-15,0)</f>
        <v>43248</v>
      </c>
      <c r="J22" s="41">
        <f>MONTH(I22)</f>
        <v>5</v>
      </c>
    </row>
    <row r="23" spans="3:10" x14ac:dyDescent="0.25">
      <c r="C23" s="43"/>
      <c r="D23" s="24" t="s">
        <v>7</v>
      </c>
      <c r="E23" s="11">
        <v>43277</v>
      </c>
      <c r="F23" s="11">
        <v>43641</v>
      </c>
      <c r="G23" s="11"/>
      <c r="H23" s="5"/>
      <c r="I23" s="71">
        <f>HLOOKUP(_an,Sources!E$16:G$28,ROW()-15,0)</f>
        <v>43277</v>
      </c>
      <c r="J23" s="41">
        <f>MONTH(I23)</f>
        <v>6</v>
      </c>
    </row>
    <row r="24" spans="3:10" x14ac:dyDescent="0.25">
      <c r="C24" s="43"/>
      <c r="D24" s="24" t="s">
        <v>8</v>
      </c>
      <c r="E24" s="11">
        <v>43306</v>
      </c>
      <c r="F24" s="11">
        <v>43672</v>
      </c>
      <c r="G24" s="11"/>
      <c r="H24" s="5"/>
      <c r="I24" s="71">
        <f>HLOOKUP(_an,Sources!E$16:G$28,ROW()-15,0)</f>
        <v>43306</v>
      </c>
      <c r="J24" s="41">
        <f>MONTH(I24)</f>
        <v>7</v>
      </c>
    </row>
    <row r="25" spans="3:10" x14ac:dyDescent="0.25">
      <c r="C25" s="43"/>
      <c r="D25" s="24" t="s">
        <v>9</v>
      </c>
      <c r="E25" s="11">
        <v>43339</v>
      </c>
      <c r="F25" s="11">
        <v>43704</v>
      </c>
      <c r="G25" s="11"/>
      <c r="H25" s="5"/>
      <c r="I25" s="71">
        <f>HLOOKUP(_an,Sources!E$16:G$28,ROW()-15,0)</f>
        <v>43339</v>
      </c>
      <c r="J25" s="41">
        <f>MONTH(I25)</f>
        <v>8</v>
      </c>
    </row>
    <row r="26" spans="3:10" x14ac:dyDescent="0.25">
      <c r="C26" s="43"/>
      <c r="D26" s="24" t="s">
        <v>10</v>
      </c>
      <c r="E26" s="11">
        <v>43368</v>
      </c>
      <c r="F26" s="11">
        <v>43733</v>
      </c>
      <c r="G26" s="11"/>
      <c r="H26" s="5"/>
      <c r="I26" s="71">
        <f>HLOOKUP(_an,Sources!E$16:G$28,ROW()-15,0)</f>
        <v>43368</v>
      </c>
      <c r="J26" s="41">
        <f>MONTH(I26)</f>
        <v>9</v>
      </c>
    </row>
    <row r="27" spans="3:10" x14ac:dyDescent="0.25">
      <c r="C27" s="43"/>
      <c r="D27" s="24" t="s">
        <v>11</v>
      </c>
      <c r="E27" s="11">
        <v>43399</v>
      </c>
      <c r="F27" s="11">
        <v>43766</v>
      </c>
      <c r="G27" s="11"/>
      <c r="H27" s="5"/>
      <c r="I27" s="71">
        <f>HLOOKUP(_an,Sources!E$16:G$28,ROW()-15,0)</f>
        <v>43399</v>
      </c>
      <c r="J27" s="41">
        <f>MONTH(I27)</f>
        <v>10</v>
      </c>
    </row>
    <row r="28" spans="3:10" x14ac:dyDescent="0.25">
      <c r="C28" s="43"/>
      <c r="D28" s="25" t="s">
        <v>12</v>
      </c>
      <c r="E28" s="11">
        <v>43420</v>
      </c>
      <c r="F28" s="11">
        <v>43784</v>
      </c>
      <c r="G28" s="11"/>
      <c r="H28" s="5"/>
      <c r="I28" s="71">
        <f>HLOOKUP(_an,Sources!E$16:G$28,ROW()-15,0)</f>
        <v>43420</v>
      </c>
      <c r="J28" s="41">
        <f>MONTH(I28)</f>
        <v>11</v>
      </c>
    </row>
    <row r="29" spans="3:10" x14ac:dyDescent="0.25">
      <c r="C29" s="43"/>
      <c r="D29" s="32" t="s">
        <v>16</v>
      </c>
      <c r="E29" s="7">
        <v>2018</v>
      </c>
      <c r="F29" s="7">
        <v>2019</v>
      </c>
      <c r="G29" s="7">
        <v>2020</v>
      </c>
      <c r="H29" s="1"/>
      <c r="I29" s="72">
        <f>Calendrier!A2</f>
        <v>2018</v>
      </c>
      <c r="J29" s="41" t="s">
        <v>28</v>
      </c>
    </row>
    <row r="30" spans="3:10" x14ac:dyDescent="0.25">
      <c r="C30" s="43"/>
      <c r="D30" s="26" t="s">
        <v>1</v>
      </c>
      <c r="E30" s="6">
        <v>43103</v>
      </c>
      <c r="F30" s="8">
        <v>43468</v>
      </c>
      <c r="G30" s="6"/>
      <c r="I30" s="73">
        <f>HLOOKUP(_an,Sources!E$29:G$41,ROW()-28,0)+1</f>
        <v>43104</v>
      </c>
      <c r="J30" s="41">
        <f>MONTH(I30)</f>
        <v>1</v>
      </c>
    </row>
    <row r="31" spans="3:10" x14ac:dyDescent="0.25">
      <c r="C31" s="43"/>
      <c r="D31" s="27" t="s">
        <v>2</v>
      </c>
      <c r="E31" s="6">
        <v>43132</v>
      </c>
      <c r="F31" s="8">
        <v>43496</v>
      </c>
      <c r="G31" s="6"/>
      <c r="I31" s="73">
        <f>HLOOKUP(_an,Sources!E$29:G$41,ROW()-28,0)+1</f>
        <v>43133</v>
      </c>
      <c r="J31" s="41">
        <f>MONTH(I31)</f>
        <v>2</v>
      </c>
    </row>
    <row r="32" spans="3:10" x14ac:dyDescent="0.25">
      <c r="C32" s="43"/>
      <c r="D32" s="27" t="s">
        <v>3</v>
      </c>
      <c r="E32" s="6">
        <v>43164</v>
      </c>
      <c r="F32" s="8">
        <v>43528</v>
      </c>
      <c r="G32" s="6"/>
      <c r="I32" s="73">
        <f>HLOOKUP(_an,Sources!E$29:G$41,ROW()-28,0)+1</f>
        <v>43165</v>
      </c>
      <c r="J32" s="41">
        <f>MONTH(I32)</f>
        <v>3</v>
      </c>
    </row>
    <row r="33" spans="3:10" x14ac:dyDescent="0.25">
      <c r="C33" s="43"/>
      <c r="D33" s="27" t="s">
        <v>4</v>
      </c>
      <c r="E33" s="6">
        <v>43195</v>
      </c>
      <c r="F33" s="9">
        <v>43558</v>
      </c>
      <c r="G33" s="6"/>
      <c r="I33" s="73">
        <f>HLOOKUP(_an,Sources!E$29:G$41,ROW()-28,0)+1</f>
        <v>43196</v>
      </c>
      <c r="J33" s="41">
        <f>MONTH(I33)</f>
        <v>4</v>
      </c>
    </row>
    <row r="34" spans="3:10" x14ac:dyDescent="0.25">
      <c r="C34" s="43"/>
      <c r="D34" s="27" t="s">
        <v>5</v>
      </c>
      <c r="E34" s="6">
        <v>43220</v>
      </c>
      <c r="F34" s="9">
        <v>43587</v>
      </c>
      <c r="G34" s="6"/>
      <c r="I34" s="73">
        <f>HLOOKUP(_an,Sources!E$29:G$41,ROW()-28,0)+1</f>
        <v>43221</v>
      </c>
      <c r="J34" s="41">
        <f>MONTH(I34)</f>
        <v>5</v>
      </c>
    </row>
    <row r="35" spans="3:10" x14ac:dyDescent="0.25">
      <c r="C35" s="43"/>
      <c r="D35" s="27" t="s">
        <v>6</v>
      </c>
      <c r="E35" s="6">
        <v>43255</v>
      </c>
      <c r="F35" s="8">
        <v>43619</v>
      </c>
      <c r="G35" s="6"/>
      <c r="I35" s="73">
        <f>HLOOKUP(_an,Sources!E$29:G$41,ROW()-28,0)+1</f>
        <v>43256</v>
      </c>
      <c r="J35" s="41">
        <f>MONTH(I35)</f>
        <v>6</v>
      </c>
    </row>
    <row r="36" spans="3:10" x14ac:dyDescent="0.25">
      <c r="C36" s="43"/>
      <c r="D36" s="27" t="s">
        <v>7</v>
      </c>
      <c r="E36" s="6">
        <v>43284</v>
      </c>
      <c r="F36" s="10">
        <v>43649</v>
      </c>
      <c r="G36" s="6"/>
      <c r="I36" s="73">
        <f>HLOOKUP(_an,Sources!E$29:G$41,ROW()-28,0)+1</f>
        <v>43285</v>
      </c>
      <c r="J36" s="41">
        <f>MONTH(I36)</f>
        <v>7</v>
      </c>
    </row>
    <row r="37" spans="3:10" x14ac:dyDescent="0.25">
      <c r="C37" s="43"/>
      <c r="D37" s="27" t="s">
        <v>8</v>
      </c>
      <c r="E37" s="6">
        <v>43314</v>
      </c>
      <c r="F37" s="10">
        <v>43679</v>
      </c>
      <c r="G37" s="6"/>
      <c r="I37" s="73">
        <f>HLOOKUP(_an,Sources!E$29:G$41,ROW()-28,0)+1</f>
        <v>43315</v>
      </c>
      <c r="J37" s="41">
        <f>MONTH(I37)</f>
        <v>8</v>
      </c>
    </row>
    <row r="38" spans="3:10" x14ac:dyDescent="0.25">
      <c r="C38" s="43"/>
      <c r="D38" s="27" t="s">
        <v>9</v>
      </c>
      <c r="E38" s="6">
        <v>43348</v>
      </c>
      <c r="F38" s="8">
        <v>43712</v>
      </c>
      <c r="G38" s="6"/>
      <c r="I38" s="73">
        <f>HLOOKUP(_an,Sources!E$29:G$41,ROW()-28,0)+1</f>
        <v>43349</v>
      </c>
      <c r="J38" s="41">
        <f>MONTH(I38)</f>
        <v>9</v>
      </c>
    </row>
    <row r="39" spans="3:10" x14ac:dyDescent="0.25">
      <c r="C39" s="43"/>
      <c r="D39" s="27" t="s">
        <v>10</v>
      </c>
      <c r="E39" s="6">
        <v>43375</v>
      </c>
      <c r="F39" s="8">
        <v>43741</v>
      </c>
      <c r="G39" s="6"/>
      <c r="I39" s="73">
        <f>HLOOKUP(_an,Sources!E$29:G$41,ROW()-28,0)+1</f>
        <v>43376</v>
      </c>
      <c r="J39" s="41">
        <f>MONTH(I39)</f>
        <v>10</v>
      </c>
    </row>
    <row r="40" spans="3:10" x14ac:dyDescent="0.25">
      <c r="C40" s="43"/>
      <c r="D40" s="27" t="s">
        <v>11</v>
      </c>
      <c r="E40" s="6">
        <v>43404</v>
      </c>
      <c r="F40" s="10">
        <v>43774</v>
      </c>
      <c r="G40" s="6"/>
      <c r="I40" s="73">
        <f>HLOOKUP(_an,Sources!E$29:G$41,ROW()-28,0)+1</f>
        <v>43405</v>
      </c>
      <c r="J40" s="41">
        <f>MONTH(I40)</f>
        <v>11</v>
      </c>
    </row>
    <row r="41" spans="3:10" x14ac:dyDescent="0.25">
      <c r="C41" s="43"/>
      <c r="D41" s="27" t="s">
        <v>12</v>
      </c>
      <c r="E41" s="16" t="s">
        <v>18</v>
      </c>
      <c r="F41" s="16" t="s">
        <v>18</v>
      </c>
      <c r="G41" s="6"/>
      <c r="I41" s="73" t="e">
        <f>HLOOKUP(_an,Sources!E$29:G$41,ROW()-28,0)+1</f>
        <v>#VALUE!</v>
      </c>
      <c r="J41" s="41" t="e">
        <f>MONTH(I41)</f>
        <v>#VALUE!</v>
      </c>
    </row>
    <row r="42" spans="3:10" x14ac:dyDescent="0.25">
      <c r="C42" s="43"/>
      <c r="D42" s="32" t="s">
        <v>17</v>
      </c>
      <c r="E42" s="7">
        <v>2018</v>
      </c>
      <c r="F42" s="7">
        <v>2019</v>
      </c>
      <c r="G42" s="7">
        <v>2020</v>
      </c>
      <c r="H42" s="67"/>
      <c r="I42" s="72">
        <f>Calendrier!A2</f>
        <v>2018</v>
      </c>
      <c r="J42" s="41" t="s">
        <v>28</v>
      </c>
    </row>
    <row r="43" spans="3:10" x14ac:dyDescent="0.25">
      <c r="C43" s="43"/>
      <c r="D43" s="28" t="s">
        <v>1</v>
      </c>
      <c r="E43" s="6">
        <v>43104</v>
      </c>
      <c r="F43" s="11">
        <v>43469</v>
      </c>
      <c r="G43" s="6"/>
      <c r="I43" s="73">
        <f>HLOOKUP(_an,Sources!E$42:G$54,ROW()-41,0)</f>
        <v>43104</v>
      </c>
      <c r="J43" s="41">
        <f>MONTH(I43)</f>
        <v>1</v>
      </c>
    </row>
    <row r="44" spans="3:10" x14ac:dyDescent="0.25">
      <c r="C44" s="43"/>
      <c r="D44" s="29" t="s">
        <v>2</v>
      </c>
      <c r="E44" s="6">
        <v>43133</v>
      </c>
      <c r="F44" s="11">
        <v>43497</v>
      </c>
      <c r="G44" s="6"/>
      <c r="I44" s="73">
        <f>HLOOKUP(_an,Sources!E$42:G$54,ROW()-41,0)</f>
        <v>43133</v>
      </c>
      <c r="J44" s="41">
        <f>MONTH(I44)</f>
        <v>2</v>
      </c>
    </row>
    <row r="45" spans="3:10" x14ac:dyDescent="0.25">
      <c r="C45" s="43"/>
      <c r="D45" s="29" t="s">
        <v>3</v>
      </c>
      <c r="E45" s="6">
        <v>43165</v>
      </c>
      <c r="F45" s="11">
        <v>43529</v>
      </c>
      <c r="G45" s="6"/>
      <c r="I45" s="73">
        <f>HLOOKUP(_an,Sources!E$42:G$54,ROW()-41,0)</f>
        <v>43165</v>
      </c>
      <c r="J45" s="41">
        <f>MONTH(I45)</f>
        <v>3</v>
      </c>
    </row>
    <row r="46" spans="3:10" x14ac:dyDescent="0.25">
      <c r="C46" s="43"/>
      <c r="D46" s="29" t="s">
        <v>4</v>
      </c>
      <c r="E46" s="6">
        <v>43196</v>
      </c>
      <c r="F46" s="9">
        <v>43559</v>
      </c>
      <c r="G46" s="6"/>
      <c r="I46" s="73">
        <f>HLOOKUP(_an,Sources!E$42:G$54,ROW()-41,0)</f>
        <v>43196</v>
      </c>
      <c r="J46" s="41">
        <f>MONTH(I46)</f>
        <v>4</v>
      </c>
    </row>
    <row r="47" spans="3:10" x14ac:dyDescent="0.25">
      <c r="C47" s="43"/>
      <c r="D47" s="29" t="s">
        <v>5</v>
      </c>
      <c r="E47" s="6">
        <v>43222</v>
      </c>
      <c r="F47" s="9">
        <v>43588</v>
      </c>
      <c r="G47" s="6"/>
      <c r="I47" s="73">
        <f>HLOOKUP(_an,Sources!E$42:G$54,ROW()-41,0)</f>
        <v>43222</v>
      </c>
      <c r="J47" s="41">
        <f>MONTH(I47)</f>
        <v>5</v>
      </c>
    </row>
    <row r="48" spans="3:10" x14ac:dyDescent="0.25">
      <c r="C48" s="43"/>
      <c r="D48" s="29" t="s">
        <v>6</v>
      </c>
      <c r="E48" s="6">
        <v>43256</v>
      </c>
      <c r="F48" s="6">
        <v>43620</v>
      </c>
      <c r="G48" s="6"/>
      <c r="I48" s="73">
        <f>HLOOKUP(_an,Sources!E$42:G$54,ROW()-41,0)</f>
        <v>43256</v>
      </c>
      <c r="J48" s="41">
        <f>MONTH(I48)</f>
        <v>6</v>
      </c>
    </row>
    <row r="49" spans="3:10" x14ac:dyDescent="0.25">
      <c r="C49" s="43"/>
      <c r="D49" s="29" t="s">
        <v>7</v>
      </c>
      <c r="E49" s="6">
        <v>43285</v>
      </c>
      <c r="F49" s="6">
        <v>43650</v>
      </c>
      <c r="G49" s="6"/>
      <c r="I49" s="73">
        <f>HLOOKUP(_an,Sources!E$42:G$54,ROW()-41,0)</f>
        <v>43285</v>
      </c>
      <c r="J49" s="41">
        <f>MONTH(I49)</f>
        <v>7</v>
      </c>
    </row>
    <row r="50" spans="3:10" x14ac:dyDescent="0.25">
      <c r="C50" s="43"/>
      <c r="D50" s="29" t="s">
        <v>8</v>
      </c>
      <c r="E50" s="6">
        <v>43315</v>
      </c>
      <c r="F50" s="6">
        <v>43682</v>
      </c>
      <c r="G50" s="6"/>
      <c r="I50" s="73">
        <f>HLOOKUP(_an,Sources!E$42:G$54,ROW()-41,0)</f>
        <v>43315</v>
      </c>
      <c r="J50" s="41">
        <f>MONTH(I50)</f>
        <v>8</v>
      </c>
    </row>
    <row r="51" spans="3:10" x14ac:dyDescent="0.25">
      <c r="C51" s="43"/>
      <c r="D51" s="29" t="s">
        <v>9</v>
      </c>
      <c r="E51" s="6">
        <v>43343</v>
      </c>
      <c r="F51" s="6">
        <v>43713</v>
      </c>
      <c r="G51" s="6"/>
      <c r="I51" s="73">
        <f>HLOOKUP(_an,Sources!E$42:G$54,ROW()-41,0)</f>
        <v>43343</v>
      </c>
      <c r="J51" s="41">
        <f>MONTH(I51)</f>
        <v>8</v>
      </c>
    </row>
    <row r="52" spans="3:10" x14ac:dyDescent="0.25">
      <c r="C52" s="43"/>
      <c r="D52" s="29" t="s">
        <v>10</v>
      </c>
      <c r="E52" s="6">
        <v>43349</v>
      </c>
      <c r="F52" s="6">
        <v>43742</v>
      </c>
      <c r="G52" s="6"/>
      <c r="I52" s="73">
        <f>HLOOKUP(_an,Sources!E$42:G$54,ROW()-41,0)</f>
        <v>43349</v>
      </c>
      <c r="J52" s="41">
        <f>MONTH(I52)</f>
        <v>9</v>
      </c>
    </row>
    <row r="53" spans="3:10" x14ac:dyDescent="0.25">
      <c r="C53" s="43"/>
      <c r="D53" s="29" t="s">
        <v>11</v>
      </c>
      <c r="E53" s="6">
        <v>43376</v>
      </c>
      <c r="F53" s="6">
        <v>43775</v>
      </c>
      <c r="G53" s="6"/>
      <c r="I53" s="73">
        <f>HLOOKUP(_an,Sources!E$42:G$54,ROW()-41,0)</f>
        <v>43376</v>
      </c>
      <c r="J53" s="41">
        <f>MONTH(I53)</f>
        <v>10</v>
      </c>
    </row>
    <row r="54" spans="3:10" x14ac:dyDescent="0.25">
      <c r="C54" s="43"/>
      <c r="D54" s="29" t="s">
        <v>12</v>
      </c>
      <c r="E54" s="6">
        <v>43406</v>
      </c>
      <c r="F54" s="16" t="s">
        <v>18</v>
      </c>
      <c r="G54" s="6"/>
      <c r="I54" s="73">
        <f>HLOOKUP(_an,Sources!E$42:G$54,ROW()-41,0)</f>
        <v>43406</v>
      </c>
      <c r="J54" s="41">
        <f>MONTH(I54)</f>
        <v>11</v>
      </c>
    </row>
  </sheetData>
  <mergeCells count="1">
    <mergeCell ref="C3:C5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aramètres"/>
  <dimension ref="A1:N33"/>
  <sheetViews>
    <sheetView showGridLines="0" zoomScaleNormal="100" workbookViewId="0">
      <pane xSplit="9" ySplit="1" topLeftCell="J2" activePane="bottomRight" state="frozen"/>
      <selection pane="topRight" activeCell="I1" sqref="I1"/>
      <selection pane="bottomLeft" activeCell="A2" sqref="A2"/>
      <selection pane="bottomRight" sqref="A1:A8"/>
    </sheetView>
  </sheetViews>
  <sheetFormatPr baseColWidth="10" defaultColWidth="11.42578125" defaultRowHeight="15" x14ac:dyDescent="0.25"/>
  <cols>
    <col min="1" max="2" width="17.42578125" customWidth="1"/>
    <col min="3" max="3" width="4.28515625" customWidth="1"/>
    <col min="4" max="4" width="24.85546875" customWidth="1"/>
    <col min="5" max="5" width="17.42578125" customWidth="1"/>
    <col min="6" max="6" width="10.140625" hidden="1" customWidth="1"/>
    <col min="7" max="7" width="18.5703125" hidden="1" customWidth="1"/>
    <col min="8" max="8" width="17.42578125" customWidth="1"/>
    <col min="9" max="9" width="153.28515625" customWidth="1"/>
    <col min="10" max="13" width="11.42578125" customWidth="1"/>
    <col min="14" max="14" width="11.85546875" customWidth="1"/>
    <col min="15" max="26" width="11.42578125" customWidth="1"/>
  </cols>
  <sheetData>
    <row r="1" spans="1:14" ht="45" customHeight="1" x14ac:dyDescent="0.25">
      <c r="B1" s="44" t="s">
        <v>29</v>
      </c>
      <c r="C1" s="45" t="s">
        <v>30</v>
      </c>
      <c r="D1" s="46"/>
      <c r="E1" s="44" t="s">
        <v>31</v>
      </c>
      <c r="F1" s="44" t="s">
        <v>32</v>
      </c>
      <c r="G1" s="44" t="s">
        <v>33</v>
      </c>
      <c r="H1" s="47" t="s">
        <v>34</v>
      </c>
      <c r="I1" s="48"/>
      <c r="J1" s="1"/>
      <c r="K1" s="1"/>
      <c r="L1" s="1"/>
      <c r="M1" s="1"/>
      <c r="N1" s="1"/>
    </row>
    <row r="2" spans="1:14" x14ac:dyDescent="0.25">
      <c r="B2" s="49" t="b">
        <v>0</v>
      </c>
      <c r="C2" s="50" t="b">
        <v>1</v>
      </c>
      <c r="D2" s="65">
        <f>IF(C2,DATE(IF(Date_Deb&gt;DATE(YEAR(Date_Deb),1,1),YEAR(Date_Deb)+1,YEAR(Date_Deb)),1,1),"")</f>
        <v>43466</v>
      </c>
      <c r="E2" s="51"/>
      <c r="F2" s="52" t="b">
        <v>0</v>
      </c>
      <c r="G2" s="52" t="str">
        <f t="shared" ref="G2:G32" si="0">IF($E2&lt;&gt;"",IF($F2,DATE(IF(Date_Deb&gt;DATE(YEAR(Date_Deb),MONTH(E2),DAY(E2)),YEAR(Date_Deb)+1,YEAR(Date_Deb)),MONTH(E2),DAY(E2)),$E2),"")</f>
        <v/>
      </c>
      <c r="H2" s="53" t="s">
        <v>35</v>
      </c>
      <c r="J2" s="13"/>
    </row>
    <row r="3" spans="1:14" x14ac:dyDescent="0.25">
      <c r="B3" s="49" t="b">
        <v>0</v>
      </c>
      <c r="C3" s="49" t="b">
        <v>1</v>
      </c>
      <c r="D3" s="65">
        <f>IF(C3,IF(AND(Date_Deb&gt;Pâq_Année_N+1,Date_Deb&lt;=Pâq_Année_N1),Pâq_Année_N1+1,Pâq_Année_N+1),"")</f>
        <v>43577</v>
      </c>
      <c r="E3" s="51"/>
      <c r="F3" s="52" t="b">
        <v>0</v>
      </c>
      <c r="G3" s="52" t="str">
        <f t="shared" si="0"/>
        <v/>
      </c>
      <c r="H3" s="54">
        <f>LOOKUP(H2,{"Dimanche";"Jeudi";"Lundi";"Mardi";"Mercredi";"Samedi";"Vendredi"},{17;14;11;12;13;16;15})</f>
        <v>11</v>
      </c>
      <c r="J3" s="13"/>
    </row>
    <row r="4" spans="1:14" x14ac:dyDescent="0.25">
      <c r="B4" s="49" t="b">
        <v>0</v>
      </c>
      <c r="C4" s="49" t="b">
        <v>1</v>
      </c>
      <c r="D4" s="65">
        <f>IF(C4,DATE(IF(Date_Deb&gt;DATE(YEAR(Date_Deb),5,1),YEAR(Date_Deb)+1,YEAR(Date_Deb)),5,1),"")</f>
        <v>43586</v>
      </c>
      <c r="E4" s="55"/>
      <c r="F4" s="52" t="b">
        <v>0</v>
      </c>
      <c r="G4" s="52" t="str">
        <f t="shared" si="0"/>
        <v/>
      </c>
      <c r="I4" s="56"/>
    </row>
    <row r="5" spans="1:14" x14ac:dyDescent="0.25">
      <c r="B5" s="49" t="b">
        <v>0</v>
      </c>
      <c r="C5" s="49" t="b">
        <v>1</v>
      </c>
      <c r="D5" s="65">
        <f>IF(C5,IF(AND(Date_Deb&gt;Pâq_Année_N+39,Date_Deb&lt;=Pâq_Année_N1),Pâq_Année_N1+39,Pâq_Année_N+39),"")</f>
        <v>43615</v>
      </c>
      <c r="E5" s="55"/>
      <c r="F5" s="52" t="b">
        <v>0</v>
      </c>
      <c r="G5" s="52" t="str">
        <f t="shared" si="0"/>
        <v/>
      </c>
      <c r="I5" s="57"/>
    </row>
    <row r="6" spans="1:14" x14ac:dyDescent="0.25">
      <c r="B6" s="49" t="b">
        <v>0</v>
      </c>
      <c r="C6" s="49" t="b">
        <v>1</v>
      </c>
      <c r="D6" s="65">
        <f>IF(C6,IF(AND(Date_Deb&gt;Pâq_Année_N+40,Date_Deb&lt;=Pâq_Année_N1),Pâq_Année_N1+40,Pâq_Année_N+40),"")</f>
        <v>43616</v>
      </c>
      <c r="E6" s="55"/>
      <c r="F6" s="52" t="b">
        <v>0</v>
      </c>
      <c r="G6" s="52" t="str">
        <f t="shared" si="0"/>
        <v/>
      </c>
      <c r="I6" s="56"/>
    </row>
    <row r="7" spans="1:14" x14ac:dyDescent="0.25">
      <c r="B7" s="49" t="b">
        <v>1</v>
      </c>
      <c r="C7" s="49" t="b">
        <v>1</v>
      </c>
      <c r="D7" s="65">
        <f>IF(C7,DATE(IF(Date_Deb&gt;DATE(YEAR(Date_Deb),5,8),YEAR(Date_Deb)+1,YEAR(Date_Deb)),5,8),"")</f>
        <v>43593</v>
      </c>
      <c r="E7" s="55"/>
      <c r="F7" s="52" t="b">
        <v>0</v>
      </c>
      <c r="G7" s="52" t="str">
        <f t="shared" si="0"/>
        <v/>
      </c>
      <c r="I7" s="58"/>
    </row>
    <row r="8" spans="1:14" x14ac:dyDescent="0.25">
      <c r="B8" s="49" t="b">
        <v>1</v>
      </c>
      <c r="C8" s="49" t="b">
        <v>1</v>
      </c>
      <c r="D8" s="65">
        <f>IF(C8,IF(AND(Date_Deb&gt;Pâq_Année_N+50,Date_Deb&lt;=Pâq_Année_N1),Pâq_Année_N1+50,Pâq_Année_N+50),"")</f>
        <v>43626</v>
      </c>
      <c r="E8" s="55"/>
      <c r="F8" s="52" t="b">
        <v>0</v>
      </c>
      <c r="G8" s="52" t="str">
        <f t="shared" si="0"/>
        <v/>
      </c>
      <c r="I8" s="58"/>
    </row>
    <row r="9" spans="1:14" x14ac:dyDescent="0.25">
      <c r="B9" s="59" t="str">
        <f>CONCATENATE(B2*1,B3*1,B4*1,B5*1,B6*1,B7*1,B8*1)</f>
        <v>0000011</v>
      </c>
      <c r="C9" s="49" t="b">
        <v>1</v>
      </c>
      <c r="D9" s="65">
        <f>IF(C9,DATE(IF(Date_Deb&gt;DATE(YEAR(Date_Deb),7,14),YEAR(Date_Deb)+1,YEAR(Date_Deb)),7,14),"")</f>
        <v>43660</v>
      </c>
      <c r="E9" s="55"/>
      <c r="F9" s="52" t="b">
        <v>0</v>
      </c>
      <c r="G9" s="52" t="str">
        <f t="shared" si="0"/>
        <v/>
      </c>
      <c r="I9" s="58"/>
    </row>
    <row r="10" spans="1:14" x14ac:dyDescent="0.25">
      <c r="C10" s="49" t="b">
        <v>1</v>
      </c>
      <c r="D10" s="65">
        <f>IF(C10,DATE(IF(Date_Deb&gt;DATE(YEAR(Date_Deb),8,15),YEAR(Date_Deb)+1,YEAR(Date_Deb)),8,15),"")</f>
        <v>43692</v>
      </c>
      <c r="E10" s="55"/>
      <c r="F10" s="52" t="b">
        <v>0</v>
      </c>
      <c r="G10" s="52" t="str">
        <f t="shared" si="0"/>
        <v/>
      </c>
      <c r="I10" s="58"/>
    </row>
    <row r="11" spans="1:14" x14ac:dyDescent="0.25">
      <c r="C11" s="49" t="b">
        <v>1</v>
      </c>
      <c r="D11" s="65">
        <f>IF(C11,DATE(IF(Date_Deb&gt;DATE(YEAR(Date_Deb),11,1),YEAR(Date_Deb)+1,YEAR(Date_Deb)),11,1),"")</f>
        <v>43405</v>
      </c>
      <c r="E11" s="55"/>
      <c r="F11" s="52" t="b">
        <v>0</v>
      </c>
      <c r="G11" s="52" t="str">
        <f t="shared" si="0"/>
        <v/>
      </c>
      <c r="I11" s="60"/>
    </row>
    <row r="12" spans="1:14" x14ac:dyDescent="0.25">
      <c r="C12" s="49" t="b">
        <v>1</v>
      </c>
      <c r="D12" s="65">
        <f>IF(C12,DATE(IF(Date_Deb&gt;DATE(YEAR(Date_Deb),11,11),YEAR(Date_Deb)+1,YEAR(Date_Deb)),11,11),"")</f>
        <v>43415</v>
      </c>
      <c r="E12" s="55"/>
      <c r="F12" s="52" t="b">
        <v>0</v>
      </c>
      <c r="G12" s="52" t="str">
        <f t="shared" si="0"/>
        <v/>
      </c>
      <c r="I12" s="58"/>
    </row>
    <row r="13" spans="1:14" x14ac:dyDescent="0.25">
      <c r="C13" s="49" t="b">
        <v>1</v>
      </c>
      <c r="D13" s="65">
        <f>IF(C13,DATE(IF(Date_Deb&gt;DATE(YEAR(Date_Deb),12,25),YEAR(Date_Deb)+1,YEAR(Date_Deb)),12,25),"")</f>
        <v>43459</v>
      </c>
      <c r="E13" s="55"/>
      <c r="F13" s="52" t="b">
        <v>0</v>
      </c>
      <c r="G13" s="52" t="str">
        <f t="shared" si="0"/>
        <v/>
      </c>
      <c r="I13" s="60"/>
    </row>
    <row r="14" spans="1:14" x14ac:dyDescent="0.25">
      <c r="A14" s="13"/>
      <c r="C14" s="49" t="b">
        <v>1</v>
      </c>
      <c r="D14" s="65">
        <f>IF(C14,DATE(IF(Date_Deb&gt;DATE(YEAR(Date_Deb),12,26),YEAR(Date_Deb)+1,YEAR(Date_Deb)),12,26),"")</f>
        <v>43460</v>
      </c>
      <c r="E14" s="55"/>
      <c r="F14" s="52" t="b">
        <v>0</v>
      </c>
      <c r="G14" s="52" t="str">
        <f t="shared" si="0"/>
        <v/>
      </c>
      <c r="I14" s="58"/>
    </row>
    <row r="15" spans="1:14" x14ac:dyDescent="0.25">
      <c r="C15" s="61"/>
      <c r="D15" s="62"/>
      <c r="E15" s="55"/>
      <c r="F15" s="52" t="b">
        <v>0</v>
      </c>
      <c r="G15" s="52" t="str">
        <f t="shared" si="0"/>
        <v/>
      </c>
      <c r="I15" s="60"/>
    </row>
    <row r="16" spans="1:14" x14ac:dyDescent="0.25">
      <c r="E16" s="55"/>
      <c r="F16" s="52" t="b">
        <v>0</v>
      </c>
      <c r="G16" s="52" t="str">
        <f t="shared" si="0"/>
        <v/>
      </c>
      <c r="I16" s="58"/>
    </row>
    <row r="17" spans="5:9" x14ac:dyDescent="0.25">
      <c r="E17" s="55"/>
      <c r="F17" s="52" t="b">
        <v>0</v>
      </c>
      <c r="G17" s="52" t="str">
        <f t="shared" si="0"/>
        <v/>
      </c>
      <c r="I17" s="58"/>
    </row>
    <row r="18" spans="5:9" x14ac:dyDescent="0.25">
      <c r="E18" s="55"/>
      <c r="F18" s="52" t="b">
        <v>0</v>
      </c>
      <c r="G18" s="52" t="str">
        <f t="shared" si="0"/>
        <v/>
      </c>
      <c r="I18" s="60"/>
    </row>
    <row r="19" spans="5:9" x14ac:dyDescent="0.25">
      <c r="E19" s="55"/>
      <c r="F19" s="52" t="b">
        <v>0</v>
      </c>
      <c r="G19" s="52" t="str">
        <f t="shared" si="0"/>
        <v/>
      </c>
      <c r="I19" s="58"/>
    </row>
    <row r="20" spans="5:9" x14ac:dyDescent="0.25">
      <c r="E20" s="55"/>
      <c r="F20" s="52" t="b">
        <v>0</v>
      </c>
      <c r="G20" s="52" t="str">
        <f t="shared" si="0"/>
        <v/>
      </c>
    </row>
    <row r="21" spans="5:9" x14ac:dyDescent="0.25">
      <c r="E21" s="55"/>
      <c r="F21" s="52" t="b">
        <v>0</v>
      </c>
      <c r="G21" s="52" t="str">
        <f t="shared" si="0"/>
        <v/>
      </c>
    </row>
    <row r="22" spans="5:9" x14ac:dyDescent="0.25">
      <c r="E22" s="55"/>
      <c r="F22" s="52" t="b">
        <v>0</v>
      </c>
      <c r="G22" s="52" t="str">
        <f t="shared" si="0"/>
        <v/>
      </c>
    </row>
    <row r="23" spans="5:9" x14ac:dyDescent="0.25">
      <c r="E23" s="55"/>
      <c r="F23" s="52" t="b">
        <v>0</v>
      </c>
      <c r="G23" s="52" t="str">
        <f t="shared" si="0"/>
        <v/>
      </c>
      <c r="I23" s="14"/>
    </row>
    <row r="24" spans="5:9" x14ac:dyDescent="0.25">
      <c r="E24" s="55"/>
      <c r="F24" s="52" t="b">
        <v>0</v>
      </c>
      <c r="G24" s="52" t="str">
        <f t="shared" si="0"/>
        <v/>
      </c>
    </row>
    <row r="25" spans="5:9" x14ac:dyDescent="0.25">
      <c r="E25" s="55"/>
      <c r="F25" s="52" t="b">
        <v>0</v>
      </c>
      <c r="G25" s="52" t="str">
        <f t="shared" si="0"/>
        <v/>
      </c>
    </row>
    <row r="26" spans="5:9" x14ac:dyDescent="0.25">
      <c r="E26" s="55"/>
      <c r="F26" s="52" t="b">
        <v>0</v>
      </c>
      <c r="G26" s="52" t="str">
        <f t="shared" si="0"/>
        <v/>
      </c>
    </row>
    <row r="27" spans="5:9" x14ac:dyDescent="0.25">
      <c r="E27" s="55"/>
      <c r="F27" s="52" t="b">
        <v>0</v>
      </c>
      <c r="G27" s="52" t="str">
        <f t="shared" si="0"/>
        <v/>
      </c>
    </row>
    <row r="28" spans="5:9" x14ac:dyDescent="0.25">
      <c r="E28" s="55"/>
      <c r="F28" s="52" t="b">
        <v>0</v>
      </c>
      <c r="G28" s="52" t="str">
        <f t="shared" si="0"/>
        <v/>
      </c>
    </row>
    <row r="29" spans="5:9" x14ac:dyDescent="0.25">
      <c r="E29" s="55"/>
      <c r="F29" s="52" t="b">
        <v>0</v>
      </c>
      <c r="G29" s="52" t="str">
        <f t="shared" si="0"/>
        <v/>
      </c>
    </row>
    <row r="30" spans="5:9" x14ac:dyDescent="0.25">
      <c r="E30" s="55"/>
      <c r="F30" s="52" t="b">
        <v>0</v>
      </c>
      <c r="G30" s="52" t="str">
        <f t="shared" si="0"/>
        <v/>
      </c>
    </row>
    <row r="31" spans="5:9" x14ac:dyDescent="0.25">
      <c r="E31" s="55"/>
      <c r="F31" s="52" t="b">
        <v>0</v>
      </c>
      <c r="G31" s="52" t="str">
        <f t="shared" si="0"/>
        <v/>
      </c>
    </row>
    <row r="32" spans="5:9" x14ac:dyDescent="0.25">
      <c r="E32" s="55"/>
      <c r="F32" s="52" t="b">
        <v>0</v>
      </c>
      <c r="G32" s="52" t="str">
        <f t="shared" si="0"/>
        <v/>
      </c>
    </row>
    <row r="33" spans="5:7" x14ac:dyDescent="0.25">
      <c r="E33" s="61"/>
      <c r="F33" s="63"/>
      <c r="G33" s="64"/>
    </row>
  </sheetData>
  <mergeCells count="1">
    <mergeCell ref="C1:D1"/>
  </mergeCells>
  <conditionalFormatting sqref="B1">
    <cfRule type="expression" dxfId="1" priority="2">
      <formula>AND($B$9="1111111")</formula>
    </cfRule>
  </conditionalFormatting>
  <conditionalFormatting sqref="E2:E32">
    <cfRule type="expression" dxfId="0" priority="1">
      <formula>AND($F2)</formula>
    </cfRule>
  </conditionalFormatting>
  <dataValidations count="2">
    <dataValidation type="list" allowBlank="1" showInputMessage="1" showErrorMessage="1" sqref="F2:F32">
      <formula1>"Oui"</formula1>
    </dataValidation>
    <dataValidation type="list" allowBlank="1" showInputMessage="1" showErrorMessage="1" sqref="H2">
      <formula1>"Lundi,Mardi,Mercredi,Jeudi,Vendredi,Samedi,Dimanche"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561975</xdr:rowOff>
                  </from>
                  <to>
                    <xdr:col>1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</xdr:col>
                    <xdr:colOff>38100</xdr:colOff>
                    <xdr:row>1</xdr:row>
                    <xdr:rowOff>180975</xdr:rowOff>
                  </from>
                  <to>
                    <xdr:col>1</xdr:col>
                    <xdr:colOff>742950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1</xdr:col>
                    <xdr:colOff>38100</xdr:colOff>
                    <xdr:row>2</xdr:row>
                    <xdr:rowOff>180975</xdr:rowOff>
                  </from>
                  <to>
                    <xdr:col>1</xdr:col>
                    <xdr:colOff>742950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1</xdr:col>
                    <xdr:colOff>38100</xdr:colOff>
                    <xdr:row>3</xdr:row>
                    <xdr:rowOff>180975</xdr:rowOff>
                  </from>
                  <to>
                    <xdr:col>1</xdr:col>
                    <xdr:colOff>742950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1</xdr:col>
                    <xdr:colOff>38100</xdr:colOff>
                    <xdr:row>4</xdr:row>
                    <xdr:rowOff>180975</xdr:rowOff>
                  </from>
                  <to>
                    <xdr:col>1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1</xdr:col>
                    <xdr:colOff>38100</xdr:colOff>
                    <xdr:row>5</xdr:row>
                    <xdr:rowOff>180975</xdr:rowOff>
                  </from>
                  <to>
                    <xdr:col>1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1</xdr:col>
                    <xdr:colOff>38100</xdr:colOff>
                    <xdr:row>6</xdr:row>
                    <xdr:rowOff>180975</xdr:rowOff>
                  </from>
                  <to>
                    <xdr:col>1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2</xdr:col>
                    <xdr:colOff>9525</xdr:colOff>
                    <xdr:row>0</xdr:row>
                    <xdr:rowOff>561975</xdr:rowOff>
                  </from>
                  <to>
                    <xdr:col>3</xdr:col>
                    <xdr:colOff>733425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0</xdr:rowOff>
                  </from>
                  <to>
                    <xdr:col>3</xdr:col>
                    <xdr:colOff>733425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180975</xdr:rowOff>
                  </from>
                  <to>
                    <xdr:col>3</xdr:col>
                    <xdr:colOff>733425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161925</xdr:rowOff>
                  </from>
                  <to>
                    <xdr:col>3</xdr:col>
                    <xdr:colOff>1038225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180975</xdr:rowOff>
                  </from>
                  <to>
                    <xdr:col>3</xdr:col>
                    <xdr:colOff>733425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3</xdr:col>
                    <xdr:colOff>733425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180975</xdr:rowOff>
                  </from>
                  <to>
                    <xdr:col>3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171450</xdr:rowOff>
                  </from>
                  <to>
                    <xdr:col>3</xdr:col>
                    <xdr:colOff>733425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171450</xdr:rowOff>
                  </from>
                  <to>
                    <xdr:col>3</xdr:col>
                    <xdr:colOff>733425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180975</xdr:rowOff>
                  </from>
                  <to>
                    <xdr:col>3</xdr:col>
                    <xdr:colOff>1219200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2</xdr:col>
                    <xdr:colOff>9525</xdr:colOff>
                    <xdr:row>4</xdr:row>
                    <xdr:rowOff>180975</xdr:rowOff>
                  </from>
                  <to>
                    <xdr:col>3</xdr:col>
                    <xdr:colOff>733425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180975</xdr:rowOff>
                  </from>
                  <to>
                    <xdr:col>3</xdr:col>
                    <xdr:colOff>733425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180975</xdr:rowOff>
                  </from>
                  <to>
                    <xdr:col>3</xdr:col>
                    <xdr:colOff>733425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defaultSize="0" autoFill="0" autoLine="0" autoPict="0">
                <anchor moveWithCells="1">
                  <from>
                    <xdr:col>4</xdr:col>
                    <xdr:colOff>923925</xdr:colOff>
                    <xdr:row>0</xdr:row>
                    <xdr:rowOff>552450</xdr:rowOff>
                  </from>
                  <to>
                    <xdr:col>7</xdr:col>
                    <xdr:colOff>66675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4</xdr:col>
                    <xdr:colOff>923925</xdr:colOff>
                    <xdr:row>1</xdr:row>
                    <xdr:rowOff>171450</xdr:rowOff>
                  </from>
                  <to>
                    <xdr:col>7</xdr:col>
                    <xdr:colOff>66675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4</xdr:col>
                    <xdr:colOff>923925</xdr:colOff>
                    <xdr:row>2</xdr:row>
                    <xdr:rowOff>171450</xdr:rowOff>
                  </from>
                  <to>
                    <xdr:col>7</xdr:col>
                    <xdr:colOff>66675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defaultSize="0" autoFill="0" autoLine="0" autoPict="0">
                <anchor moveWithCells="1">
                  <from>
                    <xdr:col>4</xdr:col>
                    <xdr:colOff>923925</xdr:colOff>
                    <xdr:row>3</xdr:row>
                    <xdr:rowOff>171450</xdr:rowOff>
                  </from>
                  <to>
                    <xdr:col>7</xdr:col>
                    <xdr:colOff>66675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defaultSize="0" autoFill="0" autoLine="0" autoPict="0">
                <anchor moveWithCells="1">
                  <from>
                    <xdr:col>4</xdr:col>
                    <xdr:colOff>923925</xdr:colOff>
                    <xdr:row>4</xdr:row>
                    <xdr:rowOff>171450</xdr:rowOff>
                  </from>
                  <to>
                    <xdr:col>7</xdr:col>
                    <xdr:colOff>66675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defaultSize="0" autoFill="0" autoLine="0" autoPict="0">
                <anchor moveWithCells="1">
                  <from>
                    <xdr:col>4</xdr:col>
                    <xdr:colOff>923925</xdr:colOff>
                    <xdr:row>5</xdr:row>
                    <xdr:rowOff>171450</xdr:rowOff>
                  </from>
                  <to>
                    <xdr:col>7</xdr:col>
                    <xdr:colOff>66675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defaultSize="0" autoFill="0" autoLine="0" autoPict="0">
                <anchor moveWithCells="1">
                  <from>
                    <xdr:col>4</xdr:col>
                    <xdr:colOff>923925</xdr:colOff>
                    <xdr:row>6</xdr:row>
                    <xdr:rowOff>171450</xdr:rowOff>
                  </from>
                  <to>
                    <xdr:col>7</xdr:col>
                    <xdr:colOff>66675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defaultSize="0" autoFill="0" autoLine="0" autoPict="0">
                <anchor moveWithCells="1">
                  <from>
                    <xdr:col>4</xdr:col>
                    <xdr:colOff>923925</xdr:colOff>
                    <xdr:row>7</xdr:row>
                    <xdr:rowOff>171450</xdr:rowOff>
                  </from>
                  <to>
                    <xdr:col>7</xdr:col>
                    <xdr:colOff>66675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defaultSize="0" autoFill="0" autoLine="0" autoPict="0">
                <anchor moveWithCells="1">
                  <from>
                    <xdr:col>4</xdr:col>
                    <xdr:colOff>923925</xdr:colOff>
                    <xdr:row>8</xdr:row>
                    <xdr:rowOff>171450</xdr:rowOff>
                  </from>
                  <to>
                    <xdr:col>7</xdr:col>
                    <xdr:colOff>66675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defaultSize="0" autoFill="0" autoLine="0" autoPict="0">
                <anchor moveWithCells="1">
                  <from>
                    <xdr:col>4</xdr:col>
                    <xdr:colOff>923925</xdr:colOff>
                    <xdr:row>9</xdr:row>
                    <xdr:rowOff>171450</xdr:rowOff>
                  </from>
                  <to>
                    <xdr:col>7</xdr:col>
                    <xdr:colOff>66675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defaultSize="0" autoFill="0" autoLine="0" autoPict="0">
                <anchor moveWithCells="1">
                  <from>
                    <xdr:col>4</xdr:col>
                    <xdr:colOff>923925</xdr:colOff>
                    <xdr:row>10</xdr:row>
                    <xdr:rowOff>171450</xdr:rowOff>
                  </from>
                  <to>
                    <xdr:col>7</xdr:col>
                    <xdr:colOff>66675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defaultSize="0" autoFill="0" autoLine="0" autoPict="0">
                <anchor moveWithCells="1">
                  <from>
                    <xdr:col>4</xdr:col>
                    <xdr:colOff>923925</xdr:colOff>
                    <xdr:row>11</xdr:row>
                    <xdr:rowOff>171450</xdr:rowOff>
                  </from>
                  <to>
                    <xdr:col>7</xdr:col>
                    <xdr:colOff>66675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defaultSize="0" autoFill="0" autoLine="0" autoPict="0">
                <anchor moveWithCells="1">
                  <from>
                    <xdr:col>4</xdr:col>
                    <xdr:colOff>923925</xdr:colOff>
                    <xdr:row>12</xdr:row>
                    <xdr:rowOff>171450</xdr:rowOff>
                  </from>
                  <to>
                    <xdr:col>7</xdr:col>
                    <xdr:colOff>66675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defaultSize="0" autoFill="0" autoLine="0" autoPict="0">
                <anchor moveWithCells="1">
                  <from>
                    <xdr:col>4</xdr:col>
                    <xdr:colOff>923925</xdr:colOff>
                    <xdr:row>13</xdr:row>
                    <xdr:rowOff>171450</xdr:rowOff>
                  </from>
                  <to>
                    <xdr:col>7</xdr:col>
                    <xdr:colOff>66675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defaultSize="0" autoFill="0" autoLine="0" autoPict="0">
                <anchor moveWithCells="1">
                  <from>
                    <xdr:col>4</xdr:col>
                    <xdr:colOff>923925</xdr:colOff>
                    <xdr:row>14</xdr:row>
                    <xdr:rowOff>171450</xdr:rowOff>
                  </from>
                  <to>
                    <xdr:col>7</xdr:col>
                    <xdr:colOff>66675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defaultSize="0" autoFill="0" autoLine="0" autoPict="0">
                <anchor moveWithCells="1">
                  <from>
                    <xdr:col>4</xdr:col>
                    <xdr:colOff>923925</xdr:colOff>
                    <xdr:row>15</xdr:row>
                    <xdr:rowOff>171450</xdr:rowOff>
                  </from>
                  <to>
                    <xdr:col>7</xdr:col>
                    <xdr:colOff>66675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defaultSize="0" autoFill="0" autoLine="0" autoPict="0">
                <anchor moveWithCells="1">
                  <from>
                    <xdr:col>4</xdr:col>
                    <xdr:colOff>923925</xdr:colOff>
                    <xdr:row>16</xdr:row>
                    <xdr:rowOff>171450</xdr:rowOff>
                  </from>
                  <to>
                    <xdr:col>7</xdr:col>
                    <xdr:colOff>66675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defaultSize="0" autoFill="0" autoLine="0" autoPict="0">
                <anchor moveWithCells="1">
                  <from>
                    <xdr:col>4</xdr:col>
                    <xdr:colOff>923925</xdr:colOff>
                    <xdr:row>17</xdr:row>
                    <xdr:rowOff>171450</xdr:rowOff>
                  </from>
                  <to>
                    <xdr:col>7</xdr:col>
                    <xdr:colOff>66675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defaultSize="0" autoFill="0" autoLine="0" autoPict="0">
                <anchor moveWithCells="1">
                  <from>
                    <xdr:col>4</xdr:col>
                    <xdr:colOff>923925</xdr:colOff>
                    <xdr:row>18</xdr:row>
                    <xdr:rowOff>171450</xdr:rowOff>
                  </from>
                  <to>
                    <xdr:col>7</xdr:col>
                    <xdr:colOff>66675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defaultSize="0" autoFill="0" autoLine="0" autoPict="0">
                <anchor moveWithCells="1">
                  <from>
                    <xdr:col>4</xdr:col>
                    <xdr:colOff>923925</xdr:colOff>
                    <xdr:row>19</xdr:row>
                    <xdr:rowOff>171450</xdr:rowOff>
                  </from>
                  <to>
                    <xdr:col>7</xdr:col>
                    <xdr:colOff>66675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defaultSize="0" autoFill="0" autoLine="0" autoPict="0">
                <anchor moveWithCells="1">
                  <from>
                    <xdr:col>4</xdr:col>
                    <xdr:colOff>923925</xdr:colOff>
                    <xdr:row>20</xdr:row>
                    <xdr:rowOff>171450</xdr:rowOff>
                  </from>
                  <to>
                    <xdr:col>7</xdr:col>
                    <xdr:colOff>66675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defaultSize="0" autoFill="0" autoLine="0" autoPict="0">
                <anchor moveWithCells="1">
                  <from>
                    <xdr:col>4</xdr:col>
                    <xdr:colOff>923925</xdr:colOff>
                    <xdr:row>21</xdr:row>
                    <xdr:rowOff>171450</xdr:rowOff>
                  </from>
                  <to>
                    <xdr:col>7</xdr:col>
                    <xdr:colOff>66675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Check Box 43">
              <controlPr defaultSize="0" autoFill="0" autoLine="0" autoPict="0">
                <anchor moveWithCells="1">
                  <from>
                    <xdr:col>4</xdr:col>
                    <xdr:colOff>923925</xdr:colOff>
                    <xdr:row>22</xdr:row>
                    <xdr:rowOff>171450</xdr:rowOff>
                  </from>
                  <to>
                    <xdr:col>7</xdr:col>
                    <xdr:colOff>66675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7" name="Check Box 44">
              <controlPr defaultSize="0" autoFill="0" autoLine="0" autoPict="0">
                <anchor moveWithCells="1">
                  <from>
                    <xdr:col>4</xdr:col>
                    <xdr:colOff>923925</xdr:colOff>
                    <xdr:row>23</xdr:row>
                    <xdr:rowOff>171450</xdr:rowOff>
                  </from>
                  <to>
                    <xdr:col>7</xdr:col>
                    <xdr:colOff>66675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8" name="Check Box 45">
              <controlPr defaultSize="0" autoFill="0" autoLine="0" autoPict="0">
                <anchor moveWithCells="1">
                  <from>
                    <xdr:col>4</xdr:col>
                    <xdr:colOff>923925</xdr:colOff>
                    <xdr:row>24</xdr:row>
                    <xdr:rowOff>171450</xdr:rowOff>
                  </from>
                  <to>
                    <xdr:col>7</xdr:col>
                    <xdr:colOff>66675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9" name="Check Box 46">
              <controlPr defaultSize="0" autoFill="0" autoLine="0" autoPict="0">
                <anchor moveWithCells="1">
                  <from>
                    <xdr:col>4</xdr:col>
                    <xdr:colOff>923925</xdr:colOff>
                    <xdr:row>25</xdr:row>
                    <xdr:rowOff>171450</xdr:rowOff>
                  </from>
                  <to>
                    <xdr:col>7</xdr:col>
                    <xdr:colOff>66675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50" name="Check Box 47">
              <controlPr defaultSize="0" autoFill="0" autoLine="0" autoPict="0">
                <anchor moveWithCells="1">
                  <from>
                    <xdr:col>4</xdr:col>
                    <xdr:colOff>923925</xdr:colOff>
                    <xdr:row>26</xdr:row>
                    <xdr:rowOff>171450</xdr:rowOff>
                  </from>
                  <to>
                    <xdr:col>7</xdr:col>
                    <xdr:colOff>66675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1" name="Check Box 48">
              <controlPr defaultSize="0" autoFill="0" autoLine="0" autoPict="0">
                <anchor moveWithCells="1">
                  <from>
                    <xdr:col>4</xdr:col>
                    <xdr:colOff>923925</xdr:colOff>
                    <xdr:row>27</xdr:row>
                    <xdr:rowOff>171450</xdr:rowOff>
                  </from>
                  <to>
                    <xdr:col>7</xdr:col>
                    <xdr:colOff>66675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2" name="Check Box 49">
              <controlPr defaultSize="0" autoFill="0" autoLine="0" autoPict="0">
                <anchor moveWithCells="1">
                  <from>
                    <xdr:col>4</xdr:col>
                    <xdr:colOff>923925</xdr:colOff>
                    <xdr:row>28</xdr:row>
                    <xdr:rowOff>171450</xdr:rowOff>
                  </from>
                  <to>
                    <xdr:col>7</xdr:col>
                    <xdr:colOff>66675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3" name="Check Box 50">
              <controlPr defaultSize="0" autoFill="0" autoLine="0" autoPict="0">
                <anchor moveWithCells="1">
                  <from>
                    <xdr:col>4</xdr:col>
                    <xdr:colOff>923925</xdr:colOff>
                    <xdr:row>29</xdr:row>
                    <xdr:rowOff>171450</xdr:rowOff>
                  </from>
                  <to>
                    <xdr:col>7</xdr:col>
                    <xdr:colOff>66675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4" name="Check Box 51">
              <controlPr defaultSize="0" autoFill="0" autoLine="0" autoPict="0">
                <anchor moveWithCells="1">
                  <from>
                    <xdr:col>4</xdr:col>
                    <xdr:colOff>923925</xdr:colOff>
                    <xdr:row>30</xdr:row>
                    <xdr:rowOff>171450</xdr:rowOff>
                  </from>
                  <to>
                    <xdr:col>7</xdr:col>
                    <xdr:colOff>66675</xdr:colOff>
                    <xdr:row>32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Calendrier</vt:lpstr>
      <vt:lpstr>Sources</vt:lpstr>
      <vt:lpstr>Paramètres_Application</vt:lpstr>
      <vt:lpstr>_an</vt:lpstr>
      <vt:lpstr>_deb</vt:lpstr>
      <vt:lpstr>_fin</vt:lpstr>
      <vt:lpstr>_mois</vt:lpstr>
      <vt:lpstr>Chômés</vt:lpstr>
      <vt:lpstr>Remise_Complementaire_1</vt:lpstr>
      <vt:lpstr>Remise_Complementaire_2</vt:lpstr>
      <vt:lpstr>Remise_Principale_1</vt:lpstr>
      <vt:lpstr>Remise_Principale_2</vt:lpstr>
      <vt:lpstr>T_SE</vt:lpstr>
    </vt:vector>
  </TitlesOfParts>
  <Company>Ministere de la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BAUDIN Marie-pierre</dc:creator>
  <cp:lastModifiedBy>LouReeD</cp:lastModifiedBy>
  <dcterms:created xsi:type="dcterms:W3CDTF">2018-11-09T16:41:01Z</dcterms:created>
  <dcterms:modified xsi:type="dcterms:W3CDTF">2018-12-12T20:39:46Z</dcterms:modified>
</cp:coreProperties>
</file>