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/>
  <bookViews>
    <workbookView xWindow="0" yWindow="0" windowWidth="24240" windowHeight="13740" tabRatio="773"/>
  </bookViews>
  <sheets>
    <sheet name="Janvier" sheetId="40" r:id="rId1"/>
    <sheet name="Février" sheetId="58" r:id="rId2"/>
    <sheet name="Mars" sheetId="59" r:id="rId3"/>
    <sheet name="Avril" sheetId="60" r:id="rId4"/>
    <sheet name="Stats année" sheetId="54" r:id="rId5"/>
    <sheet name="Réglages" sheetId="13" r:id="rId6"/>
    <sheet name="Aide et remerciements" sheetId="53" r:id="rId7"/>
  </sheets>
  <definedNames>
    <definedName name="An">Réglages!$J$23</definedName>
    <definedName name="Fériés">Réglages!$N$2:$N$14</definedName>
    <definedName name="Paques">Réglages!$N$3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40"/>
  <c r="D10" i="58"/>
  <c r="D10" i="59"/>
  <c r="D10" i="60"/>
  <c r="M40"/>
  <c r="AF38"/>
  <c r="M40" i="59"/>
  <c r="AF38"/>
  <c r="M40" i="58"/>
  <c r="AF38"/>
  <c r="M40" i="40"/>
  <c r="AF38"/>
  <c r="J21" i="54"/>
  <c r="AF36" i="60"/>
  <c r="AF36" i="59"/>
  <c r="AF36" i="58"/>
  <c r="AF36" i="40"/>
  <c r="J20" i="54"/>
  <c r="D11" i="40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11" i="58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11" i="59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11" i="60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P10"/>
  <c r="Q10"/>
  <c r="R10"/>
  <c r="AC10"/>
  <c r="P11"/>
  <c r="Q11"/>
  <c r="R11"/>
  <c r="S11"/>
  <c r="T11"/>
  <c r="U11"/>
  <c r="AC11"/>
  <c r="P12"/>
  <c r="Q12"/>
  <c r="R12"/>
  <c r="S12"/>
  <c r="T12"/>
  <c r="U12"/>
  <c r="AC12"/>
  <c r="P13"/>
  <c r="Q13"/>
  <c r="R13"/>
  <c r="S13"/>
  <c r="T13"/>
  <c r="U13"/>
  <c r="AC13"/>
  <c r="P14"/>
  <c r="Q14"/>
  <c r="R14"/>
  <c r="S14"/>
  <c r="T14"/>
  <c r="U14"/>
  <c r="AC14"/>
  <c r="P15"/>
  <c r="Q15"/>
  <c r="R15"/>
  <c r="S15"/>
  <c r="T15"/>
  <c r="U15"/>
  <c r="AC15"/>
  <c r="P16"/>
  <c r="Q16"/>
  <c r="R16"/>
  <c r="S16"/>
  <c r="T16"/>
  <c r="U16"/>
  <c r="AC16"/>
  <c r="P17"/>
  <c r="Q17"/>
  <c r="R17"/>
  <c r="S17"/>
  <c r="T17"/>
  <c r="U17"/>
  <c r="AC17"/>
  <c r="P18"/>
  <c r="Q18"/>
  <c r="R18"/>
  <c r="S18"/>
  <c r="T18"/>
  <c r="U18"/>
  <c r="AC18"/>
  <c r="P19"/>
  <c r="Q19"/>
  <c r="R19"/>
  <c r="S19"/>
  <c r="T19"/>
  <c r="U19"/>
  <c r="AC19"/>
  <c r="P20"/>
  <c r="Q20"/>
  <c r="R20"/>
  <c r="S20"/>
  <c r="T20"/>
  <c r="U20"/>
  <c r="AC20"/>
  <c r="P21"/>
  <c r="Q21"/>
  <c r="R21"/>
  <c r="S21"/>
  <c r="T21"/>
  <c r="U21"/>
  <c r="AC21"/>
  <c r="P22"/>
  <c r="Q22"/>
  <c r="R22"/>
  <c r="S22"/>
  <c r="T22"/>
  <c r="U22"/>
  <c r="AC22"/>
  <c r="P23"/>
  <c r="Q23"/>
  <c r="R23"/>
  <c r="S23"/>
  <c r="T23"/>
  <c r="U23"/>
  <c r="AC23"/>
  <c r="P24"/>
  <c r="Q24"/>
  <c r="R24"/>
  <c r="S24"/>
  <c r="T24"/>
  <c r="U24"/>
  <c r="AC24"/>
  <c r="P25"/>
  <c r="Q25"/>
  <c r="R25"/>
  <c r="S25"/>
  <c r="T25"/>
  <c r="U25"/>
  <c r="AC25"/>
  <c r="P26"/>
  <c r="Q26"/>
  <c r="R26"/>
  <c r="S26"/>
  <c r="T26"/>
  <c r="U26"/>
  <c r="AC26"/>
  <c r="P27"/>
  <c r="Q27"/>
  <c r="R27"/>
  <c r="S27"/>
  <c r="T27"/>
  <c r="U27"/>
  <c r="AC27"/>
  <c r="P28"/>
  <c r="Q28"/>
  <c r="R28"/>
  <c r="S28"/>
  <c r="T28"/>
  <c r="U28"/>
  <c r="AC28"/>
  <c r="P29"/>
  <c r="Q29"/>
  <c r="R29"/>
  <c r="S29"/>
  <c r="T29"/>
  <c r="U29"/>
  <c r="AC29"/>
  <c r="P30"/>
  <c r="Q30"/>
  <c r="R30"/>
  <c r="S30"/>
  <c r="T30"/>
  <c r="U30"/>
  <c r="AC30"/>
  <c r="P31"/>
  <c r="Q31"/>
  <c r="R31"/>
  <c r="S31"/>
  <c r="T31"/>
  <c r="U31"/>
  <c r="AC31"/>
  <c r="P32"/>
  <c r="Q32"/>
  <c r="R32"/>
  <c r="S32"/>
  <c r="T32"/>
  <c r="U32"/>
  <c r="AC32"/>
  <c r="P33"/>
  <c r="Q33"/>
  <c r="R33"/>
  <c r="S33"/>
  <c r="T33"/>
  <c r="U33"/>
  <c r="AC33"/>
  <c r="P34"/>
  <c r="Q34"/>
  <c r="R34"/>
  <c r="S34"/>
  <c r="T34"/>
  <c r="U34"/>
  <c r="AC34"/>
  <c r="P35"/>
  <c r="Q35"/>
  <c r="R35"/>
  <c r="S35"/>
  <c r="T35"/>
  <c r="U35"/>
  <c r="AC35"/>
  <c r="P36"/>
  <c r="Q36"/>
  <c r="R36"/>
  <c r="S36"/>
  <c r="T36"/>
  <c r="U36"/>
  <c r="AC36"/>
  <c r="P37"/>
  <c r="Q37"/>
  <c r="R37"/>
  <c r="S37"/>
  <c r="T37"/>
  <c r="U37"/>
  <c r="AC37"/>
  <c r="P38"/>
  <c r="Q38"/>
  <c r="R38"/>
  <c r="S38"/>
  <c r="T38"/>
  <c r="U38"/>
  <c r="AC38"/>
  <c r="P39"/>
  <c r="Q39"/>
  <c r="R39"/>
  <c r="S39"/>
  <c r="T39"/>
  <c r="U39"/>
  <c r="AC39"/>
  <c r="AF12"/>
  <c r="P10" i="59"/>
  <c r="Q10"/>
  <c r="R10"/>
  <c r="AC10"/>
  <c r="P11"/>
  <c r="Q11"/>
  <c r="R11"/>
  <c r="S11"/>
  <c r="T11"/>
  <c r="U11"/>
  <c r="AC11"/>
  <c r="P12"/>
  <c r="Q12"/>
  <c r="R12"/>
  <c r="S12"/>
  <c r="T12"/>
  <c r="U12"/>
  <c r="AC12"/>
  <c r="P13"/>
  <c r="Q13"/>
  <c r="R13"/>
  <c r="S13"/>
  <c r="T13"/>
  <c r="U13"/>
  <c r="AC13"/>
  <c r="P14"/>
  <c r="Q14"/>
  <c r="R14"/>
  <c r="S14"/>
  <c r="T14"/>
  <c r="U14"/>
  <c r="AC14"/>
  <c r="P15"/>
  <c r="Q15"/>
  <c r="R15"/>
  <c r="S15"/>
  <c r="T15"/>
  <c r="U15"/>
  <c r="AC15"/>
  <c r="P16"/>
  <c r="Q16"/>
  <c r="R16"/>
  <c r="S16"/>
  <c r="T16"/>
  <c r="U16"/>
  <c r="AC16"/>
  <c r="P17"/>
  <c r="Q17"/>
  <c r="R17"/>
  <c r="S17"/>
  <c r="T17"/>
  <c r="U17"/>
  <c r="AC17"/>
  <c r="P18"/>
  <c r="Q18"/>
  <c r="R18"/>
  <c r="S18"/>
  <c r="T18"/>
  <c r="U18"/>
  <c r="AC18"/>
  <c r="P19"/>
  <c r="Q19"/>
  <c r="R19"/>
  <c r="S19"/>
  <c r="T19"/>
  <c r="U19"/>
  <c r="AC19"/>
  <c r="P20"/>
  <c r="Q20"/>
  <c r="R20"/>
  <c r="S20"/>
  <c r="T20"/>
  <c r="U20"/>
  <c r="AC20"/>
  <c r="P21"/>
  <c r="Q21"/>
  <c r="R21"/>
  <c r="S21"/>
  <c r="T21"/>
  <c r="U21"/>
  <c r="AC21"/>
  <c r="P22"/>
  <c r="Q22"/>
  <c r="R22"/>
  <c r="S22"/>
  <c r="T22"/>
  <c r="U22"/>
  <c r="AC22"/>
  <c r="P23"/>
  <c r="Q23"/>
  <c r="R23"/>
  <c r="S23"/>
  <c r="T23"/>
  <c r="U23"/>
  <c r="AC23"/>
  <c r="P24"/>
  <c r="Q24"/>
  <c r="R24"/>
  <c r="S24"/>
  <c r="T24"/>
  <c r="U24"/>
  <c r="AC24"/>
  <c r="P25"/>
  <c r="Q25"/>
  <c r="R25"/>
  <c r="S25"/>
  <c r="T25"/>
  <c r="U25"/>
  <c r="AC25"/>
  <c r="P26"/>
  <c r="Q26"/>
  <c r="R26"/>
  <c r="S26"/>
  <c r="T26"/>
  <c r="U26"/>
  <c r="AC26"/>
  <c r="P27"/>
  <c r="Q27"/>
  <c r="R27"/>
  <c r="S27"/>
  <c r="T27"/>
  <c r="U27"/>
  <c r="AC27"/>
  <c r="P28"/>
  <c r="Q28"/>
  <c r="R28"/>
  <c r="S28"/>
  <c r="T28"/>
  <c r="U28"/>
  <c r="AC28"/>
  <c r="P29"/>
  <c r="Q29"/>
  <c r="R29"/>
  <c r="S29"/>
  <c r="T29"/>
  <c r="U29"/>
  <c r="AC29"/>
  <c r="P30"/>
  <c r="Q30"/>
  <c r="R30"/>
  <c r="S30"/>
  <c r="T30"/>
  <c r="U30"/>
  <c r="AC30"/>
  <c r="P31"/>
  <c r="Q31"/>
  <c r="R31"/>
  <c r="S31"/>
  <c r="T31"/>
  <c r="U31"/>
  <c r="AC31"/>
  <c r="P32"/>
  <c r="Q32"/>
  <c r="R32"/>
  <c r="S32"/>
  <c r="T32"/>
  <c r="U32"/>
  <c r="AC32"/>
  <c r="P33"/>
  <c r="Q33"/>
  <c r="R33"/>
  <c r="S33"/>
  <c r="T33"/>
  <c r="U33"/>
  <c r="AC33"/>
  <c r="P34"/>
  <c r="Q34"/>
  <c r="R34"/>
  <c r="S34"/>
  <c r="T34"/>
  <c r="U34"/>
  <c r="AC34"/>
  <c r="P35"/>
  <c r="Q35"/>
  <c r="R35"/>
  <c r="S35"/>
  <c r="T35"/>
  <c r="U35"/>
  <c r="AC35"/>
  <c r="P36"/>
  <c r="Q36"/>
  <c r="R36"/>
  <c r="S36"/>
  <c r="T36"/>
  <c r="U36"/>
  <c r="AC36"/>
  <c r="P37"/>
  <c r="Q37"/>
  <c r="R37"/>
  <c r="S37"/>
  <c r="T37"/>
  <c r="U37"/>
  <c r="AC37"/>
  <c r="P38"/>
  <c r="Q38"/>
  <c r="R38"/>
  <c r="S38"/>
  <c r="T38"/>
  <c r="U38"/>
  <c r="AC38"/>
  <c r="P39"/>
  <c r="Q39"/>
  <c r="R39"/>
  <c r="S39"/>
  <c r="T39"/>
  <c r="U39"/>
  <c r="AC39"/>
  <c r="I40"/>
  <c r="P40"/>
  <c r="Q40"/>
  <c r="R40"/>
  <c r="S40"/>
  <c r="T40"/>
  <c r="U40"/>
  <c r="AC40"/>
  <c r="AF12"/>
  <c r="P10" i="58"/>
  <c r="Q10"/>
  <c r="R10"/>
  <c r="AC10"/>
  <c r="P11"/>
  <c r="Q11"/>
  <c r="R11"/>
  <c r="S11"/>
  <c r="T11"/>
  <c r="U11"/>
  <c r="AC11"/>
  <c r="P12"/>
  <c r="Q12"/>
  <c r="R12"/>
  <c r="S12"/>
  <c r="T12"/>
  <c r="U12"/>
  <c r="AC12"/>
  <c r="P13"/>
  <c r="Q13"/>
  <c r="R13"/>
  <c r="S13"/>
  <c r="T13"/>
  <c r="U13"/>
  <c r="AC13"/>
  <c r="P14"/>
  <c r="Q14"/>
  <c r="R14"/>
  <c r="S14"/>
  <c r="T14"/>
  <c r="U14"/>
  <c r="AC14"/>
  <c r="P15"/>
  <c r="Q15"/>
  <c r="R15"/>
  <c r="S15"/>
  <c r="T15"/>
  <c r="U15"/>
  <c r="AC15"/>
  <c r="P16"/>
  <c r="Q16"/>
  <c r="R16"/>
  <c r="S16"/>
  <c r="T16"/>
  <c r="U16"/>
  <c r="AC16"/>
  <c r="P17"/>
  <c r="Q17"/>
  <c r="R17"/>
  <c r="S17"/>
  <c r="T17"/>
  <c r="U17"/>
  <c r="AC17"/>
  <c r="P18"/>
  <c r="Q18"/>
  <c r="R18"/>
  <c r="S18"/>
  <c r="T18"/>
  <c r="U18"/>
  <c r="AC18"/>
  <c r="P19"/>
  <c r="Q19"/>
  <c r="R19"/>
  <c r="S19"/>
  <c r="T19"/>
  <c r="U19"/>
  <c r="AC19"/>
  <c r="P20"/>
  <c r="Q20"/>
  <c r="R20"/>
  <c r="S20"/>
  <c r="T20"/>
  <c r="U20"/>
  <c r="AC20"/>
  <c r="P21"/>
  <c r="Q21"/>
  <c r="R21"/>
  <c r="S21"/>
  <c r="T21"/>
  <c r="U21"/>
  <c r="AC21"/>
  <c r="P22"/>
  <c r="Q22"/>
  <c r="R22"/>
  <c r="S22"/>
  <c r="T22"/>
  <c r="U22"/>
  <c r="AC22"/>
  <c r="P23"/>
  <c r="Q23"/>
  <c r="R23"/>
  <c r="S23"/>
  <c r="T23"/>
  <c r="U23"/>
  <c r="AC23"/>
  <c r="P24"/>
  <c r="Q24"/>
  <c r="R24"/>
  <c r="S24"/>
  <c r="T24"/>
  <c r="U24"/>
  <c r="AC24"/>
  <c r="P25"/>
  <c r="Q25"/>
  <c r="R25"/>
  <c r="S25"/>
  <c r="T25"/>
  <c r="U25"/>
  <c r="AC25"/>
  <c r="P26"/>
  <c r="Q26"/>
  <c r="R26"/>
  <c r="S26"/>
  <c r="T26"/>
  <c r="U26"/>
  <c r="AC26"/>
  <c r="P27"/>
  <c r="Q27"/>
  <c r="R27"/>
  <c r="S27"/>
  <c r="T27"/>
  <c r="U27"/>
  <c r="AC27"/>
  <c r="P28"/>
  <c r="Q28"/>
  <c r="R28"/>
  <c r="S28"/>
  <c r="T28"/>
  <c r="U28"/>
  <c r="AC28"/>
  <c r="P29"/>
  <c r="Q29"/>
  <c r="R29"/>
  <c r="S29"/>
  <c r="T29"/>
  <c r="U29"/>
  <c r="AC29"/>
  <c r="P30"/>
  <c r="Q30"/>
  <c r="R30"/>
  <c r="S30"/>
  <c r="T30"/>
  <c r="U30"/>
  <c r="AC30"/>
  <c r="P31"/>
  <c r="Q31"/>
  <c r="R31"/>
  <c r="S31"/>
  <c r="T31"/>
  <c r="U31"/>
  <c r="AC31"/>
  <c r="P32"/>
  <c r="Q32"/>
  <c r="R32"/>
  <c r="S32"/>
  <c r="T32"/>
  <c r="U32"/>
  <c r="AC32"/>
  <c r="P33"/>
  <c r="Q33"/>
  <c r="R33"/>
  <c r="S33"/>
  <c r="T33"/>
  <c r="U33"/>
  <c r="AC33"/>
  <c r="P34"/>
  <c r="Q34"/>
  <c r="R34"/>
  <c r="S34"/>
  <c r="T34"/>
  <c r="U34"/>
  <c r="AC34"/>
  <c r="P35"/>
  <c r="Q35"/>
  <c r="R35"/>
  <c r="S35"/>
  <c r="T35"/>
  <c r="U35"/>
  <c r="AC35"/>
  <c r="P36"/>
  <c r="Q36"/>
  <c r="R36"/>
  <c r="S36"/>
  <c r="T36"/>
  <c r="U36"/>
  <c r="AC36"/>
  <c r="P37"/>
  <c r="Q37"/>
  <c r="R37"/>
  <c r="S37"/>
  <c r="T37"/>
  <c r="U37"/>
  <c r="AC37"/>
  <c r="AF12"/>
  <c r="P10" i="40"/>
  <c r="Q10"/>
  <c r="R10"/>
  <c r="AC10"/>
  <c r="P11"/>
  <c r="Q11"/>
  <c r="R11"/>
  <c r="S11"/>
  <c r="T11"/>
  <c r="U11"/>
  <c r="AC11"/>
  <c r="P12"/>
  <c r="Q12"/>
  <c r="R12"/>
  <c r="S12"/>
  <c r="T12"/>
  <c r="U12"/>
  <c r="AC12"/>
  <c r="P13"/>
  <c r="Q13"/>
  <c r="R13"/>
  <c r="S13"/>
  <c r="T13"/>
  <c r="U13"/>
  <c r="AC13"/>
  <c r="P14"/>
  <c r="Q14"/>
  <c r="R14"/>
  <c r="S14"/>
  <c r="T14"/>
  <c r="U14"/>
  <c r="AC14"/>
  <c r="P15"/>
  <c r="Q15"/>
  <c r="R15"/>
  <c r="S15"/>
  <c r="T15"/>
  <c r="U15"/>
  <c r="AC15"/>
  <c r="P16"/>
  <c r="Q16"/>
  <c r="R16"/>
  <c r="S16"/>
  <c r="T16"/>
  <c r="U16"/>
  <c r="AC16"/>
  <c r="P17"/>
  <c r="Q17"/>
  <c r="R17"/>
  <c r="S17"/>
  <c r="T17"/>
  <c r="U17"/>
  <c r="AC17"/>
  <c r="P18"/>
  <c r="Q18"/>
  <c r="R18"/>
  <c r="S18"/>
  <c r="T18"/>
  <c r="U18"/>
  <c r="AC18"/>
  <c r="P19"/>
  <c r="Q19"/>
  <c r="R19"/>
  <c r="S19"/>
  <c r="T19"/>
  <c r="U19"/>
  <c r="AC19"/>
  <c r="P20"/>
  <c r="Q20"/>
  <c r="R20"/>
  <c r="S20"/>
  <c r="T20"/>
  <c r="U20"/>
  <c r="AC20"/>
  <c r="P21"/>
  <c r="Q21"/>
  <c r="R21"/>
  <c r="S21"/>
  <c r="T21"/>
  <c r="U21"/>
  <c r="AC21"/>
  <c r="P22"/>
  <c r="Q22"/>
  <c r="R22"/>
  <c r="S22"/>
  <c r="T22"/>
  <c r="U22"/>
  <c r="AC22"/>
  <c r="P23"/>
  <c r="Q23"/>
  <c r="R23"/>
  <c r="S23"/>
  <c r="T23"/>
  <c r="U23"/>
  <c r="AC23"/>
  <c r="P24"/>
  <c r="Q24"/>
  <c r="R24"/>
  <c r="S24"/>
  <c r="T24"/>
  <c r="U24"/>
  <c r="AC24"/>
  <c r="P25"/>
  <c r="Q25"/>
  <c r="R25"/>
  <c r="S25"/>
  <c r="T25"/>
  <c r="U25"/>
  <c r="AC25"/>
  <c r="P26"/>
  <c r="Q26"/>
  <c r="R26"/>
  <c r="S26"/>
  <c r="T26"/>
  <c r="U26"/>
  <c r="AC26"/>
  <c r="P27"/>
  <c r="Q27"/>
  <c r="R27"/>
  <c r="S27"/>
  <c r="T27"/>
  <c r="U27"/>
  <c r="AC27"/>
  <c r="P28"/>
  <c r="Q28"/>
  <c r="R28"/>
  <c r="S28"/>
  <c r="T28"/>
  <c r="U28"/>
  <c r="AC28"/>
  <c r="P29"/>
  <c r="Q29"/>
  <c r="R29"/>
  <c r="S29"/>
  <c r="T29"/>
  <c r="U29"/>
  <c r="AC29"/>
  <c r="P30"/>
  <c r="Q30"/>
  <c r="R30"/>
  <c r="S30"/>
  <c r="T30"/>
  <c r="U30"/>
  <c r="AC30"/>
  <c r="P31"/>
  <c r="Q31"/>
  <c r="R31"/>
  <c r="S31"/>
  <c r="T31"/>
  <c r="U31"/>
  <c r="AC31"/>
  <c r="P32"/>
  <c r="Q32"/>
  <c r="R32"/>
  <c r="S32"/>
  <c r="T32"/>
  <c r="U32"/>
  <c r="AC32"/>
  <c r="P33"/>
  <c r="Q33"/>
  <c r="R33"/>
  <c r="S33"/>
  <c r="T33"/>
  <c r="U33"/>
  <c r="AC33"/>
  <c r="P34"/>
  <c r="Q34"/>
  <c r="R34"/>
  <c r="S34"/>
  <c r="T34"/>
  <c r="U34"/>
  <c r="AC34"/>
  <c r="P35"/>
  <c r="Q35"/>
  <c r="R35"/>
  <c r="S35"/>
  <c r="T35"/>
  <c r="U35"/>
  <c r="AC35"/>
  <c r="P36"/>
  <c r="Q36"/>
  <c r="R36"/>
  <c r="S36"/>
  <c r="T36"/>
  <c r="U36"/>
  <c r="AC36"/>
  <c r="P37"/>
  <c r="Q37"/>
  <c r="R37"/>
  <c r="S37"/>
  <c r="T37"/>
  <c r="U37"/>
  <c r="AC37"/>
  <c r="P38"/>
  <c r="Q38"/>
  <c r="R38"/>
  <c r="S38"/>
  <c r="T38"/>
  <c r="U38"/>
  <c r="AC38"/>
  <c r="P39"/>
  <c r="Q39"/>
  <c r="R39"/>
  <c r="S39"/>
  <c r="T39"/>
  <c r="U39"/>
  <c r="AC39"/>
  <c r="I40"/>
  <c r="P40"/>
  <c r="Q40"/>
  <c r="R40"/>
  <c r="S40"/>
  <c r="T40"/>
  <c r="U40"/>
  <c r="AC40"/>
  <c r="AF12"/>
  <c r="J10" i="54"/>
  <c r="AB10" i="6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F10"/>
  <c r="AB10" i="59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F10"/>
  <c r="AB10" i="58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F10"/>
  <c r="AB10" i="4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F10"/>
  <c r="J9" i="54"/>
  <c r="G42"/>
  <c r="G40"/>
  <c r="G38"/>
  <c r="G36"/>
  <c r="G34"/>
  <c r="X7" i="40"/>
  <c r="Y7"/>
  <c r="AF16"/>
  <c r="X7" i="58"/>
  <c r="Y7"/>
  <c r="AF16"/>
  <c r="X7" i="59"/>
  <c r="Y7"/>
  <c r="AF16"/>
  <c r="X7" i="60"/>
  <c r="Y7"/>
  <c r="AF16"/>
  <c r="G20" i="54"/>
  <c r="N40" i="40"/>
  <c r="AF14"/>
  <c r="AF14" i="58"/>
  <c r="N40" i="59"/>
  <c r="AF14"/>
  <c r="AF14" i="60"/>
  <c r="G18" i="54"/>
  <c r="G16"/>
  <c r="G14"/>
  <c r="I40" i="60"/>
  <c r="N40"/>
  <c r="AF6"/>
  <c r="AF6" i="59"/>
  <c r="I40" i="58"/>
  <c r="N40"/>
  <c r="AF6"/>
  <c r="AF6" i="40"/>
  <c r="G10" i="54"/>
  <c r="AF4" i="60"/>
  <c r="AF4" i="59"/>
  <c r="AF4" i="58"/>
  <c r="AF4" i="40"/>
  <c r="G8" i="54"/>
  <c r="I10" i="60"/>
  <c r="Q9"/>
  <c r="R9"/>
  <c r="I11"/>
  <c r="S9"/>
  <c r="T9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P40"/>
  <c r="Q8"/>
  <c r="Q40"/>
  <c r="R8"/>
  <c r="R40"/>
  <c r="S40"/>
  <c r="T40"/>
  <c r="U40"/>
  <c r="AC40"/>
  <c r="AC60"/>
  <c r="AB40"/>
  <c r="AB60"/>
  <c r="X60"/>
  <c r="N2" i="13"/>
  <c r="N3"/>
  <c r="N4"/>
  <c r="N5"/>
  <c r="N6"/>
  <c r="N7"/>
  <c r="N8"/>
  <c r="N9"/>
  <c r="N10"/>
  <c r="N11"/>
  <c r="N12"/>
  <c r="N13"/>
  <c r="N14"/>
  <c r="C10" i="6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I41"/>
  <c r="P41"/>
  <c r="Q41"/>
  <c r="R41"/>
  <c r="S42"/>
  <c r="T42"/>
  <c r="U42"/>
  <c r="I42"/>
  <c r="P42"/>
  <c r="Q42"/>
  <c r="R42"/>
  <c r="S43"/>
  <c r="T43"/>
  <c r="U43"/>
  <c r="I43"/>
  <c r="P43"/>
  <c r="Q43"/>
  <c r="R43"/>
  <c r="S44"/>
  <c r="T44"/>
  <c r="U44"/>
  <c r="I44"/>
  <c r="P44"/>
  <c r="Q44"/>
  <c r="R44"/>
  <c r="S45"/>
  <c r="T45"/>
  <c r="U45"/>
  <c r="I45"/>
  <c r="P45"/>
  <c r="Q45"/>
  <c r="R45"/>
  <c r="S46"/>
  <c r="T46"/>
  <c r="U46"/>
  <c r="I46"/>
  <c r="P46"/>
  <c r="Q46"/>
  <c r="R46"/>
  <c r="S47"/>
  <c r="T47"/>
  <c r="U47"/>
  <c r="I47"/>
  <c r="P47"/>
  <c r="Q47"/>
  <c r="R47"/>
  <c r="S48"/>
  <c r="T48"/>
  <c r="U48"/>
  <c r="I48"/>
  <c r="P48"/>
  <c r="Q48"/>
  <c r="R48"/>
  <c r="S49"/>
  <c r="T49"/>
  <c r="U49"/>
  <c r="I49"/>
  <c r="P49"/>
  <c r="Q49"/>
  <c r="R49"/>
  <c r="S50"/>
  <c r="T50"/>
  <c r="U50"/>
  <c r="I50"/>
  <c r="P50"/>
  <c r="Q50"/>
  <c r="R50"/>
  <c r="S51"/>
  <c r="T51"/>
  <c r="U51"/>
  <c r="I51"/>
  <c r="P51"/>
  <c r="Q51"/>
  <c r="R51"/>
  <c r="S52"/>
  <c r="T52"/>
  <c r="U52"/>
  <c r="I52"/>
  <c r="P52"/>
  <c r="Q52"/>
  <c r="R52"/>
  <c r="S53"/>
  <c r="T53"/>
  <c r="U53"/>
  <c r="I53"/>
  <c r="P53"/>
  <c r="Q53"/>
  <c r="R53"/>
  <c r="S54"/>
  <c r="T54"/>
  <c r="U54"/>
  <c r="I54"/>
  <c r="P54"/>
  <c r="Q54"/>
  <c r="R54"/>
  <c r="S55"/>
  <c r="T55"/>
  <c r="U55"/>
  <c r="I55"/>
  <c r="P55"/>
  <c r="Q55"/>
  <c r="R55"/>
  <c r="S56"/>
  <c r="T56"/>
  <c r="U56"/>
  <c r="I56"/>
  <c r="P56"/>
  <c r="Q56"/>
  <c r="R56"/>
  <c r="S57"/>
  <c r="T57"/>
  <c r="U57"/>
  <c r="I57"/>
  <c r="P57"/>
  <c r="Q57"/>
  <c r="R57"/>
  <c r="S58"/>
  <c r="T58"/>
  <c r="U58"/>
  <c r="I58"/>
  <c r="P58"/>
  <c r="Q58"/>
  <c r="R58"/>
  <c r="S59"/>
  <c r="T59"/>
  <c r="U59"/>
  <c r="U60"/>
  <c r="T60"/>
  <c r="S60"/>
  <c r="I59"/>
  <c r="P59"/>
  <c r="Q59"/>
  <c r="R59"/>
  <c r="R60"/>
  <c r="Q60"/>
  <c r="P6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K60"/>
  <c r="J60"/>
  <c r="I60"/>
  <c r="H60"/>
  <c r="G60"/>
  <c r="F60"/>
  <c r="E60"/>
  <c r="D60"/>
  <c r="AC59"/>
  <c r="AB59"/>
  <c r="C59"/>
  <c r="AA59"/>
  <c r="Z59"/>
  <c r="Y59"/>
  <c r="X59"/>
  <c r="W59"/>
  <c r="V59"/>
  <c r="AC58"/>
  <c r="AB58"/>
  <c r="C58"/>
  <c r="AA58"/>
  <c r="Z58"/>
  <c r="Y58"/>
  <c r="X58"/>
  <c r="W58"/>
  <c r="V58"/>
  <c r="AC57"/>
  <c r="AB57"/>
  <c r="C57"/>
  <c r="AA57"/>
  <c r="Z57"/>
  <c r="Y57"/>
  <c r="X57"/>
  <c r="W57"/>
  <c r="V57"/>
  <c r="AC56"/>
  <c r="AB56"/>
  <c r="C56"/>
  <c r="AA56"/>
  <c r="Z56"/>
  <c r="Y56"/>
  <c r="X56"/>
  <c r="W56"/>
  <c r="V56"/>
  <c r="AC55"/>
  <c r="AB55"/>
  <c r="C55"/>
  <c r="AA55"/>
  <c r="Z55"/>
  <c r="Y55"/>
  <c r="X55"/>
  <c r="W55"/>
  <c r="V55"/>
  <c r="AC54"/>
  <c r="AB54"/>
  <c r="C54"/>
  <c r="AA54"/>
  <c r="Z54"/>
  <c r="Y54"/>
  <c r="X54"/>
  <c r="W54"/>
  <c r="V54"/>
  <c r="AC53"/>
  <c r="AB53"/>
  <c r="C53"/>
  <c r="AA53"/>
  <c r="Z53"/>
  <c r="Y53"/>
  <c r="X53"/>
  <c r="W53"/>
  <c r="V53"/>
  <c r="AC52"/>
  <c r="AB52"/>
  <c r="C52"/>
  <c r="AA52"/>
  <c r="Z52"/>
  <c r="Y52"/>
  <c r="X52"/>
  <c r="W52"/>
  <c r="V52"/>
  <c r="AC51"/>
  <c r="AB51"/>
  <c r="C51"/>
  <c r="AA51"/>
  <c r="Z51"/>
  <c r="Y51"/>
  <c r="X51"/>
  <c r="W51"/>
  <c r="V51"/>
  <c r="AC50"/>
  <c r="AB50"/>
  <c r="C50"/>
  <c r="AA50"/>
  <c r="Z50"/>
  <c r="Y50"/>
  <c r="X50"/>
  <c r="W50"/>
  <c r="V50"/>
  <c r="AC49"/>
  <c r="AB49"/>
  <c r="C49"/>
  <c r="AA49"/>
  <c r="Z49"/>
  <c r="Y49"/>
  <c r="X49"/>
  <c r="W49"/>
  <c r="V49"/>
  <c r="AC48"/>
  <c r="AB48"/>
  <c r="C48"/>
  <c r="AA48"/>
  <c r="Z48"/>
  <c r="Y48"/>
  <c r="X48"/>
  <c r="W48"/>
  <c r="V48"/>
  <c r="AC47"/>
  <c r="AB47"/>
  <c r="C47"/>
  <c r="AA47"/>
  <c r="Z47"/>
  <c r="Y47"/>
  <c r="X47"/>
  <c r="W47"/>
  <c r="V47"/>
  <c r="AC46"/>
  <c r="AB46"/>
  <c r="C46"/>
  <c r="AA46"/>
  <c r="Z46"/>
  <c r="Y46"/>
  <c r="X46"/>
  <c r="W46"/>
  <c r="V46"/>
  <c r="AC45"/>
  <c r="AB45"/>
  <c r="C45"/>
  <c r="AA45"/>
  <c r="Z45"/>
  <c r="Y45"/>
  <c r="X45"/>
  <c r="W45"/>
  <c r="V45"/>
  <c r="AC44"/>
  <c r="AB44"/>
  <c r="C44"/>
  <c r="AA44"/>
  <c r="Z44"/>
  <c r="Y44"/>
  <c r="X44"/>
  <c r="W44"/>
  <c r="V44"/>
  <c r="AC43"/>
  <c r="AB43"/>
  <c r="C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F34"/>
  <c r="AA34"/>
  <c r="Z34"/>
  <c r="Y34"/>
  <c r="X34"/>
  <c r="AA33"/>
  <c r="Z33"/>
  <c r="Y33"/>
  <c r="X33"/>
  <c r="AF32"/>
  <c r="AA32"/>
  <c r="Z32"/>
  <c r="Y32"/>
  <c r="X32"/>
  <c r="AA31"/>
  <c r="Z31"/>
  <c r="Y31"/>
  <c r="X31"/>
  <c r="AF30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I10" i="59"/>
  <c r="Q9"/>
  <c r="R9"/>
  <c r="I11"/>
  <c r="S9"/>
  <c r="T9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Q8"/>
  <c r="R8"/>
  <c r="AC60"/>
  <c r="AB60"/>
  <c r="X60"/>
  <c r="C1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I41"/>
  <c r="P41"/>
  <c r="Q41"/>
  <c r="R41"/>
  <c r="S42"/>
  <c r="T42"/>
  <c r="U42"/>
  <c r="I42"/>
  <c r="P42"/>
  <c r="Q42"/>
  <c r="R42"/>
  <c r="S43"/>
  <c r="T43"/>
  <c r="U43"/>
  <c r="I43"/>
  <c r="P43"/>
  <c r="Q43"/>
  <c r="R43"/>
  <c r="S44"/>
  <c r="T44"/>
  <c r="U44"/>
  <c r="I44"/>
  <c r="P44"/>
  <c r="Q44"/>
  <c r="R44"/>
  <c r="S45"/>
  <c r="T45"/>
  <c r="U45"/>
  <c r="I45"/>
  <c r="P45"/>
  <c r="Q45"/>
  <c r="R45"/>
  <c r="S46"/>
  <c r="T46"/>
  <c r="U46"/>
  <c r="I46"/>
  <c r="P46"/>
  <c r="Q46"/>
  <c r="R46"/>
  <c r="S47"/>
  <c r="T47"/>
  <c r="U47"/>
  <c r="I47"/>
  <c r="P47"/>
  <c r="Q47"/>
  <c r="R47"/>
  <c r="S48"/>
  <c r="T48"/>
  <c r="U48"/>
  <c r="I48"/>
  <c r="P48"/>
  <c r="Q48"/>
  <c r="R48"/>
  <c r="S49"/>
  <c r="T49"/>
  <c r="U49"/>
  <c r="I49"/>
  <c r="P49"/>
  <c r="Q49"/>
  <c r="R49"/>
  <c r="S50"/>
  <c r="T50"/>
  <c r="U50"/>
  <c r="I50"/>
  <c r="P50"/>
  <c r="Q50"/>
  <c r="R50"/>
  <c r="S51"/>
  <c r="T51"/>
  <c r="U51"/>
  <c r="I51"/>
  <c r="P51"/>
  <c r="Q51"/>
  <c r="R51"/>
  <c r="S52"/>
  <c r="T52"/>
  <c r="U52"/>
  <c r="I52"/>
  <c r="P52"/>
  <c r="Q52"/>
  <c r="R52"/>
  <c r="S53"/>
  <c r="T53"/>
  <c r="U53"/>
  <c r="I53"/>
  <c r="P53"/>
  <c r="Q53"/>
  <c r="R53"/>
  <c r="S54"/>
  <c r="T54"/>
  <c r="U54"/>
  <c r="I54"/>
  <c r="P54"/>
  <c r="Q54"/>
  <c r="R54"/>
  <c r="S55"/>
  <c r="T55"/>
  <c r="U55"/>
  <c r="I55"/>
  <c r="P55"/>
  <c r="Q55"/>
  <c r="R55"/>
  <c r="S56"/>
  <c r="T56"/>
  <c r="U56"/>
  <c r="I56"/>
  <c r="P56"/>
  <c r="Q56"/>
  <c r="R56"/>
  <c r="S57"/>
  <c r="T57"/>
  <c r="U57"/>
  <c r="I57"/>
  <c r="P57"/>
  <c r="Q57"/>
  <c r="R57"/>
  <c r="S58"/>
  <c r="T58"/>
  <c r="U58"/>
  <c r="I58"/>
  <c r="P58"/>
  <c r="Q58"/>
  <c r="R58"/>
  <c r="S59"/>
  <c r="T59"/>
  <c r="U59"/>
  <c r="U60"/>
  <c r="T60"/>
  <c r="S60"/>
  <c r="I59"/>
  <c r="P59"/>
  <c r="Q59"/>
  <c r="R59"/>
  <c r="R60"/>
  <c r="Q60"/>
  <c r="P6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K60"/>
  <c r="J60"/>
  <c r="I60"/>
  <c r="H60"/>
  <c r="G60"/>
  <c r="F60"/>
  <c r="E60"/>
  <c r="D60"/>
  <c r="AC59"/>
  <c r="AB59"/>
  <c r="C59"/>
  <c r="AA59"/>
  <c r="Z59"/>
  <c r="Y59"/>
  <c r="X59"/>
  <c r="W59"/>
  <c r="V59"/>
  <c r="AC58"/>
  <c r="AB58"/>
  <c r="C58"/>
  <c r="AA58"/>
  <c r="Z58"/>
  <c r="Y58"/>
  <c r="X58"/>
  <c r="W58"/>
  <c r="V58"/>
  <c r="AC57"/>
  <c r="AB57"/>
  <c r="C57"/>
  <c r="AA57"/>
  <c r="Z57"/>
  <c r="Y57"/>
  <c r="X57"/>
  <c r="W57"/>
  <c r="V57"/>
  <c r="AC56"/>
  <c r="AB56"/>
  <c r="C56"/>
  <c r="AA56"/>
  <c r="Z56"/>
  <c r="Y56"/>
  <c r="X56"/>
  <c r="W56"/>
  <c r="V56"/>
  <c r="AC55"/>
  <c r="AB55"/>
  <c r="C55"/>
  <c r="AA55"/>
  <c r="Z55"/>
  <c r="Y55"/>
  <c r="X55"/>
  <c r="W55"/>
  <c r="V55"/>
  <c r="AC54"/>
  <c r="AB54"/>
  <c r="C54"/>
  <c r="AA54"/>
  <c r="Z54"/>
  <c r="Y54"/>
  <c r="X54"/>
  <c r="W54"/>
  <c r="V54"/>
  <c r="AC53"/>
  <c r="AB53"/>
  <c r="C53"/>
  <c r="AA53"/>
  <c r="Z53"/>
  <c r="Y53"/>
  <c r="X53"/>
  <c r="W53"/>
  <c r="V53"/>
  <c r="AC52"/>
  <c r="AB52"/>
  <c r="C52"/>
  <c r="AA52"/>
  <c r="Z52"/>
  <c r="Y52"/>
  <c r="X52"/>
  <c r="W52"/>
  <c r="V52"/>
  <c r="AC51"/>
  <c r="AB51"/>
  <c r="C51"/>
  <c r="AA51"/>
  <c r="Z51"/>
  <c r="Y51"/>
  <c r="X51"/>
  <c r="W51"/>
  <c r="V51"/>
  <c r="AC50"/>
  <c r="AB50"/>
  <c r="C50"/>
  <c r="AA50"/>
  <c r="Z50"/>
  <c r="Y50"/>
  <c r="X50"/>
  <c r="W50"/>
  <c r="V50"/>
  <c r="AC49"/>
  <c r="AB49"/>
  <c r="C49"/>
  <c r="AA49"/>
  <c r="Z49"/>
  <c r="Y49"/>
  <c r="X49"/>
  <c r="W49"/>
  <c r="V49"/>
  <c r="AC48"/>
  <c r="AB48"/>
  <c r="C48"/>
  <c r="AA48"/>
  <c r="Z48"/>
  <c r="Y48"/>
  <c r="X48"/>
  <c r="W48"/>
  <c r="V48"/>
  <c r="AC47"/>
  <c r="AB47"/>
  <c r="C47"/>
  <c r="AA47"/>
  <c r="Z47"/>
  <c r="Y47"/>
  <c r="X47"/>
  <c r="W47"/>
  <c r="V47"/>
  <c r="AC46"/>
  <c r="AB46"/>
  <c r="C46"/>
  <c r="AA46"/>
  <c r="Z46"/>
  <c r="Y46"/>
  <c r="X46"/>
  <c r="W46"/>
  <c r="V46"/>
  <c r="AC45"/>
  <c r="AB45"/>
  <c r="C45"/>
  <c r="AA45"/>
  <c r="Z45"/>
  <c r="Y45"/>
  <c r="X45"/>
  <c r="W45"/>
  <c r="V45"/>
  <c r="AC44"/>
  <c r="AB44"/>
  <c r="C44"/>
  <c r="AA44"/>
  <c r="Z44"/>
  <c r="Y44"/>
  <c r="X44"/>
  <c r="W44"/>
  <c r="V44"/>
  <c r="AC43"/>
  <c r="AB43"/>
  <c r="C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F34"/>
  <c r="AA34"/>
  <c r="Z34"/>
  <c r="Y34"/>
  <c r="X34"/>
  <c r="AA33"/>
  <c r="Z33"/>
  <c r="Y33"/>
  <c r="X33"/>
  <c r="AF32"/>
  <c r="AA32"/>
  <c r="Z32"/>
  <c r="Y32"/>
  <c r="X32"/>
  <c r="AA31"/>
  <c r="Z31"/>
  <c r="Y31"/>
  <c r="X31"/>
  <c r="AF30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I10" i="58"/>
  <c r="Q9"/>
  <c r="R9"/>
  <c r="I11"/>
  <c r="S9"/>
  <c r="T9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P38"/>
  <c r="Q38"/>
  <c r="R38"/>
  <c r="S38"/>
  <c r="T38"/>
  <c r="U38"/>
  <c r="AC38"/>
  <c r="I39"/>
  <c r="P39"/>
  <c r="Q39"/>
  <c r="R39"/>
  <c r="S39"/>
  <c r="T39"/>
  <c r="U39"/>
  <c r="AC39"/>
  <c r="P40"/>
  <c r="Q8"/>
  <c r="Q40"/>
  <c r="R8"/>
  <c r="R40"/>
  <c r="S40"/>
  <c r="T40"/>
  <c r="U40"/>
  <c r="AC40"/>
  <c r="AC60"/>
  <c r="AB38"/>
  <c r="AB39"/>
  <c r="AB40"/>
  <c r="AB60"/>
  <c r="X60"/>
  <c r="C10"/>
  <c r="W10"/>
  <c r="C11"/>
  <c r="W11"/>
  <c r="C12"/>
  <c r="W12"/>
  <c r="C13"/>
  <c r="W13"/>
  <c r="C14"/>
  <c r="W14"/>
  <c r="C15"/>
  <c r="W15"/>
  <c r="C16"/>
  <c r="W16"/>
  <c r="C17"/>
  <c r="W17"/>
  <c r="C18"/>
  <c r="W18"/>
  <c r="C19"/>
  <c r="W19"/>
  <c r="C20"/>
  <c r="W20"/>
  <c r="C21"/>
  <c r="W21"/>
  <c r="C22"/>
  <c r="W22"/>
  <c r="C23"/>
  <c r="W23"/>
  <c r="C24"/>
  <c r="W24"/>
  <c r="C25"/>
  <c r="W25"/>
  <c r="C26"/>
  <c r="W26"/>
  <c r="C27"/>
  <c r="W27"/>
  <c r="C28"/>
  <c r="W28"/>
  <c r="C29"/>
  <c r="W29"/>
  <c r="C30"/>
  <c r="W30"/>
  <c r="C31"/>
  <c r="W31"/>
  <c r="C32"/>
  <c r="W32"/>
  <c r="C33"/>
  <c r="W33"/>
  <c r="C34"/>
  <c r="W34"/>
  <c r="C35"/>
  <c r="W35"/>
  <c r="C36"/>
  <c r="W36"/>
  <c r="C37"/>
  <c r="W37"/>
  <c r="C38"/>
  <c r="W38"/>
  <c r="C39"/>
  <c r="W39"/>
  <c r="C40"/>
  <c r="W40"/>
  <c r="W60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60"/>
  <c r="S8"/>
  <c r="S41"/>
  <c r="T8"/>
  <c r="T41"/>
  <c r="U8"/>
  <c r="U41"/>
  <c r="I41"/>
  <c r="P41"/>
  <c r="Q41"/>
  <c r="R41"/>
  <c r="S42"/>
  <c r="T42"/>
  <c r="U42"/>
  <c r="I42"/>
  <c r="P42"/>
  <c r="Q42"/>
  <c r="R42"/>
  <c r="S43"/>
  <c r="T43"/>
  <c r="U43"/>
  <c r="I43"/>
  <c r="P43"/>
  <c r="Q43"/>
  <c r="R43"/>
  <c r="S44"/>
  <c r="T44"/>
  <c r="U44"/>
  <c r="I44"/>
  <c r="P44"/>
  <c r="Q44"/>
  <c r="R44"/>
  <c r="S45"/>
  <c r="T45"/>
  <c r="U45"/>
  <c r="I45"/>
  <c r="P45"/>
  <c r="Q45"/>
  <c r="R45"/>
  <c r="S46"/>
  <c r="T46"/>
  <c r="U46"/>
  <c r="I46"/>
  <c r="P46"/>
  <c r="Q46"/>
  <c r="R46"/>
  <c r="S47"/>
  <c r="T47"/>
  <c r="U47"/>
  <c r="I47"/>
  <c r="P47"/>
  <c r="Q47"/>
  <c r="R47"/>
  <c r="S48"/>
  <c r="T48"/>
  <c r="U48"/>
  <c r="I48"/>
  <c r="P48"/>
  <c r="Q48"/>
  <c r="R48"/>
  <c r="S49"/>
  <c r="T49"/>
  <c r="U49"/>
  <c r="I49"/>
  <c r="P49"/>
  <c r="Q49"/>
  <c r="R49"/>
  <c r="S50"/>
  <c r="T50"/>
  <c r="U50"/>
  <c r="I50"/>
  <c r="P50"/>
  <c r="Q50"/>
  <c r="R50"/>
  <c r="S51"/>
  <c r="T51"/>
  <c r="U51"/>
  <c r="I51"/>
  <c r="P51"/>
  <c r="Q51"/>
  <c r="R51"/>
  <c r="S52"/>
  <c r="T52"/>
  <c r="U52"/>
  <c r="I52"/>
  <c r="P52"/>
  <c r="Q52"/>
  <c r="R52"/>
  <c r="S53"/>
  <c r="T53"/>
  <c r="U53"/>
  <c r="I53"/>
  <c r="P53"/>
  <c r="Q53"/>
  <c r="R53"/>
  <c r="S54"/>
  <c r="T54"/>
  <c r="U54"/>
  <c r="I54"/>
  <c r="P54"/>
  <c r="Q54"/>
  <c r="R54"/>
  <c r="S55"/>
  <c r="T55"/>
  <c r="U55"/>
  <c r="I55"/>
  <c r="P55"/>
  <c r="Q55"/>
  <c r="R55"/>
  <c r="S56"/>
  <c r="T56"/>
  <c r="U56"/>
  <c r="I56"/>
  <c r="P56"/>
  <c r="Q56"/>
  <c r="R56"/>
  <c r="S57"/>
  <c r="T57"/>
  <c r="U57"/>
  <c r="I57"/>
  <c r="P57"/>
  <c r="Q57"/>
  <c r="R57"/>
  <c r="S58"/>
  <c r="T58"/>
  <c r="U58"/>
  <c r="I58"/>
  <c r="P58"/>
  <c r="Q58"/>
  <c r="R58"/>
  <c r="S59"/>
  <c r="T59"/>
  <c r="U59"/>
  <c r="U60"/>
  <c r="T60"/>
  <c r="S60"/>
  <c r="I59"/>
  <c r="P59"/>
  <c r="Q59"/>
  <c r="R59"/>
  <c r="R60"/>
  <c r="Q60"/>
  <c r="P60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K60"/>
  <c r="J60"/>
  <c r="I60"/>
  <c r="H60"/>
  <c r="G60"/>
  <c r="F60"/>
  <c r="E60"/>
  <c r="D60"/>
  <c r="AC59"/>
  <c r="AB59"/>
  <c r="C59"/>
  <c r="AA59"/>
  <c r="Z59"/>
  <c r="Y59"/>
  <c r="X59"/>
  <c r="W59"/>
  <c r="V59"/>
  <c r="AC58"/>
  <c r="AB58"/>
  <c r="C58"/>
  <c r="AA58"/>
  <c r="Z58"/>
  <c r="Y58"/>
  <c r="X58"/>
  <c r="W58"/>
  <c r="V58"/>
  <c r="AC57"/>
  <c r="AB57"/>
  <c r="C57"/>
  <c r="AA57"/>
  <c r="Z57"/>
  <c r="Y57"/>
  <c r="X57"/>
  <c r="W57"/>
  <c r="V57"/>
  <c r="AC56"/>
  <c r="AB56"/>
  <c r="C56"/>
  <c r="AA56"/>
  <c r="Z56"/>
  <c r="Y56"/>
  <c r="X56"/>
  <c r="W56"/>
  <c r="V56"/>
  <c r="AC55"/>
  <c r="AB55"/>
  <c r="C55"/>
  <c r="AA55"/>
  <c r="Z55"/>
  <c r="Y55"/>
  <c r="X55"/>
  <c r="W55"/>
  <c r="V55"/>
  <c r="AC54"/>
  <c r="AB54"/>
  <c r="C54"/>
  <c r="AA54"/>
  <c r="Z54"/>
  <c r="Y54"/>
  <c r="X54"/>
  <c r="W54"/>
  <c r="V54"/>
  <c r="AC53"/>
  <c r="AB53"/>
  <c r="C53"/>
  <c r="AA53"/>
  <c r="Z53"/>
  <c r="Y53"/>
  <c r="X53"/>
  <c r="W53"/>
  <c r="V53"/>
  <c r="AC52"/>
  <c r="AB52"/>
  <c r="C52"/>
  <c r="AA52"/>
  <c r="Z52"/>
  <c r="Y52"/>
  <c r="X52"/>
  <c r="W52"/>
  <c r="V52"/>
  <c r="AC51"/>
  <c r="AB51"/>
  <c r="C51"/>
  <c r="AA51"/>
  <c r="Z51"/>
  <c r="Y51"/>
  <c r="X51"/>
  <c r="W51"/>
  <c r="V51"/>
  <c r="AC50"/>
  <c r="AB50"/>
  <c r="C50"/>
  <c r="AA50"/>
  <c r="Z50"/>
  <c r="Y50"/>
  <c r="X50"/>
  <c r="W50"/>
  <c r="V50"/>
  <c r="AC49"/>
  <c r="AB49"/>
  <c r="C49"/>
  <c r="AA49"/>
  <c r="Z49"/>
  <c r="Y49"/>
  <c r="X49"/>
  <c r="W49"/>
  <c r="V49"/>
  <c r="AC48"/>
  <c r="AB48"/>
  <c r="C48"/>
  <c r="AA48"/>
  <c r="Z48"/>
  <c r="Y48"/>
  <c r="X48"/>
  <c r="W48"/>
  <c r="V48"/>
  <c r="AC47"/>
  <c r="AB47"/>
  <c r="C47"/>
  <c r="AA47"/>
  <c r="Z47"/>
  <c r="Y47"/>
  <c r="X47"/>
  <c r="W47"/>
  <c r="V47"/>
  <c r="AC46"/>
  <c r="AB46"/>
  <c r="C46"/>
  <c r="AA46"/>
  <c r="Z46"/>
  <c r="Y46"/>
  <c r="X46"/>
  <c r="W46"/>
  <c r="V46"/>
  <c r="AC45"/>
  <c r="AB45"/>
  <c r="C45"/>
  <c r="AA45"/>
  <c r="Z45"/>
  <c r="Y45"/>
  <c r="X45"/>
  <c r="W45"/>
  <c r="V45"/>
  <c r="AC44"/>
  <c r="AB44"/>
  <c r="C44"/>
  <c r="AA44"/>
  <c r="Z44"/>
  <c r="Y44"/>
  <c r="X44"/>
  <c r="W44"/>
  <c r="V44"/>
  <c r="AC43"/>
  <c r="AB43"/>
  <c r="C43"/>
  <c r="AA43"/>
  <c r="Z43"/>
  <c r="Y43"/>
  <c r="X43"/>
  <c r="W43"/>
  <c r="V43"/>
  <c r="AC42"/>
  <c r="AB42"/>
  <c r="C42"/>
  <c r="AA42"/>
  <c r="Z42"/>
  <c r="Y42"/>
  <c r="X42"/>
  <c r="W42"/>
  <c r="V42"/>
  <c r="AC41"/>
  <c r="AB41"/>
  <c r="C41"/>
  <c r="AA41"/>
  <c r="Z41"/>
  <c r="Y41"/>
  <c r="X41"/>
  <c r="W41"/>
  <c r="V41"/>
  <c r="AA40"/>
  <c r="Z40"/>
  <c r="Y40"/>
  <c r="X40"/>
  <c r="AA39"/>
  <c r="Z39"/>
  <c r="Y39"/>
  <c r="X39"/>
  <c r="AA38"/>
  <c r="Z38"/>
  <c r="Y38"/>
  <c r="X38"/>
  <c r="AA37"/>
  <c r="Z37"/>
  <c r="Y37"/>
  <c r="X37"/>
  <c r="AA36"/>
  <c r="Z36"/>
  <c r="Y36"/>
  <c r="X36"/>
  <c r="AA35"/>
  <c r="Z35"/>
  <c r="Y35"/>
  <c r="X35"/>
  <c r="AF34"/>
  <c r="AA34"/>
  <c r="Z34"/>
  <c r="Y34"/>
  <c r="X34"/>
  <c r="AA33"/>
  <c r="Z33"/>
  <c r="Y33"/>
  <c r="X33"/>
  <c r="AF32"/>
  <c r="AA32"/>
  <c r="Z32"/>
  <c r="Y32"/>
  <c r="X32"/>
  <c r="AA31"/>
  <c r="Z31"/>
  <c r="Y31"/>
  <c r="X31"/>
  <c r="AF30"/>
  <c r="AA30"/>
  <c r="Z30"/>
  <c r="Y30"/>
  <c r="X30"/>
  <c r="AA29"/>
  <c r="Z29"/>
  <c r="Y29"/>
  <c r="X2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Z28"/>
  <c r="Y28"/>
  <c r="X28"/>
  <c r="Z27"/>
  <c r="Y27"/>
  <c r="X27"/>
  <c r="Z10"/>
  <c r="Z11"/>
  <c r="Z12"/>
  <c r="Z13"/>
  <c r="Z14"/>
  <c r="Z15"/>
  <c r="Z16"/>
  <c r="Z17"/>
  <c r="Z18"/>
  <c r="Z19"/>
  <c r="Z20"/>
  <c r="Z21"/>
  <c r="Z22"/>
  <c r="Z23"/>
  <c r="Z24"/>
  <c r="Z25"/>
  <c r="Z26"/>
  <c r="Y26"/>
  <c r="X26"/>
  <c r="Y25"/>
  <c r="X25"/>
  <c r="AJ24"/>
  <c r="AH24"/>
  <c r="Y24"/>
  <c r="X24"/>
  <c r="AJ23"/>
  <c r="AH23"/>
  <c r="Y23"/>
  <c r="X23"/>
  <c r="AJ22"/>
  <c r="AH22"/>
  <c r="Y22"/>
  <c r="X22"/>
  <c r="AJ21"/>
  <c r="AH21"/>
  <c r="Y21"/>
  <c r="X21"/>
  <c r="Y20"/>
  <c r="X20"/>
  <c r="Y19"/>
  <c r="X19"/>
  <c r="AI16"/>
  <c r="AK16"/>
  <c r="AI17"/>
  <c r="AK17"/>
  <c r="AK18"/>
  <c r="Y18"/>
  <c r="X18"/>
  <c r="Y17"/>
  <c r="X17"/>
  <c r="Y16"/>
  <c r="X16"/>
  <c r="Y15"/>
  <c r="X15"/>
  <c r="Y14"/>
  <c r="X14"/>
  <c r="Y13"/>
  <c r="X13"/>
  <c r="V7"/>
  <c r="AI5"/>
  <c r="AK5"/>
  <c r="W7"/>
  <c r="AI6"/>
  <c r="AK6"/>
  <c r="AI7"/>
  <c r="AK7"/>
  <c r="AI8"/>
  <c r="AK8"/>
  <c r="Y12"/>
  <c r="X12"/>
  <c r="AI11"/>
  <c r="Y11"/>
  <c r="X11"/>
  <c r="Y10"/>
  <c r="X10"/>
  <c r="AB9"/>
  <c r="Z9"/>
  <c r="X9"/>
  <c r="V9"/>
  <c r="M9"/>
  <c r="L9"/>
  <c r="AC7"/>
  <c r="AB7"/>
  <c r="U7"/>
  <c r="T7"/>
  <c r="S7"/>
  <c r="R7"/>
  <c r="Q7"/>
  <c r="P7"/>
  <c r="D6"/>
  <c r="AB5"/>
  <c r="X5"/>
  <c r="V5"/>
  <c r="E3"/>
  <c r="C11" i="40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10"/>
  <c r="P59"/>
  <c r="Q59"/>
  <c r="R59"/>
  <c r="P58"/>
  <c r="Q58"/>
  <c r="R58"/>
  <c r="P57"/>
  <c r="Q57"/>
  <c r="R57"/>
  <c r="P56"/>
  <c r="Q56"/>
  <c r="R56"/>
  <c r="P55"/>
  <c r="Q55"/>
  <c r="R55"/>
  <c r="P54"/>
  <c r="Q54"/>
  <c r="R54"/>
  <c r="P53"/>
  <c r="Q53"/>
  <c r="R53"/>
  <c r="P52"/>
  <c r="Q52"/>
  <c r="R52"/>
  <c r="P51"/>
  <c r="Q51"/>
  <c r="R51"/>
  <c r="P50"/>
  <c r="Q50"/>
  <c r="R50"/>
  <c r="P49"/>
  <c r="Q49"/>
  <c r="R49"/>
  <c r="P48"/>
  <c r="Q48"/>
  <c r="R48"/>
  <c r="P47"/>
  <c r="Q47"/>
  <c r="R47"/>
  <c r="P46"/>
  <c r="Q46"/>
  <c r="R46"/>
  <c r="P45"/>
  <c r="Q45"/>
  <c r="R45"/>
  <c r="P44"/>
  <c r="Q44"/>
  <c r="R44"/>
  <c r="P43"/>
  <c r="Q43"/>
  <c r="R43"/>
  <c r="P42"/>
  <c r="Q42"/>
  <c r="R42"/>
  <c r="P41"/>
  <c r="Q41"/>
  <c r="R41"/>
  <c r="S59"/>
  <c r="T59"/>
  <c r="U59"/>
  <c r="AC59"/>
  <c r="AB59"/>
  <c r="AA59"/>
  <c r="Z59"/>
  <c r="Y59"/>
  <c r="X59"/>
  <c r="W59"/>
  <c r="V59"/>
  <c r="S58"/>
  <c r="T58"/>
  <c r="U58"/>
  <c r="AC58"/>
  <c r="AB58"/>
  <c r="AA58"/>
  <c r="Z58"/>
  <c r="Y58"/>
  <c r="X58"/>
  <c r="W58"/>
  <c r="V58"/>
  <c r="S57"/>
  <c r="T57"/>
  <c r="U57"/>
  <c r="AC57"/>
  <c r="AB57"/>
  <c r="AA57"/>
  <c r="Z57"/>
  <c r="Y57"/>
  <c r="X57"/>
  <c r="W57"/>
  <c r="V57"/>
  <c r="S56"/>
  <c r="T56"/>
  <c r="U56"/>
  <c r="AC56"/>
  <c r="AB56"/>
  <c r="AA56"/>
  <c r="Z56"/>
  <c r="Y56"/>
  <c r="X56"/>
  <c r="W56"/>
  <c r="V56"/>
  <c r="S55"/>
  <c r="T55"/>
  <c r="U55"/>
  <c r="AC55"/>
  <c r="AB55"/>
  <c r="AA55"/>
  <c r="Z55"/>
  <c r="Y55"/>
  <c r="X55"/>
  <c r="W55"/>
  <c r="V55"/>
  <c r="S54"/>
  <c r="T54"/>
  <c r="U54"/>
  <c r="AC54"/>
  <c r="AB54"/>
  <c r="AA54"/>
  <c r="Z54"/>
  <c r="Y54"/>
  <c r="X54"/>
  <c r="W54"/>
  <c r="V54"/>
  <c r="S53"/>
  <c r="T53"/>
  <c r="U53"/>
  <c r="AC53"/>
  <c r="AB53"/>
  <c r="AA53"/>
  <c r="Z53"/>
  <c r="Y53"/>
  <c r="X53"/>
  <c r="W53"/>
  <c r="V53"/>
  <c r="S52"/>
  <c r="T52"/>
  <c r="U52"/>
  <c r="AC52"/>
  <c r="AB52"/>
  <c r="AA52"/>
  <c r="Z52"/>
  <c r="Y52"/>
  <c r="X52"/>
  <c r="W52"/>
  <c r="V52"/>
  <c r="S51"/>
  <c r="T51"/>
  <c r="U51"/>
  <c r="AC51"/>
  <c r="AB51"/>
  <c r="AA51"/>
  <c r="Z51"/>
  <c r="Y51"/>
  <c r="X51"/>
  <c r="W51"/>
  <c r="V51"/>
  <c r="S50"/>
  <c r="T50"/>
  <c r="U50"/>
  <c r="AC50"/>
  <c r="AB50"/>
  <c r="AA50"/>
  <c r="Z50"/>
  <c r="Y50"/>
  <c r="X50"/>
  <c r="W50"/>
  <c r="V50"/>
  <c r="S49"/>
  <c r="T49"/>
  <c r="U49"/>
  <c r="AC49"/>
  <c r="AB49"/>
  <c r="AA49"/>
  <c r="Z49"/>
  <c r="Y49"/>
  <c r="X49"/>
  <c r="W49"/>
  <c r="V49"/>
  <c r="S48"/>
  <c r="T48"/>
  <c r="U48"/>
  <c r="AC48"/>
  <c r="AB48"/>
  <c r="AA48"/>
  <c r="Z48"/>
  <c r="Y48"/>
  <c r="X48"/>
  <c r="W48"/>
  <c r="V48"/>
  <c r="S47"/>
  <c r="T47"/>
  <c r="U47"/>
  <c r="AC47"/>
  <c r="AB47"/>
  <c r="AA47"/>
  <c r="Z47"/>
  <c r="Y47"/>
  <c r="X47"/>
  <c r="W47"/>
  <c r="V47"/>
  <c r="S46"/>
  <c r="T46"/>
  <c r="U46"/>
  <c r="AC46"/>
  <c r="AB46"/>
  <c r="AA46"/>
  <c r="Z46"/>
  <c r="Y46"/>
  <c r="X46"/>
  <c r="W46"/>
  <c r="V46"/>
  <c r="S45"/>
  <c r="T45"/>
  <c r="U45"/>
  <c r="AC45"/>
  <c r="AB45"/>
  <c r="AA45"/>
  <c r="Z45"/>
  <c r="Y45"/>
  <c r="X45"/>
  <c r="W45"/>
  <c r="V45"/>
  <c r="S44"/>
  <c r="T44"/>
  <c r="U44"/>
  <c r="AC44"/>
  <c r="AB44"/>
  <c r="AA44"/>
  <c r="Z44"/>
  <c r="Y44"/>
  <c r="X44"/>
  <c r="W44"/>
  <c r="V44"/>
  <c r="S43"/>
  <c r="T43"/>
  <c r="U43"/>
  <c r="AC43"/>
  <c r="AB43"/>
  <c r="AA43"/>
  <c r="Z43"/>
  <c r="Y43"/>
  <c r="X43"/>
  <c r="W43"/>
  <c r="V43"/>
  <c r="S42"/>
  <c r="T42"/>
  <c r="U42"/>
  <c r="AC42"/>
  <c r="AB42"/>
  <c r="AA42"/>
  <c r="Z42"/>
  <c r="Y42"/>
  <c r="X42"/>
  <c r="W42"/>
  <c r="V42"/>
  <c r="S41"/>
  <c r="T41"/>
  <c r="U41"/>
  <c r="AC41"/>
  <c r="AB41"/>
  <c r="AA41"/>
  <c r="Z41"/>
  <c r="Y41"/>
  <c r="X41"/>
  <c r="W41"/>
  <c r="V41"/>
  <c r="AA40"/>
  <c r="Z40"/>
  <c r="Y40"/>
  <c r="X40"/>
  <c r="W40"/>
  <c r="V40"/>
  <c r="AA39"/>
  <c r="Z39"/>
  <c r="Y39"/>
  <c r="X39"/>
  <c r="W39"/>
  <c r="V39"/>
  <c r="AA38"/>
  <c r="Z38"/>
  <c r="Y38"/>
  <c r="X38"/>
  <c r="W38"/>
  <c r="V38"/>
  <c r="AA37"/>
  <c r="Z37"/>
  <c r="Y37"/>
  <c r="X37"/>
  <c r="W37"/>
  <c r="V37"/>
  <c r="AA36"/>
  <c r="Z36"/>
  <c r="Y36"/>
  <c r="X36"/>
  <c r="W36"/>
  <c r="V36"/>
  <c r="AA35"/>
  <c r="Z35"/>
  <c r="Y35"/>
  <c r="X35"/>
  <c r="W35"/>
  <c r="V35"/>
  <c r="AA34"/>
  <c r="Z34"/>
  <c r="Y34"/>
  <c r="X34"/>
  <c r="W34"/>
  <c r="V34"/>
  <c r="AA33"/>
  <c r="Z33"/>
  <c r="Y33"/>
  <c r="X33"/>
  <c r="W33"/>
  <c r="V33"/>
  <c r="AA32"/>
  <c r="Z32"/>
  <c r="Y32"/>
  <c r="X32"/>
  <c r="W32"/>
  <c r="V32"/>
  <c r="AA31"/>
  <c r="Z31"/>
  <c r="Y31"/>
  <c r="X31"/>
  <c r="W31"/>
  <c r="V31"/>
  <c r="AA30"/>
  <c r="Z30"/>
  <c r="Y30"/>
  <c r="X30"/>
  <c r="W30"/>
  <c r="V30"/>
  <c r="AA29"/>
  <c r="Z29"/>
  <c r="Y29"/>
  <c r="X29"/>
  <c r="W29"/>
  <c r="V29"/>
  <c r="AA28"/>
  <c r="Z28"/>
  <c r="Y28"/>
  <c r="X28"/>
  <c r="W28"/>
  <c r="V28"/>
  <c r="AA27"/>
  <c r="Z27"/>
  <c r="Y27"/>
  <c r="X27"/>
  <c r="W27"/>
  <c r="V27"/>
  <c r="AA26"/>
  <c r="Z26"/>
  <c r="Y26"/>
  <c r="X26"/>
  <c r="W26"/>
  <c r="V26"/>
  <c r="AA25"/>
  <c r="Z25"/>
  <c r="Y25"/>
  <c r="X25"/>
  <c r="W25"/>
  <c r="V25"/>
  <c r="AA24"/>
  <c r="Z24"/>
  <c r="Y24"/>
  <c r="X24"/>
  <c r="W24"/>
  <c r="V24"/>
  <c r="AA23"/>
  <c r="Z23"/>
  <c r="Y23"/>
  <c r="X23"/>
  <c r="W23"/>
  <c r="V23"/>
  <c r="AA22"/>
  <c r="Z22"/>
  <c r="Y22"/>
  <c r="X22"/>
  <c r="W22"/>
  <c r="V22"/>
  <c r="AA21"/>
  <c r="Z21"/>
  <c r="Y21"/>
  <c r="X21"/>
  <c r="W21"/>
  <c r="V21"/>
  <c r="AA20"/>
  <c r="Z20"/>
  <c r="Y20"/>
  <c r="X20"/>
  <c r="W20"/>
  <c r="V20"/>
  <c r="AA19"/>
  <c r="Z19"/>
  <c r="Y19"/>
  <c r="X19"/>
  <c r="W19"/>
  <c r="V19"/>
  <c r="AA18"/>
  <c r="Z18"/>
  <c r="Y18"/>
  <c r="X18"/>
  <c r="W18"/>
  <c r="V18"/>
  <c r="AA17"/>
  <c r="Z17"/>
  <c r="Y17"/>
  <c r="X17"/>
  <c r="W17"/>
  <c r="V17"/>
  <c r="AA16"/>
  <c r="Z16"/>
  <c r="Y16"/>
  <c r="X16"/>
  <c r="W16"/>
  <c r="V16"/>
  <c r="AA15"/>
  <c r="Z15"/>
  <c r="Y15"/>
  <c r="X15"/>
  <c r="W15"/>
  <c r="V15"/>
  <c r="AA14"/>
  <c r="Z14"/>
  <c r="Y14"/>
  <c r="X14"/>
  <c r="W14"/>
  <c r="V14"/>
  <c r="AA13"/>
  <c r="Z13"/>
  <c r="Y13"/>
  <c r="X13"/>
  <c r="W13"/>
  <c r="V13"/>
  <c r="AA12"/>
  <c r="Z12"/>
  <c r="Y12"/>
  <c r="X12"/>
  <c r="W12"/>
  <c r="V12"/>
  <c r="AA11"/>
  <c r="Z11"/>
  <c r="Y11"/>
  <c r="X11"/>
  <c r="W11"/>
  <c r="V11"/>
  <c r="Q9"/>
  <c r="R9"/>
  <c r="I39"/>
  <c r="S9"/>
  <c r="T9"/>
  <c r="L40"/>
  <c r="I38"/>
  <c r="N39"/>
  <c r="M39"/>
  <c r="L39"/>
  <c r="I37"/>
  <c r="N38"/>
  <c r="M38"/>
  <c r="L38"/>
  <c r="I36"/>
  <c r="N37"/>
  <c r="M37"/>
  <c r="L37"/>
  <c r="I35"/>
  <c r="N36"/>
  <c r="M36"/>
  <c r="L36"/>
  <c r="I34"/>
  <c r="N35"/>
  <c r="M35"/>
  <c r="L35"/>
  <c r="I33"/>
  <c r="N34"/>
  <c r="M34"/>
  <c r="L34"/>
  <c r="I32"/>
  <c r="N33"/>
  <c r="M33"/>
  <c r="L33"/>
  <c r="I31"/>
  <c r="N32"/>
  <c r="M32"/>
  <c r="L32"/>
  <c r="I30"/>
  <c r="N31"/>
  <c r="M31"/>
  <c r="L31"/>
  <c r="I29"/>
  <c r="N30"/>
  <c r="M30"/>
  <c r="L30"/>
  <c r="I28"/>
  <c r="N29"/>
  <c r="M29"/>
  <c r="L29"/>
  <c r="I27"/>
  <c r="N28"/>
  <c r="M28"/>
  <c r="L28"/>
  <c r="I26"/>
  <c r="N27"/>
  <c r="M27"/>
  <c r="L27"/>
  <c r="I25"/>
  <c r="N26"/>
  <c r="M26"/>
  <c r="L26"/>
  <c r="I24"/>
  <c r="N25"/>
  <c r="M25"/>
  <c r="L25"/>
  <c r="I23"/>
  <c r="N24"/>
  <c r="M24"/>
  <c r="L24"/>
  <c r="I22"/>
  <c r="N23"/>
  <c r="M23"/>
  <c r="L23"/>
  <c r="N22"/>
  <c r="M22"/>
  <c r="L22"/>
  <c r="M10"/>
  <c r="M11"/>
  <c r="M12"/>
  <c r="M13"/>
  <c r="M14"/>
  <c r="M15"/>
  <c r="M16"/>
  <c r="M17"/>
  <c r="M18"/>
  <c r="M19"/>
  <c r="M20"/>
  <c r="M21"/>
  <c r="M41"/>
  <c r="I42"/>
  <c r="M42"/>
  <c r="I43"/>
  <c r="M43"/>
  <c r="I44"/>
  <c r="M44"/>
  <c r="M45"/>
  <c r="M46"/>
  <c r="M47"/>
  <c r="M48"/>
  <c r="M49"/>
  <c r="M50"/>
  <c r="M51"/>
  <c r="M52"/>
  <c r="M53"/>
  <c r="M54"/>
  <c r="M55"/>
  <c r="M56"/>
  <c r="M57"/>
  <c r="M58"/>
  <c r="M59"/>
  <c r="L21" i="54"/>
  <c r="I10" i="40"/>
  <c r="Q8"/>
  <c r="I11"/>
  <c r="R8"/>
  <c r="S8"/>
  <c r="T8"/>
  <c r="I12"/>
  <c r="I13"/>
  <c r="I14"/>
  <c r="I15"/>
  <c r="I16"/>
  <c r="I17"/>
  <c r="I18"/>
  <c r="I19"/>
  <c r="I20"/>
  <c r="I21"/>
  <c r="U8"/>
  <c r="I41"/>
  <c r="I45"/>
  <c r="I46"/>
  <c r="I47"/>
  <c r="I48"/>
  <c r="I49"/>
  <c r="I50"/>
  <c r="I51"/>
  <c r="I52"/>
  <c r="I53"/>
  <c r="I54"/>
  <c r="I55"/>
  <c r="I56"/>
  <c r="I57"/>
  <c r="I58"/>
  <c r="I59"/>
  <c r="Z10"/>
  <c r="AA10"/>
  <c r="L10" i="54"/>
  <c r="L9"/>
  <c r="AF34" i="40"/>
  <c r="AF32"/>
  <c r="AF30"/>
  <c r="N10"/>
  <c r="N11"/>
  <c r="N12"/>
  <c r="N13"/>
  <c r="N14"/>
  <c r="N15"/>
  <c r="N16"/>
  <c r="N17"/>
  <c r="N18"/>
  <c r="N19"/>
  <c r="N20"/>
  <c r="N21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X9"/>
  <c r="Y10"/>
  <c r="X10"/>
  <c r="W10"/>
  <c r="V10"/>
  <c r="N60"/>
  <c r="I60"/>
  <c r="L16"/>
  <c r="L17"/>
  <c r="L18"/>
  <c r="L19"/>
  <c r="L20"/>
  <c r="L21"/>
  <c r="L10"/>
  <c r="L11"/>
  <c r="L12"/>
  <c r="L13"/>
  <c r="L14"/>
  <c r="L15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AI16"/>
  <c r="L9"/>
  <c r="AJ22"/>
  <c r="AJ23"/>
  <c r="AJ24"/>
  <c r="S15" i="13"/>
  <c r="V23"/>
  <c r="V22"/>
  <c r="V21"/>
  <c r="V20"/>
  <c r="E3" i="40"/>
  <c r="AH24"/>
  <c r="AH23"/>
  <c r="AH22"/>
  <c r="AH21"/>
  <c r="L20" i="54"/>
  <c r="L22"/>
  <c r="AI17" i="40"/>
  <c r="M60"/>
  <c r="K60"/>
  <c r="J60"/>
  <c r="H60"/>
  <c r="G60"/>
  <c r="F60"/>
  <c r="E60"/>
  <c r="AK16"/>
  <c r="AK17"/>
  <c r="AK18"/>
  <c r="AB9"/>
  <c r="M9"/>
  <c r="U7"/>
  <c r="T7"/>
  <c r="S7"/>
  <c r="R7"/>
  <c r="Q7"/>
  <c r="P7"/>
  <c r="M1" i="13"/>
  <c r="AJ21" i="40"/>
  <c r="S60"/>
  <c r="AC60"/>
  <c r="AB60"/>
  <c r="W60"/>
  <c r="V60"/>
  <c r="U60"/>
  <c r="T60"/>
  <c r="R60"/>
  <c r="Q60"/>
  <c r="P60"/>
  <c r="D60"/>
  <c r="AC7"/>
  <c r="AB7"/>
  <c r="D6"/>
  <c r="V7"/>
  <c r="W7"/>
  <c r="V5"/>
  <c r="AI6"/>
  <c r="AK6"/>
  <c r="AI5"/>
  <c r="AK5"/>
  <c r="AI7"/>
  <c r="AK7"/>
  <c r="AI8"/>
  <c r="AK8"/>
  <c r="AI11"/>
  <c r="X5"/>
  <c r="V9"/>
  <c r="Z9"/>
  <c r="AB5"/>
  <c r="AA60"/>
  <c r="Z60"/>
  <c r="Y60"/>
  <c r="X60"/>
  <c r="Y60" i="58"/>
  <c r="Z60"/>
  <c r="AA60"/>
  <c r="Y60" i="59"/>
  <c r="Z60"/>
  <c r="AA60"/>
  <c r="Y60" i="60"/>
  <c r="Z60"/>
  <c r="AA60"/>
  <c r="AF18"/>
  <c r="AF20"/>
  <c r="Z7"/>
  <c r="AA7"/>
  <c r="AF24"/>
  <c r="Z5"/>
  <c r="AI9"/>
  <c r="AK9"/>
  <c r="AI10"/>
  <c r="AK10"/>
  <c r="AK12"/>
  <c r="AF8"/>
  <c r="AF22"/>
  <c r="AF26"/>
  <c r="AF28"/>
  <c r="AA7" i="59"/>
  <c r="AF28"/>
  <c r="Z7"/>
  <c r="AF26"/>
  <c r="AF24"/>
  <c r="AF22"/>
  <c r="AF20"/>
  <c r="AF18"/>
  <c r="AF8"/>
  <c r="Z5"/>
  <c r="AI9"/>
  <c r="AK9"/>
  <c r="AI10"/>
  <c r="AK10"/>
  <c r="AK12"/>
  <c r="AF18" i="58"/>
  <c r="AF20"/>
  <c r="Z7"/>
  <c r="AA7"/>
  <c r="AF24"/>
  <c r="AF8"/>
  <c r="AF22"/>
  <c r="AF26"/>
  <c r="AF28"/>
  <c r="Z5"/>
  <c r="AI9"/>
  <c r="AK9"/>
  <c r="AI10"/>
  <c r="AK10"/>
  <c r="AK12"/>
  <c r="AA7" i="40"/>
  <c r="AF28"/>
  <c r="G32" i="54"/>
  <c r="Z7" i="40"/>
  <c r="AF26"/>
  <c r="G30" i="54"/>
  <c r="AF24" i="40"/>
  <c r="G28" i="54"/>
  <c r="AF22" i="40"/>
  <c r="G26" i="54"/>
  <c r="AF20" i="40"/>
  <c r="G24" i="54"/>
  <c r="AF18" i="40"/>
  <c r="G22" i="54"/>
  <c r="AF8" i="40"/>
  <c r="G12" i="54"/>
  <c r="J12"/>
  <c r="J15"/>
  <c r="J11"/>
  <c r="L11"/>
  <c r="L12"/>
  <c r="J13"/>
  <c r="L13"/>
  <c r="J14"/>
  <c r="L14"/>
  <c r="L16"/>
  <c r="Z5" i="40"/>
  <c r="AI9"/>
  <c r="AK9"/>
  <c r="AI10"/>
  <c r="AK10"/>
  <c r="AK12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3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4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<sst xmlns="http://schemas.openxmlformats.org/spreadsheetml/2006/main" count="475" uniqueCount="132">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</sst>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  <numFmt numFmtId="175" formatCode="[h]:mm;;"/>
  </numFmts>
  <fonts count="8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sz val="8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rgb="FFF79646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  <font>
      <b/>
      <sz val="12"/>
      <color rgb="FF008000"/>
      <name val="Calibri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</fills>
  <borders count="20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rgb="FF0087E8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3366FF"/>
      </bottom>
      <diagonal/>
    </border>
    <border>
      <left style="thin">
        <color theme="1" tint="0.24994659260841701"/>
      </left>
      <right style="thin">
        <color theme="5" tint="0.399945066682943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/>
      <bottom style="hair">
        <color rgb="FF3366FF"/>
      </bottom>
      <diagonal/>
    </border>
    <border>
      <left style="thin">
        <color theme="5" tint="0.39988402966399123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/>
      <bottom style="hair">
        <color rgb="FF0087E8"/>
      </bottom>
      <diagonal/>
    </border>
    <border>
      <left style="medium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/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/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/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medium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rgb="FF0087E8"/>
      </right>
      <top style="hair">
        <color rgb="FF0087E8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471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7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44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0" fontId="28" fillId="15" borderId="3" xfId="0" applyFont="1" applyFill="1" applyBorder="1" applyAlignment="1">
      <alignment vertical="center"/>
    </xf>
    <xf numFmtId="0" fontId="45" fillId="15" borderId="0" xfId="0" applyFont="1" applyFill="1" applyBorder="1" applyAlignment="1">
      <alignment horizontal="center"/>
    </xf>
    <xf numFmtId="0" fontId="24" fillId="15" borderId="3" xfId="0" applyFont="1" applyFill="1" applyBorder="1" applyAlignment="1">
      <alignment vertical="center"/>
    </xf>
    <xf numFmtId="164" fontId="41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19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8" fillId="15" borderId="0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 vertical="center"/>
    </xf>
    <xf numFmtId="0" fontId="33" fillId="15" borderId="0" xfId="0" applyFont="1" applyFill="1"/>
    <xf numFmtId="0" fontId="25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29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0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7" fillId="15" borderId="0" xfId="0" applyFont="1" applyFill="1" applyBorder="1" applyAlignment="1">
      <alignment vertical="center"/>
    </xf>
    <xf numFmtId="167" fontId="40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7" fillId="16" borderId="0" xfId="0" applyFont="1" applyFill="1" applyBorder="1" applyAlignment="1">
      <alignment vertical="center"/>
    </xf>
    <xf numFmtId="0" fontId="9" fillId="15" borderId="0" xfId="0" applyFont="1" applyFill="1"/>
    <xf numFmtId="20" fontId="46" fillId="12" borderId="45" xfId="0" applyNumberFormat="1" applyFont="1" applyFill="1" applyBorder="1" applyAlignment="1">
      <alignment horizontal="center" vertical="center"/>
    </xf>
    <xf numFmtId="20" fontId="46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6" fillId="14" borderId="60" xfId="0" applyFont="1" applyFill="1" applyBorder="1" applyAlignment="1">
      <alignment horizontal="center" vertical="center"/>
    </xf>
    <xf numFmtId="0" fontId="5" fillId="12" borderId="61" xfId="0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26" fillId="14" borderId="63" xfId="0" applyFont="1" applyFill="1" applyBorder="1" applyAlignment="1">
      <alignment horizontal="center" vertical="center"/>
    </xf>
    <xf numFmtId="0" fontId="5" fillId="12" borderId="64" xfId="0" applyFont="1" applyFill="1" applyBorder="1" applyAlignment="1">
      <alignment horizontal="center" vertical="center"/>
    </xf>
    <xf numFmtId="0" fontId="46" fillId="12" borderId="54" xfId="0" applyFont="1" applyFill="1" applyBorder="1" applyAlignment="1">
      <alignment horizontal="center" vertical="center"/>
    </xf>
    <xf numFmtId="0" fontId="46" fillId="12" borderId="44" xfId="0" applyFont="1" applyFill="1" applyBorder="1" applyAlignment="1">
      <alignment horizontal="center" vertical="center"/>
    </xf>
    <xf numFmtId="0" fontId="46" fillId="12" borderId="55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169" fontId="31" fillId="13" borderId="44" xfId="0" applyNumberFormat="1" applyFont="1" applyFill="1" applyBorder="1" applyAlignment="1">
      <alignment horizontal="center" vertical="center"/>
    </xf>
    <xf numFmtId="169" fontId="31" fillId="13" borderId="55" xfId="0" applyNumberFormat="1" applyFont="1" applyFill="1" applyBorder="1" applyAlignment="1">
      <alignment horizontal="center" vertical="center"/>
    </xf>
    <xf numFmtId="169" fontId="27" fillId="13" borderId="57" xfId="0" applyNumberFormat="1" applyFont="1" applyFill="1" applyBorder="1" applyAlignment="1">
      <alignment horizontal="center" vertical="center"/>
    </xf>
    <xf numFmtId="169" fontId="27" fillId="13" borderId="58" xfId="0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6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39" fillId="19" borderId="39" xfId="0" applyFont="1" applyFill="1" applyBorder="1" applyAlignment="1">
      <alignment horizontal="center" vertical="center"/>
    </xf>
    <xf numFmtId="0" fontId="38" fillId="19" borderId="40" xfId="0" applyFont="1" applyFill="1" applyBorder="1" applyAlignment="1">
      <alignment horizontal="center" vertical="center"/>
    </xf>
    <xf numFmtId="0" fontId="38" fillId="19" borderId="41" xfId="0" applyFont="1" applyFill="1" applyBorder="1" applyAlignment="1">
      <alignment horizontal="center" vertical="center"/>
    </xf>
    <xf numFmtId="2" fontId="37" fillId="0" borderId="22" xfId="0" applyNumberFormat="1" applyFont="1" applyBorder="1" applyAlignment="1">
      <alignment horizontal="center" vertical="center"/>
    </xf>
    <xf numFmtId="0" fontId="0" fillId="3" borderId="0" xfId="0" applyFill="1" applyBorder="1"/>
    <xf numFmtId="0" fontId="46" fillId="15" borderId="0" xfId="0" applyFont="1" applyFill="1" applyBorder="1" applyAlignment="1">
      <alignment vertical="top" wrapText="1"/>
    </xf>
    <xf numFmtId="0" fontId="3" fillId="12" borderId="54" xfId="0" applyFont="1" applyFill="1" applyBorder="1" applyAlignment="1">
      <alignment horizontal="center" vertical="center"/>
    </xf>
    <xf numFmtId="0" fontId="52" fillId="12" borderId="55" xfId="0" applyFont="1" applyFill="1" applyBorder="1" applyAlignment="1">
      <alignment horizontal="center" vertical="center"/>
    </xf>
    <xf numFmtId="0" fontId="38" fillId="14" borderId="54" xfId="0" applyFont="1" applyFill="1" applyBorder="1" applyAlignment="1">
      <alignment horizontal="center" vertical="center"/>
    </xf>
    <xf numFmtId="0" fontId="52" fillId="14" borderId="55" xfId="0" applyNumberFormat="1" applyFont="1" applyFill="1" applyBorder="1" applyAlignment="1">
      <alignment horizontal="center" vertical="center"/>
    </xf>
    <xf numFmtId="0" fontId="52" fillId="12" borderId="55" xfId="0" applyNumberFormat="1" applyFont="1" applyFill="1" applyBorder="1" applyAlignment="1">
      <alignment horizontal="center" vertical="center"/>
    </xf>
    <xf numFmtId="0" fontId="3" fillId="12" borderId="54" xfId="0" applyNumberFormat="1" applyFont="1" applyFill="1" applyBorder="1" applyAlignment="1">
      <alignment horizontal="center" vertical="center"/>
    </xf>
    <xf numFmtId="0" fontId="0" fillId="12" borderId="0" xfId="0" applyFill="1"/>
    <xf numFmtId="0" fontId="0" fillId="12" borderId="35" xfId="0" applyFill="1" applyBorder="1" applyAlignment="1">
      <alignment horizontal="center"/>
    </xf>
    <xf numFmtId="0" fontId="26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39" fillId="14" borderId="39" xfId="0" applyFont="1" applyFill="1" applyBorder="1" applyAlignment="1">
      <alignment horizontal="center" vertical="center"/>
    </xf>
    <xf numFmtId="0" fontId="38" fillId="14" borderId="40" xfId="0" applyFont="1" applyFill="1" applyBorder="1" applyAlignment="1">
      <alignment horizontal="center" vertical="center"/>
    </xf>
    <xf numFmtId="0" fontId="38" fillId="14" borderId="41" xfId="0" applyFont="1" applyFill="1" applyBorder="1" applyAlignment="1">
      <alignment horizontal="center" vertical="center"/>
    </xf>
    <xf numFmtId="0" fontId="42" fillId="0" borderId="7" xfId="0" applyNumberFormat="1" applyFont="1" applyBorder="1" applyAlignment="1" applyProtection="1">
      <alignment horizontal="center" vertical="center"/>
      <protection locked="0"/>
    </xf>
    <xf numFmtId="0" fontId="42" fillId="0" borderId="6" xfId="0" applyFont="1" applyBorder="1" applyAlignment="1" applyProtection="1">
      <alignment horizontal="center" vertical="center"/>
      <protection locked="0"/>
    </xf>
    <xf numFmtId="0" fontId="42" fillId="0" borderId="23" xfId="0" applyFont="1" applyBorder="1" applyAlignment="1" applyProtection="1">
      <alignment horizontal="center" vertical="center"/>
      <protection locked="0"/>
    </xf>
    <xf numFmtId="0" fontId="42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73" xfId="0" applyNumberFormat="1" applyFont="1" applyFill="1" applyBorder="1" applyAlignment="1" applyProtection="1">
      <alignment horizontal="center" vertical="center"/>
      <protection locked="0"/>
    </xf>
    <xf numFmtId="169" fontId="1" fillId="0" borderId="73" xfId="0" applyNumberFormat="1" applyFont="1" applyBorder="1" applyAlignment="1" applyProtection="1">
      <alignment horizontal="center" vertical="center"/>
      <protection locked="0"/>
    </xf>
    <xf numFmtId="164" fontId="1" fillId="3" borderId="76" xfId="0" applyNumberFormat="1" applyFont="1" applyFill="1" applyBorder="1" applyAlignment="1" applyProtection="1">
      <alignment horizontal="center" vertical="center"/>
      <protection locked="0"/>
    </xf>
    <xf numFmtId="169" fontId="1" fillId="0" borderId="76" xfId="0" applyNumberFormat="1" applyFont="1" applyBorder="1" applyAlignment="1" applyProtection="1">
      <alignment horizontal="center" vertical="center"/>
      <protection locked="0"/>
    </xf>
    <xf numFmtId="171" fontId="64" fillId="6" borderId="74" xfId="0" applyNumberFormat="1" applyFont="1" applyFill="1" applyBorder="1" applyAlignment="1" applyProtection="1">
      <alignment horizontal="center" vertical="center"/>
      <protection locked="0"/>
    </xf>
    <xf numFmtId="169" fontId="64" fillId="6" borderId="65" xfId="0" applyNumberFormat="1" applyFont="1" applyFill="1" applyBorder="1" applyAlignment="1" applyProtection="1">
      <alignment horizontal="center" vertical="center"/>
      <protection locked="0"/>
    </xf>
    <xf numFmtId="171" fontId="64" fillId="6" borderId="77" xfId="0" applyNumberFormat="1" applyFont="1" applyFill="1" applyBorder="1" applyAlignment="1" applyProtection="1">
      <alignment horizontal="center" vertical="center"/>
      <protection locked="0"/>
    </xf>
    <xf numFmtId="169" fontId="64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80" xfId="0" applyFont="1" applyFill="1" applyBorder="1" applyAlignment="1" applyProtection="1">
      <alignment horizontal="center" vertical="center"/>
      <protection locked="0"/>
    </xf>
    <xf numFmtId="0" fontId="4" fillId="3" borderId="83" xfId="0" applyFont="1" applyFill="1" applyBorder="1" applyAlignment="1" applyProtection="1">
      <alignment horizontal="center" vertical="center"/>
      <protection locked="0"/>
    </xf>
    <xf numFmtId="0" fontId="39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8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2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39" fillId="16" borderId="0" xfId="0" applyFont="1" applyFill="1"/>
    <xf numFmtId="20" fontId="0" fillId="15" borderId="0" xfId="0" applyNumberFormat="1" applyFill="1"/>
    <xf numFmtId="0" fontId="18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69" fillId="15" borderId="0" xfId="0" applyFont="1" applyFill="1" applyBorder="1" applyAlignment="1">
      <alignment vertical="center"/>
    </xf>
    <xf numFmtId="0" fontId="70" fillId="15" borderId="0" xfId="0" applyFont="1" applyFill="1" applyBorder="1" applyAlignment="1" applyProtection="1">
      <alignment horizontal="center" vertical="center"/>
      <protection locked="0"/>
    </xf>
    <xf numFmtId="0" fontId="57" fillId="15" borderId="0" xfId="0" applyFont="1" applyFill="1" applyBorder="1" applyAlignment="1">
      <alignment vertical="center"/>
    </xf>
    <xf numFmtId="172" fontId="1" fillId="0" borderId="72" xfId="0" applyNumberFormat="1" applyFont="1" applyFill="1" applyBorder="1" applyAlignment="1">
      <alignment horizontal="center" vertical="center"/>
    </xf>
    <xf numFmtId="172" fontId="1" fillId="0" borderId="75" xfId="0" applyNumberFormat="1" applyFont="1" applyFill="1" applyBorder="1" applyAlignment="1">
      <alignment horizontal="center" vertical="center"/>
    </xf>
    <xf numFmtId="0" fontId="6" fillId="3" borderId="116" xfId="0" applyFont="1" applyFill="1" applyBorder="1" applyAlignment="1">
      <alignment horizontal="center" vertical="center"/>
    </xf>
    <xf numFmtId="0" fontId="68" fillId="29" borderId="121" xfId="0" applyFont="1" applyFill="1" applyBorder="1" applyAlignment="1">
      <alignment horizontal="center" vertical="center"/>
    </xf>
    <xf numFmtId="0" fontId="6" fillId="3" borderId="115" xfId="0" applyFont="1" applyFill="1" applyBorder="1" applyAlignment="1">
      <alignment horizontal="center" vertical="center"/>
    </xf>
    <xf numFmtId="0" fontId="68" fillId="29" borderId="122" xfId="0" applyFont="1" applyFill="1" applyBorder="1" applyAlignment="1">
      <alignment horizontal="center" vertical="center"/>
    </xf>
    <xf numFmtId="0" fontId="6" fillId="3" borderId="117" xfId="0" applyFont="1" applyFill="1" applyBorder="1" applyAlignment="1">
      <alignment horizontal="center" vertical="center"/>
    </xf>
    <xf numFmtId="0" fontId="68" fillId="29" borderId="123" xfId="0" applyFont="1" applyFill="1" applyBorder="1" applyAlignment="1">
      <alignment horizontal="center" vertical="center"/>
    </xf>
    <xf numFmtId="0" fontId="71" fillId="15" borderId="0" xfId="0" applyFont="1" applyFill="1" applyBorder="1" applyAlignment="1">
      <alignment vertical="center"/>
    </xf>
    <xf numFmtId="0" fontId="32" fillId="15" borderId="0" xfId="0" applyFont="1" applyFill="1" applyBorder="1" applyAlignment="1">
      <alignment vertical="center"/>
    </xf>
    <xf numFmtId="0" fontId="34" fillId="15" borderId="0" xfId="0" applyFont="1" applyFill="1" applyBorder="1" applyAlignment="1">
      <alignment vertical="center"/>
    </xf>
    <xf numFmtId="172" fontId="18" fillId="2" borderId="95" xfId="0" applyNumberFormat="1" applyFont="1" applyFill="1" applyBorder="1" applyAlignment="1">
      <alignment horizontal="center" vertical="center"/>
    </xf>
    <xf numFmtId="172" fontId="18" fillId="2" borderId="96" xfId="0" applyNumberFormat="1" applyFont="1" applyFill="1" applyBorder="1" applyAlignment="1">
      <alignment horizontal="center" vertical="center"/>
    </xf>
    <xf numFmtId="172" fontId="18" fillId="2" borderId="97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95" xfId="0" applyFont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6" fillId="0" borderId="97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70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3" fillId="15" borderId="0" xfId="0" applyFont="1" applyFill="1" applyBorder="1" applyAlignment="1">
      <alignment vertical="center"/>
    </xf>
    <xf numFmtId="0" fontId="46" fillId="12" borderId="144" xfId="0" applyFont="1" applyFill="1" applyBorder="1" applyAlignment="1">
      <alignment horizontal="center" vertical="center"/>
    </xf>
    <xf numFmtId="0" fontId="12" fillId="12" borderId="146" xfId="0" applyFont="1" applyFill="1" applyBorder="1" applyAlignment="1">
      <alignment horizontal="center" vertical="center"/>
    </xf>
    <xf numFmtId="0" fontId="12" fillId="12" borderId="147" xfId="0" applyFont="1" applyFill="1" applyBorder="1" applyAlignment="1">
      <alignment horizontal="center" vertical="center"/>
    </xf>
    <xf numFmtId="0" fontId="49" fillId="12" borderId="59" xfId="0" applyFont="1" applyFill="1" applyBorder="1" applyAlignment="1">
      <alignment horizontal="center" vertical="center"/>
    </xf>
    <xf numFmtId="0" fontId="55" fillId="17" borderId="57" xfId="0" applyFont="1" applyFill="1" applyBorder="1" applyAlignment="1">
      <alignment horizontal="center" vertical="center"/>
    </xf>
    <xf numFmtId="0" fontId="50" fillId="12" borderId="148" xfId="0" applyFont="1" applyFill="1" applyBorder="1" applyAlignment="1">
      <alignment horizontal="center" vertical="center"/>
    </xf>
    <xf numFmtId="0" fontId="50" fillId="12" borderId="61" xfId="0" applyFont="1" applyFill="1" applyBorder="1" applyAlignment="1">
      <alignment horizontal="center" vertical="center"/>
    </xf>
    <xf numFmtId="0" fontId="5" fillId="12" borderId="51" xfId="0" applyFont="1" applyFill="1" applyBorder="1" applyAlignment="1">
      <alignment horizontal="center" vertical="center"/>
    </xf>
    <xf numFmtId="0" fontId="14" fillId="12" borderId="62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2" fillId="12" borderId="149" xfId="0" applyFont="1" applyFill="1" applyBorder="1" applyAlignment="1">
      <alignment horizontal="center" vertical="center"/>
    </xf>
    <xf numFmtId="0" fontId="42" fillId="12" borderId="56" xfId="0" applyNumberFormat="1" applyFont="1" applyFill="1" applyBorder="1" applyAlignment="1">
      <alignment horizontal="center" vertical="center"/>
    </xf>
    <xf numFmtId="164" fontId="1" fillId="3" borderId="150" xfId="0" applyNumberFormat="1" applyFont="1" applyFill="1" applyBorder="1" applyAlignment="1" applyProtection="1">
      <alignment horizontal="center" vertical="center"/>
      <protection locked="0"/>
    </xf>
    <xf numFmtId="169" fontId="1" fillId="0" borderId="150" xfId="0" applyNumberFormat="1" applyFont="1" applyBorder="1" applyAlignment="1" applyProtection="1">
      <alignment horizontal="center" vertical="center"/>
      <protection locked="0"/>
    </xf>
    <xf numFmtId="171" fontId="64" fillId="6" borderId="151" xfId="0" applyNumberFormat="1" applyFont="1" applyFill="1" applyBorder="1" applyAlignment="1" applyProtection="1">
      <alignment horizontal="center" vertical="center"/>
      <protection locked="0"/>
    </xf>
    <xf numFmtId="169" fontId="64" fillId="6" borderId="152" xfId="0" applyNumberFormat="1" applyFont="1" applyFill="1" applyBorder="1" applyAlignment="1" applyProtection="1">
      <alignment horizontal="center" vertical="center"/>
      <protection locked="0"/>
    </xf>
    <xf numFmtId="0" fontId="4" fillId="3" borderId="156" xfId="0" applyFont="1" applyFill="1" applyBorder="1" applyAlignment="1" applyProtection="1">
      <alignment horizontal="center" vertical="center"/>
      <protection locked="0"/>
    </xf>
    <xf numFmtId="0" fontId="52" fillId="12" borderId="57" xfId="0" applyNumberFormat="1" applyFont="1" applyFill="1" applyBorder="1" applyAlignment="1">
      <alignment horizontal="center" vertical="center"/>
    </xf>
    <xf numFmtId="170" fontId="52" fillId="12" borderId="57" xfId="0" applyNumberFormat="1" applyFont="1" applyFill="1" applyBorder="1" applyAlignment="1">
      <alignment horizontal="center" vertical="center"/>
    </xf>
    <xf numFmtId="174" fontId="52" fillId="12" borderId="57" xfId="0" applyNumberFormat="1" applyFont="1" applyFill="1" applyBorder="1" applyAlignment="1">
      <alignment horizontal="center" vertical="center"/>
    </xf>
    <xf numFmtId="0" fontId="52" fillId="12" borderId="58" xfId="0" applyNumberFormat="1" applyFont="1" applyFill="1" applyBorder="1" applyAlignment="1">
      <alignment horizontal="center" vertical="center"/>
    </xf>
    <xf numFmtId="168" fontId="52" fillId="12" borderId="56" xfId="0" applyNumberFormat="1" applyFont="1" applyFill="1" applyBorder="1" applyAlignment="1">
      <alignment horizontal="center" vertical="center"/>
    </xf>
    <xf numFmtId="0" fontId="5" fillId="12" borderId="159" xfId="0" applyFont="1" applyFill="1" applyBorder="1" applyAlignment="1">
      <alignment horizontal="center" vertical="center"/>
    </xf>
    <xf numFmtId="168" fontId="55" fillId="17" borderId="145" xfId="0" applyNumberFormat="1" applyFont="1" applyFill="1" applyBorder="1" applyAlignment="1">
      <alignment horizontal="center" vertical="center"/>
    </xf>
    <xf numFmtId="168" fontId="52" fillId="12" borderId="57" xfId="0" applyNumberFormat="1" applyFont="1" applyFill="1" applyBorder="1" applyAlignment="1">
      <alignment horizontal="center" vertical="center"/>
    </xf>
    <xf numFmtId="168" fontId="52" fillId="12" borderId="157" xfId="0" applyNumberFormat="1" applyFont="1" applyFill="1" applyBorder="1" applyAlignment="1">
      <alignment horizontal="center" vertical="center"/>
    </xf>
    <xf numFmtId="168" fontId="52" fillId="12" borderId="158" xfId="0" applyNumberFormat="1" applyFont="1" applyFill="1" applyBorder="1" applyAlignment="1">
      <alignment horizontal="center" vertical="center"/>
    </xf>
    <xf numFmtId="168" fontId="52" fillId="12" borderId="55" xfId="0" applyNumberFormat="1" applyFont="1" applyFill="1" applyBorder="1" applyAlignment="1">
      <alignment horizontal="center" vertical="center"/>
    </xf>
    <xf numFmtId="168" fontId="52" fillId="14" borderId="55" xfId="0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74" fontId="1" fillId="6" borderId="142" xfId="0" applyNumberFormat="1" applyFont="1" applyFill="1" applyBorder="1" applyAlignment="1">
      <alignment horizontal="center" vertical="center"/>
    </xf>
    <xf numFmtId="174" fontId="1" fillId="6" borderId="143" xfId="0" applyNumberFormat="1" applyFont="1" applyFill="1" applyBorder="1" applyAlignment="1">
      <alignment horizontal="center" vertical="center"/>
    </xf>
    <xf numFmtId="174" fontId="1" fillId="6" borderId="153" xfId="0" applyNumberFormat="1" applyFont="1" applyFill="1" applyBorder="1" applyAlignment="1">
      <alignment horizontal="center" vertical="center"/>
    </xf>
    <xf numFmtId="44" fontId="37" fillId="0" borderId="24" xfId="0" applyNumberFormat="1" applyFont="1" applyBorder="1" applyAlignment="1">
      <alignment horizontal="center" vertical="center"/>
    </xf>
    <xf numFmtId="44" fontId="43" fillId="3" borderId="31" xfId="0" applyNumberFormat="1" applyFont="1" applyFill="1" applyBorder="1" applyAlignment="1">
      <alignment horizontal="center" vertical="center"/>
    </xf>
    <xf numFmtId="44" fontId="37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0" fontId="26" fillId="14" borderId="161" xfId="0" applyFont="1" applyFill="1" applyBorder="1" applyAlignment="1">
      <alignment horizontal="center" vertical="center"/>
    </xf>
    <xf numFmtId="165" fontId="59" fillId="12" borderId="160" xfId="0" applyNumberFormat="1" applyFont="1" applyFill="1" applyBorder="1" applyAlignment="1" applyProtection="1">
      <alignment horizontal="center" vertical="center"/>
      <protection locked="0"/>
    </xf>
    <xf numFmtId="167" fontId="24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6" fillId="14" borderId="60" xfId="0" applyNumberFormat="1" applyFont="1" applyFill="1" applyBorder="1" applyAlignment="1">
      <alignment horizontal="center" vertical="center"/>
    </xf>
    <xf numFmtId="167" fontId="5" fillId="12" borderId="61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83" fillId="5" borderId="162" xfId="0" applyNumberFormat="1" applyFont="1" applyFill="1" applyBorder="1" applyAlignment="1">
      <alignment horizontal="center" vertical="center"/>
    </xf>
    <xf numFmtId="167" fontId="83" fillId="5" borderId="163" xfId="0" applyNumberFormat="1" applyFont="1" applyFill="1" applyBorder="1" applyAlignment="1">
      <alignment horizontal="center" vertical="center"/>
    </xf>
    <xf numFmtId="167" fontId="83" fillId="5" borderId="164" xfId="0" applyNumberFormat="1" applyFont="1" applyFill="1" applyBorder="1" applyAlignment="1">
      <alignment horizontal="center" vertical="center"/>
    </xf>
    <xf numFmtId="169" fontId="51" fillId="17" borderId="54" xfId="0" applyNumberFormat="1" applyFont="1" applyFill="1" applyBorder="1" applyAlignment="1">
      <alignment horizontal="center" vertical="center"/>
    </xf>
    <xf numFmtId="169" fontId="51" fillId="17" borderId="44" xfId="0" applyNumberFormat="1" applyFont="1" applyFill="1" applyBorder="1" applyAlignment="1">
      <alignment horizontal="center" vertical="center"/>
    </xf>
    <xf numFmtId="169" fontId="51" fillId="17" borderId="55" xfId="0" applyNumberFormat="1" applyFont="1" applyFill="1" applyBorder="1" applyAlignment="1">
      <alignment horizontal="center" vertical="center"/>
    </xf>
    <xf numFmtId="169" fontId="31" fillId="13" borderId="54" xfId="0" applyNumberFormat="1" applyFont="1" applyFill="1" applyBorder="1" applyAlignment="1">
      <alignment horizontal="center" vertical="center"/>
    </xf>
    <xf numFmtId="169" fontId="27" fillId="13" borderId="56" xfId="0" applyNumberFormat="1" applyFont="1" applyFill="1" applyBorder="1" applyAlignment="1">
      <alignment horizontal="center" vertical="center"/>
    </xf>
    <xf numFmtId="168" fontId="58" fillId="18" borderId="165" xfId="0" applyNumberFormat="1" applyFont="1" applyFill="1" applyBorder="1" applyAlignment="1">
      <alignment horizontal="center" vertical="center"/>
    </xf>
    <xf numFmtId="168" fontId="58" fillId="18" borderId="166" xfId="0" applyNumberFormat="1" applyFont="1" applyFill="1" applyBorder="1" applyAlignment="1">
      <alignment horizontal="center" vertical="center"/>
    </xf>
    <xf numFmtId="168" fontId="58" fillId="18" borderId="167" xfId="0" applyNumberFormat="1" applyFont="1" applyFill="1" applyBorder="1" applyAlignment="1">
      <alignment horizontal="center" vertical="center"/>
    </xf>
    <xf numFmtId="168" fontId="58" fillId="18" borderId="48" xfId="0" applyNumberFormat="1" applyFont="1" applyFill="1" applyBorder="1" applyAlignment="1">
      <alignment horizontal="center" vertical="center"/>
    </xf>
    <xf numFmtId="168" fontId="58" fillId="18" borderId="168" xfId="0" applyNumberFormat="1" applyFont="1" applyFill="1" applyBorder="1" applyAlignment="1">
      <alignment horizontal="center" vertical="center"/>
    </xf>
    <xf numFmtId="168" fontId="58" fillId="18" borderId="169" xfId="0" applyNumberFormat="1" applyFont="1" applyFill="1" applyBorder="1" applyAlignment="1">
      <alignment horizontal="center" vertical="center"/>
    </xf>
    <xf numFmtId="168" fontId="58" fillId="18" borderId="170" xfId="0" applyNumberFormat="1" applyFont="1" applyFill="1" applyBorder="1" applyAlignment="1">
      <alignment horizontal="center" vertical="center"/>
    </xf>
    <xf numFmtId="168" fontId="58" fillId="18" borderId="171" xfId="0" applyNumberFormat="1" applyFont="1" applyFill="1" applyBorder="1" applyAlignment="1">
      <alignment horizontal="center" vertical="center"/>
    </xf>
    <xf numFmtId="168" fontId="58" fillId="18" borderId="172" xfId="0" applyNumberFormat="1" applyFont="1" applyFill="1" applyBorder="1" applyAlignment="1">
      <alignment horizontal="center" vertical="center"/>
    </xf>
    <xf numFmtId="168" fontId="58" fillId="18" borderId="173" xfId="0" applyNumberFormat="1" applyFont="1" applyFill="1" applyBorder="1" applyAlignment="1">
      <alignment horizontal="center" vertical="center"/>
    </xf>
    <xf numFmtId="168" fontId="58" fillId="18" borderId="174" xfId="0" applyNumberFormat="1" applyFont="1" applyFill="1" applyBorder="1" applyAlignment="1">
      <alignment horizontal="center" vertical="center"/>
    </xf>
    <xf numFmtId="168" fontId="84" fillId="11" borderId="79" xfId="4" applyNumberFormat="1" applyFont="1" applyFill="1" applyBorder="1" applyAlignment="1">
      <alignment horizontal="center" vertical="center"/>
    </xf>
    <xf numFmtId="168" fontId="84" fillId="11" borderId="82" xfId="4" applyNumberFormat="1" applyFont="1" applyFill="1" applyBorder="1" applyAlignment="1">
      <alignment horizontal="center" vertical="center"/>
    </xf>
    <xf numFmtId="168" fontId="84" fillId="11" borderId="155" xfId="4" applyNumberFormat="1" applyFont="1" applyFill="1" applyBorder="1" applyAlignment="1">
      <alignment horizontal="center" vertical="center"/>
    </xf>
    <xf numFmtId="168" fontId="1" fillId="6" borderId="81" xfId="0" applyNumberFormat="1" applyFont="1" applyFill="1" applyBorder="1" applyAlignment="1">
      <alignment horizontal="center" vertical="center"/>
    </xf>
    <xf numFmtId="168" fontId="1" fillId="6" borderId="78" xfId="0" applyNumberFormat="1" applyFont="1" applyFill="1" applyBorder="1" applyAlignment="1">
      <alignment horizontal="center" vertical="center"/>
    </xf>
    <xf numFmtId="168" fontId="1" fillId="6" borderId="154" xfId="0" applyNumberFormat="1" applyFont="1" applyFill="1" applyBorder="1" applyAlignment="1">
      <alignment horizontal="center" vertical="center"/>
    </xf>
    <xf numFmtId="175" fontId="52" fillId="12" borderId="57" xfId="0" applyNumberFormat="1" applyFont="1" applyFill="1" applyBorder="1" applyAlignment="1">
      <alignment horizontal="center" vertical="center"/>
    </xf>
    <xf numFmtId="168" fontId="58" fillId="18" borderId="47" xfId="0" applyNumberFormat="1" applyFont="1" applyFill="1" applyBorder="1" applyAlignment="1">
      <alignment horizontal="center" vertical="center"/>
    </xf>
    <xf numFmtId="168" fontId="58" fillId="18" borderId="181" xfId="0" applyNumberFormat="1" applyFont="1" applyFill="1" applyBorder="1" applyAlignment="1">
      <alignment horizontal="center" vertical="center"/>
    </xf>
    <xf numFmtId="168" fontId="58" fillId="18" borderId="182" xfId="0" applyNumberFormat="1" applyFont="1" applyFill="1" applyBorder="1" applyAlignment="1">
      <alignment horizontal="center" vertical="center"/>
    </xf>
    <xf numFmtId="168" fontId="58" fillId="18" borderId="183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168" fontId="52" fillId="12" borderId="58" xfId="0" applyNumberFormat="1" applyFont="1" applyFill="1" applyBorder="1" applyAlignment="1">
      <alignment horizontal="center" vertical="center"/>
    </xf>
    <xf numFmtId="168" fontId="15" fillId="13" borderId="167" xfId="4" applyNumberFormat="1" applyFont="1" applyFill="1" applyBorder="1" applyAlignment="1">
      <alignment horizontal="center" vertical="center"/>
    </xf>
    <xf numFmtId="168" fontId="3" fillId="13" borderId="165" xfId="0" applyNumberFormat="1" applyFont="1" applyFill="1" applyBorder="1" applyAlignment="1">
      <alignment horizontal="center" vertical="center"/>
    </xf>
    <xf numFmtId="168" fontId="3" fillId="13" borderId="167" xfId="0" applyNumberFormat="1" applyFont="1" applyFill="1" applyBorder="1" applyAlignment="1">
      <alignment horizontal="center" vertical="center"/>
    </xf>
    <xf numFmtId="168" fontId="79" fillId="17" borderId="165" xfId="4" applyNumberFormat="1" applyFont="1" applyFill="1" applyBorder="1" applyAlignment="1">
      <alignment horizontal="center" vertical="center"/>
    </xf>
    <xf numFmtId="168" fontId="79" fillId="17" borderId="167" xfId="4" applyNumberFormat="1" applyFont="1" applyFill="1" applyBorder="1" applyAlignment="1">
      <alignment horizontal="center" vertical="center"/>
    </xf>
    <xf numFmtId="168" fontId="53" fillId="12" borderId="175" xfId="4" applyNumberFormat="1" applyFont="1" applyFill="1" applyBorder="1" applyAlignment="1">
      <alignment horizontal="center" vertical="center"/>
    </xf>
    <xf numFmtId="168" fontId="53" fillId="12" borderId="176" xfId="4" applyNumberFormat="1" applyFont="1" applyFill="1" applyBorder="1" applyAlignment="1">
      <alignment horizontal="center" vertical="center"/>
    </xf>
    <xf numFmtId="168" fontId="15" fillId="13" borderId="168" xfId="4" applyNumberFormat="1" applyFont="1" applyFill="1" applyBorder="1" applyAlignment="1">
      <alignment horizontal="center" vertical="center"/>
    </xf>
    <xf numFmtId="168" fontId="15" fillId="13" borderId="170" xfId="4" applyNumberFormat="1" applyFont="1" applyFill="1" applyBorder="1" applyAlignment="1">
      <alignment horizontal="center" vertical="center"/>
    </xf>
    <xf numFmtId="168" fontId="3" fillId="13" borderId="168" xfId="0" applyNumberFormat="1" applyFont="1" applyFill="1" applyBorder="1" applyAlignment="1">
      <alignment horizontal="center" vertical="center"/>
    </xf>
    <xf numFmtId="168" fontId="3" fillId="13" borderId="170" xfId="0" applyNumberFormat="1" applyFont="1" applyFill="1" applyBorder="1" applyAlignment="1">
      <alignment horizontal="center" vertical="center"/>
    </xf>
    <xf numFmtId="168" fontId="79" fillId="17" borderId="168" xfId="4" applyNumberFormat="1" applyFont="1" applyFill="1" applyBorder="1" applyAlignment="1">
      <alignment horizontal="center" vertical="center"/>
    </xf>
    <xf numFmtId="168" fontId="79" fillId="17" borderId="170" xfId="4" applyNumberFormat="1" applyFont="1" applyFill="1" applyBorder="1" applyAlignment="1">
      <alignment horizontal="center" vertical="center"/>
    </xf>
    <xf numFmtId="168" fontId="53" fillId="12" borderId="177" xfId="4" applyNumberFormat="1" applyFont="1" applyFill="1" applyBorder="1" applyAlignment="1">
      <alignment horizontal="center" vertical="center"/>
    </xf>
    <xf numFmtId="168" fontId="53" fillId="12" borderId="178" xfId="4" applyNumberFormat="1" applyFont="1" applyFill="1" applyBorder="1" applyAlignment="1">
      <alignment horizontal="center" vertical="center"/>
    </xf>
    <xf numFmtId="168" fontId="15" fillId="13" borderId="174" xfId="4" applyNumberFormat="1" applyFont="1" applyFill="1" applyBorder="1" applyAlignment="1">
      <alignment horizontal="center" vertical="center"/>
    </xf>
    <xf numFmtId="168" fontId="3" fillId="13" borderId="174" xfId="0" applyNumberFormat="1" applyFont="1" applyFill="1" applyBorder="1" applyAlignment="1">
      <alignment horizontal="center" vertical="center"/>
    </xf>
    <xf numFmtId="168" fontId="79" fillId="17" borderId="172" xfId="4" applyNumberFormat="1" applyFont="1" applyFill="1" applyBorder="1" applyAlignment="1">
      <alignment horizontal="center" vertical="center"/>
    </xf>
    <xf numFmtId="168" fontId="79" fillId="17" borderId="174" xfId="4" applyNumberFormat="1" applyFont="1" applyFill="1" applyBorder="1" applyAlignment="1">
      <alignment horizontal="center" vertical="center"/>
    </xf>
    <xf numFmtId="168" fontId="53" fillId="12" borderId="179" xfId="4" applyNumberFormat="1" applyFont="1" applyFill="1" applyBorder="1" applyAlignment="1">
      <alignment horizontal="center" vertical="center"/>
    </xf>
    <xf numFmtId="168" fontId="53" fillId="12" borderId="180" xfId="4" applyNumberFormat="1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167" fontId="52" fillId="12" borderId="55" xfId="0" applyNumberFormat="1" applyFont="1" applyFill="1" applyBorder="1" applyAlignment="1">
      <alignment horizontal="right" vertical="center" indent="1"/>
    </xf>
    <xf numFmtId="167" fontId="4" fillId="0" borderId="6" xfId="0" applyNumberFormat="1" applyFont="1" applyBorder="1" applyAlignment="1">
      <alignment horizontal="right" vertical="center" indent="1"/>
    </xf>
    <xf numFmtId="167" fontId="4" fillId="0" borderId="22" xfId="0" applyNumberFormat="1" applyFont="1" applyBorder="1" applyAlignment="1">
      <alignment horizontal="right" vertical="center" indent="1"/>
    </xf>
    <xf numFmtId="0" fontId="37" fillId="0" borderId="7" xfId="0" applyNumberFormat="1" applyFont="1" applyBorder="1" applyAlignment="1">
      <alignment horizontal="right" vertical="center" indent="1"/>
    </xf>
    <xf numFmtId="167" fontId="37" fillId="0" borderId="22" xfId="0" applyNumberFormat="1" applyFont="1" applyBorder="1" applyAlignment="1">
      <alignment horizontal="right" vertical="center" indent="1"/>
    </xf>
    <xf numFmtId="0" fontId="42" fillId="0" borderId="7" xfId="0" applyNumberFormat="1" applyFont="1" applyBorder="1" applyAlignment="1" applyProtection="1">
      <alignment horizontal="right" vertical="center" indent="1"/>
      <protection locked="0"/>
    </xf>
    <xf numFmtId="0" fontId="42" fillId="0" borderId="6" xfId="0" applyFont="1" applyBorder="1" applyAlignment="1" applyProtection="1">
      <alignment horizontal="right" vertical="center" indent="1"/>
      <protection locked="0"/>
    </xf>
    <xf numFmtId="0" fontId="42" fillId="0" borderId="23" xfId="0" applyFont="1" applyBorder="1" applyAlignment="1" applyProtection="1">
      <alignment horizontal="right" vertical="center" indent="1"/>
      <protection locked="0"/>
    </xf>
    <xf numFmtId="2" fontId="4" fillId="0" borderId="29" xfId="0" applyNumberFormat="1" applyFont="1" applyBorder="1" applyAlignment="1">
      <alignment horizontal="right" vertical="center" indent="1"/>
    </xf>
    <xf numFmtId="2" fontId="4" fillId="0" borderId="20" xfId="0" applyNumberFormat="1" applyFont="1" applyBorder="1" applyAlignment="1">
      <alignment horizontal="right" vertical="center" indent="1"/>
    </xf>
    <xf numFmtId="167" fontId="4" fillId="0" borderId="24" xfId="0" applyNumberFormat="1" applyFont="1" applyBorder="1" applyAlignment="1">
      <alignment horizontal="right" vertical="center" indent="1"/>
    </xf>
    <xf numFmtId="2" fontId="43" fillId="3" borderId="31" xfId="0" applyNumberFormat="1" applyFont="1" applyFill="1" applyBorder="1" applyAlignment="1">
      <alignment horizontal="right" vertical="center" indent="1"/>
    </xf>
    <xf numFmtId="0" fontId="37" fillId="0" borderId="29" xfId="0" applyNumberFormat="1" applyFont="1" applyBorder="1" applyAlignment="1">
      <alignment horizontal="right" vertical="center" indent="1"/>
    </xf>
    <xf numFmtId="43" fontId="37" fillId="0" borderId="24" xfId="0" applyNumberFormat="1" applyFont="1" applyBorder="1" applyAlignment="1">
      <alignment horizontal="right" vertical="center" indent="1"/>
    </xf>
    <xf numFmtId="0" fontId="43" fillId="3" borderId="31" xfId="0" applyFont="1" applyFill="1" applyBorder="1" applyAlignment="1">
      <alignment horizontal="right" vertical="center" indent="1"/>
    </xf>
    <xf numFmtId="0" fontId="42" fillId="0" borderId="7" xfId="0" applyFont="1" applyBorder="1" applyAlignment="1" applyProtection="1">
      <alignment horizontal="right" vertical="center" indent="1"/>
      <protection locked="0"/>
    </xf>
    <xf numFmtId="0" fontId="52" fillId="12" borderId="55" xfId="0" applyFont="1" applyFill="1" applyBorder="1" applyAlignment="1">
      <alignment horizontal="right" vertical="center" indent="1"/>
    </xf>
    <xf numFmtId="173" fontId="4" fillId="3" borderId="132" xfId="0" applyNumberFormat="1" applyFont="1" applyFill="1" applyBorder="1" applyAlignment="1">
      <alignment horizontal="center" vertical="center"/>
    </xf>
    <xf numFmtId="173" fontId="4" fillId="3" borderId="133" xfId="0" applyNumberFormat="1" applyFont="1" applyFill="1" applyBorder="1" applyAlignment="1">
      <alignment horizontal="center" vertical="center"/>
    </xf>
    <xf numFmtId="0" fontId="6" fillId="3" borderId="126" xfId="0" applyFont="1" applyFill="1" applyBorder="1" applyAlignment="1">
      <alignment horizontal="center" vertical="center"/>
    </xf>
    <xf numFmtId="0" fontId="6" fillId="3" borderId="127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0" fontId="6" fillId="3" borderId="125" xfId="0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8" xfId="0" applyFont="1" applyFill="1" applyBorder="1" applyAlignment="1">
      <alignment horizontal="center" vertical="center"/>
    </xf>
    <xf numFmtId="173" fontId="4" fillId="3" borderId="130" xfId="0" applyNumberFormat="1" applyFont="1" applyFill="1" applyBorder="1" applyAlignment="1">
      <alignment horizontal="center" vertical="center"/>
    </xf>
    <xf numFmtId="173" fontId="4" fillId="3" borderId="131" xfId="0" applyNumberFormat="1" applyFont="1" applyFill="1" applyBorder="1" applyAlignment="1">
      <alignment horizontal="center" vertical="center"/>
    </xf>
    <xf numFmtId="0" fontId="37" fillId="19" borderId="54" xfId="0" applyFont="1" applyFill="1" applyBorder="1" applyAlignment="1">
      <alignment horizontal="center" vertical="center"/>
    </xf>
    <xf numFmtId="0" fontId="37" fillId="19" borderId="55" xfId="0" applyFont="1" applyFill="1" applyBorder="1" applyAlignment="1">
      <alignment horizontal="center" vertical="center"/>
    </xf>
    <xf numFmtId="172" fontId="71" fillId="15" borderId="0" xfId="0" applyNumberFormat="1" applyFont="1" applyFill="1" applyBorder="1" applyAlignment="1">
      <alignment horizontal="left" vertical="center"/>
    </xf>
    <xf numFmtId="0" fontId="54" fillId="17" borderId="57" xfId="0" applyNumberFormat="1" applyFont="1" applyFill="1" applyBorder="1" applyAlignment="1">
      <alignment horizontal="center" vertical="center"/>
    </xf>
    <xf numFmtId="0" fontId="53" fillId="17" borderId="57" xfId="3" applyFont="1" applyFill="1" applyBorder="1" applyAlignment="1">
      <alignment horizontal="center" vertical="center"/>
    </xf>
    <xf numFmtId="0" fontId="53" fillId="17" borderId="58" xfId="3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7" borderId="55" xfId="0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7" fillId="17" borderId="55" xfId="0" applyFont="1" applyFill="1" applyBorder="1" applyAlignment="1">
      <alignment horizontal="center" vertical="center"/>
    </xf>
    <xf numFmtId="0" fontId="6" fillId="3" borderId="128" xfId="0" applyFont="1" applyFill="1" applyBorder="1" applyAlignment="1">
      <alignment horizontal="center" vertical="center"/>
    </xf>
    <xf numFmtId="0" fontId="6" fillId="3" borderId="129" xfId="0" applyFont="1" applyFill="1" applyBorder="1" applyAlignment="1">
      <alignment horizontal="center" vertical="center"/>
    </xf>
    <xf numFmtId="173" fontId="4" fillId="3" borderId="134" xfId="0" applyNumberFormat="1" applyFont="1" applyFill="1" applyBorder="1" applyAlignment="1">
      <alignment horizontal="center" vertical="center"/>
    </xf>
    <xf numFmtId="173" fontId="4" fillId="3" borderId="135" xfId="0" applyNumberFormat="1" applyFont="1" applyFill="1" applyBorder="1" applyAlignment="1">
      <alignment horizontal="center" vertical="center"/>
    </xf>
    <xf numFmtId="0" fontId="38" fillId="14" borderId="25" xfId="0" applyFont="1" applyFill="1" applyBorder="1" applyAlignment="1">
      <alignment horizontal="center" vertical="center"/>
    </xf>
    <xf numFmtId="0" fontId="38" fillId="14" borderId="26" xfId="0" applyFont="1" applyFill="1" applyBorder="1" applyAlignment="1">
      <alignment horizontal="center" vertical="center"/>
    </xf>
    <xf numFmtId="0" fontId="38" fillId="14" borderId="27" xfId="0" applyFont="1" applyFill="1" applyBorder="1" applyAlignment="1">
      <alignment horizontal="center" vertical="center"/>
    </xf>
    <xf numFmtId="0" fontId="41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18" fillId="17" borderId="54" xfId="0" applyFont="1" applyFill="1" applyBorder="1" applyAlignment="1">
      <alignment horizontal="center" vertical="center"/>
    </xf>
    <xf numFmtId="0" fontId="18" fillId="17" borderId="55" xfId="0" applyFont="1" applyFill="1" applyBorder="1" applyAlignment="1">
      <alignment horizontal="center" vertical="center"/>
    </xf>
    <xf numFmtId="0" fontId="73" fillId="12" borderId="47" xfId="0" applyNumberFormat="1" applyFont="1" applyFill="1" applyBorder="1" applyAlignment="1">
      <alignment horizontal="center" vertical="center"/>
    </xf>
    <xf numFmtId="0" fontId="73" fillId="12" borderId="48" xfId="0" applyNumberFormat="1" applyFont="1" applyFill="1" applyBorder="1" applyAlignment="1">
      <alignment horizontal="center" vertical="center"/>
    </xf>
    <xf numFmtId="0" fontId="73" fillId="12" borderId="49" xfId="0" applyNumberFormat="1" applyFont="1" applyFill="1" applyBorder="1" applyAlignment="1">
      <alignment horizontal="center" vertical="center"/>
    </xf>
    <xf numFmtId="0" fontId="22" fillId="12" borderId="51" xfId="0" applyFont="1" applyFill="1" applyBorder="1" applyAlignment="1">
      <alignment horizontal="center" vertical="center"/>
    </xf>
    <xf numFmtId="0" fontId="22" fillId="12" borderId="52" xfId="0" applyFont="1" applyFill="1" applyBorder="1" applyAlignment="1">
      <alignment horizontal="center" vertical="center"/>
    </xf>
    <xf numFmtId="0" fontId="5" fillId="12" borderId="111" xfId="0" applyFont="1" applyFill="1" applyBorder="1" applyAlignment="1">
      <alignment horizontal="center" vertical="center"/>
    </xf>
    <xf numFmtId="0" fontId="5" fillId="12" borderId="138" xfId="0" applyFont="1" applyFill="1" applyBorder="1" applyAlignment="1">
      <alignment horizontal="center" vertical="center"/>
    </xf>
    <xf numFmtId="0" fontId="5" fillId="12" borderId="11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53" fillId="17" borderId="56" xfId="3" applyFont="1" applyFill="1" applyBorder="1" applyAlignment="1">
      <alignment horizontal="center" vertical="center"/>
    </xf>
    <xf numFmtId="0" fontId="18" fillId="10" borderId="51" xfId="0" applyFont="1" applyFill="1" applyBorder="1" applyAlignment="1">
      <alignment horizontal="center" vertical="center"/>
    </xf>
    <xf numFmtId="0" fontId="18" fillId="10" borderId="52" xfId="0" applyFont="1" applyFill="1" applyBorder="1" applyAlignment="1">
      <alignment horizontal="center" vertical="center"/>
    </xf>
    <xf numFmtId="0" fontId="18" fillId="10" borderId="53" xfId="0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0" fontId="41" fillId="10" borderId="51" xfId="0" applyFont="1" applyFill="1" applyBorder="1" applyAlignment="1">
      <alignment horizontal="center" vertical="center"/>
    </xf>
    <xf numFmtId="0" fontId="41" fillId="10" borderId="53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15" fillId="10" borderId="53" xfId="0" applyFont="1" applyFill="1" applyBorder="1" applyAlignment="1">
      <alignment horizontal="center" vertical="center"/>
    </xf>
    <xf numFmtId="0" fontId="74" fillId="24" borderId="99" xfId="0" applyFont="1" applyFill="1" applyBorder="1" applyAlignment="1">
      <alignment horizontal="center" vertical="center"/>
    </xf>
    <xf numFmtId="0" fontId="74" fillId="24" borderId="100" xfId="0" applyFont="1" applyFill="1" applyBorder="1" applyAlignment="1">
      <alignment horizontal="center" vertical="center"/>
    </xf>
    <xf numFmtId="172" fontId="74" fillId="24" borderId="101" xfId="0" applyNumberFormat="1" applyFont="1" applyFill="1" applyBorder="1" applyAlignment="1">
      <alignment horizontal="center" vertical="center"/>
    </xf>
    <xf numFmtId="172" fontId="74" fillId="24" borderId="102" xfId="0" applyNumberFormat="1" applyFont="1" applyFill="1" applyBorder="1" applyAlignment="1">
      <alignment horizontal="center" vertical="center"/>
    </xf>
    <xf numFmtId="172" fontId="74" fillId="24" borderId="103" xfId="0" applyNumberFormat="1" applyFont="1" applyFill="1" applyBorder="1" applyAlignment="1">
      <alignment horizontal="center" vertical="center"/>
    </xf>
    <xf numFmtId="172" fontId="74" fillId="24" borderId="104" xfId="0" applyNumberFormat="1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23" fillId="10" borderId="52" xfId="0" applyFont="1" applyFill="1" applyBorder="1" applyAlignment="1">
      <alignment horizontal="center" vertical="center"/>
    </xf>
    <xf numFmtId="0" fontId="65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8" fillId="22" borderId="25" xfId="0" applyFont="1" applyFill="1" applyBorder="1" applyAlignment="1">
      <alignment horizontal="center" vertical="center"/>
    </xf>
    <xf numFmtId="0" fontId="38" fillId="22" borderId="26" xfId="0" applyFont="1" applyFill="1" applyBorder="1" applyAlignment="1">
      <alignment horizontal="center" vertical="center"/>
    </xf>
    <xf numFmtId="0" fontId="38" fillId="22" borderId="27" xfId="0" applyFont="1" applyFill="1" applyBorder="1" applyAlignment="1">
      <alignment horizontal="center" vertical="center"/>
    </xf>
    <xf numFmtId="0" fontId="18" fillId="14" borderId="119" xfId="0" applyFont="1" applyFill="1" applyBorder="1" applyAlignment="1">
      <alignment horizontal="center"/>
    </xf>
    <xf numFmtId="0" fontId="18" fillId="14" borderId="120" xfId="0" applyFont="1" applyFill="1" applyBorder="1" applyAlignment="1">
      <alignment horizontal="center"/>
    </xf>
    <xf numFmtId="0" fontId="18" fillId="12" borderId="136" xfId="0" applyFont="1" applyFill="1" applyBorder="1" applyAlignment="1" applyProtection="1">
      <alignment horizontal="center" vertical="center"/>
    </xf>
    <xf numFmtId="0" fontId="18" fillId="12" borderId="50" xfId="0" applyFont="1" applyFill="1" applyBorder="1" applyAlignment="1" applyProtection="1">
      <alignment horizontal="center" vertical="center"/>
    </xf>
    <xf numFmtId="0" fontId="56" fillId="7" borderId="0" xfId="0" applyFont="1" applyFill="1" applyAlignment="1">
      <alignment horizontal="center" vertical="center"/>
    </xf>
    <xf numFmtId="0" fontId="47" fillId="12" borderId="68" xfId="0" applyFont="1" applyFill="1" applyBorder="1" applyAlignment="1" applyProtection="1">
      <alignment horizontal="center" vertical="center"/>
      <protection locked="0"/>
    </xf>
    <xf numFmtId="0" fontId="47" fillId="12" borderId="71" xfId="0" applyFont="1" applyFill="1" applyBorder="1" applyAlignment="1" applyProtection="1">
      <alignment horizontal="center" vertical="center"/>
      <protection locked="0"/>
    </xf>
    <xf numFmtId="0" fontId="48" fillId="12" borderId="66" xfId="0" applyFont="1" applyFill="1" applyBorder="1" applyAlignment="1">
      <alignment horizontal="center" vertical="center"/>
    </xf>
    <xf numFmtId="0" fontId="48" fillId="12" borderId="67" xfId="0" applyFont="1" applyFill="1" applyBorder="1" applyAlignment="1">
      <alignment horizontal="center" vertical="center"/>
    </xf>
    <xf numFmtId="0" fontId="48" fillId="12" borderId="69" xfId="0" applyFont="1" applyFill="1" applyBorder="1" applyAlignment="1">
      <alignment horizontal="center" vertical="center"/>
    </xf>
    <xf numFmtId="0" fontId="48" fillId="12" borderId="70" xfId="0" applyFont="1" applyFill="1" applyBorder="1" applyAlignment="1">
      <alignment horizontal="center" vertical="center"/>
    </xf>
    <xf numFmtId="0" fontId="67" fillId="24" borderId="118" xfId="0" applyFont="1" applyFill="1" applyBorder="1" applyAlignment="1">
      <alignment horizontal="center" vertical="center"/>
    </xf>
    <xf numFmtId="0" fontId="67" fillId="24" borderId="119" xfId="0" applyFont="1" applyFill="1" applyBorder="1" applyAlignment="1">
      <alignment horizontal="center" vertical="center"/>
    </xf>
    <xf numFmtId="0" fontId="75" fillId="12" borderId="109" xfId="0" applyFont="1" applyFill="1" applyBorder="1" applyAlignment="1">
      <alignment horizontal="right" vertical="center"/>
    </xf>
    <xf numFmtId="0" fontId="75" fillId="12" borderId="110" xfId="0" applyFont="1" applyFill="1" applyBorder="1" applyAlignment="1">
      <alignment horizontal="right" vertical="center"/>
    </xf>
    <xf numFmtId="0" fontId="75" fillId="12" borderId="112" xfId="0" applyFont="1" applyFill="1" applyBorder="1" applyAlignment="1">
      <alignment horizontal="right" vertical="center"/>
    </xf>
    <xf numFmtId="0" fontId="75" fillId="12" borderId="113" xfId="0" applyFont="1" applyFill="1" applyBorder="1" applyAlignment="1">
      <alignment horizontal="right" vertical="center"/>
    </xf>
    <xf numFmtId="172" fontId="75" fillId="12" borderId="110" xfId="0" applyNumberFormat="1" applyFont="1" applyFill="1" applyBorder="1" applyAlignment="1">
      <alignment horizontal="center" vertical="center"/>
    </xf>
    <xf numFmtId="172" fontId="75" fillId="12" borderId="111" xfId="0" applyNumberFormat="1" applyFont="1" applyFill="1" applyBorder="1" applyAlignment="1">
      <alignment horizontal="center" vertical="center"/>
    </xf>
    <xf numFmtId="172" fontId="75" fillId="12" borderId="113" xfId="0" applyNumberFormat="1" applyFont="1" applyFill="1" applyBorder="1" applyAlignment="1">
      <alignment horizontal="center" vertical="center"/>
    </xf>
    <xf numFmtId="172" fontId="75" fillId="12" borderId="114" xfId="0" applyNumberFormat="1" applyFont="1" applyFill="1" applyBorder="1" applyAlignment="1">
      <alignment horizontal="center" vertical="center"/>
    </xf>
    <xf numFmtId="0" fontId="68" fillId="25" borderId="89" xfId="0" applyFont="1" applyFill="1" applyBorder="1" applyAlignment="1" applyProtection="1">
      <alignment horizontal="center" vertical="center"/>
      <protection locked="0"/>
    </xf>
    <xf numFmtId="0" fontId="68" fillId="25" borderId="90" xfId="0" applyFont="1" applyFill="1" applyBorder="1" applyAlignment="1" applyProtection="1">
      <alignment horizontal="center" vertical="center"/>
      <protection locked="0"/>
    </xf>
    <xf numFmtId="173" fontId="4" fillId="25" borderId="93" xfId="0" applyNumberFormat="1" applyFont="1" applyFill="1" applyBorder="1" applyAlignment="1" applyProtection="1">
      <alignment horizontal="center" vertical="center"/>
      <protection locked="0"/>
    </xf>
    <xf numFmtId="173" fontId="4" fillId="25" borderId="91" xfId="0" applyNumberFormat="1" applyFont="1" applyFill="1" applyBorder="1" applyAlignment="1" applyProtection="1">
      <alignment horizontal="center" vertical="center"/>
      <protection locked="0"/>
    </xf>
    <xf numFmtId="0" fontId="68" fillId="25" borderId="105" xfId="0" applyFont="1" applyFill="1" applyBorder="1" applyAlignment="1" applyProtection="1">
      <alignment horizontal="center" vertical="center"/>
      <protection locked="0"/>
    </xf>
    <xf numFmtId="0" fontId="68" fillId="25" borderId="106" xfId="0" applyFont="1" applyFill="1" applyBorder="1" applyAlignment="1" applyProtection="1">
      <alignment horizontal="center" vertical="center"/>
      <protection locked="0"/>
    </xf>
    <xf numFmtId="173" fontId="4" fillId="25" borderId="107" xfId="0" applyNumberFormat="1" applyFont="1" applyFill="1" applyBorder="1" applyAlignment="1" applyProtection="1">
      <alignment horizontal="center" vertical="center"/>
      <protection locked="0"/>
    </xf>
    <xf numFmtId="173" fontId="4" fillId="25" borderId="108" xfId="0" applyNumberFormat="1" applyFont="1" applyFill="1" applyBorder="1" applyAlignment="1" applyProtection="1">
      <alignment horizontal="center" vertical="center"/>
      <protection locked="0"/>
    </xf>
    <xf numFmtId="0" fontId="68" fillId="25" borderId="87" xfId="0" applyFont="1" applyFill="1" applyBorder="1" applyAlignment="1" applyProtection="1">
      <alignment horizontal="center" vertical="center"/>
      <protection locked="0"/>
    </xf>
    <xf numFmtId="0" fontId="68" fillId="25" borderId="88" xfId="0" applyFont="1" applyFill="1" applyBorder="1" applyAlignment="1" applyProtection="1">
      <alignment horizontal="center" vertical="center"/>
      <protection locked="0"/>
    </xf>
    <xf numFmtId="173" fontId="4" fillId="25" borderId="92" xfId="0" applyNumberFormat="1" applyFont="1" applyFill="1" applyBorder="1" applyAlignment="1" applyProtection="1">
      <alignment horizontal="center" vertical="center"/>
      <protection locked="0"/>
    </xf>
    <xf numFmtId="173" fontId="4" fillId="25" borderId="86" xfId="0" applyNumberFormat="1" applyFont="1" applyFill="1" applyBorder="1" applyAlignment="1" applyProtection="1">
      <alignment horizontal="center" vertical="center"/>
      <protection locked="0"/>
    </xf>
    <xf numFmtId="0" fontId="76" fillId="12" borderId="109" xfId="0" applyFont="1" applyFill="1" applyBorder="1" applyAlignment="1">
      <alignment horizontal="center" vertical="center"/>
    </xf>
    <xf numFmtId="0" fontId="76" fillId="12" borderId="110" xfId="0" applyFont="1" applyFill="1" applyBorder="1" applyAlignment="1">
      <alignment horizontal="center" vertical="center"/>
    </xf>
    <xf numFmtId="0" fontId="76" fillId="12" borderId="111" xfId="0" applyFont="1" applyFill="1" applyBorder="1" applyAlignment="1">
      <alignment horizontal="center" vertical="center"/>
    </xf>
    <xf numFmtId="0" fontId="76" fillId="12" borderId="112" xfId="0" applyFont="1" applyFill="1" applyBorder="1" applyAlignment="1">
      <alignment horizontal="center" vertical="center"/>
    </xf>
    <xf numFmtId="0" fontId="76" fillId="12" borderId="113" xfId="0" applyFont="1" applyFill="1" applyBorder="1" applyAlignment="1">
      <alignment horizontal="center" vertical="center"/>
    </xf>
    <xf numFmtId="0" fontId="76" fillId="12" borderId="114" xfId="0" applyFont="1" applyFill="1" applyBorder="1" applyAlignment="1">
      <alignment horizontal="center" vertical="center"/>
    </xf>
    <xf numFmtId="0" fontId="18" fillId="12" borderId="137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8" fillId="12" borderId="138" xfId="0" applyFont="1" applyFill="1" applyBorder="1" applyAlignment="1">
      <alignment horizontal="center" vertical="center"/>
    </xf>
    <xf numFmtId="0" fontId="80" fillId="12" borderId="112" xfId="0" applyFont="1" applyFill="1" applyBorder="1" applyAlignment="1">
      <alignment horizontal="center" vertical="center"/>
    </xf>
    <xf numFmtId="0" fontId="80" fillId="12" borderId="113" xfId="0" applyFont="1" applyFill="1" applyBorder="1" applyAlignment="1">
      <alignment horizontal="center" vertical="center"/>
    </xf>
    <xf numFmtId="0" fontId="80" fillId="12" borderId="114" xfId="0" applyFont="1" applyFill="1" applyBorder="1" applyAlignment="1">
      <alignment horizontal="center" vertical="center"/>
    </xf>
    <xf numFmtId="0" fontId="78" fillId="24" borderId="139" xfId="0" applyFont="1" applyFill="1" applyBorder="1" applyAlignment="1">
      <alignment horizontal="center"/>
    </xf>
    <xf numFmtId="0" fontId="78" fillId="24" borderId="140" xfId="0" applyFont="1" applyFill="1" applyBorder="1" applyAlignment="1">
      <alignment horizontal="center"/>
    </xf>
    <xf numFmtId="0" fontId="78" fillId="24" borderId="141" xfId="0" applyFont="1" applyFill="1" applyBorder="1" applyAlignment="1">
      <alignment horizontal="center"/>
    </xf>
    <xf numFmtId="0" fontId="81" fillId="12" borderId="109" xfId="0" applyFont="1" applyFill="1" applyBorder="1" applyAlignment="1">
      <alignment horizontal="center" vertical="center"/>
    </xf>
    <xf numFmtId="0" fontId="81" fillId="12" borderId="110" xfId="0" applyFont="1" applyFill="1" applyBorder="1" applyAlignment="1">
      <alignment horizontal="center" vertical="center"/>
    </xf>
    <xf numFmtId="0" fontId="81" fillId="12" borderId="111" xfId="0" applyFont="1" applyFill="1" applyBorder="1" applyAlignment="1">
      <alignment horizontal="center" vertical="center"/>
    </xf>
    <xf numFmtId="0" fontId="81" fillId="12" borderId="137" xfId="0" applyFont="1" applyFill="1" applyBorder="1" applyAlignment="1">
      <alignment horizontal="center" vertical="center"/>
    </xf>
    <xf numFmtId="0" fontId="81" fillId="12" borderId="0" xfId="0" applyFont="1" applyFill="1" applyBorder="1" applyAlignment="1">
      <alignment horizontal="center" vertical="center"/>
    </xf>
    <xf numFmtId="0" fontId="81" fillId="12" borderId="138" xfId="0" applyFont="1" applyFill="1" applyBorder="1" applyAlignment="1">
      <alignment horizontal="center" vertical="center"/>
    </xf>
    <xf numFmtId="0" fontId="81" fillId="12" borderId="112" xfId="0" applyFont="1" applyFill="1" applyBorder="1" applyAlignment="1">
      <alignment horizontal="center" vertical="center"/>
    </xf>
    <xf numFmtId="0" fontId="81" fillId="12" borderId="113" xfId="0" applyFont="1" applyFill="1" applyBorder="1" applyAlignment="1">
      <alignment horizontal="center" vertical="center"/>
    </xf>
    <xf numFmtId="0" fontId="81" fillId="12" borderId="114" xfId="0" applyFont="1" applyFill="1" applyBorder="1" applyAlignment="1">
      <alignment horizontal="center" vertical="center"/>
    </xf>
    <xf numFmtId="0" fontId="46" fillId="12" borderId="109" xfId="0" applyFont="1" applyFill="1" applyBorder="1" applyAlignment="1">
      <alignment horizontal="center"/>
    </xf>
    <xf numFmtId="0" fontId="46" fillId="12" borderId="110" xfId="0" applyFont="1" applyFill="1" applyBorder="1" applyAlignment="1">
      <alignment horizontal="center"/>
    </xf>
    <xf numFmtId="0" fontId="46" fillId="12" borderId="111" xfId="0" applyFont="1" applyFill="1" applyBorder="1" applyAlignment="1">
      <alignment horizontal="center"/>
    </xf>
    <xf numFmtId="0" fontId="46" fillId="12" borderId="112" xfId="0" applyFont="1" applyFill="1" applyBorder="1" applyAlignment="1">
      <alignment horizontal="center"/>
    </xf>
    <xf numFmtId="0" fontId="46" fillId="12" borderId="113" xfId="0" applyFont="1" applyFill="1" applyBorder="1" applyAlignment="1">
      <alignment horizontal="center"/>
    </xf>
    <xf numFmtId="0" fontId="46" fillId="12" borderId="114" xfId="0" applyFont="1" applyFill="1" applyBorder="1" applyAlignment="1">
      <alignment horizontal="center"/>
    </xf>
    <xf numFmtId="0" fontId="46" fillId="30" borderId="66" xfId="0" applyFont="1" applyFill="1" applyBorder="1" applyAlignment="1">
      <alignment horizontal="center" vertical="top" wrapText="1"/>
    </xf>
    <xf numFmtId="0" fontId="46" fillId="30" borderId="67" xfId="0" applyFont="1" applyFill="1" applyBorder="1" applyAlignment="1">
      <alignment horizontal="center" vertical="top" wrapText="1"/>
    </xf>
    <xf numFmtId="0" fontId="46" fillId="30" borderId="68" xfId="0" applyFont="1" applyFill="1" applyBorder="1" applyAlignment="1">
      <alignment horizontal="center" vertical="top" wrapText="1"/>
    </xf>
    <xf numFmtId="0" fontId="46" fillId="30" borderId="84" xfId="0" applyFont="1" applyFill="1" applyBorder="1" applyAlignment="1">
      <alignment horizontal="center" vertical="top" wrapText="1"/>
    </xf>
    <xf numFmtId="0" fontId="46" fillId="30" borderId="0" xfId="0" applyFont="1" applyFill="1" applyBorder="1" applyAlignment="1">
      <alignment horizontal="center" vertical="top" wrapText="1"/>
    </xf>
    <xf numFmtId="0" fontId="46" fillId="30" borderId="85" xfId="0" applyFont="1" applyFill="1" applyBorder="1" applyAlignment="1">
      <alignment horizontal="center" vertical="top" wrapText="1"/>
    </xf>
    <xf numFmtId="0" fontId="46" fillId="30" borderId="69" xfId="0" applyFont="1" applyFill="1" applyBorder="1" applyAlignment="1">
      <alignment horizontal="center" vertical="top" wrapText="1"/>
    </xf>
    <xf numFmtId="0" fontId="46" fillId="30" borderId="70" xfId="0" applyFont="1" applyFill="1" applyBorder="1" applyAlignment="1">
      <alignment horizontal="center" vertical="top" wrapText="1"/>
    </xf>
    <xf numFmtId="0" fontId="46" fillId="30" borderId="71" xfId="0" applyFont="1" applyFill="1" applyBorder="1" applyAlignment="1">
      <alignment horizontal="center" vertical="top" wrapText="1"/>
    </xf>
    <xf numFmtId="0" fontId="18" fillId="28" borderId="98" xfId="0" applyFont="1" applyFill="1" applyBorder="1" applyAlignment="1">
      <alignment horizontal="center"/>
    </xf>
    <xf numFmtId="0" fontId="18" fillId="28" borderId="10" xfId="0" applyFont="1" applyFill="1" applyBorder="1" applyAlignment="1">
      <alignment horizontal="center"/>
    </xf>
    <xf numFmtId="49" fontId="18" fillId="28" borderId="94" xfId="0" applyNumberFormat="1" applyFont="1" applyFill="1" applyBorder="1" applyAlignment="1">
      <alignment horizontal="center"/>
    </xf>
    <xf numFmtId="49" fontId="18" fillId="28" borderId="13" xfId="0" applyNumberFormat="1" applyFont="1" applyFill="1" applyBorder="1" applyAlignment="1">
      <alignment horizontal="center"/>
    </xf>
    <xf numFmtId="0" fontId="18" fillId="27" borderId="14" xfId="0" applyFont="1" applyFill="1" applyBorder="1" applyAlignment="1">
      <alignment horizontal="center"/>
    </xf>
    <xf numFmtId="0" fontId="18" fillId="27" borderId="15" xfId="0" applyFont="1" applyFill="1" applyBorder="1" applyAlignment="1">
      <alignment horizontal="center"/>
    </xf>
    <xf numFmtId="164" fontId="1" fillId="3" borderId="184" xfId="0" applyNumberFormat="1" applyFont="1" applyFill="1" applyBorder="1" applyAlignment="1" applyProtection="1">
      <alignment horizontal="center" vertical="center"/>
      <protection locked="0"/>
    </xf>
    <xf numFmtId="169" fontId="1" fillId="0" borderId="184" xfId="0" applyNumberFormat="1" applyFont="1" applyBorder="1" applyAlignment="1" applyProtection="1">
      <alignment horizontal="center" vertical="center"/>
      <protection locked="0"/>
    </xf>
    <xf numFmtId="167" fontId="83" fillId="5" borderId="185" xfId="0" applyNumberFormat="1" applyFont="1" applyFill="1" applyBorder="1" applyAlignment="1">
      <alignment horizontal="center" vertical="center"/>
    </xf>
    <xf numFmtId="171" fontId="64" fillId="6" borderId="186" xfId="0" applyNumberFormat="1" applyFont="1" applyFill="1" applyBorder="1" applyAlignment="1" applyProtection="1">
      <alignment horizontal="center" vertical="center"/>
      <protection locked="0"/>
    </xf>
    <xf numFmtId="174" fontId="1" fillId="6" borderId="187" xfId="0" applyNumberFormat="1" applyFont="1" applyFill="1" applyBorder="1" applyAlignment="1">
      <alignment horizontal="center" vertical="center"/>
    </xf>
    <xf numFmtId="168" fontId="1" fillId="6" borderId="188" xfId="0" applyNumberFormat="1" applyFont="1" applyFill="1" applyBorder="1" applyAlignment="1">
      <alignment horizontal="center" vertical="center"/>
    </xf>
    <xf numFmtId="168" fontId="84" fillId="11" borderId="189" xfId="4" applyNumberFormat="1" applyFont="1" applyFill="1" applyBorder="1" applyAlignment="1">
      <alignment horizontal="center" vertical="center"/>
    </xf>
    <xf numFmtId="0" fontId="4" fillId="3" borderId="190" xfId="0" applyFont="1" applyFill="1" applyBorder="1" applyAlignment="1" applyProtection="1">
      <alignment horizontal="center" vertical="center"/>
      <protection locked="0"/>
    </xf>
    <xf numFmtId="168" fontId="58" fillId="18" borderId="191" xfId="0" applyNumberFormat="1" applyFont="1" applyFill="1" applyBorder="1" applyAlignment="1">
      <alignment horizontal="center" vertical="center"/>
    </xf>
    <xf numFmtId="168" fontId="58" fillId="18" borderId="192" xfId="0" applyNumberFormat="1" applyFont="1" applyFill="1" applyBorder="1" applyAlignment="1">
      <alignment horizontal="center" vertical="center"/>
    </xf>
    <xf numFmtId="168" fontId="58" fillId="18" borderId="193" xfId="0" applyNumberFormat="1" applyFont="1" applyFill="1" applyBorder="1" applyAlignment="1">
      <alignment horizontal="center" vertical="center"/>
    </xf>
    <xf numFmtId="168" fontId="58" fillId="18" borderId="194" xfId="0" applyNumberFormat="1" applyFont="1" applyFill="1" applyBorder="1" applyAlignment="1">
      <alignment horizontal="center" vertical="center"/>
    </xf>
    <xf numFmtId="168" fontId="58" fillId="18" borderId="195" xfId="0" applyNumberFormat="1" applyFont="1" applyFill="1" applyBorder="1" applyAlignment="1">
      <alignment horizontal="center" vertical="center"/>
    </xf>
    <xf numFmtId="168" fontId="15" fillId="13" borderId="194" xfId="4" applyNumberFormat="1" applyFont="1" applyFill="1" applyBorder="1" applyAlignment="1">
      <alignment horizontal="center" vertical="center"/>
    </xf>
    <xf numFmtId="168" fontId="15" fillId="13" borderId="193" xfId="4" applyNumberFormat="1" applyFont="1" applyFill="1" applyBorder="1" applyAlignment="1">
      <alignment horizontal="center" vertical="center"/>
    </xf>
    <xf numFmtId="168" fontId="3" fillId="13" borderId="194" xfId="0" applyNumberFormat="1" applyFont="1" applyFill="1" applyBorder="1" applyAlignment="1">
      <alignment horizontal="center" vertical="center"/>
    </xf>
    <xf numFmtId="168" fontId="3" fillId="13" borderId="193" xfId="0" applyNumberFormat="1" applyFont="1" applyFill="1" applyBorder="1" applyAlignment="1">
      <alignment horizontal="center" vertical="center"/>
    </xf>
    <xf numFmtId="168" fontId="79" fillId="17" borderId="194" xfId="4" applyNumberFormat="1" applyFont="1" applyFill="1" applyBorder="1" applyAlignment="1">
      <alignment horizontal="center" vertical="center"/>
    </xf>
    <xf numFmtId="168" fontId="79" fillId="17" borderId="193" xfId="4" applyNumberFormat="1" applyFont="1" applyFill="1" applyBorder="1" applyAlignment="1">
      <alignment horizontal="center" vertical="center"/>
    </xf>
    <xf numFmtId="168" fontId="53" fillId="12" borderId="196" xfId="4" applyNumberFormat="1" applyFont="1" applyFill="1" applyBorder="1" applyAlignment="1">
      <alignment horizontal="center" vertical="center"/>
    </xf>
    <xf numFmtId="168" fontId="53" fillId="12" borderId="197" xfId="4" applyNumberFormat="1" applyFont="1" applyFill="1" applyBorder="1" applyAlignment="1">
      <alignment horizontal="center" vertical="center"/>
    </xf>
    <xf numFmtId="0" fontId="3" fillId="12" borderId="199" xfId="0" applyNumberFormat="1" applyFont="1" applyFill="1" applyBorder="1" applyAlignment="1">
      <alignment horizontal="center" vertical="center"/>
    </xf>
    <xf numFmtId="164" fontId="1" fillId="0" borderId="198" xfId="0" applyNumberFormat="1" applyFont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23"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FF00"/>
      <color rgb="FF0087E8"/>
      <color rgb="FFD2FDCC"/>
      <color rgb="FFE0FD9F"/>
      <color rgb="FFBFE771"/>
      <color rgb="FFA2C45F"/>
      <color rgb="FFAEFB88"/>
      <color rgb="FFD0FC7C"/>
      <color rgb="FF99E352"/>
      <color rgb="FFC6FD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4" name="Plaque 3"/>
        <xdr:cNvSpPr/>
      </xdr:nvSpPr>
      <xdr:spPr>
        <a:xfrm>
          <a:off x="8877369" y="401053"/>
          <a:ext cx="3204341" cy="471607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5" name="Plaque 4"/>
        <xdr:cNvSpPr/>
      </xdr:nvSpPr>
      <xdr:spPr>
        <a:xfrm>
          <a:off x="28659667" y="5334003"/>
          <a:ext cx="3810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4146035" y="228246"/>
          <a:ext cx="3210278" cy="372886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356126" y="400050"/>
          <a:ext cx="3204341" cy="47060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4" name="Plaque 3"/>
        <xdr:cNvSpPr/>
      </xdr:nvSpPr>
      <xdr:spPr>
        <a:xfrm>
          <a:off x="29649561" y="5366106"/>
          <a:ext cx="3403953" cy="600072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14110</xdr:colOff>
      <xdr:row>0</xdr:row>
      <xdr:rowOff>0</xdr:rowOff>
    </xdr:from>
    <xdr:to>
      <xdr:col>11</xdr:col>
      <xdr:colOff>0</xdr:colOff>
      <xdr:row>8</xdr:row>
      <xdr:rowOff>42333</xdr:rowOff>
    </xdr:to>
    <xdr:sp macro="" textlink="">
      <xdr:nvSpPr>
        <xdr:cNvPr id="21" name="Flèche vers la gauche 20"/>
        <xdr:cNvSpPr/>
      </xdr:nvSpPr>
      <xdr:spPr>
        <a:xfrm>
          <a:off x="5023554" y="0"/>
          <a:ext cx="2991557" cy="1509889"/>
        </a:xfrm>
        <a:prstGeom prst="lef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12" Type="http://schemas.openxmlformats.org/officeDocument/2006/relationships/printerSettings" Target="../printerSettings/printerSettings5.bin"/><Relationship Id="rId2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4" enableFormatConditionsCalculation="0">
    <tabColor rgb="FF00B050"/>
    <pageSetUpPr autoPageBreaks="0"/>
  </sheetPr>
  <dimension ref="A1:AU67"/>
  <sheetViews>
    <sheetView tabSelected="1" zoomScaleNormal="100" zoomScalePageLayoutView="95" workbookViewId="0">
      <pane xSplit="8" ySplit="9" topLeftCell="I10" activePane="bottomRight" state="frozen"/>
      <selection pane="topRight" activeCell="I1" sqref="I1"/>
      <selection pane="bottomLeft" activeCell="A10" sqref="A10"/>
      <selection pane="bottomRight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55" t="s">
        <v>117</v>
      </c>
      <c r="E3" s="357">
        <f ca="1">TODAY()</f>
        <v>42360</v>
      </c>
      <c r="F3" s="358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61" t="s">
        <v>53</v>
      </c>
      <c r="W3" s="353"/>
      <c r="X3" s="362" t="s">
        <v>51</v>
      </c>
      <c r="Y3" s="362"/>
      <c r="Z3" s="353" t="s">
        <v>52</v>
      </c>
      <c r="AA3" s="353"/>
      <c r="AB3" s="353" t="s">
        <v>54</v>
      </c>
      <c r="AC3" s="354"/>
      <c r="AD3" s="30"/>
      <c r="AE3" s="347" t="s">
        <v>86</v>
      </c>
      <c r="AF3" s="348"/>
      <c r="AG3" s="23"/>
      <c r="AH3" s="349" t="s">
        <v>17</v>
      </c>
      <c r="AI3" s="350"/>
      <c r="AJ3" s="350"/>
      <c r="AK3" s="351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56"/>
      <c r="E4" s="359"/>
      <c r="F4" s="360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35" t="s">
        <v>128</v>
      </c>
      <c r="W4" s="336"/>
      <c r="X4" s="352" t="s">
        <v>127</v>
      </c>
      <c r="Y4" s="352"/>
      <c r="Z4" s="336" t="s">
        <v>129</v>
      </c>
      <c r="AA4" s="336"/>
      <c r="AB4" s="336" t="s">
        <v>39</v>
      </c>
      <c r="AC4" s="338"/>
      <c r="AD4" s="23"/>
      <c r="AE4" s="85" t="s">
        <v>2</v>
      </c>
      <c r="AF4" s="86">
        <f>COUNTA(G10:G59)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0" t="s">
        <v>31</v>
      </c>
      <c r="Q5" s="341"/>
      <c r="R5" s="341"/>
      <c r="S5" s="341" t="s">
        <v>32</v>
      </c>
      <c r="T5" s="341"/>
      <c r="U5" s="342"/>
      <c r="V5" s="343">
        <f>SUM(V7+W7)</f>
        <v>0</v>
      </c>
      <c r="W5" s="344"/>
      <c r="X5" s="345">
        <f ca="1">SUM(X7+Y7)</f>
        <v>0</v>
      </c>
      <c r="Y5" s="345"/>
      <c r="Z5" s="344">
        <f ca="1">SUM(Z7+AA7)</f>
        <v>0</v>
      </c>
      <c r="AA5" s="344"/>
      <c r="AB5" s="344">
        <f ca="1">SUMPRODUCT((MONTH(INDIRECT("$D$10:$D$"&amp;DAY(EOMONTH($D$10,0))+9)=$E$8)*(INDIRECT("$C$10:$C$"&amp;DAY(EOMONTH($D$10,0))+9)&lt;&gt;"")*(INDIRECT("$AB$10:$AC$"&amp;DAY(EOMONTH($D$10,0))+9))))</f>
        <v>0</v>
      </c>
      <c r="AC5" s="346"/>
      <c r="AD5" s="23"/>
      <c r="AE5" s="325"/>
      <c r="AF5" s="326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27" t="str">
        <f>UPPER(TEXT($D10,"mmmm aaaa"))</f>
        <v>JANVIER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64" t="s">
        <v>40</v>
      </c>
      <c r="W6" s="61" t="s">
        <v>41</v>
      </c>
      <c r="X6" s="63" t="s">
        <v>49</v>
      </c>
      <c r="Y6" s="63" t="s">
        <v>50</v>
      </c>
      <c r="Z6" s="61" t="s">
        <v>42</v>
      </c>
      <c r="AA6" s="61" t="s">
        <v>43</v>
      </c>
      <c r="AB6" s="61" t="s">
        <v>1</v>
      </c>
      <c r="AC6" s="62" t="s">
        <v>18</v>
      </c>
      <c r="AD6" s="23"/>
      <c r="AE6" s="85" t="s">
        <v>67</v>
      </c>
      <c r="AF6" s="192">
        <f>SUM(N10:N59)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28"/>
      <c r="E7" s="167" t="s">
        <v>38</v>
      </c>
      <c r="F7" s="51">
        <v>0.25</v>
      </c>
      <c r="G7" s="23"/>
      <c r="H7" s="37"/>
      <c r="I7" s="209"/>
      <c r="J7" s="23"/>
      <c r="K7" s="23"/>
      <c r="L7" s="330" t="s">
        <v>55</v>
      </c>
      <c r="M7" s="331"/>
      <c r="N7" s="53" t="s">
        <v>34</v>
      </c>
      <c r="O7" s="332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70">
        <f>SUMIF(D10:D59,"&gt;0",V10:V59)</f>
        <v>0</v>
      </c>
      <c r="W7" s="69">
        <f>SUMIF(D10:D59,"&gt;0",W10:W59)</f>
        <v>0</v>
      </c>
      <c r="X7" s="194">
        <f ca="1">SUMPRODUCT((WEEKDAY(INDIRECT("$D$10:$D$"&amp;DAY(EOMONTH($D$10,0))+9))=1)*(INDIRECT("$AB$10:$AB$"&amp;DAY(EOMONTH($D$10,0))+9)))</f>
        <v>0</v>
      </c>
      <c r="Y7" s="194">
        <f ca="1">SUMPRODUCT((WEEKDAY(INDIRECT("$D$10:$D$"&amp;DAY(EOMONTH($D$10,0))+9))=1)*(INDIRECT("$AC$10:$AC$"&amp;DAY(EOMONTH($D$10,0))+9)))</f>
        <v>0</v>
      </c>
      <c r="Z7" s="69">
        <f ca="1">SUMPRODUCT((INDIRECT("$C$10:$C$"&amp;DAY(EOMONTH($D$10,0))+9)="férié")*(INDIRECT("$Z$10:$Z$"&amp;DAY(EOMONTH($D$10,0))+9)))</f>
        <v>0</v>
      </c>
      <c r="AA7" s="69">
        <f ca="1">SUMPRODUCT((INDIRECT("$C$10:$C$"&amp;DAY(EOMONTH($D$10,0))+9)="férié")*(INDIRECT("$AA$10:$AA$"&amp;DAY(EOMONTH($D$10,0))+9)))</f>
        <v>0</v>
      </c>
      <c r="AB7" s="69">
        <f>SUMIF(D10:D59,"&gt;0",AB10:AB59)</f>
        <v>0</v>
      </c>
      <c r="AC7" s="243">
        <f>SUMIF(D10:D59,"&gt;0",AC10:AC59)</f>
        <v>0</v>
      </c>
      <c r="AD7" s="23"/>
      <c r="AE7" s="311"/>
      <c r="AF7" s="312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29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33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35" t="s">
        <v>44</v>
      </c>
      <c r="W8" s="336"/>
      <c r="X8" s="337" t="s">
        <v>4</v>
      </c>
      <c r="Y8" s="337"/>
      <c r="Z8" s="336" t="s">
        <v>3</v>
      </c>
      <c r="AA8" s="336"/>
      <c r="AB8" s="336" t="s">
        <v>2</v>
      </c>
      <c r="AC8" s="338"/>
      <c r="AD8" s="38"/>
      <c r="AE8" s="85" t="s">
        <v>61</v>
      </c>
      <c r="AF8" s="86">
        <f ca="1">SUMPRODUCT((INDIRECT("$C$10:$C$"&amp;COUNTIF($D$10:$D$59,"&gt;0")+9)="se")*(INDIRECT("$N$10:$N$"&amp;COUNTIF($D$10:$D$59,"&gt;0")+9)&gt;0))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SUM(L10:L59)</f>
        <v>0</v>
      </c>
      <c r="M9" s="188">
        <f>SUM(M10:M59)</f>
        <v>0</v>
      </c>
      <c r="N9" s="171" t="s">
        <v>108</v>
      </c>
      <c r="O9" s="334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39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09"/>
      <c r="X9" s="308">
        <f ca="1">SUMPRODUCT((WEEKDAY(INDIRECT("$D$10:$D$"&amp;DAY(EOMONTH($D$10,0))+9))=1)*(INDIRECT("$N$10:$N$"&amp;DAY(EOMONTH($D$10,0))+9)&gt;0))</f>
        <v>0</v>
      </c>
      <c r="Y9" s="308"/>
      <c r="Z9" s="309">
        <f ca="1">SUMPRODUCT((INDIRECT("$C$10:$C$"&amp;DAY(EOMONTH($D$10,0))+9)="férié")*(INDIRECT("$N$10:$N$"&amp;DAY(EOMONTH($D$10,0))+9)&gt;0))</f>
        <v>0</v>
      </c>
      <c r="AA9" s="309"/>
      <c r="AB9" s="309">
        <f>COUNTA(G10:G59)</f>
        <v>0</v>
      </c>
      <c r="AC9" s="310"/>
      <c r="AD9" s="38"/>
      <c r="AE9" s="311"/>
      <c r="AF9" s="312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>IF(D10="","",IF(COUNTIF(Fériés,D10)&gt;0,"Férié",IF(WEEKDAY(D10,2)&lt;=6,"Se","Dim")))</f>
        <v>Férié</v>
      </c>
      <c r="D10" s="142">
        <f>DATE(An,1,1)</f>
        <v>42005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59" si="1">IF(E10="Maitre chien",I10+J10+K10,"")</f>
        <v/>
      </c>
      <c r="N10" s="232">
        <f t="shared" ref="N10:N59" si="2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59" si="3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SUMIF(D10:D59,"&gt;0",AB10:AB59)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>IF(D11="","",IF(COUNTIF(Fériés,D11)&gt;0,"Férié",IF(WEEKDAY(D11,2)&lt;=6,"Se","Dim")))</f>
        <v>Se</v>
      </c>
      <c r="D11" s="143">
        <f t="shared" ref="D11:D59" si="4">IF(D10="","",IF(MONTH(D10+1)=MONTH($D$10),D10+1,""))</f>
        <v>42006</v>
      </c>
      <c r="E11" s="106"/>
      <c r="F11" s="106"/>
      <c r="G11" s="107"/>
      <c r="H11" s="107"/>
      <c r="I11" s="214" t="str">
        <f t="shared" ref="I11:I59" si="5">IF(OR(G11="",H11=""),"",MOD(H11-G11,1)+(G11=H11))</f>
        <v/>
      </c>
      <c r="J11" s="110"/>
      <c r="K11" s="111"/>
      <c r="L11" s="196" t="str">
        <f t="shared" ref="L11:L59" si="6">IF(N11*24&gt;=6,1,"")</f>
        <v/>
      </c>
      <c r="M11" s="235" t="str">
        <f t="shared" si="1"/>
        <v/>
      </c>
      <c r="N11" s="233">
        <f t="shared" si="2"/>
        <v>0</v>
      </c>
      <c r="O11" s="113"/>
      <c r="P11" s="224" t="str">
        <f t="shared" ref="P11:P59" si="7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59" si="8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59" si="9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3"/>
        <v>0</v>
      </c>
      <c r="W11" s="253">
        <f t="shared" ref="W11:W59" si="10">IFERROR(SUMPRODUCT(($C11="se")*($AC11)),"")</f>
        <v>0</v>
      </c>
      <c r="X11" s="254">
        <f t="shared" ref="X11:X59" si="11">IFERROR((WEEKDAY($D11)=1)*($AB11),"")</f>
        <v>0</v>
      </c>
      <c r="Y11" s="255">
        <f t="shared" ref="Y11:Y59" si="12">IFERROR((WEEKDAY($D11)=1)*($AC11),"")</f>
        <v>0</v>
      </c>
      <c r="Z11" s="256">
        <f t="shared" ref="Z11:Z59" si="13">IFERROR(SUMPRODUCT(($C11="férié")*($AB11)),"")</f>
        <v>0</v>
      </c>
      <c r="AA11" s="257">
        <f t="shared" ref="AA11:AA59" si="14">IFERROR(SUMPRODUCT(($C11="férié")*($AC11)),"")</f>
        <v>0</v>
      </c>
      <c r="AB11" s="258">
        <f t="shared" ref="AB11:AB59" si="15">SUM(J11,Q11,T11)</f>
        <v>0</v>
      </c>
      <c r="AC11" s="259">
        <f t="shared" ref="AC11:AC59" si="16">SUM(K11,P11,R11,S11,U11)</f>
        <v>0</v>
      </c>
      <c r="AD11" s="38"/>
      <c r="AE11" s="313"/>
      <c r="AF11" s="314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>IF(D12="","",IF(COUNTIF(Fériés,D12)&gt;0,"Férié",IF(WEEKDAY(D12,2)&lt;=6,"Se","Dim")))</f>
        <v>Se</v>
      </c>
      <c r="D12" s="143">
        <f t="shared" si="4"/>
        <v>42007</v>
      </c>
      <c r="E12" s="106"/>
      <c r="F12" s="106"/>
      <c r="G12" s="107"/>
      <c r="H12" s="107"/>
      <c r="I12" s="214" t="str">
        <f t="shared" si="5"/>
        <v/>
      </c>
      <c r="J12" s="110"/>
      <c r="K12" s="111"/>
      <c r="L12" s="196" t="str">
        <f t="shared" si="6"/>
        <v/>
      </c>
      <c r="M12" s="235" t="str">
        <f t="shared" si="1"/>
        <v/>
      </c>
      <c r="N12" s="233">
        <f t="shared" si="2"/>
        <v>0</v>
      </c>
      <c r="O12" s="113"/>
      <c r="P12" s="224" t="str">
        <f t="shared" si="7"/>
        <v/>
      </c>
      <c r="Q12" s="241" t="str">
        <f t="shared" si="8"/>
        <v/>
      </c>
      <c r="R12" s="227" t="str">
        <f t="shared" si="9"/>
        <v/>
      </c>
      <c r="S12" s="225" t="str">
        <f t="shared" ref="S12:S59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12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8"/>
        <v/>
      </c>
      <c r="V12" s="252">
        <f t="shared" si="3"/>
        <v>0</v>
      </c>
      <c r="W12" s="253">
        <f t="shared" si="10"/>
        <v>0</v>
      </c>
      <c r="X12" s="254">
        <f t="shared" si="11"/>
        <v>0</v>
      </c>
      <c r="Y12" s="255">
        <f t="shared" si="12"/>
        <v>0</v>
      </c>
      <c r="Z12" s="256">
        <f t="shared" si="13"/>
        <v>0</v>
      </c>
      <c r="AA12" s="257">
        <f t="shared" si="14"/>
        <v>0</v>
      </c>
      <c r="AB12" s="258">
        <f t="shared" si="15"/>
        <v>0</v>
      </c>
      <c r="AC12" s="259">
        <f t="shared" si="16"/>
        <v>0</v>
      </c>
      <c r="AD12" s="38"/>
      <c r="AE12" s="85" t="s">
        <v>72</v>
      </c>
      <c r="AF12" s="192">
        <f>SUMIF(D10:D59,"&gt;0",AC10:AC59)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>IF(D13="","",IF(COUNTIF(Fériés,D13)&gt;0,"Férié",IF(WEEKDAY(D13,2)&lt;=6,"Se","Dim")))</f>
        <v>Dim</v>
      </c>
      <c r="D13" s="143">
        <f t="shared" si="4"/>
        <v>42008</v>
      </c>
      <c r="E13" s="106"/>
      <c r="F13" s="106"/>
      <c r="G13" s="107"/>
      <c r="H13" s="107"/>
      <c r="I13" s="214" t="str">
        <f t="shared" si="5"/>
        <v/>
      </c>
      <c r="J13" s="110"/>
      <c r="K13" s="111"/>
      <c r="L13" s="196" t="str">
        <f t="shared" si="6"/>
        <v/>
      </c>
      <c r="M13" s="235" t="str">
        <f t="shared" si="1"/>
        <v/>
      </c>
      <c r="N13" s="233">
        <f t="shared" si="2"/>
        <v>0</v>
      </c>
      <c r="O13" s="113"/>
      <c r="P13" s="224" t="str">
        <f t="shared" si="7"/>
        <v/>
      </c>
      <c r="Q13" s="241" t="str">
        <f t="shared" si="8"/>
        <v/>
      </c>
      <c r="R13" s="227" t="str">
        <f t="shared" si="9"/>
        <v/>
      </c>
      <c r="S13" s="225" t="str">
        <f t="shared" si="17"/>
        <v/>
      </c>
      <c r="T13" s="226" t="str">
        <f t="shared" ref="T13:U13" si="19">IF(OR(S13="",T$9=""),"",IF(IF($G12&gt;0,IF($G12&gt;=$H12,MAX(,MIN(T$9,$H12+24/24)-MAX(T$8,$G12)),MAX(,MIN(T$9,$H12)-MAX(T$8,$G12))),0)&lt;0,0,IF($G12&gt;0,IF($G12&gt;=$H12,MAX(,MIN(T$9,$H12+24/24)-MAX(T$8,$G12)),MAX(,MIN(T$9,$H12)-MAX(T$8,$G12))),0)))</f>
        <v/>
      </c>
      <c r="U13" s="227" t="str">
        <f t="shared" si="19"/>
        <v/>
      </c>
      <c r="V13" s="252">
        <f t="shared" si="3"/>
        <v>0</v>
      </c>
      <c r="W13" s="253">
        <f t="shared" si="10"/>
        <v>0</v>
      </c>
      <c r="X13" s="254">
        <f t="shared" si="11"/>
        <v>0</v>
      </c>
      <c r="Y13" s="255">
        <f t="shared" si="12"/>
        <v>0</v>
      </c>
      <c r="Z13" s="256">
        <f t="shared" si="13"/>
        <v>0</v>
      </c>
      <c r="AA13" s="257">
        <f t="shared" si="14"/>
        <v>0</v>
      </c>
      <c r="AB13" s="258">
        <f t="shared" si="15"/>
        <v>0</v>
      </c>
      <c r="AC13" s="259">
        <f t="shared" si="16"/>
        <v>0</v>
      </c>
      <c r="AD13" s="38"/>
      <c r="AE13" s="297"/>
      <c r="AF13" s="298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>IF(D14="","",IF(COUNTIF(Fériés,D14)&gt;0,"Férié",IF(WEEKDAY(D14,2)&lt;=6,"Se","Dim")))</f>
        <v>Se</v>
      </c>
      <c r="D14" s="143">
        <f t="shared" si="4"/>
        <v>42009</v>
      </c>
      <c r="E14" s="106"/>
      <c r="F14" s="106"/>
      <c r="G14" s="107"/>
      <c r="H14" s="107"/>
      <c r="I14" s="214" t="str">
        <f t="shared" si="5"/>
        <v/>
      </c>
      <c r="J14" s="110"/>
      <c r="K14" s="111"/>
      <c r="L14" s="196" t="str">
        <f t="shared" si="6"/>
        <v/>
      </c>
      <c r="M14" s="235" t="str">
        <f t="shared" si="1"/>
        <v/>
      </c>
      <c r="N14" s="233">
        <f t="shared" si="2"/>
        <v>0</v>
      </c>
      <c r="O14" s="113"/>
      <c r="P14" s="224" t="str">
        <f t="shared" si="7"/>
        <v/>
      </c>
      <c r="Q14" s="241" t="str">
        <f t="shared" si="8"/>
        <v/>
      </c>
      <c r="R14" s="227" t="str">
        <f t="shared" si="9"/>
        <v/>
      </c>
      <c r="S14" s="225" t="str">
        <f t="shared" si="17"/>
        <v/>
      </c>
      <c r="T14" s="226" t="str">
        <f t="shared" ref="T14:U14" si="20">IF(OR(S14="",T$9=""),"",IF(IF($G13&gt;0,IF($G13&gt;=$H13,MAX(,MIN(T$9,$H13+24/24)-MAX(T$8,$G13)),MAX(,MIN(T$9,$H13)-MAX(T$8,$G13))),0)&lt;0,0,IF($G13&gt;0,IF($G13&gt;=$H13,MAX(,MIN(T$9,$H13+24/24)-MAX(T$8,$G13)),MAX(,MIN(T$9,$H13)-MAX(T$8,$G13))),0)))</f>
        <v/>
      </c>
      <c r="U14" s="227" t="str">
        <f t="shared" si="20"/>
        <v/>
      </c>
      <c r="V14" s="252">
        <f t="shared" si="3"/>
        <v>0</v>
      </c>
      <c r="W14" s="253">
        <f t="shared" si="10"/>
        <v>0</v>
      </c>
      <c r="X14" s="254">
        <f t="shared" si="11"/>
        <v>0</v>
      </c>
      <c r="Y14" s="255">
        <f t="shared" si="12"/>
        <v>0</v>
      </c>
      <c r="Z14" s="256">
        <f t="shared" si="13"/>
        <v>0</v>
      </c>
      <c r="AA14" s="257">
        <f t="shared" si="14"/>
        <v>0</v>
      </c>
      <c r="AB14" s="258">
        <f t="shared" si="15"/>
        <v>0</v>
      </c>
      <c r="AC14" s="259">
        <f t="shared" si="16"/>
        <v>0</v>
      </c>
      <c r="AD14" s="38"/>
      <c r="AE14" s="87" t="s">
        <v>81</v>
      </c>
      <c r="AF14" s="88">
        <f ca="1">SUMPRODUCT((WEEKDAY(INDIRECT("$D$10:$D$"&amp;COUNTIF($D$10:$D$59,"&gt;0")+9),1)=1)*(INDIRECT("$N$10:$N$"&amp;COUNTIF($D$10:$D$59,"&gt;0")+9)&gt;0))</f>
        <v>0</v>
      </c>
      <c r="AG14" s="23"/>
      <c r="AH14" s="319" t="s">
        <v>16</v>
      </c>
      <c r="AI14" s="320"/>
      <c r="AJ14" s="320"/>
      <c r="AK14" s="321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>IF(D15="","",IF(COUNTIF(Fériés,D15)&gt;0,"Férié",IF(WEEKDAY(D15,2)&lt;=6,"Se","Dim")))</f>
        <v>Se</v>
      </c>
      <c r="D15" s="143">
        <f t="shared" si="4"/>
        <v>42010</v>
      </c>
      <c r="E15" s="106"/>
      <c r="F15" s="106"/>
      <c r="G15" s="107"/>
      <c r="H15" s="107"/>
      <c r="I15" s="214" t="str">
        <f t="shared" si="5"/>
        <v/>
      </c>
      <c r="J15" s="110"/>
      <c r="K15" s="111"/>
      <c r="L15" s="196" t="str">
        <f t="shared" si="6"/>
        <v/>
      </c>
      <c r="M15" s="235" t="str">
        <f t="shared" si="1"/>
        <v/>
      </c>
      <c r="N15" s="233">
        <f t="shared" si="2"/>
        <v>0</v>
      </c>
      <c r="O15" s="113"/>
      <c r="P15" s="224" t="str">
        <f t="shared" si="7"/>
        <v/>
      </c>
      <c r="Q15" s="241" t="str">
        <f t="shared" si="8"/>
        <v/>
      </c>
      <c r="R15" s="227" t="str">
        <f t="shared" si="9"/>
        <v/>
      </c>
      <c r="S15" s="225" t="str">
        <f t="shared" si="17"/>
        <v/>
      </c>
      <c r="T15" s="226" t="str">
        <f t="shared" ref="T15:U15" si="21">IF(OR(S15="",T$9=""),"",IF(IF($G14&gt;0,IF($G14&gt;=$H14,MAX(,MIN(T$9,$H14+24/24)-MAX(T$8,$G14)),MAX(,MIN(T$9,$H14)-MAX(T$8,$G14))),0)&lt;0,0,IF($G14&gt;0,IF($G14&gt;=$H14,MAX(,MIN(T$9,$H14+24/24)-MAX(T$8,$G14)),MAX(,MIN(T$9,$H14)-MAX(T$8,$G14))),0)))</f>
        <v/>
      </c>
      <c r="U15" s="227" t="str">
        <f t="shared" si="21"/>
        <v/>
      </c>
      <c r="V15" s="252">
        <f t="shared" si="3"/>
        <v>0</v>
      </c>
      <c r="W15" s="253">
        <f t="shared" si="10"/>
        <v>0</v>
      </c>
      <c r="X15" s="254">
        <f t="shared" si="11"/>
        <v>0</v>
      </c>
      <c r="Y15" s="255">
        <f t="shared" si="12"/>
        <v>0</v>
      </c>
      <c r="Z15" s="256">
        <f t="shared" si="13"/>
        <v>0</v>
      </c>
      <c r="AA15" s="257">
        <f t="shared" si="14"/>
        <v>0</v>
      </c>
      <c r="AB15" s="258">
        <f t="shared" si="15"/>
        <v>0</v>
      </c>
      <c r="AC15" s="259">
        <f t="shared" si="16"/>
        <v>0</v>
      </c>
      <c r="AD15" s="38"/>
      <c r="AE15" s="311"/>
      <c r="AF15" s="312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>IF(D16="","",IF(COUNTIF(Fériés,D16)&gt;0,"Férié",IF(WEEKDAY(D16,2)&lt;=6,"Se","Dim")))</f>
        <v>Se</v>
      </c>
      <c r="D16" s="143">
        <f t="shared" si="4"/>
        <v>42011</v>
      </c>
      <c r="E16" s="106"/>
      <c r="F16" s="106"/>
      <c r="G16" s="107"/>
      <c r="H16" s="107"/>
      <c r="I16" s="214" t="str">
        <f t="shared" si="5"/>
        <v/>
      </c>
      <c r="J16" s="110"/>
      <c r="K16" s="111"/>
      <c r="L16" s="196" t="str">
        <f t="shared" si="6"/>
        <v/>
      </c>
      <c r="M16" s="235" t="str">
        <f t="shared" si="1"/>
        <v/>
      </c>
      <c r="N16" s="233">
        <f t="shared" si="2"/>
        <v>0</v>
      </c>
      <c r="O16" s="113"/>
      <c r="P16" s="224" t="str">
        <f t="shared" si="7"/>
        <v/>
      </c>
      <c r="Q16" s="241" t="str">
        <f t="shared" si="8"/>
        <v/>
      </c>
      <c r="R16" s="227" t="str">
        <f t="shared" si="9"/>
        <v/>
      </c>
      <c r="S16" s="225" t="str">
        <f t="shared" si="17"/>
        <v/>
      </c>
      <c r="T16" s="226" t="str">
        <f t="shared" ref="T16:U16" si="22">IF(OR(S16="",T$9=""),"",IF(IF($G15&gt;0,IF($G15&gt;=$H15,MAX(,MIN(T$9,$H15+24/24)-MAX(T$8,$G15)),MAX(,MIN(T$9,$H15)-MAX(T$8,$G15))),0)&lt;0,0,IF($G15&gt;0,IF($G15&gt;=$H15,MAX(,MIN(T$9,$H15+24/24)-MAX(T$8,$G15)),MAX(,MIN(T$9,$H15)-MAX(T$8,$G15))),0)))</f>
        <v/>
      </c>
      <c r="U16" s="227" t="str">
        <f t="shared" si="22"/>
        <v/>
      </c>
      <c r="V16" s="252">
        <f t="shared" si="3"/>
        <v>0</v>
      </c>
      <c r="W16" s="253">
        <f t="shared" si="10"/>
        <v>0</v>
      </c>
      <c r="X16" s="254">
        <f t="shared" si="11"/>
        <v>0</v>
      </c>
      <c r="Y16" s="255">
        <f t="shared" si="12"/>
        <v>0</v>
      </c>
      <c r="Z16" s="256">
        <f t="shared" si="13"/>
        <v>0</v>
      </c>
      <c r="AA16" s="257">
        <f t="shared" si="14"/>
        <v>0</v>
      </c>
      <c r="AB16" s="258">
        <f t="shared" si="15"/>
        <v>0</v>
      </c>
      <c r="AC16" s="259">
        <f t="shared" si="16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SUM(L10:L59)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>IF(D17="","",IF(COUNTIF(Fériés,D17)&gt;0,"Férié",IF(WEEKDAY(D17,2)&lt;=6,"Se","Dim")))</f>
        <v>Se</v>
      </c>
      <c r="D17" s="143">
        <f t="shared" si="4"/>
        <v>42012</v>
      </c>
      <c r="E17" s="106"/>
      <c r="F17" s="106"/>
      <c r="G17" s="107"/>
      <c r="H17" s="107"/>
      <c r="I17" s="214" t="str">
        <f t="shared" si="5"/>
        <v/>
      </c>
      <c r="J17" s="110"/>
      <c r="K17" s="111"/>
      <c r="L17" s="196" t="str">
        <f t="shared" si="6"/>
        <v/>
      </c>
      <c r="M17" s="235" t="str">
        <f t="shared" si="1"/>
        <v/>
      </c>
      <c r="N17" s="233">
        <f t="shared" si="2"/>
        <v>0</v>
      </c>
      <c r="O17" s="113"/>
      <c r="P17" s="224" t="str">
        <f t="shared" si="7"/>
        <v/>
      </c>
      <c r="Q17" s="241" t="str">
        <f t="shared" si="8"/>
        <v/>
      </c>
      <c r="R17" s="227" t="str">
        <f t="shared" si="9"/>
        <v/>
      </c>
      <c r="S17" s="225" t="str">
        <f t="shared" si="17"/>
        <v/>
      </c>
      <c r="T17" s="226" t="str">
        <f t="shared" ref="T17:U17" si="23">IF(OR(S17="",T$9=""),"",IF(IF($G16&gt;0,IF($G16&gt;=$H16,MAX(,MIN(T$9,$H16+24/24)-MAX(T$8,$G16)),MAX(,MIN(T$9,$H16)-MAX(T$8,$G16))),0)&lt;0,0,IF($G16&gt;0,IF($G16&gt;=$H16,MAX(,MIN(T$9,$H16+24/24)-MAX(T$8,$G16)),MAX(,MIN(T$9,$H16)-MAX(T$8,$G16))),0)))</f>
        <v/>
      </c>
      <c r="U17" s="227" t="str">
        <f t="shared" si="23"/>
        <v/>
      </c>
      <c r="V17" s="252">
        <f t="shared" si="3"/>
        <v>0</v>
      </c>
      <c r="W17" s="253">
        <f t="shared" si="10"/>
        <v>0</v>
      </c>
      <c r="X17" s="254">
        <f t="shared" si="11"/>
        <v>0</v>
      </c>
      <c r="Y17" s="255">
        <f t="shared" si="12"/>
        <v>0</v>
      </c>
      <c r="Z17" s="256">
        <f t="shared" si="13"/>
        <v>0</v>
      </c>
      <c r="AA17" s="257">
        <f t="shared" si="14"/>
        <v>0</v>
      </c>
      <c r="AB17" s="258">
        <f t="shared" si="15"/>
        <v>0</v>
      </c>
      <c r="AC17" s="259">
        <f t="shared" si="16"/>
        <v>0</v>
      </c>
      <c r="AD17" s="38"/>
      <c r="AE17" s="311"/>
      <c r="AF17" s="312"/>
      <c r="AG17" s="23"/>
      <c r="AH17" s="15" t="s">
        <v>77</v>
      </c>
      <c r="AI17" s="82">
        <f>SUM(M10:M59)*24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>IF(D18="","",IF(COUNTIF(Fériés,D18)&gt;0,"Férié",IF(WEEKDAY(D18,2)&lt;=6,"Se","Dim")))</f>
        <v>Se</v>
      </c>
      <c r="D18" s="143">
        <f t="shared" si="4"/>
        <v>42013</v>
      </c>
      <c r="E18" s="106"/>
      <c r="F18" s="106"/>
      <c r="G18" s="107"/>
      <c r="H18" s="107"/>
      <c r="I18" s="214" t="str">
        <f t="shared" si="5"/>
        <v/>
      </c>
      <c r="J18" s="110"/>
      <c r="K18" s="111"/>
      <c r="L18" s="196" t="str">
        <f t="shared" si="6"/>
        <v/>
      </c>
      <c r="M18" s="235" t="str">
        <f t="shared" si="1"/>
        <v/>
      </c>
      <c r="N18" s="233">
        <f t="shared" si="2"/>
        <v>0</v>
      </c>
      <c r="O18" s="113"/>
      <c r="P18" s="224" t="str">
        <f t="shared" si="7"/>
        <v/>
      </c>
      <c r="Q18" s="241" t="str">
        <f t="shared" si="8"/>
        <v/>
      </c>
      <c r="R18" s="227" t="str">
        <f t="shared" si="9"/>
        <v/>
      </c>
      <c r="S18" s="225" t="str">
        <f t="shared" si="17"/>
        <v/>
      </c>
      <c r="T18" s="226" t="str">
        <f t="shared" ref="T18:U18" si="24">IF(OR(S18="",T$9=""),"",IF(IF($G17&gt;0,IF($G17&gt;=$H17,MAX(,MIN(T$9,$H17+24/24)-MAX(T$8,$G17)),MAX(,MIN(T$9,$H17)-MAX(T$8,$G17))),0)&lt;0,0,IF($G17&gt;0,IF($G17&gt;=$H17,MAX(,MIN(T$9,$H17+24/24)-MAX(T$8,$G17)),MAX(,MIN(T$9,$H17)-MAX(T$8,$G17))),0)))</f>
        <v/>
      </c>
      <c r="U18" s="227" t="str">
        <f t="shared" si="24"/>
        <v/>
      </c>
      <c r="V18" s="252">
        <f t="shared" si="3"/>
        <v>0</v>
      </c>
      <c r="W18" s="253">
        <f t="shared" si="10"/>
        <v>0</v>
      </c>
      <c r="X18" s="254">
        <f t="shared" si="11"/>
        <v>0</v>
      </c>
      <c r="Y18" s="255">
        <f t="shared" si="12"/>
        <v>0</v>
      </c>
      <c r="Z18" s="256">
        <f t="shared" si="13"/>
        <v>0</v>
      </c>
      <c r="AA18" s="257">
        <f t="shared" si="14"/>
        <v>0</v>
      </c>
      <c r="AB18" s="258">
        <f t="shared" si="15"/>
        <v>0</v>
      </c>
      <c r="AC18" s="259">
        <f t="shared" si="16"/>
        <v>0</v>
      </c>
      <c r="AD18" s="38"/>
      <c r="AE18" s="85" t="s">
        <v>73</v>
      </c>
      <c r="AF18" s="192">
        <f ca="1">SUMPRODUCT((INDIRECT("$C$10:$C$"&amp;COUNTIF($D$10:$D$59,"&gt;0")+9)="dim")*(INDIRECT("$AB$10:$AB$"&amp;COUNTIF($D$10:$D$59,"&gt;0")+9)))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>IF(D19="","",IF(COUNTIF(Fériés,D19)&gt;0,"Férié",IF(WEEKDAY(D19,2)&lt;=6,"Se","Dim")))</f>
        <v>Se</v>
      </c>
      <c r="D19" s="143">
        <f t="shared" si="4"/>
        <v>42014</v>
      </c>
      <c r="E19" s="106"/>
      <c r="F19" s="106"/>
      <c r="G19" s="107"/>
      <c r="H19" s="107"/>
      <c r="I19" s="214" t="str">
        <f t="shared" si="5"/>
        <v/>
      </c>
      <c r="J19" s="110"/>
      <c r="K19" s="111"/>
      <c r="L19" s="196" t="str">
        <f t="shared" si="6"/>
        <v/>
      </c>
      <c r="M19" s="235" t="str">
        <f t="shared" si="1"/>
        <v/>
      </c>
      <c r="N19" s="233">
        <f t="shared" si="2"/>
        <v>0</v>
      </c>
      <c r="O19" s="113"/>
      <c r="P19" s="224" t="str">
        <f t="shared" si="7"/>
        <v/>
      </c>
      <c r="Q19" s="241" t="str">
        <f t="shared" si="8"/>
        <v/>
      </c>
      <c r="R19" s="227" t="str">
        <f t="shared" si="9"/>
        <v/>
      </c>
      <c r="S19" s="225" t="str">
        <f t="shared" si="17"/>
        <v/>
      </c>
      <c r="T19" s="226" t="str">
        <f t="shared" ref="T19:U19" si="25">IF(OR(S19="",T$9=""),"",IF(IF($G18&gt;0,IF($G18&gt;=$H18,MAX(,MIN(T$9,$H18+24/24)-MAX(T$8,$G18)),MAX(,MIN(T$9,$H18)-MAX(T$8,$G18))),0)&lt;0,0,IF($G18&gt;0,IF($G18&gt;=$H18,MAX(,MIN(T$9,$H18+24/24)-MAX(T$8,$G18)),MAX(,MIN(T$9,$H18)-MAX(T$8,$G18))),0)))</f>
        <v/>
      </c>
      <c r="U19" s="227" t="str">
        <f t="shared" si="25"/>
        <v/>
      </c>
      <c r="V19" s="252">
        <f t="shared" si="3"/>
        <v>0</v>
      </c>
      <c r="W19" s="253">
        <f t="shared" si="10"/>
        <v>0</v>
      </c>
      <c r="X19" s="254">
        <f t="shared" si="11"/>
        <v>0</v>
      </c>
      <c r="Y19" s="255">
        <f t="shared" si="12"/>
        <v>0</v>
      </c>
      <c r="Z19" s="256">
        <f t="shared" si="13"/>
        <v>0</v>
      </c>
      <c r="AA19" s="257">
        <f t="shared" si="14"/>
        <v>0</v>
      </c>
      <c r="AB19" s="258">
        <f t="shared" si="15"/>
        <v>0</v>
      </c>
      <c r="AC19" s="259">
        <f t="shared" si="16"/>
        <v>0</v>
      </c>
      <c r="AD19" s="38"/>
      <c r="AE19" s="297"/>
      <c r="AF19" s="298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>IF(D20="","",IF(COUNTIF(Fériés,D20)&gt;0,"Férié",IF(WEEKDAY(D20,2)&lt;=6,"Se","Dim")))</f>
        <v>Dim</v>
      </c>
      <c r="D20" s="143">
        <f t="shared" si="4"/>
        <v>42015</v>
      </c>
      <c r="E20" s="106"/>
      <c r="F20" s="106"/>
      <c r="G20" s="107"/>
      <c r="H20" s="107"/>
      <c r="I20" s="214" t="str">
        <f t="shared" si="5"/>
        <v/>
      </c>
      <c r="J20" s="110"/>
      <c r="K20" s="111"/>
      <c r="L20" s="196" t="str">
        <f t="shared" si="6"/>
        <v/>
      </c>
      <c r="M20" s="235" t="str">
        <f t="shared" si="1"/>
        <v/>
      </c>
      <c r="N20" s="233">
        <f t="shared" si="2"/>
        <v>0</v>
      </c>
      <c r="O20" s="113"/>
      <c r="P20" s="224" t="str">
        <f t="shared" si="7"/>
        <v/>
      </c>
      <c r="Q20" s="241" t="str">
        <f t="shared" si="8"/>
        <v/>
      </c>
      <c r="R20" s="227" t="str">
        <f t="shared" si="9"/>
        <v/>
      </c>
      <c r="S20" s="225" t="str">
        <f t="shared" si="17"/>
        <v/>
      </c>
      <c r="T20" s="226" t="str">
        <f t="shared" ref="T20:U20" si="26">IF(OR(S20="",T$9=""),"",IF(IF($G19&gt;0,IF($G19&gt;=$H19,MAX(,MIN(T$9,$H19+24/24)-MAX(T$8,$G19)),MAX(,MIN(T$9,$H19)-MAX(T$8,$G19))),0)&lt;0,0,IF($G19&gt;0,IF($G19&gt;=$H19,MAX(,MIN(T$9,$H19+24/24)-MAX(T$8,$G19)),MAX(,MIN(T$9,$H19)-MAX(T$8,$G19))),0)))</f>
        <v/>
      </c>
      <c r="U20" s="227" t="str">
        <f t="shared" si="26"/>
        <v/>
      </c>
      <c r="V20" s="252">
        <f t="shared" si="3"/>
        <v>0</v>
      </c>
      <c r="W20" s="253">
        <f t="shared" si="10"/>
        <v>0</v>
      </c>
      <c r="X20" s="254">
        <f t="shared" si="11"/>
        <v>0</v>
      </c>
      <c r="Y20" s="255">
        <f t="shared" si="12"/>
        <v>0</v>
      </c>
      <c r="Z20" s="256">
        <f t="shared" si="13"/>
        <v>0</v>
      </c>
      <c r="AA20" s="257">
        <f t="shared" si="14"/>
        <v>0</v>
      </c>
      <c r="AB20" s="258">
        <f t="shared" si="15"/>
        <v>0</v>
      </c>
      <c r="AC20" s="259">
        <f t="shared" si="16"/>
        <v>0</v>
      </c>
      <c r="AD20" s="38"/>
      <c r="AE20" s="85" t="s">
        <v>74</v>
      </c>
      <c r="AF20" s="192">
        <f ca="1">SUMPRODUCT((INDIRECT("$C$10:$C$"&amp;COUNTIF($D$10:$D$59,"&gt;0")+9)="dim")*(INDIRECT("$AC$10:$AC$"&amp;COUNTIF($D$10:$D$59,"&gt;0")+9)))</f>
        <v>0</v>
      </c>
      <c r="AG20" s="23"/>
      <c r="AH20" s="322" t="s">
        <v>82</v>
      </c>
      <c r="AI20" s="323"/>
      <c r="AJ20" s="323"/>
      <c r="AK20" s="324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>IF(D21="","",IF(COUNTIF(Fériés,D21)&gt;0,"Férié",IF(WEEKDAY(D21,2)&lt;=6,"Se","Dim")))</f>
        <v>Se</v>
      </c>
      <c r="D21" s="143">
        <f t="shared" si="4"/>
        <v>42016</v>
      </c>
      <c r="E21" s="106"/>
      <c r="F21" s="106"/>
      <c r="G21" s="107"/>
      <c r="H21" s="107"/>
      <c r="I21" s="214" t="str">
        <f t="shared" si="5"/>
        <v/>
      </c>
      <c r="J21" s="110"/>
      <c r="K21" s="111"/>
      <c r="L21" s="196" t="str">
        <f t="shared" si="6"/>
        <v/>
      </c>
      <c r="M21" s="235" t="str">
        <f t="shared" si="1"/>
        <v/>
      </c>
      <c r="N21" s="233">
        <f t="shared" si="2"/>
        <v>0</v>
      </c>
      <c r="O21" s="113"/>
      <c r="P21" s="224" t="str">
        <f t="shared" si="7"/>
        <v/>
      </c>
      <c r="Q21" s="241" t="str">
        <f t="shared" si="8"/>
        <v/>
      </c>
      <c r="R21" s="227" t="str">
        <f t="shared" si="9"/>
        <v/>
      </c>
      <c r="S21" s="225" t="str">
        <f t="shared" si="17"/>
        <v/>
      </c>
      <c r="T21" s="226" t="str">
        <f t="shared" ref="T21:U21" si="27">IF(OR(S21="",T$9=""),"",IF(IF($G20&gt;0,IF($G20&gt;=$H20,MAX(,MIN(T$9,$H20+24/24)-MAX(T$8,$G20)),MAX(,MIN(T$9,$H20)-MAX(T$8,$G20))),0)&lt;0,0,IF($G20&gt;0,IF($G20&gt;=$H20,MAX(,MIN(T$9,$H20+24/24)-MAX(T$8,$G20)),MAX(,MIN(T$9,$H20)-MAX(T$8,$G20))),0)))</f>
        <v/>
      </c>
      <c r="U21" s="227" t="str">
        <f t="shared" si="27"/>
        <v/>
      </c>
      <c r="V21" s="252">
        <f t="shared" si="3"/>
        <v>0</v>
      </c>
      <c r="W21" s="253">
        <f t="shared" si="10"/>
        <v>0</v>
      </c>
      <c r="X21" s="254">
        <f t="shared" si="11"/>
        <v>0</v>
      </c>
      <c r="Y21" s="255">
        <f t="shared" si="12"/>
        <v>0</v>
      </c>
      <c r="Z21" s="256">
        <f t="shared" si="13"/>
        <v>0</v>
      </c>
      <c r="AA21" s="257">
        <f t="shared" si="14"/>
        <v>0</v>
      </c>
      <c r="AB21" s="258">
        <f t="shared" si="15"/>
        <v>0</v>
      </c>
      <c r="AC21" s="259">
        <f t="shared" si="16"/>
        <v>0</v>
      </c>
      <c r="AD21" s="38"/>
      <c r="AE21" s="297"/>
      <c r="AF21" s="298"/>
      <c r="AG21" s="23"/>
      <c r="AH21" s="315" t="str">
        <f>Réglages!Q20</f>
        <v>Carte SST</v>
      </c>
      <c r="AI21" s="316"/>
      <c r="AJ21" s="317">
        <f>Réglages!S20</f>
        <v>42402</v>
      </c>
      <c r="AK21" s="318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>IF(D22="","",IF(COUNTIF(Fériés,D22)&gt;0,"Férié",IF(WEEKDAY(D22,2)&lt;=6,"Se","Dim")))</f>
        <v>Se</v>
      </c>
      <c r="D22" s="143">
        <f t="shared" si="4"/>
        <v>42017</v>
      </c>
      <c r="E22" s="106"/>
      <c r="F22" s="106"/>
      <c r="G22" s="107"/>
      <c r="H22" s="107"/>
      <c r="I22" s="214" t="str">
        <f t="shared" ref="I22:I40" si="28">IF(OR(G22="",H22=""),"",MOD(H22-G22,1)+(G22=H22))</f>
        <v/>
      </c>
      <c r="J22" s="110"/>
      <c r="K22" s="111"/>
      <c r="L22" s="196" t="str">
        <f t="shared" ref="L22:L40" si="29">IF(N22*24&gt;=6,1,"")</f>
        <v/>
      </c>
      <c r="M22" s="235" t="str">
        <f t="shared" ref="M22:M40" si="30">IF(E22="Maitre chien",I22+J22+K22,"")</f>
        <v/>
      </c>
      <c r="N22" s="233">
        <f t="shared" ref="N22:N40" si="31">SUM(I22,J22,K22)</f>
        <v>0</v>
      </c>
      <c r="O22" s="113"/>
      <c r="P22" s="224" t="str">
        <f t="shared" si="7"/>
        <v/>
      </c>
      <c r="Q22" s="241" t="str">
        <f t="shared" si="8"/>
        <v/>
      </c>
      <c r="R22" s="227" t="str">
        <f t="shared" si="9"/>
        <v/>
      </c>
      <c r="S22" s="225" t="str">
        <f t="shared" si="17"/>
        <v/>
      </c>
      <c r="T22" s="226" t="str">
        <f t="shared" ref="T22:U22" si="32">IF(OR(S22="",T$9=""),"",IF(IF($G21&gt;0,IF($G21&gt;=$H21,MAX(,MIN(T$9,$H21+24/24)-MAX(T$8,$G21)),MAX(,MIN(T$9,$H21)-MAX(T$8,$G21))),0)&lt;0,0,IF($G21&gt;0,IF($G21&gt;=$H21,MAX(,MIN(T$9,$H21+24/24)-MAX(T$8,$G21)),MAX(,MIN(T$9,$H21)-MAX(T$8,$G21))),0)))</f>
        <v/>
      </c>
      <c r="U22" s="227" t="str">
        <f t="shared" si="32"/>
        <v/>
      </c>
      <c r="V22" s="252">
        <f t="shared" si="3"/>
        <v>0</v>
      </c>
      <c r="W22" s="253">
        <f t="shared" si="10"/>
        <v>0</v>
      </c>
      <c r="X22" s="254">
        <f t="shared" si="11"/>
        <v>0</v>
      </c>
      <c r="Y22" s="255">
        <f t="shared" si="12"/>
        <v>0</v>
      </c>
      <c r="Z22" s="256">
        <f t="shared" si="13"/>
        <v>0</v>
      </c>
      <c r="AA22" s="257">
        <f t="shared" si="14"/>
        <v>0</v>
      </c>
      <c r="AB22" s="258">
        <f t="shared" si="15"/>
        <v>0</v>
      </c>
      <c r="AC22" s="259">
        <f t="shared" si="16"/>
        <v>0</v>
      </c>
      <c r="AD22" s="38"/>
      <c r="AE22" s="85" t="s">
        <v>80</v>
      </c>
      <c r="AF22" s="89">
        <f ca="1">SUMPRODUCT((INDIRECT("$C$10:$C$"&amp;COUNTIF($D$10:$D$59,"&gt;0")+9)="férié")*(INDIRECT("$N$10:$N$"&amp;COUNTIF($D$10:$D$59,"&gt;0")+9)&gt;0))</f>
        <v>0</v>
      </c>
      <c r="AG22" s="23"/>
      <c r="AH22" s="293" t="str">
        <f>Réglages!Q21</f>
        <v>HOBS-BE (Manœuvre)</v>
      </c>
      <c r="AI22" s="294"/>
      <c r="AJ22" s="291">
        <f>Réglages!S21</f>
        <v>42461</v>
      </c>
      <c r="AK22" s="292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>IF(D23="","",IF(COUNTIF(Fériés,D23)&gt;0,"Férié",IF(WEEKDAY(D23,2)&lt;=6,"Se","Dim")))</f>
        <v>Se</v>
      </c>
      <c r="D23" s="143">
        <f t="shared" si="4"/>
        <v>42018</v>
      </c>
      <c r="E23" s="106"/>
      <c r="F23" s="106"/>
      <c r="G23" s="107"/>
      <c r="H23" s="107"/>
      <c r="I23" s="214" t="str">
        <f t="shared" si="28"/>
        <v/>
      </c>
      <c r="J23" s="110"/>
      <c r="K23" s="111"/>
      <c r="L23" s="196" t="str">
        <f t="shared" si="29"/>
        <v/>
      </c>
      <c r="M23" s="235" t="str">
        <f t="shared" si="30"/>
        <v/>
      </c>
      <c r="N23" s="233">
        <f t="shared" si="31"/>
        <v>0</v>
      </c>
      <c r="O23" s="113"/>
      <c r="P23" s="224" t="str">
        <f t="shared" si="7"/>
        <v/>
      </c>
      <c r="Q23" s="241" t="str">
        <f t="shared" si="8"/>
        <v/>
      </c>
      <c r="R23" s="227" t="str">
        <f t="shared" si="9"/>
        <v/>
      </c>
      <c r="S23" s="225" t="str">
        <f t="shared" si="17"/>
        <v/>
      </c>
      <c r="T23" s="226" t="str">
        <f t="shared" ref="T23:U23" si="33">IF(OR(S23="",T$9=""),"",IF(IF($G22&gt;0,IF($G22&gt;=$H22,MAX(,MIN(T$9,$H22+24/24)-MAX(T$8,$G22)),MAX(,MIN(T$9,$H22)-MAX(T$8,$G22))),0)&lt;0,0,IF($G22&gt;0,IF($G22&gt;=$H22,MAX(,MIN(T$9,$H22+24/24)-MAX(T$8,$G22)),MAX(,MIN(T$9,$H22)-MAX(T$8,$G22))),0)))</f>
        <v/>
      </c>
      <c r="U23" s="227" t="str">
        <f t="shared" si="33"/>
        <v/>
      </c>
      <c r="V23" s="252">
        <f t="shared" si="3"/>
        <v>0</v>
      </c>
      <c r="W23" s="253">
        <f t="shared" si="10"/>
        <v>0</v>
      </c>
      <c r="X23" s="254">
        <f t="shared" si="11"/>
        <v>0</v>
      </c>
      <c r="Y23" s="255">
        <f t="shared" si="12"/>
        <v>0</v>
      </c>
      <c r="Z23" s="256">
        <f t="shared" si="13"/>
        <v>0</v>
      </c>
      <c r="AA23" s="257">
        <f t="shared" si="14"/>
        <v>0</v>
      </c>
      <c r="AB23" s="258">
        <f t="shared" si="15"/>
        <v>0</v>
      </c>
      <c r="AC23" s="259">
        <f t="shared" si="16"/>
        <v>0</v>
      </c>
      <c r="AD23" s="38"/>
      <c r="AE23" s="299"/>
      <c r="AF23" s="300"/>
      <c r="AG23" s="23"/>
      <c r="AH23" s="293" t="str">
        <f>Réglages!Q22</f>
        <v>SSIAP 1</v>
      </c>
      <c r="AI23" s="294"/>
      <c r="AJ23" s="291">
        <f>Réglages!S22</f>
        <v>42552</v>
      </c>
      <c r="AK23" s="292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>IF(D24="","",IF(COUNTIF(Fériés,D24)&gt;0,"Férié",IF(WEEKDAY(D24,2)&lt;=6,"Se","Dim")))</f>
        <v>Se</v>
      </c>
      <c r="D24" s="143">
        <f t="shared" si="4"/>
        <v>42019</v>
      </c>
      <c r="E24" s="106"/>
      <c r="F24" s="106"/>
      <c r="G24" s="107"/>
      <c r="H24" s="107"/>
      <c r="I24" s="214" t="str">
        <f t="shared" si="28"/>
        <v/>
      </c>
      <c r="J24" s="110"/>
      <c r="K24" s="111"/>
      <c r="L24" s="196" t="str">
        <f t="shared" si="29"/>
        <v/>
      </c>
      <c r="M24" s="235" t="str">
        <f t="shared" si="30"/>
        <v/>
      </c>
      <c r="N24" s="233">
        <f t="shared" si="31"/>
        <v>0</v>
      </c>
      <c r="O24" s="113"/>
      <c r="P24" s="224" t="str">
        <f t="shared" si="7"/>
        <v/>
      </c>
      <c r="Q24" s="241" t="str">
        <f t="shared" si="8"/>
        <v/>
      </c>
      <c r="R24" s="227" t="str">
        <f t="shared" si="9"/>
        <v/>
      </c>
      <c r="S24" s="225" t="str">
        <f t="shared" si="17"/>
        <v/>
      </c>
      <c r="T24" s="226" t="str">
        <f t="shared" ref="T24:U24" si="34">IF(OR(S24="",T$9=""),"",IF(IF($G23&gt;0,IF($G23&gt;=$H23,MAX(,MIN(T$9,$H23+24/24)-MAX(T$8,$G23)),MAX(,MIN(T$9,$H23)-MAX(T$8,$G23))),0)&lt;0,0,IF($G23&gt;0,IF($G23&gt;=$H23,MAX(,MIN(T$9,$H23+24/24)-MAX(T$8,$G23)),MAX(,MIN(T$9,$H23)-MAX(T$8,$G23))),0)))</f>
        <v/>
      </c>
      <c r="U24" s="227" t="str">
        <f t="shared" si="34"/>
        <v/>
      </c>
      <c r="V24" s="252">
        <f t="shared" si="3"/>
        <v>0</v>
      </c>
      <c r="W24" s="253">
        <f t="shared" si="10"/>
        <v>0</v>
      </c>
      <c r="X24" s="254">
        <f t="shared" si="11"/>
        <v>0</v>
      </c>
      <c r="Y24" s="255">
        <f t="shared" si="12"/>
        <v>0</v>
      </c>
      <c r="Z24" s="256">
        <f t="shared" si="13"/>
        <v>0</v>
      </c>
      <c r="AA24" s="257">
        <f t="shared" si="14"/>
        <v>0</v>
      </c>
      <c r="AB24" s="258">
        <f t="shared" si="15"/>
        <v>0</v>
      </c>
      <c r="AC24" s="259">
        <f t="shared" si="16"/>
        <v>0</v>
      </c>
      <c r="AD24" s="38"/>
      <c r="AE24" s="85" t="s">
        <v>68</v>
      </c>
      <c r="AF24" s="192">
        <f ca="1">SUM(Z7+AA7)</f>
        <v>0</v>
      </c>
      <c r="AG24" s="23"/>
      <c r="AH24" s="295" t="str">
        <f>Réglages!Q23</f>
        <v>Carte PRO CNAPS</v>
      </c>
      <c r="AI24" s="296"/>
      <c r="AJ24" s="303">
        <f>Réglages!S23</f>
        <v>43405</v>
      </c>
      <c r="AK24" s="30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>IF(D25="","",IF(COUNTIF(Fériés,D25)&gt;0,"Férié",IF(WEEKDAY(D25,2)&lt;=6,"Se","Dim")))</f>
        <v>Se</v>
      </c>
      <c r="D25" s="143">
        <f t="shared" si="4"/>
        <v>42020</v>
      </c>
      <c r="E25" s="106"/>
      <c r="F25" s="106"/>
      <c r="G25" s="107"/>
      <c r="H25" s="107"/>
      <c r="I25" s="214" t="str">
        <f t="shared" si="28"/>
        <v/>
      </c>
      <c r="J25" s="110"/>
      <c r="K25" s="111"/>
      <c r="L25" s="196" t="str">
        <f t="shared" si="29"/>
        <v/>
      </c>
      <c r="M25" s="235" t="str">
        <f t="shared" si="30"/>
        <v/>
      </c>
      <c r="N25" s="233">
        <f t="shared" si="31"/>
        <v>0</v>
      </c>
      <c r="O25" s="113"/>
      <c r="P25" s="224" t="str">
        <f t="shared" si="7"/>
        <v/>
      </c>
      <c r="Q25" s="241" t="str">
        <f t="shared" si="8"/>
        <v/>
      </c>
      <c r="R25" s="227" t="str">
        <f t="shared" si="9"/>
        <v/>
      </c>
      <c r="S25" s="225" t="str">
        <f t="shared" si="17"/>
        <v/>
      </c>
      <c r="T25" s="226" t="str">
        <f t="shared" ref="T25:U25" si="35">IF(OR(S25="",T$9=""),"",IF(IF($G24&gt;0,IF($G24&gt;=$H24,MAX(,MIN(T$9,$H24+24/24)-MAX(T$8,$G24)),MAX(,MIN(T$9,$H24)-MAX(T$8,$G24))),0)&lt;0,0,IF($G24&gt;0,IF($G24&gt;=$H24,MAX(,MIN(T$9,$H24+24/24)-MAX(T$8,$G24)),MAX(,MIN(T$9,$H24)-MAX(T$8,$G24))),0)))</f>
        <v/>
      </c>
      <c r="U25" s="227" t="str">
        <f t="shared" si="35"/>
        <v/>
      </c>
      <c r="V25" s="252">
        <f t="shared" si="3"/>
        <v>0</v>
      </c>
      <c r="W25" s="253">
        <f t="shared" si="10"/>
        <v>0</v>
      </c>
      <c r="X25" s="254">
        <f t="shared" si="11"/>
        <v>0</v>
      </c>
      <c r="Y25" s="255">
        <f t="shared" si="12"/>
        <v>0</v>
      </c>
      <c r="Z25" s="256">
        <f t="shared" si="13"/>
        <v>0</v>
      </c>
      <c r="AA25" s="257">
        <f t="shared" si="14"/>
        <v>0</v>
      </c>
      <c r="AB25" s="258">
        <f t="shared" si="15"/>
        <v>0</v>
      </c>
      <c r="AC25" s="259">
        <f t="shared" si="16"/>
        <v>0</v>
      </c>
      <c r="AD25" s="38"/>
      <c r="AE25" s="297"/>
      <c r="AF25" s="298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>IF(D26="","",IF(COUNTIF(Fériés,D26)&gt;0,"Férié",IF(WEEKDAY(D26,2)&lt;=6,"Se","Dim")))</f>
        <v>Se</v>
      </c>
      <c r="D26" s="143">
        <f t="shared" si="4"/>
        <v>42021</v>
      </c>
      <c r="E26" s="106"/>
      <c r="F26" s="106"/>
      <c r="G26" s="107"/>
      <c r="H26" s="107"/>
      <c r="I26" s="214" t="str">
        <f t="shared" si="28"/>
        <v/>
      </c>
      <c r="J26" s="110"/>
      <c r="K26" s="111"/>
      <c r="L26" s="196" t="str">
        <f t="shared" si="29"/>
        <v/>
      </c>
      <c r="M26" s="235" t="str">
        <f t="shared" si="30"/>
        <v/>
      </c>
      <c r="N26" s="233">
        <f t="shared" si="31"/>
        <v>0</v>
      </c>
      <c r="O26" s="113"/>
      <c r="P26" s="224" t="str">
        <f t="shared" si="7"/>
        <v/>
      </c>
      <c r="Q26" s="241" t="str">
        <f t="shared" si="8"/>
        <v/>
      </c>
      <c r="R26" s="227" t="str">
        <f t="shared" si="9"/>
        <v/>
      </c>
      <c r="S26" s="225" t="str">
        <f t="shared" si="17"/>
        <v/>
      </c>
      <c r="T26" s="226" t="str">
        <f t="shared" ref="T26:U26" si="36">IF(OR(S26="",T$9=""),"",IF(IF($G25&gt;0,IF($G25&gt;=$H25,MAX(,MIN(T$9,$H25+24/24)-MAX(T$8,$G25)),MAX(,MIN(T$9,$H25)-MAX(T$8,$G25))),0)&lt;0,0,IF($G25&gt;0,IF($G25&gt;=$H25,MAX(,MIN(T$9,$H25+24/24)-MAX(T$8,$G25)),MAX(,MIN(T$9,$H25)-MAX(T$8,$G25))),0)))</f>
        <v/>
      </c>
      <c r="U26" s="227" t="str">
        <f t="shared" si="36"/>
        <v/>
      </c>
      <c r="V26" s="252">
        <f t="shared" si="3"/>
        <v>0</v>
      </c>
      <c r="W26" s="253">
        <f t="shared" si="10"/>
        <v>0</v>
      </c>
      <c r="X26" s="254">
        <f t="shared" si="11"/>
        <v>0</v>
      </c>
      <c r="Y26" s="255">
        <f t="shared" si="12"/>
        <v>0</v>
      </c>
      <c r="Z26" s="256">
        <f t="shared" si="13"/>
        <v>0</v>
      </c>
      <c r="AA26" s="257">
        <f t="shared" si="14"/>
        <v>0</v>
      </c>
      <c r="AB26" s="258">
        <f t="shared" si="15"/>
        <v>0</v>
      </c>
      <c r="AC26" s="259">
        <f t="shared" si="16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>IF(D27="","",IF(COUNTIF(Fériés,D27)&gt;0,"Férié",IF(WEEKDAY(D27,2)&lt;=6,"Se","Dim")))</f>
        <v>Dim</v>
      </c>
      <c r="D27" s="143">
        <f t="shared" si="4"/>
        <v>42022</v>
      </c>
      <c r="E27" s="106"/>
      <c r="F27" s="106"/>
      <c r="G27" s="107"/>
      <c r="H27" s="107"/>
      <c r="I27" s="214" t="str">
        <f t="shared" si="28"/>
        <v/>
      </c>
      <c r="J27" s="110"/>
      <c r="K27" s="111"/>
      <c r="L27" s="196" t="str">
        <f t="shared" si="29"/>
        <v/>
      </c>
      <c r="M27" s="235" t="str">
        <f t="shared" si="30"/>
        <v/>
      </c>
      <c r="N27" s="233">
        <f t="shared" si="31"/>
        <v>0</v>
      </c>
      <c r="O27" s="113"/>
      <c r="P27" s="224" t="str">
        <f t="shared" si="7"/>
        <v/>
      </c>
      <c r="Q27" s="241" t="str">
        <f t="shared" si="8"/>
        <v/>
      </c>
      <c r="R27" s="227" t="str">
        <f t="shared" si="9"/>
        <v/>
      </c>
      <c r="S27" s="225" t="str">
        <f t="shared" si="17"/>
        <v/>
      </c>
      <c r="T27" s="226" t="str">
        <f t="shared" ref="T27:U27" si="37">IF(OR(S27="",T$9=""),"",IF(IF($G26&gt;0,IF($G26&gt;=$H26,MAX(,MIN(T$9,$H26+24/24)-MAX(T$8,$G26)),MAX(,MIN(T$9,$H26)-MAX(T$8,$G26))),0)&lt;0,0,IF($G26&gt;0,IF($G26&gt;=$H26,MAX(,MIN(T$9,$H26+24/24)-MAX(T$8,$G26)),MAX(,MIN(T$9,$H26)-MAX(T$8,$G26))),0)))</f>
        <v/>
      </c>
      <c r="U27" s="227" t="str">
        <f t="shared" si="37"/>
        <v/>
      </c>
      <c r="V27" s="252">
        <f t="shared" si="3"/>
        <v>0</v>
      </c>
      <c r="W27" s="253">
        <f t="shared" si="10"/>
        <v>0</v>
      </c>
      <c r="X27" s="254">
        <f t="shared" si="11"/>
        <v>0</v>
      </c>
      <c r="Y27" s="255">
        <f t="shared" si="12"/>
        <v>0</v>
      </c>
      <c r="Z27" s="256">
        <f t="shared" si="13"/>
        <v>0</v>
      </c>
      <c r="AA27" s="257">
        <f t="shared" si="14"/>
        <v>0</v>
      </c>
      <c r="AB27" s="258">
        <f t="shared" si="15"/>
        <v>0</v>
      </c>
      <c r="AC27" s="259">
        <f t="shared" si="16"/>
        <v>0</v>
      </c>
      <c r="AD27" s="38"/>
      <c r="AE27" s="297"/>
      <c r="AF27" s="298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>IF(D28="","",IF(COUNTIF(Fériés,D28)&gt;0,"Férié",IF(WEEKDAY(D28,2)&lt;=6,"Se","Dim")))</f>
        <v>Se</v>
      </c>
      <c r="D28" s="143">
        <f t="shared" si="4"/>
        <v>42023</v>
      </c>
      <c r="E28" s="106"/>
      <c r="F28" s="106"/>
      <c r="G28" s="107"/>
      <c r="H28" s="107"/>
      <c r="I28" s="214" t="str">
        <f t="shared" si="28"/>
        <v/>
      </c>
      <c r="J28" s="110"/>
      <c r="K28" s="111"/>
      <c r="L28" s="196" t="str">
        <f t="shared" si="29"/>
        <v/>
      </c>
      <c r="M28" s="235" t="str">
        <f t="shared" si="30"/>
        <v/>
      </c>
      <c r="N28" s="233">
        <f t="shared" si="31"/>
        <v>0</v>
      </c>
      <c r="O28" s="113"/>
      <c r="P28" s="224" t="str">
        <f t="shared" si="7"/>
        <v/>
      </c>
      <c r="Q28" s="241" t="str">
        <f t="shared" si="8"/>
        <v/>
      </c>
      <c r="R28" s="227" t="str">
        <f t="shared" si="9"/>
        <v/>
      </c>
      <c r="S28" s="225" t="str">
        <f t="shared" si="17"/>
        <v/>
      </c>
      <c r="T28" s="226" t="str">
        <f t="shared" ref="T28:U28" si="38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38"/>
        <v/>
      </c>
      <c r="V28" s="252">
        <f t="shared" si="3"/>
        <v>0</v>
      </c>
      <c r="W28" s="253">
        <f t="shared" si="10"/>
        <v>0</v>
      </c>
      <c r="X28" s="254">
        <f t="shared" si="11"/>
        <v>0</v>
      </c>
      <c r="Y28" s="255">
        <f t="shared" si="12"/>
        <v>0</v>
      </c>
      <c r="Z28" s="256">
        <f t="shared" si="13"/>
        <v>0</v>
      </c>
      <c r="AA28" s="257">
        <f t="shared" si="14"/>
        <v>0</v>
      </c>
      <c r="AB28" s="258">
        <f t="shared" si="15"/>
        <v>0</v>
      </c>
      <c r="AC28" s="259">
        <f t="shared" si="16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>IF(D29="","",IF(COUNTIF(Fériés,D29)&gt;0,"Férié",IF(WEEKDAY(D29,2)&lt;=6,"Se","Dim")))</f>
        <v>Se</v>
      </c>
      <c r="D29" s="143">
        <f t="shared" si="4"/>
        <v>42024</v>
      </c>
      <c r="E29" s="106"/>
      <c r="F29" s="106"/>
      <c r="G29" s="107"/>
      <c r="H29" s="107"/>
      <c r="I29" s="214" t="str">
        <f t="shared" si="28"/>
        <v/>
      </c>
      <c r="J29" s="110"/>
      <c r="K29" s="111"/>
      <c r="L29" s="196" t="str">
        <f t="shared" si="29"/>
        <v/>
      </c>
      <c r="M29" s="235" t="str">
        <f t="shared" si="30"/>
        <v/>
      </c>
      <c r="N29" s="233">
        <f t="shared" si="31"/>
        <v>0</v>
      </c>
      <c r="O29" s="113"/>
      <c r="P29" s="224" t="str">
        <f t="shared" si="7"/>
        <v/>
      </c>
      <c r="Q29" s="241" t="str">
        <f t="shared" si="8"/>
        <v/>
      </c>
      <c r="R29" s="227" t="str">
        <f t="shared" si="9"/>
        <v/>
      </c>
      <c r="S29" s="225" t="str">
        <f t="shared" si="17"/>
        <v/>
      </c>
      <c r="T29" s="226" t="str">
        <f t="shared" ref="T29:U29" si="39">IF(OR(S29="",T$9=""),"",IF(IF($G28&gt;0,IF($G28&gt;=$H28,MAX(,MIN(T$9,$H28+24/24)-MAX(T$8,$G28)),MAX(,MIN(T$9,$H28)-MAX(T$8,$G28))),0)&lt;0,0,IF($G28&gt;0,IF($G28&gt;=$H28,MAX(,MIN(T$9,$H28+24/24)-MAX(T$8,$G28)),MAX(,MIN(T$9,$H28)-MAX(T$8,$G28))),0)))</f>
        <v/>
      </c>
      <c r="U29" s="227" t="str">
        <f t="shared" si="39"/>
        <v/>
      </c>
      <c r="V29" s="252">
        <f t="shared" si="3"/>
        <v>0</v>
      </c>
      <c r="W29" s="253">
        <f t="shared" si="10"/>
        <v>0</v>
      </c>
      <c r="X29" s="254">
        <f t="shared" si="11"/>
        <v>0</v>
      </c>
      <c r="Y29" s="255">
        <f t="shared" si="12"/>
        <v>0</v>
      </c>
      <c r="Z29" s="256">
        <f t="shared" si="13"/>
        <v>0</v>
      </c>
      <c r="AA29" s="257">
        <f t="shared" si="14"/>
        <v>0</v>
      </c>
      <c r="AB29" s="258">
        <f t="shared" si="15"/>
        <v>0</v>
      </c>
      <c r="AC29" s="259">
        <f t="shared" si="16"/>
        <v>0</v>
      </c>
      <c r="AD29" s="38"/>
      <c r="AE29" s="297"/>
      <c r="AF29" s="298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>IF(D30="","",IF(COUNTIF(Fériés,D30)&gt;0,"Férié",IF(WEEKDAY(D30,2)&lt;=6,"Se","Dim")))</f>
        <v>Se</v>
      </c>
      <c r="D30" s="143">
        <f t="shared" si="4"/>
        <v>42025</v>
      </c>
      <c r="E30" s="106"/>
      <c r="F30" s="106"/>
      <c r="G30" s="107"/>
      <c r="H30" s="107"/>
      <c r="I30" s="214" t="str">
        <f t="shared" si="28"/>
        <v/>
      </c>
      <c r="J30" s="110"/>
      <c r="K30" s="111"/>
      <c r="L30" s="196" t="str">
        <f t="shared" si="29"/>
        <v/>
      </c>
      <c r="M30" s="235" t="str">
        <f t="shared" si="30"/>
        <v/>
      </c>
      <c r="N30" s="233">
        <f t="shared" si="31"/>
        <v>0</v>
      </c>
      <c r="O30" s="113"/>
      <c r="P30" s="224" t="str">
        <f t="shared" si="7"/>
        <v/>
      </c>
      <c r="Q30" s="241" t="str">
        <f t="shared" si="8"/>
        <v/>
      </c>
      <c r="R30" s="227" t="str">
        <f t="shared" si="9"/>
        <v/>
      </c>
      <c r="S30" s="225" t="str">
        <f t="shared" si="17"/>
        <v/>
      </c>
      <c r="T30" s="226" t="str">
        <f t="shared" ref="T30:U30" si="40">IF(OR(S30="",T$9=""),"",IF(IF($G29&gt;0,IF($G29&gt;=$H29,MAX(,MIN(T$9,$H29+24/24)-MAX(T$8,$G29)),MAX(,MIN(T$9,$H29)-MAX(T$8,$G29))),0)&lt;0,0,IF($G29&gt;0,IF($G29&gt;=$H29,MAX(,MIN(T$9,$H29+24/24)-MAX(T$8,$G29)),MAX(,MIN(T$9,$H29)-MAX(T$8,$G29))),0)))</f>
        <v/>
      </c>
      <c r="U30" s="227" t="str">
        <f t="shared" si="40"/>
        <v/>
      </c>
      <c r="V30" s="252">
        <f t="shared" si="3"/>
        <v>0</v>
      </c>
      <c r="W30" s="253">
        <f t="shared" si="10"/>
        <v>0</v>
      </c>
      <c r="X30" s="254">
        <f t="shared" si="11"/>
        <v>0</v>
      </c>
      <c r="Y30" s="255">
        <f t="shared" si="12"/>
        <v>0</v>
      </c>
      <c r="Z30" s="256">
        <f t="shared" si="13"/>
        <v>0</v>
      </c>
      <c r="AA30" s="257">
        <f t="shared" si="14"/>
        <v>0</v>
      </c>
      <c r="AB30" s="258">
        <f t="shared" si="15"/>
        <v>0</v>
      </c>
      <c r="AC30" s="259">
        <f t="shared" si="16"/>
        <v>0</v>
      </c>
      <c r="AD30" s="41"/>
      <c r="AE30" s="87" t="s">
        <v>62</v>
      </c>
      <c r="AF30" s="193">
        <f>SUM(J10:J59,K10:K59)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>IF(D31="","",IF(COUNTIF(Fériés,D31)&gt;0,"Férié",IF(WEEKDAY(D31,2)&lt;=6,"Se","Dim")))</f>
        <v>Se</v>
      </c>
      <c r="D31" s="143">
        <f t="shared" si="4"/>
        <v>42026</v>
      </c>
      <c r="E31" s="106"/>
      <c r="F31" s="106"/>
      <c r="G31" s="107"/>
      <c r="H31" s="107"/>
      <c r="I31" s="214" t="str">
        <f t="shared" si="28"/>
        <v/>
      </c>
      <c r="J31" s="110"/>
      <c r="K31" s="111"/>
      <c r="L31" s="196" t="str">
        <f t="shared" si="29"/>
        <v/>
      </c>
      <c r="M31" s="235" t="str">
        <f t="shared" si="30"/>
        <v/>
      </c>
      <c r="N31" s="233">
        <f t="shared" si="31"/>
        <v>0</v>
      </c>
      <c r="O31" s="113"/>
      <c r="P31" s="224" t="str">
        <f t="shared" si="7"/>
        <v/>
      </c>
      <c r="Q31" s="241" t="str">
        <f t="shared" si="8"/>
        <v/>
      </c>
      <c r="R31" s="227" t="str">
        <f t="shared" si="9"/>
        <v/>
      </c>
      <c r="S31" s="225" t="str">
        <f t="shared" si="17"/>
        <v/>
      </c>
      <c r="T31" s="226" t="str">
        <f t="shared" ref="T31:U31" si="41">IF(OR(S31="",T$9=""),"",IF(IF($G30&gt;0,IF($G30&gt;=$H30,MAX(,MIN(T$9,$H30+24/24)-MAX(T$8,$G30)),MAX(,MIN(T$9,$H30)-MAX(T$8,$G30))),0)&lt;0,0,IF($G30&gt;0,IF($G30&gt;=$H30,MAX(,MIN(T$9,$H30+24/24)-MAX(T$8,$G30)),MAX(,MIN(T$9,$H30)-MAX(T$8,$G30))),0)))</f>
        <v/>
      </c>
      <c r="U31" s="227" t="str">
        <f t="shared" si="41"/>
        <v/>
      </c>
      <c r="V31" s="252">
        <f t="shared" si="3"/>
        <v>0</v>
      </c>
      <c r="W31" s="253">
        <f t="shared" si="10"/>
        <v>0</v>
      </c>
      <c r="X31" s="254">
        <f t="shared" si="11"/>
        <v>0</v>
      </c>
      <c r="Y31" s="255">
        <f t="shared" si="12"/>
        <v>0</v>
      </c>
      <c r="Z31" s="256">
        <f t="shared" si="13"/>
        <v>0</v>
      </c>
      <c r="AA31" s="257">
        <f t="shared" si="14"/>
        <v>0</v>
      </c>
      <c r="AB31" s="258">
        <f t="shared" si="15"/>
        <v>0</v>
      </c>
      <c r="AC31" s="259">
        <f t="shared" si="16"/>
        <v>0</v>
      </c>
      <c r="AD31" s="38"/>
      <c r="AE31" s="305"/>
      <c r="AF31" s="30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>IF(D32="","",IF(COUNTIF(Fériés,D32)&gt;0,"Férié",IF(WEEKDAY(D32,2)&lt;=6,"Se","Dim")))</f>
        <v>Se</v>
      </c>
      <c r="D32" s="143">
        <f t="shared" si="4"/>
        <v>42027</v>
      </c>
      <c r="E32" s="106"/>
      <c r="F32" s="106"/>
      <c r="G32" s="107"/>
      <c r="H32" s="107"/>
      <c r="I32" s="214" t="str">
        <f t="shared" si="28"/>
        <v/>
      </c>
      <c r="J32" s="110"/>
      <c r="K32" s="111"/>
      <c r="L32" s="196" t="str">
        <f t="shared" si="29"/>
        <v/>
      </c>
      <c r="M32" s="235" t="str">
        <f t="shared" si="30"/>
        <v/>
      </c>
      <c r="N32" s="233">
        <f t="shared" si="31"/>
        <v>0</v>
      </c>
      <c r="O32" s="113"/>
      <c r="P32" s="224" t="str">
        <f t="shared" si="7"/>
        <v/>
      </c>
      <c r="Q32" s="241" t="str">
        <f t="shared" si="8"/>
        <v/>
      </c>
      <c r="R32" s="227" t="str">
        <f t="shared" si="9"/>
        <v/>
      </c>
      <c r="S32" s="225" t="str">
        <f t="shared" si="17"/>
        <v/>
      </c>
      <c r="T32" s="226" t="str">
        <f t="shared" ref="T32:U32" si="42">IF(OR(S32="",T$9=""),"",IF(IF($G31&gt;0,IF($G31&gt;=$H31,MAX(,MIN(T$9,$H31+24/24)-MAX(T$8,$G31)),MAX(,MIN(T$9,$H31)-MAX(T$8,$G31))),0)&lt;0,0,IF($G31&gt;0,IF($G31&gt;=$H31,MAX(,MIN(T$9,$H31+24/24)-MAX(T$8,$G31)),MAX(,MIN(T$9,$H31)-MAX(T$8,$G31))),0)))</f>
        <v/>
      </c>
      <c r="U32" s="227" t="str">
        <f t="shared" si="42"/>
        <v/>
      </c>
      <c r="V32" s="252">
        <f t="shared" si="3"/>
        <v>0</v>
      </c>
      <c r="W32" s="253">
        <f t="shared" si="10"/>
        <v>0</v>
      </c>
      <c r="X32" s="254">
        <f t="shared" si="11"/>
        <v>0</v>
      </c>
      <c r="Y32" s="255">
        <f t="shared" si="12"/>
        <v>0</v>
      </c>
      <c r="Z32" s="256">
        <f t="shared" si="13"/>
        <v>0</v>
      </c>
      <c r="AA32" s="257">
        <f t="shared" si="14"/>
        <v>0</v>
      </c>
      <c r="AB32" s="258">
        <f t="shared" si="15"/>
        <v>0</v>
      </c>
      <c r="AC32" s="259">
        <f t="shared" si="16"/>
        <v>0</v>
      </c>
      <c r="AD32" s="41"/>
      <c r="AE32" s="87" t="s">
        <v>63</v>
      </c>
      <c r="AF32" s="193">
        <f>SUM(J10:J59)</f>
        <v>0</v>
      </c>
      <c r="AG32" s="23"/>
      <c r="AH32" s="150"/>
      <c r="AI32" s="307"/>
      <c r="AJ32" s="307"/>
      <c r="AK32" s="30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>IF(D33="","",IF(COUNTIF(Fériés,D33)&gt;0,"Férié",IF(WEEKDAY(D33,2)&lt;=6,"Se","Dim")))</f>
        <v>Se</v>
      </c>
      <c r="D33" s="143">
        <f t="shared" si="4"/>
        <v>42028</v>
      </c>
      <c r="E33" s="106"/>
      <c r="F33" s="106"/>
      <c r="G33" s="107"/>
      <c r="H33" s="107"/>
      <c r="I33" s="214" t="str">
        <f t="shared" si="28"/>
        <v/>
      </c>
      <c r="J33" s="110"/>
      <c r="K33" s="111"/>
      <c r="L33" s="196" t="str">
        <f t="shared" si="29"/>
        <v/>
      </c>
      <c r="M33" s="235" t="str">
        <f t="shared" si="30"/>
        <v/>
      </c>
      <c r="N33" s="233">
        <f t="shared" si="31"/>
        <v>0</v>
      </c>
      <c r="O33" s="113"/>
      <c r="P33" s="224" t="str">
        <f t="shared" si="7"/>
        <v/>
      </c>
      <c r="Q33" s="241" t="str">
        <f t="shared" si="8"/>
        <v/>
      </c>
      <c r="R33" s="227" t="str">
        <f t="shared" si="9"/>
        <v/>
      </c>
      <c r="S33" s="225" t="str">
        <f t="shared" si="17"/>
        <v/>
      </c>
      <c r="T33" s="226" t="str">
        <f t="shared" ref="T33:U33" si="43">IF(OR(S33="",T$9=""),"",IF(IF($G32&gt;0,IF($G32&gt;=$H32,MAX(,MIN(T$9,$H32+24/24)-MAX(T$8,$G32)),MAX(,MIN(T$9,$H32)-MAX(T$8,$G32))),0)&lt;0,0,IF($G32&gt;0,IF($G32&gt;=$H32,MAX(,MIN(T$9,$H32+24/24)-MAX(T$8,$G32)),MAX(,MIN(T$9,$H32)-MAX(T$8,$G32))),0)))</f>
        <v/>
      </c>
      <c r="U33" s="227" t="str">
        <f t="shared" si="43"/>
        <v/>
      </c>
      <c r="V33" s="252">
        <f t="shared" si="3"/>
        <v>0</v>
      </c>
      <c r="W33" s="253">
        <f t="shared" si="10"/>
        <v>0</v>
      </c>
      <c r="X33" s="254">
        <f t="shared" si="11"/>
        <v>0</v>
      </c>
      <c r="Y33" s="255">
        <f t="shared" si="12"/>
        <v>0</v>
      </c>
      <c r="Z33" s="256">
        <f t="shared" si="13"/>
        <v>0</v>
      </c>
      <c r="AA33" s="257">
        <f t="shared" si="14"/>
        <v>0</v>
      </c>
      <c r="AB33" s="258">
        <f t="shared" si="15"/>
        <v>0</v>
      </c>
      <c r="AC33" s="259">
        <f t="shared" si="16"/>
        <v>0</v>
      </c>
      <c r="AD33" s="41"/>
      <c r="AE33" s="305"/>
      <c r="AF33" s="306"/>
      <c r="AG33" s="23"/>
      <c r="AH33" s="150"/>
      <c r="AI33" s="307"/>
      <c r="AJ33" s="307"/>
      <c r="AK33" s="30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>IF(D34="","",IF(COUNTIF(Fériés,D34)&gt;0,"Férié",IF(WEEKDAY(D34,2)&lt;=6,"Se","Dim")))</f>
        <v>Dim</v>
      </c>
      <c r="D34" s="143">
        <f t="shared" si="4"/>
        <v>42029</v>
      </c>
      <c r="E34" s="106"/>
      <c r="F34" s="106"/>
      <c r="G34" s="107"/>
      <c r="H34" s="107"/>
      <c r="I34" s="214" t="str">
        <f t="shared" si="28"/>
        <v/>
      </c>
      <c r="J34" s="110"/>
      <c r="K34" s="111"/>
      <c r="L34" s="196" t="str">
        <f t="shared" si="29"/>
        <v/>
      </c>
      <c r="M34" s="235" t="str">
        <f t="shared" si="30"/>
        <v/>
      </c>
      <c r="N34" s="233">
        <f t="shared" si="31"/>
        <v>0</v>
      </c>
      <c r="O34" s="113"/>
      <c r="P34" s="224" t="str">
        <f t="shared" si="7"/>
        <v/>
      </c>
      <c r="Q34" s="241" t="str">
        <f t="shared" si="8"/>
        <v/>
      </c>
      <c r="R34" s="227" t="str">
        <f t="shared" si="9"/>
        <v/>
      </c>
      <c r="S34" s="225" t="str">
        <f t="shared" si="17"/>
        <v/>
      </c>
      <c r="T34" s="226" t="str">
        <f t="shared" ref="T34:U34" si="44">IF(OR(S34="",T$9=""),"",IF(IF($G33&gt;0,IF($G33&gt;=$H33,MAX(,MIN(T$9,$H33+24/24)-MAX(T$8,$G33)),MAX(,MIN(T$9,$H33)-MAX(T$8,$G33))),0)&lt;0,0,IF($G33&gt;0,IF($G33&gt;=$H33,MAX(,MIN(T$9,$H33+24/24)-MAX(T$8,$G33)),MAX(,MIN(T$9,$H33)-MAX(T$8,$G33))),0)))</f>
        <v/>
      </c>
      <c r="U34" s="227" t="str">
        <f t="shared" si="44"/>
        <v/>
      </c>
      <c r="V34" s="252">
        <f t="shared" si="3"/>
        <v>0</v>
      </c>
      <c r="W34" s="253">
        <f t="shared" si="10"/>
        <v>0</v>
      </c>
      <c r="X34" s="254">
        <f t="shared" si="11"/>
        <v>0</v>
      </c>
      <c r="Y34" s="255">
        <f t="shared" si="12"/>
        <v>0</v>
      </c>
      <c r="Z34" s="256">
        <f t="shared" si="13"/>
        <v>0</v>
      </c>
      <c r="AA34" s="257">
        <f t="shared" si="14"/>
        <v>0</v>
      </c>
      <c r="AB34" s="258">
        <f t="shared" si="15"/>
        <v>0</v>
      </c>
      <c r="AC34" s="259">
        <f t="shared" si="16"/>
        <v>0</v>
      </c>
      <c r="AD34" s="41"/>
      <c r="AE34" s="85" t="s">
        <v>64</v>
      </c>
      <c r="AF34" s="192">
        <f>SUM(K10:K59)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>IF(D35="","",IF(COUNTIF(Fériés,D35)&gt;0,"Férié",IF(WEEKDAY(D35,2)&lt;=6,"Se","Dim")))</f>
        <v>Se</v>
      </c>
      <c r="D35" s="143">
        <f t="shared" si="4"/>
        <v>42030</v>
      </c>
      <c r="E35" s="106"/>
      <c r="F35" s="106"/>
      <c r="G35" s="107"/>
      <c r="H35" s="107"/>
      <c r="I35" s="214" t="str">
        <f t="shared" si="28"/>
        <v/>
      </c>
      <c r="J35" s="110"/>
      <c r="K35" s="111"/>
      <c r="L35" s="196" t="str">
        <f t="shared" si="29"/>
        <v/>
      </c>
      <c r="M35" s="235" t="str">
        <f t="shared" si="30"/>
        <v/>
      </c>
      <c r="N35" s="233">
        <f t="shared" si="31"/>
        <v>0</v>
      </c>
      <c r="O35" s="113"/>
      <c r="P35" s="224" t="str">
        <f t="shared" si="7"/>
        <v/>
      </c>
      <c r="Q35" s="241" t="str">
        <f t="shared" si="8"/>
        <v/>
      </c>
      <c r="R35" s="227" t="str">
        <f t="shared" si="9"/>
        <v/>
      </c>
      <c r="S35" s="225" t="str">
        <f t="shared" si="17"/>
        <v/>
      </c>
      <c r="T35" s="226" t="str">
        <f t="shared" ref="T35:U35" si="45">IF(OR(S35="",T$9=""),"",IF(IF($G34&gt;0,IF($G34&gt;=$H34,MAX(,MIN(T$9,$H34+24/24)-MAX(T$8,$G34)),MAX(,MIN(T$9,$H34)-MAX(T$8,$G34))),0)&lt;0,0,IF($G34&gt;0,IF($G34&gt;=$H34,MAX(,MIN(T$9,$H34+24/24)-MAX(T$8,$G34)),MAX(,MIN(T$9,$H34)-MAX(T$8,$G34))),0)))</f>
        <v/>
      </c>
      <c r="U35" s="227" t="str">
        <f t="shared" si="45"/>
        <v/>
      </c>
      <c r="V35" s="252">
        <f t="shared" si="3"/>
        <v>0</v>
      </c>
      <c r="W35" s="253">
        <f t="shared" si="10"/>
        <v>0</v>
      </c>
      <c r="X35" s="254">
        <f t="shared" si="11"/>
        <v>0</v>
      </c>
      <c r="Y35" s="255">
        <f t="shared" si="12"/>
        <v>0</v>
      </c>
      <c r="Z35" s="256">
        <f t="shared" si="13"/>
        <v>0</v>
      </c>
      <c r="AA35" s="257">
        <f t="shared" si="14"/>
        <v>0</v>
      </c>
      <c r="AB35" s="258">
        <f t="shared" si="15"/>
        <v>0</v>
      </c>
      <c r="AC35" s="259">
        <f t="shared" si="16"/>
        <v>0</v>
      </c>
      <c r="AD35" s="41"/>
      <c r="AE35" s="297"/>
      <c r="AF35" s="298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>IF(D36="","",IF(COUNTIF(Fériés,D36)&gt;0,"Férié",IF(WEEKDAY(D36,2)&lt;=6,"Se","Dim")))</f>
        <v>Se</v>
      </c>
      <c r="D36" s="143">
        <f t="shared" si="4"/>
        <v>42031</v>
      </c>
      <c r="E36" s="106"/>
      <c r="F36" s="106"/>
      <c r="G36" s="107"/>
      <c r="H36" s="107"/>
      <c r="I36" s="214" t="str">
        <f t="shared" si="28"/>
        <v/>
      </c>
      <c r="J36" s="110"/>
      <c r="K36" s="111"/>
      <c r="L36" s="196" t="str">
        <f t="shared" si="29"/>
        <v/>
      </c>
      <c r="M36" s="235" t="str">
        <f t="shared" si="30"/>
        <v/>
      </c>
      <c r="N36" s="233">
        <f t="shared" si="31"/>
        <v>0</v>
      </c>
      <c r="O36" s="113"/>
      <c r="P36" s="224" t="str">
        <f t="shared" si="7"/>
        <v/>
      </c>
      <c r="Q36" s="241" t="str">
        <f t="shared" si="8"/>
        <v/>
      </c>
      <c r="R36" s="227" t="str">
        <f t="shared" si="9"/>
        <v/>
      </c>
      <c r="S36" s="225" t="str">
        <f t="shared" si="17"/>
        <v/>
      </c>
      <c r="T36" s="226" t="str">
        <f t="shared" ref="T36:U36" si="46">IF(OR(S36="",T$9=""),"",IF(IF($G35&gt;0,IF($G35&gt;=$H35,MAX(,MIN(T$9,$H35+24/24)-MAX(T$8,$G35)),MAX(,MIN(T$9,$H35)-MAX(T$8,$G35))),0)&lt;0,0,IF($G35&gt;0,IF($G35&gt;=$H35,MAX(,MIN(T$9,$H35+24/24)-MAX(T$8,$G35)),MAX(,MIN(T$9,$H35)-MAX(T$8,$G35))),0)))</f>
        <v/>
      </c>
      <c r="U36" s="227" t="str">
        <f t="shared" si="46"/>
        <v/>
      </c>
      <c r="V36" s="252">
        <f t="shared" si="3"/>
        <v>0</v>
      </c>
      <c r="W36" s="253">
        <f t="shared" si="10"/>
        <v>0</v>
      </c>
      <c r="X36" s="254">
        <f t="shared" si="11"/>
        <v>0</v>
      </c>
      <c r="Y36" s="255">
        <f t="shared" si="12"/>
        <v>0</v>
      </c>
      <c r="Z36" s="256">
        <f t="shared" si="13"/>
        <v>0</v>
      </c>
      <c r="AA36" s="257">
        <f t="shared" si="14"/>
        <v>0</v>
      </c>
      <c r="AB36" s="258">
        <f t="shared" si="15"/>
        <v>0</v>
      </c>
      <c r="AC36" s="259">
        <f t="shared" si="16"/>
        <v>0</v>
      </c>
      <c r="AD36" s="41"/>
      <c r="AE36" s="85" t="s">
        <v>65</v>
      </c>
      <c r="AF36" s="89">
        <f>COUNTA(G10:G59)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>IF(D37="","",IF(COUNTIF(Fériés,D37)&gt;0,"Férié",IF(WEEKDAY(D37,2)&lt;=6,"Se","Dim")))</f>
        <v>Se</v>
      </c>
      <c r="D37" s="143">
        <f t="shared" si="4"/>
        <v>42032</v>
      </c>
      <c r="E37" s="106"/>
      <c r="F37" s="106"/>
      <c r="G37" s="107"/>
      <c r="H37" s="107"/>
      <c r="I37" s="214" t="str">
        <f t="shared" si="28"/>
        <v/>
      </c>
      <c r="J37" s="110"/>
      <c r="K37" s="111"/>
      <c r="L37" s="196" t="str">
        <f t="shared" si="29"/>
        <v/>
      </c>
      <c r="M37" s="235" t="str">
        <f t="shared" si="30"/>
        <v/>
      </c>
      <c r="N37" s="233">
        <f t="shared" si="31"/>
        <v>0</v>
      </c>
      <c r="O37" s="113"/>
      <c r="P37" s="224" t="str">
        <f t="shared" si="7"/>
        <v/>
      </c>
      <c r="Q37" s="241" t="str">
        <f t="shared" si="8"/>
        <v/>
      </c>
      <c r="R37" s="227" t="str">
        <f t="shared" si="9"/>
        <v/>
      </c>
      <c r="S37" s="225" t="str">
        <f t="shared" si="17"/>
        <v/>
      </c>
      <c r="T37" s="226" t="str">
        <f t="shared" ref="T37:U37" si="47">IF(OR(S37="",T$9=""),"",IF(IF($G36&gt;0,IF($G36&gt;=$H36,MAX(,MIN(T$9,$H36+24/24)-MAX(T$8,$G36)),MAX(,MIN(T$9,$H36)-MAX(T$8,$G36))),0)&lt;0,0,IF($G36&gt;0,IF($G36&gt;=$H36,MAX(,MIN(T$9,$H36+24/24)-MAX(T$8,$G36)),MAX(,MIN(T$9,$H36)-MAX(T$8,$G36))),0)))</f>
        <v/>
      </c>
      <c r="U37" s="227" t="str">
        <f t="shared" si="47"/>
        <v/>
      </c>
      <c r="V37" s="252">
        <f t="shared" si="3"/>
        <v>0</v>
      </c>
      <c r="W37" s="253">
        <f t="shared" si="10"/>
        <v>0</v>
      </c>
      <c r="X37" s="254">
        <f t="shared" si="11"/>
        <v>0</v>
      </c>
      <c r="Y37" s="255">
        <f t="shared" si="12"/>
        <v>0</v>
      </c>
      <c r="Z37" s="256">
        <f t="shared" si="13"/>
        <v>0</v>
      </c>
      <c r="AA37" s="257">
        <f t="shared" si="14"/>
        <v>0</v>
      </c>
      <c r="AB37" s="258">
        <f t="shared" si="15"/>
        <v>0</v>
      </c>
      <c r="AC37" s="259">
        <f t="shared" si="16"/>
        <v>0</v>
      </c>
      <c r="AD37" s="41"/>
      <c r="AE37" s="297"/>
      <c r="AF37" s="298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>IF(D38="","",IF(COUNTIF(Fériés,D38)&gt;0,"Férié",IF(WEEKDAY(D38,2)&lt;=6,"Se","Dim")))</f>
        <v>Se</v>
      </c>
      <c r="D38" s="143">
        <f t="shared" si="4"/>
        <v>42033</v>
      </c>
      <c r="E38" s="106"/>
      <c r="F38" s="106"/>
      <c r="G38" s="107"/>
      <c r="H38" s="107"/>
      <c r="I38" s="214" t="str">
        <f t="shared" si="28"/>
        <v/>
      </c>
      <c r="J38" s="110"/>
      <c r="K38" s="111"/>
      <c r="L38" s="196" t="str">
        <f t="shared" si="29"/>
        <v/>
      </c>
      <c r="M38" s="235" t="str">
        <f t="shared" si="30"/>
        <v/>
      </c>
      <c r="N38" s="233">
        <f t="shared" si="31"/>
        <v>0</v>
      </c>
      <c r="O38" s="113"/>
      <c r="P38" s="224" t="str">
        <f t="shared" si="7"/>
        <v/>
      </c>
      <c r="Q38" s="241" t="str">
        <f t="shared" si="8"/>
        <v/>
      </c>
      <c r="R38" s="227" t="str">
        <f t="shared" si="9"/>
        <v/>
      </c>
      <c r="S38" s="225" t="str">
        <f t="shared" si="17"/>
        <v/>
      </c>
      <c r="T38" s="226" t="str">
        <f t="shared" ref="T38:U38" si="48">IF(OR(S38="",T$9=""),"",IF(IF($G37&gt;0,IF($G37&gt;=$H37,MAX(,MIN(T$9,$H37+24/24)-MAX(T$8,$G37)),MAX(,MIN(T$9,$H37)-MAX(T$8,$G37))),0)&lt;0,0,IF($G37&gt;0,IF($G37&gt;=$H37,MAX(,MIN(T$9,$H37+24/24)-MAX(T$8,$G37)),MAX(,MIN(T$9,$H37)-MAX(T$8,$G37))),0)))</f>
        <v/>
      </c>
      <c r="U38" s="227" t="str">
        <f t="shared" si="48"/>
        <v/>
      </c>
      <c r="V38" s="252">
        <f t="shared" si="3"/>
        <v>0</v>
      </c>
      <c r="W38" s="253">
        <f t="shared" si="10"/>
        <v>0</v>
      </c>
      <c r="X38" s="254">
        <f t="shared" si="11"/>
        <v>0</v>
      </c>
      <c r="Y38" s="255">
        <f t="shared" si="12"/>
        <v>0</v>
      </c>
      <c r="Z38" s="256">
        <f t="shared" si="13"/>
        <v>0</v>
      </c>
      <c r="AA38" s="257">
        <f t="shared" si="14"/>
        <v>0</v>
      </c>
      <c r="AB38" s="258">
        <f t="shared" si="15"/>
        <v>0</v>
      </c>
      <c r="AC38" s="259">
        <f t="shared" si="16"/>
        <v>0</v>
      </c>
      <c r="AD38" s="41"/>
      <c r="AE38" s="90" t="s">
        <v>66</v>
      </c>
      <c r="AF38" s="192">
        <f>SUM(M10:M59)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>IF(D39="","",IF(COUNTIF(Fériés,D39)&gt;0,"Férié",IF(WEEKDAY(D39,2)&lt;=6,"Se","Dim")))</f>
        <v>Se</v>
      </c>
      <c r="D39" s="143">
        <f t="shared" si="4"/>
        <v>42034</v>
      </c>
      <c r="E39" s="106"/>
      <c r="F39" s="106"/>
      <c r="G39" s="107"/>
      <c r="H39" s="107"/>
      <c r="I39" s="214" t="str">
        <f t="shared" si="28"/>
        <v/>
      </c>
      <c r="J39" s="110"/>
      <c r="K39" s="111"/>
      <c r="L39" s="196" t="str">
        <f t="shared" si="29"/>
        <v/>
      </c>
      <c r="M39" s="235" t="str">
        <f t="shared" si="30"/>
        <v/>
      </c>
      <c r="N39" s="233">
        <f t="shared" si="31"/>
        <v>0</v>
      </c>
      <c r="O39" s="113"/>
      <c r="P39" s="224" t="str">
        <f t="shared" si="7"/>
        <v/>
      </c>
      <c r="Q39" s="241" t="str">
        <f t="shared" si="8"/>
        <v/>
      </c>
      <c r="R39" s="227" t="str">
        <f t="shared" si="9"/>
        <v/>
      </c>
      <c r="S39" s="225" t="str">
        <f t="shared" si="17"/>
        <v/>
      </c>
      <c r="T39" s="226" t="str">
        <f t="shared" ref="T39:U39" si="49">IF(OR(S39="",T$9=""),"",IF(IF($G38&gt;0,IF($G38&gt;=$H38,MAX(,MIN(T$9,$H38+24/24)-MAX(T$8,$G38)),MAX(,MIN(T$9,$H38)-MAX(T$8,$G38))),0)&lt;0,0,IF($G38&gt;0,IF($G38&gt;=$H38,MAX(,MIN(T$9,$H38+24/24)-MAX(T$8,$G38)),MAX(,MIN(T$9,$H38)-MAX(T$8,$G38))),0)))</f>
        <v/>
      </c>
      <c r="U39" s="227" t="str">
        <f t="shared" si="49"/>
        <v/>
      </c>
      <c r="V39" s="252">
        <f t="shared" si="3"/>
        <v>0</v>
      </c>
      <c r="W39" s="253">
        <f t="shared" si="10"/>
        <v>0</v>
      </c>
      <c r="X39" s="254">
        <f t="shared" si="11"/>
        <v>0</v>
      </c>
      <c r="Y39" s="255">
        <f t="shared" si="12"/>
        <v>0</v>
      </c>
      <c r="Z39" s="256">
        <f t="shared" si="13"/>
        <v>0</v>
      </c>
      <c r="AA39" s="257">
        <f t="shared" si="14"/>
        <v>0</v>
      </c>
      <c r="AB39" s="258">
        <f t="shared" si="15"/>
        <v>0</v>
      </c>
      <c r="AC39" s="259">
        <f t="shared" si="16"/>
        <v>0</v>
      </c>
      <c r="AD39" s="41"/>
      <c r="AE39" s="301"/>
      <c r="AF39" s="30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>IF(D40="","",IF(COUNTIF(Fériés,D40)&gt;0,"Férié",IF(WEEKDAY(D40,2)&lt;=6,"Se","Dim")))</f>
        <v>Se</v>
      </c>
      <c r="D40" s="143">
        <f t="shared" si="4"/>
        <v>42035</v>
      </c>
      <c r="E40" s="106"/>
      <c r="F40" s="106"/>
      <c r="G40" s="107"/>
      <c r="H40" s="107"/>
      <c r="I40" s="214" t="str">
        <f t="shared" si="28"/>
        <v/>
      </c>
      <c r="J40" s="110"/>
      <c r="K40" s="111"/>
      <c r="L40" s="196" t="str">
        <f t="shared" si="29"/>
        <v/>
      </c>
      <c r="M40" s="235" t="str">
        <f t="shared" si="30"/>
        <v/>
      </c>
      <c r="N40" s="233">
        <f t="shared" si="31"/>
        <v>0</v>
      </c>
      <c r="O40" s="113"/>
      <c r="P40" s="224" t="str">
        <f t="shared" si="7"/>
        <v/>
      </c>
      <c r="Q40" s="241" t="str">
        <f t="shared" si="8"/>
        <v/>
      </c>
      <c r="R40" s="227" t="str">
        <f t="shared" si="9"/>
        <v/>
      </c>
      <c r="S40" s="225" t="str">
        <f t="shared" si="17"/>
        <v/>
      </c>
      <c r="T40" s="226" t="str">
        <f t="shared" ref="T40:U40" si="50">IF(OR(S40="",T$9=""),"",IF(IF($G39&gt;0,IF($G39&gt;=$H39,MAX(,MIN(T$9,$H39+24/24)-MAX(T$8,$G39)),MAX(,MIN(T$9,$H39)-MAX(T$8,$G39))),0)&lt;0,0,IF($G39&gt;0,IF($G39&gt;=$H39,MAX(,MIN(T$9,$H39+24/24)-MAX(T$8,$G39)),MAX(,MIN(T$9,$H39)-MAX(T$8,$G39))),0)))</f>
        <v/>
      </c>
      <c r="U40" s="227" t="str">
        <f t="shared" si="50"/>
        <v/>
      </c>
      <c r="V40" s="252">
        <f t="shared" si="3"/>
        <v>0</v>
      </c>
      <c r="W40" s="253">
        <f t="shared" si="10"/>
        <v>0</v>
      </c>
      <c r="X40" s="254">
        <f t="shared" si="11"/>
        <v>0</v>
      </c>
      <c r="Y40" s="255">
        <f t="shared" si="12"/>
        <v>0</v>
      </c>
      <c r="Z40" s="256">
        <f t="shared" si="13"/>
        <v>0</v>
      </c>
      <c r="AA40" s="257">
        <f t="shared" si="14"/>
        <v>0</v>
      </c>
      <c r="AB40" s="258">
        <f t="shared" si="15"/>
        <v>0</v>
      </c>
      <c r="AC40" s="259">
        <f t="shared" si="16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>IF(D41="","",IF(COUNTIF(Fériés,D41)&gt;0,"Férié",IF(WEEKDAY(D41,2)&lt;=6,"Se","Dim")))</f>
        <v/>
      </c>
      <c r="D41" s="143" t="str">
        <f t="shared" si="4"/>
        <v/>
      </c>
      <c r="E41" s="448"/>
      <c r="F41" s="448"/>
      <c r="G41" s="449"/>
      <c r="H41" s="449"/>
      <c r="I41" s="450" t="str">
        <f t="shared" si="5"/>
        <v/>
      </c>
      <c r="J41" s="451"/>
      <c r="K41" s="111"/>
      <c r="L41" s="452" t="str">
        <f t="shared" si="6"/>
        <v/>
      </c>
      <c r="M41" s="453" t="str">
        <f t="shared" si="1"/>
        <v/>
      </c>
      <c r="N41" s="454">
        <f t="shared" si="2"/>
        <v>0</v>
      </c>
      <c r="O41" s="455"/>
      <c r="P41" s="456" t="str">
        <f t="shared" si="7"/>
        <v/>
      </c>
      <c r="Q41" s="457" t="str">
        <f t="shared" si="8"/>
        <v/>
      </c>
      <c r="R41" s="458" t="str">
        <f t="shared" si="9"/>
        <v/>
      </c>
      <c r="S41" s="459" t="str">
        <f t="shared" si="17"/>
        <v/>
      </c>
      <c r="T41" s="460" t="str">
        <f t="shared" ref="T41:U41" si="51">IF(OR(S41="",T$9=""),"",IF(IF($G40&gt;0,IF($G40&gt;=$H40,MAX(,MIN(T$9,$H40+24/24)-MAX(T$8,$G40)),MAX(,MIN(T$9,$H40)-MAX(T$8,$G40))),0)&lt;0,0,IF($G40&gt;0,IF($G40&gt;=$H40,MAX(,MIN(T$9,$H40+24/24)-MAX(T$8,$G40)),MAX(,MIN(T$9,$H40)-MAX(T$8,$G40))),0)))</f>
        <v/>
      </c>
      <c r="U41" s="458" t="str">
        <f t="shared" si="51"/>
        <v/>
      </c>
      <c r="V41" s="461">
        <f t="shared" si="3"/>
        <v>0</v>
      </c>
      <c r="W41" s="462">
        <f t="shared" si="10"/>
        <v>0</v>
      </c>
      <c r="X41" s="463" t="str">
        <f t="shared" si="11"/>
        <v/>
      </c>
      <c r="Y41" s="464" t="str">
        <f t="shared" si="12"/>
        <v/>
      </c>
      <c r="Z41" s="465">
        <f t="shared" si="13"/>
        <v>0</v>
      </c>
      <c r="AA41" s="466">
        <f t="shared" si="14"/>
        <v>0</v>
      </c>
      <c r="AB41" s="467">
        <f t="shared" si="15"/>
        <v>0</v>
      </c>
      <c r="AC41" s="468">
        <f t="shared" si="16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>IF(D42="","",IF(COUNTIF(Fériés,D42)&gt;0,"Férié",IF(WEEKDAY(D42,2)&lt;=6,"Se","Dim")))</f>
        <v/>
      </c>
      <c r="D42" s="143" t="str">
        <f t="shared" si="4"/>
        <v/>
      </c>
      <c r="E42" s="106"/>
      <c r="F42" s="106"/>
      <c r="G42" s="107"/>
      <c r="H42" s="107"/>
      <c r="I42" s="214" t="str">
        <f t="shared" si="5"/>
        <v/>
      </c>
      <c r="J42" s="110"/>
      <c r="K42" s="111"/>
      <c r="L42" s="196" t="str">
        <f t="shared" si="6"/>
        <v/>
      </c>
      <c r="M42" s="235" t="str">
        <f t="shared" si="1"/>
        <v/>
      </c>
      <c r="N42" s="233">
        <f t="shared" si="2"/>
        <v>0</v>
      </c>
      <c r="O42" s="113"/>
      <c r="P42" s="224" t="str">
        <f t="shared" si="7"/>
        <v/>
      </c>
      <c r="Q42" s="241" t="str">
        <f t="shared" si="8"/>
        <v/>
      </c>
      <c r="R42" s="227" t="str">
        <f t="shared" si="9"/>
        <v/>
      </c>
      <c r="S42" s="225" t="str">
        <f t="shared" si="17"/>
        <v/>
      </c>
      <c r="T42" s="226" t="str">
        <f t="shared" ref="T42:U42" si="52">IF(OR(S42="",T$9=""),"",IF(IF($G41&gt;0,IF($G41&gt;=$H41,MAX(,MIN(T$9,$H41+24/24)-MAX(T$8,$G41)),MAX(,MIN(T$9,$H41)-MAX(T$8,$G41))),0)&lt;0,0,IF($G41&gt;0,IF($G41&gt;=$H41,MAX(,MIN(T$9,$H41+24/24)-MAX(T$8,$G41)),MAX(,MIN(T$9,$H41)-MAX(T$8,$G41))),0)))</f>
        <v/>
      </c>
      <c r="U42" s="227" t="str">
        <f t="shared" si="52"/>
        <v/>
      </c>
      <c r="V42" s="252">
        <f t="shared" si="3"/>
        <v>0</v>
      </c>
      <c r="W42" s="253">
        <f t="shared" si="10"/>
        <v>0</v>
      </c>
      <c r="X42" s="254" t="str">
        <f t="shared" si="11"/>
        <v/>
      </c>
      <c r="Y42" s="255" t="str">
        <f t="shared" si="12"/>
        <v/>
      </c>
      <c r="Z42" s="256">
        <f t="shared" si="13"/>
        <v>0</v>
      </c>
      <c r="AA42" s="257">
        <f t="shared" si="14"/>
        <v>0</v>
      </c>
      <c r="AB42" s="258">
        <f t="shared" si="15"/>
        <v>0</v>
      </c>
      <c r="AC42" s="259">
        <f t="shared" si="16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4">
        <v>34</v>
      </c>
      <c r="C43" s="52" t="str">
        <f>IF(D43="","",IF(COUNTIF(Fériés,D43)&gt;0,"Férié",IF(WEEKDAY(D43,2)&lt;=6,"Se","Dim")))</f>
        <v/>
      </c>
      <c r="D43" s="143" t="str">
        <f t="shared" si="4"/>
        <v/>
      </c>
      <c r="E43" s="106"/>
      <c r="F43" s="106"/>
      <c r="G43" s="107"/>
      <c r="H43" s="107"/>
      <c r="I43" s="214" t="str">
        <f t="shared" si="5"/>
        <v/>
      </c>
      <c r="J43" s="110"/>
      <c r="K43" s="111"/>
      <c r="L43" s="196" t="str">
        <f t="shared" si="6"/>
        <v/>
      </c>
      <c r="M43" s="235" t="str">
        <f t="shared" si="1"/>
        <v/>
      </c>
      <c r="N43" s="233">
        <f t="shared" si="2"/>
        <v>0</v>
      </c>
      <c r="O43" s="113"/>
      <c r="P43" s="224" t="str">
        <f t="shared" si="7"/>
        <v/>
      </c>
      <c r="Q43" s="241" t="str">
        <f t="shared" si="8"/>
        <v/>
      </c>
      <c r="R43" s="227" t="str">
        <f t="shared" si="9"/>
        <v/>
      </c>
      <c r="S43" s="225" t="str">
        <f t="shared" si="17"/>
        <v/>
      </c>
      <c r="T43" s="226" t="str">
        <f t="shared" ref="T43:U43" si="53">IF(OR(S43="",T$9=""),"",IF(IF($G42&gt;0,IF($G42&gt;=$H42,MAX(,MIN(T$9,$H42+24/24)-MAX(T$8,$G42)),MAX(,MIN(T$9,$H42)-MAX(T$8,$G42))),0)&lt;0,0,IF($G42&gt;0,IF($G42&gt;=$H42,MAX(,MIN(T$9,$H42+24/24)-MAX(T$8,$G42)),MAX(,MIN(T$9,$H42)-MAX(T$8,$G42))),0)))</f>
        <v/>
      </c>
      <c r="U43" s="227" t="str">
        <f t="shared" si="53"/>
        <v/>
      </c>
      <c r="V43" s="252">
        <f t="shared" si="3"/>
        <v>0</v>
      </c>
      <c r="W43" s="253">
        <f t="shared" si="10"/>
        <v>0</v>
      </c>
      <c r="X43" s="254" t="str">
        <f t="shared" si="11"/>
        <v/>
      </c>
      <c r="Y43" s="255" t="str">
        <f t="shared" si="12"/>
        <v/>
      </c>
      <c r="Z43" s="256">
        <f t="shared" si="13"/>
        <v>0</v>
      </c>
      <c r="AA43" s="257">
        <f t="shared" si="14"/>
        <v>0</v>
      </c>
      <c r="AB43" s="258">
        <f t="shared" si="15"/>
        <v>0</v>
      </c>
      <c r="AC43" s="259">
        <f t="shared" si="16"/>
        <v>0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5.75">
      <c r="A44" s="23"/>
      <c r="B44" s="175">
        <v>35</v>
      </c>
      <c r="C44" s="52" t="str">
        <f>IF(D44="","",IF(COUNTIF(Fériés,D44)&gt;0,"Férié",IF(WEEKDAY(D44,2)&lt;=6,"Se","Dim")))</f>
        <v/>
      </c>
      <c r="D44" s="143" t="str">
        <f t="shared" si="4"/>
        <v/>
      </c>
      <c r="E44" s="106"/>
      <c r="F44" s="106"/>
      <c r="G44" s="107"/>
      <c r="H44" s="107"/>
      <c r="I44" s="214" t="str">
        <f t="shared" si="5"/>
        <v/>
      </c>
      <c r="J44" s="110"/>
      <c r="K44" s="111"/>
      <c r="L44" s="196" t="str">
        <f t="shared" si="6"/>
        <v/>
      </c>
      <c r="M44" s="235" t="str">
        <f t="shared" si="1"/>
        <v/>
      </c>
      <c r="N44" s="233">
        <f t="shared" si="2"/>
        <v>0</v>
      </c>
      <c r="O44" s="113"/>
      <c r="P44" s="224" t="str">
        <f t="shared" si="7"/>
        <v/>
      </c>
      <c r="Q44" s="241" t="str">
        <f t="shared" si="8"/>
        <v/>
      </c>
      <c r="R44" s="227" t="str">
        <f t="shared" si="9"/>
        <v/>
      </c>
      <c r="S44" s="225" t="str">
        <f t="shared" si="17"/>
        <v/>
      </c>
      <c r="T44" s="226" t="str">
        <f t="shared" ref="T44:U44" si="54">IF(OR(S44="",T$9=""),"",IF(IF($G43&gt;0,IF($G43&gt;=$H43,MAX(,MIN(T$9,$H43+24/24)-MAX(T$8,$G43)),MAX(,MIN(T$9,$H43)-MAX(T$8,$G43))),0)&lt;0,0,IF($G43&gt;0,IF($G43&gt;=$H43,MAX(,MIN(T$9,$H43+24/24)-MAX(T$8,$G43)),MAX(,MIN(T$9,$H43)-MAX(T$8,$G43))),0)))</f>
        <v/>
      </c>
      <c r="U44" s="227" t="str">
        <f t="shared" si="54"/>
        <v/>
      </c>
      <c r="V44" s="252">
        <f t="shared" si="3"/>
        <v>0</v>
      </c>
      <c r="W44" s="253">
        <f t="shared" si="10"/>
        <v>0</v>
      </c>
      <c r="X44" s="254" t="str">
        <f t="shared" si="11"/>
        <v/>
      </c>
      <c r="Y44" s="255" t="str">
        <f t="shared" si="12"/>
        <v/>
      </c>
      <c r="Z44" s="256">
        <f t="shared" si="13"/>
        <v>0</v>
      </c>
      <c r="AA44" s="257">
        <f t="shared" si="14"/>
        <v>0</v>
      </c>
      <c r="AB44" s="258">
        <f t="shared" si="15"/>
        <v>0</v>
      </c>
      <c r="AC44" s="259">
        <f t="shared" si="16"/>
        <v>0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174">
        <v>36</v>
      </c>
      <c r="C45" s="52" t="str">
        <f>IF(D45="","",IF(COUNTIF(Fériés,D45)&gt;0,"Férié",IF(WEEKDAY(D45,2)&lt;=6,"Se","Dim")))</f>
        <v/>
      </c>
      <c r="D45" s="143" t="str">
        <f t="shared" si="4"/>
        <v/>
      </c>
      <c r="E45" s="106"/>
      <c r="F45" s="106"/>
      <c r="G45" s="107"/>
      <c r="H45" s="107"/>
      <c r="I45" s="214" t="str">
        <f t="shared" si="5"/>
        <v/>
      </c>
      <c r="J45" s="110"/>
      <c r="K45" s="111"/>
      <c r="L45" s="196" t="str">
        <f t="shared" si="6"/>
        <v/>
      </c>
      <c r="M45" s="235" t="str">
        <f t="shared" si="1"/>
        <v/>
      </c>
      <c r="N45" s="233">
        <f t="shared" si="2"/>
        <v>0</v>
      </c>
      <c r="O45" s="113"/>
      <c r="P45" s="224" t="str">
        <f t="shared" si="7"/>
        <v/>
      </c>
      <c r="Q45" s="241" t="str">
        <f t="shared" si="8"/>
        <v/>
      </c>
      <c r="R45" s="227" t="str">
        <f t="shared" si="9"/>
        <v/>
      </c>
      <c r="S45" s="225" t="str">
        <f t="shared" si="17"/>
        <v/>
      </c>
      <c r="T45" s="226" t="str">
        <f t="shared" ref="T45:U45" si="55">IF(OR(S45="",T$9=""),"",IF(IF($G44&gt;0,IF($G44&gt;=$H44,MAX(,MIN(T$9,$H44+24/24)-MAX(T$8,$G44)),MAX(,MIN(T$9,$H44)-MAX(T$8,$G44))),0)&lt;0,0,IF($G44&gt;0,IF($G44&gt;=$H44,MAX(,MIN(T$9,$H44+24/24)-MAX(T$8,$G44)),MAX(,MIN(T$9,$H44)-MAX(T$8,$G44))),0)))</f>
        <v/>
      </c>
      <c r="U45" s="227" t="str">
        <f t="shared" si="55"/>
        <v/>
      </c>
      <c r="V45" s="252">
        <f t="shared" si="3"/>
        <v>0</v>
      </c>
      <c r="W45" s="253">
        <f t="shared" si="10"/>
        <v>0</v>
      </c>
      <c r="X45" s="254" t="str">
        <f t="shared" si="11"/>
        <v/>
      </c>
      <c r="Y45" s="255" t="str">
        <f t="shared" si="12"/>
        <v/>
      </c>
      <c r="Z45" s="256">
        <f t="shared" si="13"/>
        <v>0</v>
      </c>
      <c r="AA45" s="257">
        <f t="shared" si="14"/>
        <v>0</v>
      </c>
      <c r="AB45" s="258">
        <f t="shared" si="15"/>
        <v>0</v>
      </c>
      <c r="AC45" s="259">
        <f t="shared" si="16"/>
        <v>0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175">
        <v>37</v>
      </c>
      <c r="C46" s="52" t="str">
        <f>IF(D46="","",IF(COUNTIF(Fériés,D46)&gt;0,"Férié",IF(WEEKDAY(D46,2)&lt;=6,"Se","Dim")))</f>
        <v/>
      </c>
      <c r="D46" s="143" t="str">
        <f t="shared" si="4"/>
        <v/>
      </c>
      <c r="E46" s="106"/>
      <c r="F46" s="106"/>
      <c r="G46" s="107"/>
      <c r="H46" s="107"/>
      <c r="I46" s="214" t="str">
        <f t="shared" si="5"/>
        <v/>
      </c>
      <c r="J46" s="110"/>
      <c r="K46" s="111"/>
      <c r="L46" s="196" t="str">
        <f t="shared" si="6"/>
        <v/>
      </c>
      <c r="M46" s="235" t="str">
        <f t="shared" si="1"/>
        <v/>
      </c>
      <c r="N46" s="233">
        <f t="shared" si="2"/>
        <v>0</v>
      </c>
      <c r="O46" s="113"/>
      <c r="P46" s="224" t="str">
        <f t="shared" si="7"/>
        <v/>
      </c>
      <c r="Q46" s="241" t="str">
        <f t="shared" si="8"/>
        <v/>
      </c>
      <c r="R46" s="227" t="str">
        <f t="shared" si="9"/>
        <v/>
      </c>
      <c r="S46" s="225" t="str">
        <f t="shared" si="17"/>
        <v/>
      </c>
      <c r="T46" s="226" t="str">
        <f t="shared" ref="T46:U46" si="56">IF(OR(S46="",T$9=""),"",IF(IF($G45&gt;0,IF($G45&gt;=$H45,MAX(,MIN(T$9,$H45+24/24)-MAX(T$8,$G45)),MAX(,MIN(T$9,$H45)-MAX(T$8,$G45))),0)&lt;0,0,IF($G45&gt;0,IF($G45&gt;=$H45,MAX(,MIN(T$9,$H45+24/24)-MAX(T$8,$G45)),MAX(,MIN(T$9,$H45)-MAX(T$8,$G45))),0)))</f>
        <v/>
      </c>
      <c r="U46" s="227" t="str">
        <f t="shared" si="56"/>
        <v/>
      </c>
      <c r="V46" s="252">
        <f t="shared" si="3"/>
        <v>0</v>
      </c>
      <c r="W46" s="253">
        <f t="shared" si="10"/>
        <v>0</v>
      </c>
      <c r="X46" s="254" t="str">
        <f t="shared" si="11"/>
        <v/>
      </c>
      <c r="Y46" s="255" t="str">
        <f t="shared" si="12"/>
        <v/>
      </c>
      <c r="Z46" s="256">
        <f t="shared" si="13"/>
        <v>0</v>
      </c>
      <c r="AA46" s="257">
        <f t="shared" si="14"/>
        <v>0</v>
      </c>
      <c r="AB46" s="258">
        <f t="shared" si="15"/>
        <v>0</v>
      </c>
      <c r="AC46" s="259">
        <f t="shared" si="16"/>
        <v>0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>
      <c r="A47" s="23"/>
      <c r="B47" s="174">
        <v>38</v>
      </c>
      <c r="C47" s="52" t="str">
        <f>IF(D47="","",IF(COUNTIF(Fériés,D47)&gt;0,"Férié",IF(WEEKDAY(D47,2)&lt;=6,"Se","Dim")))</f>
        <v/>
      </c>
      <c r="D47" s="143" t="str">
        <f t="shared" si="4"/>
        <v/>
      </c>
      <c r="E47" s="106"/>
      <c r="F47" s="106"/>
      <c r="G47" s="107"/>
      <c r="H47" s="107"/>
      <c r="I47" s="214" t="str">
        <f t="shared" si="5"/>
        <v/>
      </c>
      <c r="J47" s="110"/>
      <c r="K47" s="111"/>
      <c r="L47" s="196" t="str">
        <f t="shared" si="6"/>
        <v/>
      </c>
      <c r="M47" s="235" t="str">
        <f t="shared" si="1"/>
        <v/>
      </c>
      <c r="N47" s="233">
        <f t="shared" si="2"/>
        <v>0</v>
      </c>
      <c r="O47" s="113"/>
      <c r="P47" s="224" t="str">
        <f t="shared" si="7"/>
        <v/>
      </c>
      <c r="Q47" s="241" t="str">
        <f t="shared" si="8"/>
        <v/>
      </c>
      <c r="R47" s="227" t="str">
        <f t="shared" si="9"/>
        <v/>
      </c>
      <c r="S47" s="225" t="str">
        <f t="shared" si="17"/>
        <v/>
      </c>
      <c r="T47" s="226" t="str">
        <f t="shared" ref="T47:U47" si="57">IF(OR(S47="",T$9=""),"",IF(IF($G46&gt;0,IF($G46&gt;=$H46,MAX(,MIN(T$9,$H46+24/24)-MAX(T$8,$G46)),MAX(,MIN(T$9,$H46)-MAX(T$8,$G46))),0)&lt;0,0,IF($G46&gt;0,IF($G46&gt;=$H46,MAX(,MIN(T$9,$H46+24/24)-MAX(T$8,$G46)),MAX(,MIN(T$9,$H46)-MAX(T$8,$G46))),0)))</f>
        <v/>
      </c>
      <c r="U47" s="227" t="str">
        <f t="shared" si="57"/>
        <v/>
      </c>
      <c r="V47" s="252">
        <f t="shared" si="3"/>
        <v>0</v>
      </c>
      <c r="W47" s="253">
        <f t="shared" si="10"/>
        <v>0</v>
      </c>
      <c r="X47" s="254" t="str">
        <f t="shared" si="11"/>
        <v/>
      </c>
      <c r="Y47" s="255" t="str">
        <f t="shared" si="12"/>
        <v/>
      </c>
      <c r="Z47" s="256">
        <f t="shared" si="13"/>
        <v>0</v>
      </c>
      <c r="AA47" s="257">
        <f t="shared" si="14"/>
        <v>0</v>
      </c>
      <c r="AB47" s="258">
        <f t="shared" si="15"/>
        <v>0</v>
      </c>
      <c r="AC47" s="259">
        <f t="shared" si="16"/>
        <v>0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>
      <c r="A48" s="23"/>
      <c r="B48" s="175">
        <v>39</v>
      </c>
      <c r="C48" s="52" t="str">
        <f>IF(D48="","",IF(COUNTIF(Fériés,D48)&gt;0,"Férié",IF(WEEKDAY(D48,2)&lt;=6,"Se","Dim")))</f>
        <v/>
      </c>
      <c r="D48" s="143" t="str">
        <f t="shared" si="4"/>
        <v/>
      </c>
      <c r="E48" s="106"/>
      <c r="F48" s="106"/>
      <c r="G48" s="107"/>
      <c r="H48" s="107"/>
      <c r="I48" s="214" t="str">
        <f t="shared" si="5"/>
        <v/>
      </c>
      <c r="J48" s="110"/>
      <c r="K48" s="111"/>
      <c r="L48" s="196" t="str">
        <f t="shared" si="6"/>
        <v/>
      </c>
      <c r="M48" s="235" t="str">
        <f t="shared" si="1"/>
        <v/>
      </c>
      <c r="N48" s="233">
        <f t="shared" si="2"/>
        <v>0</v>
      </c>
      <c r="O48" s="113"/>
      <c r="P48" s="224" t="str">
        <f t="shared" si="7"/>
        <v/>
      </c>
      <c r="Q48" s="241" t="str">
        <f t="shared" si="8"/>
        <v/>
      </c>
      <c r="R48" s="227" t="str">
        <f t="shared" si="9"/>
        <v/>
      </c>
      <c r="S48" s="225" t="str">
        <f t="shared" si="17"/>
        <v/>
      </c>
      <c r="T48" s="226" t="str">
        <f t="shared" ref="T48:U48" si="58">IF(OR(S48="",T$9=""),"",IF(IF($G47&gt;0,IF($G47&gt;=$H47,MAX(,MIN(T$9,$H47+24/24)-MAX(T$8,$G47)),MAX(,MIN(T$9,$H47)-MAX(T$8,$G47))),0)&lt;0,0,IF($G47&gt;0,IF($G47&gt;=$H47,MAX(,MIN(T$9,$H47+24/24)-MAX(T$8,$G47)),MAX(,MIN(T$9,$H47)-MAX(T$8,$G47))),0)))</f>
        <v/>
      </c>
      <c r="U48" s="227" t="str">
        <f t="shared" si="58"/>
        <v/>
      </c>
      <c r="V48" s="252">
        <f t="shared" si="3"/>
        <v>0</v>
      </c>
      <c r="W48" s="253">
        <f t="shared" si="10"/>
        <v>0</v>
      </c>
      <c r="X48" s="254" t="str">
        <f t="shared" si="11"/>
        <v/>
      </c>
      <c r="Y48" s="255" t="str">
        <f t="shared" si="12"/>
        <v/>
      </c>
      <c r="Z48" s="256">
        <f t="shared" si="13"/>
        <v>0</v>
      </c>
      <c r="AA48" s="257">
        <f t="shared" si="14"/>
        <v>0</v>
      </c>
      <c r="AB48" s="258">
        <f t="shared" si="15"/>
        <v>0</v>
      </c>
      <c r="AC48" s="259">
        <f t="shared" si="16"/>
        <v>0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>
      <c r="A49" s="23"/>
      <c r="B49" s="174">
        <v>40</v>
      </c>
      <c r="C49" s="52" t="str">
        <f>IF(D49="","",IF(COUNTIF(Fériés,D49)&gt;0,"Férié",IF(WEEKDAY(D49,2)&lt;=6,"Se","Dim")))</f>
        <v/>
      </c>
      <c r="D49" s="143" t="str">
        <f t="shared" si="4"/>
        <v/>
      </c>
      <c r="E49" s="106"/>
      <c r="F49" s="106"/>
      <c r="G49" s="107"/>
      <c r="H49" s="107"/>
      <c r="I49" s="214" t="str">
        <f t="shared" si="5"/>
        <v/>
      </c>
      <c r="J49" s="110"/>
      <c r="K49" s="111"/>
      <c r="L49" s="196" t="str">
        <f t="shared" si="6"/>
        <v/>
      </c>
      <c r="M49" s="235" t="str">
        <f t="shared" si="1"/>
        <v/>
      </c>
      <c r="N49" s="233">
        <f t="shared" si="2"/>
        <v>0</v>
      </c>
      <c r="O49" s="113"/>
      <c r="P49" s="224" t="str">
        <f t="shared" si="7"/>
        <v/>
      </c>
      <c r="Q49" s="241" t="str">
        <f t="shared" si="8"/>
        <v/>
      </c>
      <c r="R49" s="227" t="str">
        <f t="shared" si="9"/>
        <v/>
      </c>
      <c r="S49" s="225" t="str">
        <f t="shared" si="17"/>
        <v/>
      </c>
      <c r="T49" s="226" t="str">
        <f t="shared" ref="T49:U49" si="59">IF(OR(S49="",T$9=""),"",IF(IF($G48&gt;0,IF($G48&gt;=$H48,MAX(,MIN(T$9,$H48+24/24)-MAX(T$8,$G48)),MAX(,MIN(T$9,$H48)-MAX(T$8,$G48))),0)&lt;0,0,IF($G48&gt;0,IF($G48&gt;=$H48,MAX(,MIN(T$9,$H48+24/24)-MAX(T$8,$G48)),MAX(,MIN(T$9,$H48)-MAX(T$8,$G48))),0)))</f>
        <v/>
      </c>
      <c r="U49" s="227" t="str">
        <f t="shared" si="59"/>
        <v/>
      </c>
      <c r="V49" s="252">
        <f t="shared" si="3"/>
        <v>0</v>
      </c>
      <c r="W49" s="253">
        <f t="shared" si="10"/>
        <v>0</v>
      </c>
      <c r="X49" s="254" t="str">
        <f t="shared" si="11"/>
        <v/>
      </c>
      <c r="Y49" s="255" t="str">
        <f t="shared" si="12"/>
        <v/>
      </c>
      <c r="Z49" s="256">
        <f t="shared" si="13"/>
        <v>0</v>
      </c>
      <c r="AA49" s="257">
        <f t="shared" si="14"/>
        <v>0</v>
      </c>
      <c r="AB49" s="258">
        <f t="shared" si="15"/>
        <v>0</v>
      </c>
      <c r="AC49" s="259">
        <f t="shared" si="16"/>
        <v>0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>
      <c r="A50" s="23"/>
      <c r="B50" s="175">
        <v>41</v>
      </c>
      <c r="C50" s="52" t="str">
        <f>IF(D50="","",IF(COUNTIF(Fériés,D50)&gt;0,"Férié",IF(WEEKDAY(D50,2)&lt;=6,"Se","Dim")))</f>
        <v/>
      </c>
      <c r="D50" s="143" t="str">
        <f t="shared" si="4"/>
        <v/>
      </c>
      <c r="E50" s="106"/>
      <c r="F50" s="106"/>
      <c r="G50" s="107"/>
      <c r="H50" s="107"/>
      <c r="I50" s="214" t="str">
        <f t="shared" si="5"/>
        <v/>
      </c>
      <c r="J50" s="110"/>
      <c r="K50" s="111"/>
      <c r="L50" s="196" t="str">
        <f t="shared" si="6"/>
        <v/>
      </c>
      <c r="M50" s="235" t="str">
        <f t="shared" si="1"/>
        <v/>
      </c>
      <c r="N50" s="233">
        <f t="shared" si="2"/>
        <v>0</v>
      </c>
      <c r="O50" s="113"/>
      <c r="P50" s="224" t="str">
        <f t="shared" si="7"/>
        <v/>
      </c>
      <c r="Q50" s="241" t="str">
        <f t="shared" si="8"/>
        <v/>
      </c>
      <c r="R50" s="227" t="str">
        <f t="shared" si="9"/>
        <v/>
      </c>
      <c r="S50" s="225" t="str">
        <f t="shared" si="17"/>
        <v/>
      </c>
      <c r="T50" s="226" t="str">
        <f t="shared" ref="T50:U50" si="60">IF(OR(S50="",T$9=""),"",IF(IF($G49&gt;0,IF($G49&gt;=$H49,MAX(,MIN(T$9,$H49+24/24)-MAX(T$8,$G49)),MAX(,MIN(T$9,$H49)-MAX(T$8,$G49))),0)&lt;0,0,IF($G49&gt;0,IF($G49&gt;=$H49,MAX(,MIN(T$9,$H49+24/24)-MAX(T$8,$G49)),MAX(,MIN(T$9,$H49)-MAX(T$8,$G49))),0)))</f>
        <v/>
      </c>
      <c r="U50" s="227" t="str">
        <f t="shared" si="60"/>
        <v/>
      </c>
      <c r="V50" s="252">
        <f t="shared" si="3"/>
        <v>0</v>
      </c>
      <c r="W50" s="253">
        <f t="shared" si="10"/>
        <v>0</v>
      </c>
      <c r="X50" s="254" t="str">
        <f t="shared" si="11"/>
        <v/>
      </c>
      <c r="Y50" s="255" t="str">
        <f t="shared" si="12"/>
        <v/>
      </c>
      <c r="Z50" s="256">
        <f t="shared" si="13"/>
        <v>0</v>
      </c>
      <c r="AA50" s="257">
        <f t="shared" si="14"/>
        <v>0</v>
      </c>
      <c r="AB50" s="258">
        <f t="shared" si="15"/>
        <v>0</v>
      </c>
      <c r="AC50" s="259">
        <f t="shared" si="16"/>
        <v>0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>
      <c r="A51" s="23"/>
      <c r="B51" s="174">
        <v>42</v>
      </c>
      <c r="C51" s="52" t="str">
        <f>IF(D51="","",IF(COUNTIF(Fériés,D51)&gt;0,"Férié",IF(WEEKDAY(D51,2)&lt;=6,"Se","Dim")))</f>
        <v/>
      </c>
      <c r="D51" s="143" t="str">
        <f t="shared" si="4"/>
        <v/>
      </c>
      <c r="E51" s="106"/>
      <c r="F51" s="106"/>
      <c r="G51" s="107"/>
      <c r="H51" s="107"/>
      <c r="I51" s="214" t="str">
        <f t="shared" si="5"/>
        <v/>
      </c>
      <c r="J51" s="110"/>
      <c r="K51" s="111"/>
      <c r="L51" s="196" t="str">
        <f t="shared" si="6"/>
        <v/>
      </c>
      <c r="M51" s="235" t="str">
        <f t="shared" si="1"/>
        <v/>
      </c>
      <c r="N51" s="233">
        <f t="shared" si="2"/>
        <v>0</v>
      </c>
      <c r="O51" s="113"/>
      <c r="P51" s="224" t="str">
        <f t="shared" si="7"/>
        <v/>
      </c>
      <c r="Q51" s="241" t="str">
        <f t="shared" si="8"/>
        <v/>
      </c>
      <c r="R51" s="227" t="str">
        <f t="shared" si="9"/>
        <v/>
      </c>
      <c r="S51" s="225" t="str">
        <f t="shared" si="17"/>
        <v/>
      </c>
      <c r="T51" s="226" t="str">
        <f t="shared" ref="T51:U51" si="61">IF(OR(S51="",T$9=""),"",IF(IF($G50&gt;0,IF($G50&gt;=$H50,MAX(,MIN(T$9,$H50+24/24)-MAX(T$8,$G50)),MAX(,MIN(T$9,$H50)-MAX(T$8,$G50))),0)&lt;0,0,IF($G50&gt;0,IF($G50&gt;=$H50,MAX(,MIN(T$9,$H50+24/24)-MAX(T$8,$G50)),MAX(,MIN(T$9,$H50)-MAX(T$8,$G50))),0)))</f>
        <v/>
      </c>
      <c r="U51" s="227" t="str">
        <f t="shared" si="61"/>
        <v/>
      </c>
      <c r="V51" s="252">
        <f t="shared" si="3"/>
        <v>0</v>
      </c>
      <c r="W51" s="253">
        <f t="shared" si="10"/>
        <v>0</v>
      </c>
      <c r="X51" s="254" t="str">
        <f t="shared" si="11"/>
        <v/>
      </c>
      <c r="Y51" s="255" t="str">
        <f t="shared" si="12"/>
        <v/>
      </c>
      <c r="Z51" s="256">
        <f t="shared" si="13"/>
        <v>0</v>
      </c>
      <c r="AA51" s="257">
        <f t="shared" si="14"/>
        <v>0</v>
      </c>
      <c r="AB51" s="258">
        <f t="shared" si="15"/>
        <v>0</v>
      </c>
      <c r="AC51" s="259">
        <f t="shared" si="16"/>
        <v>0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>
      <c r="A52" s="23"/>
      <c r="B52" s="175">
        <v>43</v>
      </c>
      <c r="C52" s="52" t="str">
        <f>IF(D52="","",IF(COUNTIF(Fériés,D52)&gt;0,"Férié",IF(WEEKDAY(D52,2)&lt;=6,"Se","Dim")))</f>
        <v/>
      </c>
      <c r="D52" s="143" t="str">
        <f t="shared" si="4"/>
        <v/>
      </c>
      <c r="E52" s="106"/>
      <c r="F52" s="106"/>
      <c r="G52" s="107"/>
      <c r="H52" s="107"/>
      <c r="I52" s="214" t="str">
        <f t="shared" si="5"/>
        <v/>
      </c>
      <c r="J52" s="110"/>
      <c r="K52" s="111"/>
      <c r="L52" s="196" t="str">
        <f t="shared" si="6"/>
        <v/>
      </c>
      <c r="M52" s="235" t="str">
        <f t="shared" si="1"/>
        <v/>
      </c>
      <c r="N52" s="233">
        <f t="shared" si="2"/>
        <v>0</v>
      </c>
      <c r="O52" s="113"/>
      <c r="P52" s="224" t="str">
        <f t="shared" si="7"/>
        <v/>
      </c>
      <c r="Q52" s="241" t="str">
        <f t="shared" si="8"/>
        <v/>
      </c>
      <c r="R52" s="227" t="str">
        <f t="shared" si="9"/>
        <v/>
      </c>
      <c r="S52" s="225" t="str">
        <f t="shared" si="17"/>
        <v/>
      </c>
      <c r="T52" s="226" t="str">
        <f t="shared" ref="T52:U52" si="62">IF(OR(S52="",T$9=""),"",IF(IF($G51&gt;0,IF($G51&gt;=$H51,MAX(,MIN(T$9,$H51+24/24)-MAX(T$8,$G51)),MAX(,MIN(T$9,$H51)-MAX(T$8,$G51))),0)&lt;0,0,IF($G51&gt;0,IF($G51&gt;=$H51,MAX(,MIN(T$9,$H51+24/24)-MAX(T$8,$G51)),MAX(,MIN(T$9,$H51)-MAX(T$8,$G51))),0)))</f>
        <v/>
      </c>
      <c r="U52" s="227" t="str">
        <f t="shared" si="62"/>
        <v/>
      </c>
      <c r="V52" s="252">
        <f t="shared" si="3"/>
        <v>0</v>
      </c>
      <c r="W52" s="253">
        <f t="shared" si="10"/>
        <v>0</v>
      </c>
      <c r="X52" s="254" t="str">
        <f t="shared" si="11"/>
        <v/>
      </c>
      <c r="Y52" s="255" t="str">
        <f t="shared" si="12"/>
        <v/>
      </c>
      <c r="Z52" s="256">
        <f t="shared" si="13"/>
        <v>0</v>
      </c>
      <c r="AA52" s="257">
        <f t="shared" si="14"/>
        <v>0</v>
      </c>
      <c r="AB52" s="258">
        <f t="shared" si="15"/>
        <v>0</v>
      </c>
      <c r="AC52" s="259">
        <f t="shared" si="16"/>
        <v>0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>
      <c r="A53" s="23"/>
      <c r="B53" s="174">
        <v>44</v>
      </c>
      <c r="C53" s="52" t="str">
        <f>IF(D53="","",IF(COUNTIF(Fériés,D53)&gt;0,"Férié",IF(WEEKDAY(D53,2)&lt;=6,"Se","Dim")))</f>
        <v/>
      </c>
      <c r="D53" s="143" t="str">
        <f t="shared" si="4"/>
        <v/>
      </c>
      <c r="E53" s="106"/>
      <c r="F53" s="106"/>
      <c r="G53" s="107"/>
      <c r="H53" s="107"/>
      <c r="I53" s="214" t="str">
        <f t="shared" si="5"/>
        <v/>
      </c>
      <c r="J53" s="110"/>
      <c r="K53" s="111"/>
      <c r="L53" s="196" t="str">
        <f t="shared" si="6"/>
        <v/>
      </c>
      <c r="M53" s="235" t="str">
        <f t="shared" si="1"/>
        <v/>
      </c>
      <c r="N53" s="233">
        <f t="shared" si="2"/>
        <v>0</v>
      </c>
      <c r="O53" s="113"/>
      <c r="P53" s="224" t="str">
        <f t="shared" si="7"/>
        <v/>
      </c>
      <c r="Q53" s="241" t="str">
        <f t="shared" si="8"/>
        <v/>
      </c>
      <c r="R53" s="227" t="str">
        <f t="shared" si="9"/>
        <v/>
      </c>
      <c r="S53" s="225" t="str">
        <f t="shared" si="17"/>
        <v/>
      </c>
      <c r="T53" s="226" t="str">
        <f t="shared" ref="T53:U53" si="63">IF(OR(S53="",T$9=""),"",IF(IF($G52&gt;0,IF($G52&gt;=$H52,MAX(,MIN(T$9,$H52+24/24)-MAX(T$8,$G52)),MAX(,MIN(T$9,$H52)-MAX(T$8,$G52))),0)&lt;0,0,IF($G52&gt;0,IF($G52&gt;=$H52,MAX(,MIN(T$9,$H52+24/24)-MAX(T$8,$G52)),MAX(,MIN(T$9,$H52)-MAX(T$8,$G52))),0)))</f>
        <v/>
      </c>
      <c r="U53" s="227" t="str">
        <f t="shared" si="63"/>
        <v/>
      </c>
      <c r="V53" s="252">
        <f t="shared" si="3"/>
        <v>0</v>
      </c>
      <c r="W53" s="253">
        <f t="shared" si="10"/>
        <v>0</v>
      </c>
      <c r="X53" s="254" t="str">
        <f t="shared" si="11"/>
        <v/>
      </c>
      <c r="Y53" s="255" t="str">
        <f t="shared" si="12"/>
        <v/>
      </c>
      <c r="Z53" s="256">
        <f t="shared" si="13"/>
        <v>0</v>
      </c>
      <c r="AA53" s="257">
        <f t="shared" si="14"/>
        <v>0</v>
      </c>
      <c r="AB53" s="258">
        <f t="shared" si="15"/>
        <v>0</v>
      </c>
      <c r="AC53" s="259">
        <f t="shared" si="16"/>
        <v>0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>
      <c r="A54" s="23"/>
      <c r="B54" s="175">
        <v>45</v>
      </c>
      <c r="C54" s="52" t="str">
        <f>IF(D54="","",IF(COUNTIF(Fériés,D54)&gt;0,"Férié",IF(WEEKDAY(D54,2)&lt;=6,"Se","Dim")))</f>
        <v/>
      </c>
      <c r="D54" s="143" t="str">
        <f t="shared" si="4"/>
        <v/>
      </c>
      <c r="E54" s="106"/>
      <c r="F54" s="106"/>
      <c r="G54" s="107"/>
      <c r="H54" s="107"/>
      <c r="I54" s="214" t="str">
        <f t="shared" si="5"/>
        <v/>
      </c>
      <c r="J54" s="110"/>
      <c r="K54" s="111"/>
      <c r="L54" s="196" t="str">
        <f t="shared" si="6"/>
        <v/>
      </c>
      <c r="M54" s="235" t="str">
        <f t="shared" si="1"/>
        <v/>
      </c>
      <c r="N54" s="233">
        <f t="shared" si="2"/>
        <v>0</v>
      </c>
      <c r="O54" s="113"/>
      <c r="P54" s="224" t="str">
        <f t="shared" si="7"/>
        <v/>
      </c>
      <c r="Q54" s="241" t="str">
        <f t="shared" si="8"/>
        <v/>
      </c>
      <c r="R54" s="227" t="str">
        <f t="shared" si="9"/>
        <v/>
      </c>
      <c r="S54" s="225" t="str">
        <f t="shared" si="17"/>
        <v/>
      </c>
      <c r="T54" s="226" t="str">
        <f t="shared" ref="T54:U54" si="64">IF(OR(S54="",T$9=""),"",IF(IF($G53&gt;0,IF($G53&gt;=$H53,MAX(,MIN(T$9,$H53+24/24)-MAX(T$8,$G53)),MAX(,MIN(T$9,$H53)-MAX(T$8,$G53))),0)&lt;0,0,IF($G53&gt;0,IF($G53&gt;=$H53,MAX(,MIN(T$9,$H53+24/24)-MAX(T$8,$G53)),MAX(,MIN(T$9,$H53)-MAX(T$8,$G53))),0)))</f>
        <v/>
      </c>
      <c r="U54" s="227" t="str">
        <f t="shared" si="64"/>
        <v/>
      </c>
      <c r="V54" s="252">
        <f t="shared" si="3"/>
        <v>0</v>
      </c>
      <c r="W54" s="253">
        <f t="shared" si="10"/>
        <v>0</v>
      </c>
      <c r="X54" s="254" t="str">
        <f t="shared" si="11"/>
        <v/>
      </c>
      <c r="Y54" s="255" t="str">
        <f t="shared" si="12"/>
        <v/>
      </c>
      <c r="Z54" s="256">
        <f t="shared" si="13"/>
        <v>0</v>
      </c>
      <c r="AA54" s="257">
        <f t="shared" si="14"/>
        <v>0</v>
      </c>
      <c r="AB54" s="258">
        <f t="shared" si="15"/>
        <v>0</v>
      </c>
      <c r="AC54" s="259">
        <f t="shared" si="16"/>
        <v>0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>
      <c r="A55" s="23"/>
      <c r="B55" s="174">
        <v>46</v>
      </c>
      <c r="C55" s="52" t="str">
        <f>IF(D55="","",IF(COUNTIF(Fériés,D55)&gt;0,"Férié",IF(WEEKDAY(D55,2)&lt;=6,"Se","Dim")))</f>
        <v/>
      </c>
      <c r="D55" s="143" t="str">
        <f t="shared" si="4"/>
        <v/>
      </c>
      <c r="E55" s="106"/>
      <c r="F55" s="106"/>
      <c r="G55" s="107"/>
      <c r="H55" s="107"/>
      <c r="I55" s="214" t="str">
        <f t="shared" si="5"/>
        <v/>
      </c>
      <c r="J55" s="110"/>
      <c r="K55" s="111"/>
      <c r="L55" s="196" t="str">
        <f t="shared" si="6"/>
        <v/>
      </c>
      <c r="M55" s="235" t="str">
        <f t="shared" si="1"/>
        <v/>
      </c>
      <c r="N55" s="233">
        <f t="shared" si="2"/>
        <v>0</v>
      </c>
      <c r="O55" s="113"/>
      <c r="P55" s="224" t="str">
        <f t="shared" si="7"/>
        <v/>
      </c>
      <c r="Q55" s="241" t="str">
        <f t="shared" si="8"/>
        <v/>
      </c>
      <c r="R55" s="227" t="str">
        <f t="shared" si="9"/>
        <v/>
      </c>
      <c r="S55" s="225" t="str">
        <f t="shared" si="17"/>
        <v/>
      </c>
      <c r="T55" s="226" t="str">
        <f t="shared" ref="T55:U55" si="65">IF(OR(S55="",T$9=""),"",IF(IF($G54&gt;0,IF($G54&gt;=$H54,MAX(,MIN(T$9,$H54+24/24)-MAX(T$8,$G54)),MAX(,MIN(T$9,$H54)-MAX(T$8,$G54))),0)&lt;0,0,IF($G54&gt;0,IF($G54&gt;=$H54,MAX(,MIN(T$9,$H54+24/24)-MAX(T$8,$G54)),MAX(,MIN(T$9,$H54)-MAX(T$8,$G54))),0)))</f>
        <v/>
      </c>
      <c r="U55" s="227" t="str">
        <f t="shared" si="65"/>
        <v/>
      </c>
      <c r="V55" s="252">
        <f t="shared" si="3"/>
        <v>0</v>
      </c>
      <c r="W55" s="253">
        <f t="shared" si="10"/>
        <v>0</v>
      </c>
      <c r="X55" s="254" t="str">
        <f t="shared" si="11"/>
        <v/>
      </c>
      <c r="Y55" s="255" t="str">
        <f t="shared" si="12"/>
        <v/>
      </c>
      <c r="Z55" s="256">
        <f t="shared" si="13"/>
        <v>0</v>
      </c>
      <c r="AA55" s="257">
        <f t="shared" si="14"/>
        <v>0</v>
      </c>
      <c r="AB55" s="258">
        <f t="shared" si="15"/>
        <v>0</v>
      </c>
      <c r="AC55" s="259">
        <f t="shared" si="16"/>
        <v>0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>
      <c r="A56" s="23"/>
      <c r="B56" s="175">
        <v>47</v>
      </c>
      <c r="C56" s="52" t="str">
        <f>IF(D56="","",IF(COUNTIF(Fériés,D56)&gt;0,"Férié",IF(WEEKDAY(D56,2)&lt;=6,"Se","Dim")))</f>
        <v/>
      </c>
      <c r="D56" s="143" t="str">
        <f t="shared" si="4"/>
        <v/>
      </c>
      <c r="E56" s="106"/>
      <c r="F56" s="106"/>
      <c r="G56" s="107"/>
      <c r="H56" s="107"/>
      <c r="I56" s="214" t="str">
        <f t="shared" si="5"/>
        <v/>
      </c>
      <c r="J56" s="110"/>
      <c r="K56" s="111"/>
      <c r="L56" s="196" t="str">
        <f t="shared" si="6"/>
        <v/>
      </c>
      <c r="M56" s="235" t="str">
        <f t="shared" si="1"/>
        <v/>
      </c>
      <c r="N56" s="233">
        <f t="shared" si="2"/>
        <v>0</v>
      </c>
      <c r="O56" s="113"/>
      <c r="P56" s="224" t="str">
        <f t="shared" si="7"/>
        <v/>
      </c>
      <c r="Q56" s="241" t="str">
        <f t="shared" si="8"/>
        <v/>
      </c>
      <c r="R56" s="227" t="str">
        <f t="shared" si="9"/>
        <v/>
      </c>
      <c r="S56" s="225" t="str">
        <f t="shared" si="17"/>
        <v/>
      </c>
      <c r="T56" s="226" t="str">
        <f t="shared" ref="T56:U56" si="66">IF(OR(S56="",T$9=""),"",IF(IF($G55&gt;0,IF($G55&gt;=$H55,MAX(,MIN(T$9,$H55+24/24)-MAX(T$8,$G55)),MAX(,MIN(T$9,$H55)-MAX(T$8,$G55))),0)&lt;0,0,IF($G55&gt;0,IF($G55&gt;=$H55,MAX(,MIN(T$9,$H55+24/24)-MAX(T$8,$G55)),MAX(,MIN(T$9,$H55)-MAX(T$8,$G55))),0)))</f>
        <v/>
      </c>
      <c r="U56" s="227" t="str">
        <f t="shared" si="66"/>
        <v/>
      </c>
      <c r="V56" s="252">
        <f t="shared" si="3"/>
        <v>0</v>
      </c>
      <c r="W56" s="253">
        <f t="shared" si="10"/>
        <v>0</v>
      </c>
      <c r="X56" s="254" t="str">
        <f t="shared" si="11"/>
        <v/>
      </c>
      <c r="Y56" s="255" t="str">
        <f t="shared" si="12"/>
        <v/>
      </c>
      <c r="Z56" s="256">
        <f t="shared" si="13"/>
        <v>0</v>
      </c>
      <c r="AA56" s="257">
        <f t="shared" si="14"/>
        <v>0</v>
      </c>
      <c r="AB56" s="258">
        <f t="shared" si="15"/>
        <v>0</v>
      </c>
      <c r="AC56" s="259">
        <f t="shared" si="16"/>
        <v>0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>
      <c r="A57" s="23"/>
      <c r="B57" s="174">
        <v>48</v>
      </c>
      <c r="C57" s="52" t="str">
        <f>IF(D57="","",IF(COUNTIF(Fériés,D57)&gt;0,"Férié",IF(WEEKDAY(D57,2)&lt;=6,"Se","Dim")))</f>
        <v/>
      </c>
      <c r="D57" s="143" t="str">
        <f t="shared" si="4"/>
        <v/>
      </c>
      <c r="E57" s="106"/>
      <c r="F57" s="106"/>
      <c r="G57" s="107"/>
      <c r="H57" s="107"/>
      <c r="I57" s="214" t="str">
        <f t="shared" si="5"/>
        <v/>
      </c>
      <c r="J57" s="110"/>
      <c r="K57" s="111"/>
      <c r="L57" s="196" t="str">
        <f t="shared" si="6"/>
        <v/>
      </c>
      <c r="M57" s="235" t="str">
        <f t="shared" si="1"/>
        <v/>
      </c>
      <c r="N57" s="233">
        <f t="shared" si="2"/>
        <v>0</v>
      </c>
      <c r="O57" s="113"/>
      <c r="P57" s="224" t="str">
        <f t="shared" si="7"/>
        <v/>
      </c>
      <c r="Q57" s="241" t="str">
        <f t="shared" si="8"/>
        <v/>
      </c>
      <c r="R57" s="227" t="str">
        <f t="shared" si="9"/>
        <v/>
      </c>
      <c r="S57" s="225" t="str">
        <f t="shared" si="17"/>
        <v/>
      </c>
      <c r="T57" s="226" t="str">
        <f t="shared" ref="T57:U57" si="67">IF(OR(S57="",T$9=""),"",IF(IF($G56&gt;0,IF($G56&gt;=$H56,MAX(,MIN(T$9,$H56+24/24)-MAX(T$8,$G56)),MAX(,MIN(T$9,$H56)-MAX(T$8,$G56))),0)&lt;0,0,IF($G56&gt;0,IF($G56&gt;=$H56,MAX(,MIN(T$9,$H56+24/24)-MAX(T$8,$G56)),MAX(,MIN(T$9,$H56)-MAX(T$8,$G56))),0)))</f>
        <v/>
      </c>
      <c r="U57" s="227" t="str">
        <f t="shared" si="67"/>
        <v/>
      </c>
      <c r="V57" s="252">
        <f t="shared" si="3"/>
        <v>0</v>
      </c>
      <c r="W57" s="253">
        <f t="shared" si="10"/>
        <v>0</v>
      </c>
      <c r="X57" s="254" t="str">
        <f t="shared" si="11"/>
        <v/>
      </c>
      <c r="Y57" s="255" t="str">
        <f t="shared" si="12"/>
        <v/>
      </c>
      <c r="Z57" s="256">
        <f t="shared" si="13"/>
        <v>0</v>
      </c>
      <c r="AA57" s="257">
        <f t="shared" si="14"/>
        <v>0</v>
      </c>
      <c r="AB57" s="258">
        <f t="shared" si="15"/>
        <v>0</v>
      </c>
      <c r="AC57" s="259">
        <f t="shared" si="16"/>
        <v>0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>
      <c r="A58" s="23"/>
      <c r="B58" s="175">
        <v>49</v>
      </c>
      <c r="C58" s="52" t="str">
        <f>IF(D58="","",IF(COUNTIF(Fériés,D58)&gt;0,"Férié",IF(WEEKDAY(D58,2)&lt;=6,"Se","Dim")))</f>
        <v/>
      </c>
      <c r="D58" s="143" t="str">
        <f t="shared" si="4"/>
        <v/>
      </c>
      <c r="E58" s="106"/>
      <c r="F58" s="106"/>
      <c r="G58" s="107"/>
      <c r="H58" s="107"/>
      <c r="I58" s="214" t="str">
        <f t="shared" si="5"/>
        <v/>
      </c>
      <c r="J58" s="110"/>
      <c r="K58" s="111"/>
      <c r="L58" s="196" t="str">
        <f t="shared" si="6"/>
        <v/>
      </c>
      <c r="M58" s="235" t="str">
        <f t="shared" si="1"/>
        <v/>
      </c>
      <c r="N58" s="233">
        <f t="shared" si="2"/>
        <v>0</v>
      </c>
      <c r="O58" s="113"/>
      <c r="P58" s="224" t="str">
        <f t="shared" si="7"/>
        <v/>
      </c>
      <c r="Q58" s="241" t="str">
        <f t="shared" si="8"/>
        <v/>
      </c>
      <c r="R58" s="227" t="str">
        <f t="shared" si="9"/>
        <v/>
      </c>
      <c r="S58" s="225" t="str">
        <f t="shared" si="17"/>
        <v/>
      </c>
      <c r="T58" s="226" t="str">
        <f t="shared" ref="T58:U58" si="68">IF(OR(S58="",T$9=""),"",IF(IF($G57&gt;0,IF($G57&gt;=$H57,MAX(,MIN(T$9,$H57+24/24)-MAX(T$8,$G57)),MAX(,MIN(T$9,$H57)-MAX(T$8,$G57))),0)&lt;0,0,IF($G57&gt;0,IF($G57&gt;=$H57,MAX(,MIN(T$9,$H57+24/24)-MAX(T$8,$G57)),MAX(,MIN(T$9,$H57)-MAX(T$8,$G57))),0)))</f>
        <v/>
      </c>
      <c r="U58" s="227" t="str">
        <f t="shared" si="68"/>
        <v/>
      </c>
      <c r="V58" s="252">
        <f t="shared" si="3"/>
        <v>0</v>
      </c>
      <c r="W58" s="253">
        <f t="shared" si="10"/>
        <v>0</v>
      </c>
      <c r="X58" s="254" t="str">
        <f t="shared" si="11"/>
        <v/>
      </c>
      <c r="Y58" s="255" t="str">
        <f t="shared" si="12"/>
        <v/>
      </c>
      <c r="Z58" s="256">
        <f t="shared" si="13"/>
        <v>0</v>
      </c>
      <c r="AA58" s="257">
        <f t="shared" si="14"/>
        <v>0</v>
      </c>
      <c r="AB58" s="258">
        <f t="shared" si="15"/>
        <v>0</v>
      </c>
      <c r="AC58" s="259">
        <f t="shared" si="16"/>
        <v>0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>
      <c r="A59" s="23"/>
      <c r="B59" s="174">
        <v>50</v>
      </c>
      <c r="C59" s="470" t="str">
        <f>IF(D59="","",IF(COUNTIF(Fériés,D59)&gt;0,"Férié",IF(WEEKDAY(D59,2)&lt;=6,"Se","Dim")))</f>
        <v/>
      </c>
      <c r="D59" s="143" t="str">
        <f t="shared" si="4"/>
        <v/>
      </c>
      <c r="E59" s="177"/>
      <c r="F59" s="177"/>
      <c r="G59" s="178"/>
      <c r="H59" s="178"/>
      <c r="I59" s="215" t="str">
        <f t="shared" si="5"/>
        <v/>
      </c>
      <c r="J59" s="179"/>
      <c r="K59" s="180"/>
      <c r="L59" s="197" t="str">
        <f t="shared" si="6"/>
        <v/>
      </c>
      <c r="M59" s="237" t="str">
        <f t="shared" si="1"/>
        <v/>
      </c>
      <c r="N59" s="234">
        <f t="shared" si="2"/>
        <v>0</v>
      </c>
      <c r="O59" s="181"/>
      <c r="P59" s="228" t="str">
        <f t="shared" si="7"/>
        <v/>
      </c>
      <c r="Q59" s="242" t="str">
        <f t="shared" si="8"/>
        <v/>
      </c>
      <c r="R59" s="231" t="str">
        <f t="shared" si="9"/>
        <v/>
      </c>
      <c r="S59" s="229" t="str">
        <f t="shared" si="17"/>
        <v/>
      </c>
      <c r="T59" s="230" t="str">
        <f t="shared" ref="T59:U59" si="69">IF(OR(S59="",T$9=""),"",IF(IF($G58&gt;0,IF($G58&gt;=$H58,MAX(,MIN(T$9,$H58+24/24)-MAX(T$8,$G58)),MAX(,MIN(T$9,$H58)-MAX(T$8,$G58))),0)&lt;0,0,IF($G58&gt;0,IF($G58&gt;=$H58,MAX(,MIN(T$9,$H58+24/24)-MAX(T$8,$G58)),MAX(,MIN(T$9,$H58)-MAX(T$8,$G58))),0)))</f>
        <v/>
      </c>
      <c r="U59" s="231" t="str">
        <f t="shared" si="69"/>
        <v/>
      </c>
      <c r="V59" s="252">
        <f t="shared" si="3"/>
        <v>0</v>
      </c>
      <c r="W59" s="260">
        <f t="shared" si="10"/>
        <v>0</v>
      </c>
      <c r="X59" s="254" t="str">
        <f t="shared" si="11"/>
        <v/>
      </c>
      <c r="Y59" s="261" t="str">
        <f t="shared" si="12"/>
        <v/>
      </c>
      <c r="Z59" s="262">
        <f t="shared" si="13"/>
        <v>0</v>
      </c>
      <c r="AA59" s="263">
        <f t="shared" si="14"/>
        <v>0</v>
      </c>
      <c r="AB59" s="264">
        <f t="shared" si="15"/>
        <v>0</v>
      </c>
      <c r="AC59" s="265">
        <f t="shared" si="16"/>
        <v>0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thickBot="1">
      <c r="A60" s="23"/>
      <c r="B60" s="176" t="s">
        <v>60</v>
      </c>
      <c r="C60" s="469"/>
      <c r="D60" s="182">
        <f>COUNTA(D10:D59)</f>
        <v>50</v>
      </c>
      <c r="E60" s="182">
        <f>COUNTA(E10:E59)</f>
        <v>0</v>
      </c>
      <c r="F60" s="182">
        <f>COUNTA(F10:F59)</f>
        <v>0</v>
      </c>
      <c r="G60" s="182">
        <f>COUNTA(G10:G59)</f>
        <v>0</v>
      </c>
      <c r="H60" s="182">
        <f>COUNTA(H10:H59)</f>
        <v>0</v>
      </c>
      <c r="I60" s="238">
        <f>SUM(I10:I59)</f>
        <v>0</v>
      </c>
      <c r="J60" s="183">
        <f>SUM(J10:J59)</f>
        <v>0</v>
      </c>
      <c r="K60" s="183">
        <f>SUM(K10:K59)</f>
        <v>0</v>
      </c>
      <c r="L60" s="184">
        <f>SUM(L10:L59)</f>
        <v>0</v>
      </c>
      <c r="M60" s="189">
        <f>SUM(M10:M59)</f>
        <v>0</v>
      </c>
      <c r="N60" s="189">
        <f>SUM(N10:N59)</f>
        <v>0</v>
      </c>
      <c r="O60" s="185"/>
      <c r="P60" s="186">
        <f>SUM(P10:P59)</f>
        <v>0</v>
      </c>
      <c r="Q60" s="189">
        <f>SUM(Q10:Q59)</f>
        <v>0</v>
      </c>
      <c r="R60" s="244">
        <f>SUM(R10:R59)</f>
        <v>0</v>
      </c>
      <c r="S60" s="186">
        <f>SUM(S10:S59)</f>
        <v>0</v>
      </c>
      <c r="T60" s="189">
        <f>SUM(T10:T59)</f>
        <v>0</v>
      </c>
      <c r="U60" s="244">
        <f>SUM(U10:U59)</f>
        <v>0</v>
      </c>
      <c r="V60" s="190">
        <f>SUMIF(D10:D59,"&gt;0",V10:V59)</f>
        <v>0</v>
      </c>
      <c r="W60" s="190">
        <f>SUMIF(D10:D59,"&gt;0",W10:W59)</f>
        <v>0</v>
      </c>
      <c r="X60" s="190">
        <f ca="1">SUMPRODUCT((WEEKDAY(INDIRECT("$D$10:$D$"&amp;COUNTIF($D$10:$D$59,"&gt;0")+9)=1))*(INDIRECT("$AB$10:$AB$"&amp;COUNTIF($D$10:$D$59,"&gt;0")+9)))</f>
        <v>0</v>
      </c>
      <c r="Y60" s="190">
        <f ca="1">SUMPRODUCT((INDIRECT("$C$10:$C$"&amp;COUNTIF($D$10:$D$59,"&gt;0")+9)="dim")*(INDIRECT("$AC$10:$AC$"&amp;COUNTIF($D$10:$D$59,"&gt;0")+9)))</f>
        <v>0</v>
      </c>
      <c r="Z60" s="190">
        <f ca="1">SUMPRODUCT((INDIRECT("$C$10:$C$"&amp;COUNTIF($D$10:$D$59,"&gt;0")+9)="férié")*(INDIRECT("$Z$10:$Z$"&amp;COUNTIF($D$10:$D$59,"&gt;0")+9)))</f>
        <v>0</v>
      </c>
      <c r="AA60" s="190">
        <f ca="1">SUMPRODUCT((INDIRECT("$C$10:$C$"&amp;COUNTIF($D$10:$D$59,"&gt;0")+9)="férié")*(INDIRECT("$AA$10:$AA$"&amp;COUNTIF($D$10:$D$59,"&gt;0")+9)))</f>
        <v>0</v>
      </c>
      <c r="AB60" s="190">
        <f>SUMIF(D10:D59,"&gt;0",AB10:AB59)</f>
        <v>0</v>
      </c>
      <c r="AC60" s="191">
        <f>SUMIF(D10:D59,"&gt;0",AC10:AC59)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B62" s="23"/>
      <c r="C62" s="23"/>
      <c r="D62" s="23"/>
      <c r="E62" s="23"/>
      <c r="F62" s="23"/>
      <c r="G62" s="23"/>
      <c r="H62" s="23"/>
      <c r="I62" s="207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B63" s="23"/>
      <c r="C63" s="23"/>
      <c r="D63" s="23"/>
      <c r="E63" s="23"/>
      <c r="F63" s="23"/>
      <c r="G63" s="23"/>
      <c r="H63" s="23"/>
      <c r="I63" s="207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B64" s="23"/>
      <c r="C64" s="23"/>
      <c r="D64" s="23"/>
      <c r="E64" s="23"/>
      <c r="F64" s="23"/>
      <c r="G64" s="23"/>
      <c r="H64" s="23"/>
      <c r="I64" s="207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B65" s="23"/>
      <c r="C65" s="23"/>
      <c r="D65" s="23"/>
      <c r="E65" s="23"/>
      <c r="F65" s="23"/>
      <c r="G65" s="23"/>
      <c r="H65" s="23"/>
      <c r="I65" s="207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B66" s="23"/>
      <c r="C66" s="23"/>
      <c r="D66" s="23"/>
      <c r="E66" s="23"/>
      <c r="F66" s="23"/>
      <c r="G66" s="23"/>
      <c r="H66" s="23"/>
      <c r="I66" s="207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B67" s="23"/>
      <c r="C67" s="23"/>
      <c r="D67" s="23"/>
      <c r="E67" s="23"/>
      <c r="F67" s="23"/>
      <c r="G67" s="23"/>
      <c r="H67" s="23"/>
      <c r="I67" s="207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X9:Y9"/>
    <mergeCell ref="Z9:AA9"/>
    <mergeCell ref="AB9:AC9"/>
    <mergeCell ref="AE9:AF9"/>
    <mergeCell ref="AE11:AF11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AJ22:AK22"/>
    <mergeCell ref="AH22:AI22"/>
    <mergeCell ref="AH24:AI24"/>
    <mergeCell ref="AE35:AF35"/>
    <mergeCell ref="AE37:AF37"/>
    <mergeCell ref="AE23:AF23"/>
    <mergeCell ref="AH23:AI23"/>
    <mergeCell ref="AJ23:AK23"/>
  </mergeCells>
  <phoneticPr fontId="66" type="noConversion"/>
  <conditionalFormatting sqref="C10:D59">
    <cfRule type="expression" dxfId="19" priority="4" stopIfTrue="1">
      <formula>COUNTIF(Fériés,$D10)&gt;0</formula>
    </cfRule>
  </conditionalFormatting>
  <conditionalFormatting sqref="AJ21:AK24">
    <cfRule type="expression" dxfId="18" priority="1" stopIfTrue="1">
      <formula>(AJ21:AJ24&lt;=TODAY()+120)*(AJ21:AJ24&lt;&gt;"")</formula>
    </cfRule>
    <cfRule type="expression" dxfId="17" priority="2" stopIfTrue="1">
      <formula>(AJ21:AJ24&lt;=TODAY()+180)*(AJ21:AJ24&lt;&gt;"")</formula>
    </cfRule>
    <cfRule type="expression" dxfId="16" priority="3" stopIfTrue="1">
      <formula>(AJ21:AJ24&lt;=TODAY()&gt;180)*(AJ21:AJ24&lt;&gt;"")</formula>
    </cfRule>
  </conditionalFormatting>
  <conditionalFormatting sqref="C10:AC59">
    <cfRule type="expression" dxfId="15" priority="7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Réglages!$D$2:$D$49</xm:f>
          </x14:formula1>
          <xm:sqref>H10:H59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G10:G59</xm:sqref>
        </x14:dataValidation>
        <x14:dataValidation type="list" allowBlank="1" showInputMessage="1" showErrorMessage="1">
          <x14:formula1>
            <xm:f>Réglages!$E$2:$E$21</xm:f>
          </x14:formula1>
          <xm:sqref>J10:K59</xm:sqref>
        </x14:dataValidation>
        <x14:dataValidation type="list" allowBlank="1" showInputMessage="1" showErrorMessage="1">
          <x14:formula1>
            <xm:f>Réglages!$G$2:$G$8</xm:f>
          </x14:formula1>
          <xm:sqref>F10:F59</xm:sqref>
        </x14:dataValidation>
        <x14:dataValidation type="list" allowBlank="1" showInputMessage="1" showErrorMessage="1">
          <x14:formula1>
            <xm:f>Réglages!$H$2:$H$6</xm:f>
          </x14:formula1>
          <xm:sqref>E10:E59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5">
    <tabColor rgb="FF00B050"/>
    <pageSetUpPr autoPageBreaks="0"/>
  </sheetPr>
  <dimension ref="A1:AU67"/>
  <sheetViews>
    <sheetView zoomScaleNormal="100" zoomScalePageLayoutView="95" workbookViewId="0">
      <pane xSplit="8" ySplit="9" topLeftCell="I10" activePane="bottomRight" state="frozen"/>
      <selection activeCell="N1" sqref="G1:N1048576"/>
      <selection pane="topRight" activeCell="N1" sqref="G1:N1048576"/>
      <selection pane="bottomLeft" activeCell="N1" sqref="G1:N1048576"/>
      <selection pane="bottomRight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55" t="s">
        <v>117</v>
      </c>
      <c r="E3" s="357">
        <f ca="1">TODAY()</f>
        <v>42360</v>
      </c>
      <c r="F3" s="358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61" t="s">
        <v>53</v>
      </c>
      <c r="W3" s="353"/>
      <c r="X3" s="362" t="s">
        <v>51</v>
      </c>
      <c r="Y3" s="362"/>
      <c r="Z3" s="353" t="s">
        <v>52</v>
      </c>
      <c r="AA3" s="353"/>
      <c r="AB3" s="353" t="s">
        <v>54</v>
      </c>
      <c r="AC3" s="354"/>
      <c r="AD3" s="30"/>
      <c r="AE3" s="347" t="s">
        <v>86</v>
      </c>
      <c r="AF3" s="348"/>
      <c r="AG3" s="23"/>
      <c r="AH3" s="349" t="s">
        <v>17</v>
      </c>
      <c r="AI3" s="350"/>
      <c r="AJ3" s="350"/>
      <c r="AK3" s="351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56"/>
      <c r="E4" s="359"/>
      <c r="F4" s="360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35" t="s">
        <v>128</v>
      </c>
      <c r="W4" s="336"/>
      <c r="X4" s="352" t="s">
        <v>127</v>
      </c>
      <c r="Y4" s="352"/>
      <c r="Z4" s="336" t="s">
        <v>129</v>
      </c>
      <c r="AA4" s="336"/>
      <c r="AB4" s="336" t="s">
        <v>39</v>
      </c>
      <c r="AC4" s="338"/>
      <c r="AD4" s="23"/>
      <c r="AE4" s="85" t="s">
        <v>2</v>
      </c>
      <c r="AF4" s="86">
        <f>COUNTA(G10:G59)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0" t="s">
        <v>31</v>
      </c>
      <c r="Q5" s="341"/>
      <c r="R5" s="341"/>
      <c r="S5" s="341" t="s">
        <v>32</v>
      </c>
      <c r="T5" s="341"/>
      <c r="U5" s="342"/>
      <c r="V5" s="343">
        <f>SUM(V7+W7)</f>
        <v>0</v>
      </c>
      <c r="W5" s="344"/>
      <c r="X5" s="345">
        <f ca="1">SUM(X7+Y7)</f>
        <v>0</v>
      </c>
      <c r="Y5" s="345"/>
      <c r="Z5" s="344">
        <f ca="1">SUM(Z7+AA7)</f>
        <v>0</v>
      </c>
      <c r="AA5" s="344"/>
      <c r="AB5" s="344">
        <f ca="1">SUMPRODUCT((MONTH(INDIRECT("$D$10:$D$"&amp;DAY(EOMONTH($D$10,0))+9)=$E$8)*(INDIRECT("$C$10:$C$"&amp;DAY(EOMONTH($D$10,0))+9)&lt;&gt;"")*(INDIRECT("$AB$10:$AC$"&amp;DAY(EOMONTH($D$10,0))+9))))</f>
        <v>0</v>
      </c>
      <c r="AC5" s="346"/>
      <c r="AD5" s="23"/>
      <c r="AE5" s="325"/>
      <c r="AF5" s="326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27" t="str">
        <f>UPPER(TEXT($D10,"mmmm aaaa"))</f>
        <v>FÉVRIER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SUM(N10:N59)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28"/>
      <c r="E7" s="167" t="s">
        <v>38</v>
      </c>
      <c r="F7" s="51">
        <v>0.25</v>
      </c>
      <c r="G7" s="23"/>
      <c r="H7" s="37"/>
      <c r="I7" s="209"/>
      <c r="J7" s="23"/>
      <c r="K7" s="23"/>
      <c r="L7" s="330" t="s">
        <v>55</v>
      </c>
      <c r="M7" s="331"/>
      <c r="N7" s="53" t="s">
        <v>34</v>
      </c>
      <c r="O7" s="332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SUMIF(D10:D59,"&gt;0",V10:V59)</f>
        <v>0</v>
      </c>
      <c r="W7" s="271">
        <f>SUMIF(D10:D59,"&gt;0",W10:W59)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SUMIF(D10:D59,"&gt;0",AB10:AB59)</f>
        <v>0</v>
      </c>
      <c r="AC7" s="273">
        <f>SUMIF(D10:D59,"&gt;0",AC10:AC59)</f>
        <v>0</v>
      </c>
      <c r="AD7" s="23"/>
      <c r="AE7" s="311"/>
      <c r="AF7" s="312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29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33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35" t="s">
        <v>44</v>
      </c>
      <c r="W8" s="336"/>
      <c r="X8" s="337" t="s">
        <v>4</v>
      </c>
      <c r="Y8" s="337"/>
      <c r="Z8" s="336" t="s">
        <v>3</v>
      </c>
      <c r="AA8" s="336"/>
      <c r="AB8" s="336" t="s">
        <v>2</v>
      </c>
      <c r="AC8" s="338"/>
      <c r="AD8" s="38"/>
      <c r="AE8" s="85" t="s">
        <v>61</v>
      </c>
      <c r="AF8" s="86">
        <f ca="1">SUMPRODUCT((INDIRECT("$C$10:$C$"&amp;COUNTIF($D$10:$D$59,"&gt;0")+9)="se")*(INDIRECT("$N$10:$N$"&amp;COUNTIF($D$10:$D$59,"&gt;0")+9)&gt;0))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SUM(L10:L59)</f>
        <v>0</v>
      </c>
      <c r="M9" s="188">
        <f>SUM(M10:M59)</f>
        <v>0</v>
      </c>
      <c r="N9" s="171" t="s">
        <v>108</v>
      </c>
      <c r="O9" s="334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39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09"/>
      <c r="X9" s="308">
        <f ca="1">SUMPRODUCT((WEEKDAY(INDIRECT("$D$10:$D$"&amp;DAY(EOMONTH($D$10,0))+9))=1)*(INDIRECT("$N$10:$N$"&amp;DAY(EOMONTH($D$10,0))+9)&gt;0))</f>
        <v>0</v>
      </c>
      <c r="Y9" s="308"/>
      <c r="Z9" s="309">
        <f ca="1">SUMPRODUCT((INDIRECT("$C$10:$C$"&amp;DAY(EOMONTH($D$10,0))+9)="férié")*(INDIRECT("$N$10:$N$"&amp;DAY(EOMONTH($D$10,0))+9)&gt;0))</f>
        <v>0</v>
      </c>
      <c r="AA9" s="309"/>
      <c r="AB9" s="309">
        <f>COUNTA(G10:G59)</f>
        <v>0</v>
      </c>
      <c r="AC9" s="310"/>
      <c r="AD9" s="38"/>
      <c r="AE9" s="311"/>
      <c r="AF9" s="312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>IF(D10="","",IF(COUNTIF(Fériés,D10)&gt;0,"Férié",IF(WEEKDAY(D10,2)&lt;=6,"Se","Dim")))</f>
        <v>Dim</v>
      </c>
      <c r="D10" s="142">
        <f>DATE(An,2,1)</f>
        <v>42036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59" si="1">IF(E10="Maitre chien",I10+J10+K10,"")</f>
        <v/>
      </c>
      <c r="N10" s="232">
        <f t="shared" ref="N10:N59" si="2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59" si="3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SUMIF(D10:D59,"&gt;0",AB10:AB59)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>IF(D11="","",IF(COUNTIF(Fériés,D11)&gt;0,"Férié",IF(WEEKDAY(D11,2)&lt;=6,"Se","Dim")))</f>
        <v>Se</v>
      </c>
      <c r="D11" s="143">
        <f t="shared" ref="D11:D59" si="4">IF(D10="","",IF(MONTH(D10+1)=MONTH($D$10),D10+1,""))</f>
        <v>42037</v>
      </c>
      <c r="E11" s="106"/>
      <c r="F11" s="106"/>
      <c r="G11" s="107"/>
      <c r="H11" s="107"/>
      <c r="I11" s="214" t="str">
        <f t="shared" ref="I11:I59" si="5">IF(OR(G11="",H11=""),"",MOD(H11-G11,1)+(G11=H11))</f>
        <v/>
      </c>
      <c r="J11" s="110"/>
      <c r="K11" s="111"/>
      <c r="L11" s="196" t="str">
        <f t="shared" ref="L11:L59" si="6">IF(N11*24&gt;=6,1,"")</f>
        <v/>
      </c>
      <c r="M11" s="235" t="str">
        <f t="shared" si="1"/>
        <v/>
      </c>
      <c r="N11" s="233">
        <f t="shared" si="2"/>
        <v>0</v>
      </c>
      <c r="O11" s="113"/>
      <c r="P11" s="224" t="str">
        <f t="shared" ref="P11:P59" si="7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59" si="8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59" si="9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3"/>
        <v>0</v>
      </c>
      <c r="W11" s="253">
        <f t="shared" ref="W11:W59" si="10">IFERROR(SUMPRODUCT(($C11="se")*($AC11)),"")</f>
        <v>0</v>
      </c>
      <c r="X11" s="254">
        <f t="shared" ref="X11:X59" si="11">IFERROR((WEEKDAY($D11)=1)*($AB11),"")</f>
        <v>0</v>
      </c>
      <c r="Y11" s="255">
        <f t="shared" ref="Y11:Y59" si="12">IFERROR((WEEKDAY($D11)=1)*($AC11),"")</f>
        <v>0</v>
      </c>
      <c r="Z11" s="256">
        <f t="shared" ref="Z11:Z59" si="13">IFERROR(SUMPRODUCT(($C11="férié")*($AB11)),"")</f>
        <v>0</v>
      </c>
      <c r="AA11" s="257">
        <f t="shared" ref="AA11:AA59" si="14">IFERROR(SUMPRODUCT(($C11="férié")*($AC11)),"")</f>
        <v>0</v>
      </c>
      <c r="AB11" s="258">
        <f t="shared" ref="AB11:AB59" si="15">SUM(J11,Q11,T11)</f>
        <v>0</v>
      </c>
      <c r="AC11" s="259">
        <f t="shared" ref="AC11:AC59" si="16">SUM(K11,P11,R11,S11,U11)</f>
        <v>0</v>
      </c>
      <c r="AD11" s="38"/>
      <c r="AE11" s="313"/>
      <c r="AF11" s="314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>IF(D12="","",IF(COUNTIF(Fériés,D12)&gt;0,"Férié",IF(WEEKDAY(D12,2)&lt;=6,"Se","Dim")))</f>
        <v>Se</v>
      </c>
      <c r="D12" s="143">
        <f t="shared" si="4"/>
        <v>42038</v>
      </c>
      <c r="E12" s="106"/>
      <c r="F12" s="106"/>
      <c r="G12" s="107"/>
      <c r="H12" s="107"/>
      <c r="I12" s="214" t="str">
        <f t="shared" si="5"/>
        <v/>
      </c>
      <c r="J12" s="110"/>
      <c r="K12" s="111"/>
      <c r="L12" s="196" t="str">
        <f t="shared" si="6"/>
        <v/>
      </c>
      <c r="M12" s="235" t="str">
        <f t="shared" si="1"/>
        <v/>
      </c>
      <c r="N12" s="233">
        <f t="shared" si="2"/>
        <v>0</v>
      </c>
      <c r="O12" s="113"/>
      <c r="P12" s="224" t="str">
        <f t="shared" si="7"/>
        <v/>
      </c>
      <c r="Q12" s="241" t="str">
        <f t="shared" si="8"/>
        <v/>
      </c>
      <c r="R12" s="227" t="str">
        <f t="shared" si="9"/>
        <v/>
      </c>
      <c r="S12" s="225" t="str">
        <f t="shared" ref="S12:S59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8"/>
        <v/>
      </c>
      <c r="V12" s="252">
        <f t="shared" si="3"/>
        <v>0</v>
      </c>
      <c r="W12" s="253">
        <f t="shared" si="10"/>
        <v>0</v>
      </c>
      <c r="X12" s="254">
        <f t="shared" si="11"/>
        <v>0</v>
      </c>
      <c r="Y12" s="255">
        <f t="shared" si="12"/>
        <v>0</v>
      </c>
      <c r="Z12" s="256">
        <f t="shared" si="13"/>
        <v>0</v>
      </c>
      <c r="AA12" s="257">
        <f t="shared" si="14"/>
        <v>0</v>
      </c>
      <c r="AB12" s="258">
        <f t="shared" si="15"/>
        <v>0</v>
      </c>
      <c r="AC12" s="259">
        <f t="shared" si="16"/>
        <v>0</v>
      </c>
      <c r="AD12" s="38"/>
      <c r="AE12" s="85" t="s">
        <v>72</v>
      </c>
      <c r="AF12" s="192">
        <f>SUMIF(D10:D59,"&gt;0",AC10:AC59)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>IF(D13="","",IF(COUNTIF(Fériés,D13)&gt;0,"Férié",IF(WEEKDAY(D13,2)&lt;=6,"Se","Dim")))</f>
        <v>Se</v>
      </c>
      <c r="D13" s="143">
        <f t="shared" si="4"/>
        <v>42039</v>
      </c>
      <c r="E13" s="106"/>
      <c r="F13" s="106"/>
      <c r="G13" s="107"/>
      <c r="H13" s="107"/>
      <c r="I13" s="214" t="str">
        <f t="shared" si="5"/>
        <v/>
      </c>
      <c r="J13" s="110"/>
      <c r="K13" s="111"/>
      <c r="L13" s="196" t="str">
        <f t="shared" si="6"/>
        <v/>
      </c>
      <c r="M13" s="235" t="str">
        <f t="shared" si="1"/>
        <v/>
      </c>
      <c r="N13" s="233">
        <f t="shared" si="2"/>
        <v>0</v>
      </c>
      <c r="O13" s="113"/>
      <c r="P13" s="224" t="str">
        <f t="shared" si="7"/>
        <v/>
      </c>
      <c r="Q13" s="241" t="str">
        <f t="shared" si="8"/>
        <v/>
      </c>
      <c r="R13" s="227" t="str">
        <f t="shared" si="9"/>
        <v/>
      </c>
      <c r="S13" s="225" t="str">
        <f t="shared" si="17"/>
        <v/>
      </c>
      <c r="T13" s="226" t="str">
        <f t="shared" si="18"/>
        <v/>
      </c>
      <c r="U13" s="227" t="str">
        <f t="shared" si="18"/>
        <v/>
      </c>
      <c r="V13" s="252">
        <f t="shared" si="3"/>
        <v>0</v>
      </c>
      <c r="W13" s="253">
        <f t="shared" si="10"/>
        <v>0</v>
      </c>
      <c r="X13" s="254">
        <f t="shared" si="11"/>
        <v>0</v>
      </c>
      <c r="Y13" s="255">
        <f t="shared" si="12"/>
        <v>0</v>
      </c>
      <c r="Z13" s="256">
        <f t="shared" si="13"/>
        <v>0</v>
      </c>
      <c r="AA13" s="257">
        <f t="shared" si="14"/>
        <v>0</v>
      </c>
      <c r="AB13" s="258">
        <f t="shared" si="15"/>
        <v>0</v>
      </c>
      <c r="AC13" s="259">
        <f t="shared" si="16"/>
        <v>0</v>
      </c>
      <c r="AD13" s="38"/>
      <c r="AE13" s="297"/>
      <c r="AF13" s="298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>IF(D14="","",IF(COUNTIF(Fériés,D14)&gt;0,"Férié",IF(WEEKDAY(D14,2)&lt;=6,"Se","Dim")))</f>
        <v>Se</v>
      </c>
      <c r="D14" s="143">
        <f t="shared" si="4"/>
        <v>42040</v>
      </c>
      <c r="E14" s="106"/>
      <c r="F14" s="106"/>
      <c r="G14" s="107"/>
      <c r="H14" s="107"/>
      <c r="I14" s="214" t="str">
        <f t="shared" si="5"/>
        <v/>
      </c>
      <c r="J14" s="110"/>
      <c r="K14" s="111"/>
      <c r="L14" s="196" t="str">
        <f t="shared" si="6"/>
        <v/>
      </c>
      <c r="M14" s="235" t="str">
        <f t="shared" si="1"/>
        <v/>
      </c>
      <c r="N14" s="233">
        <f t="shared" si="2"/>
        <v>0</v>
      </c>
      <c r="O14" s="113"/>
      <c r="P14" s="224" t="str">
        <f t="shared" si="7"/>
        <v/>
      </c>
      <c r="Q14" s="241" t="str">
        <f t="shared" si="8"/>
        <v/>
      </c>
      <c r="R14" s="227" t="str">
        <f t="shared" si="9"/>
        <v/>
      </c>
      <c r="S14" s="225" t="str">
        <f t="shared" si="17"/>
        <v/>
      </c>
      <c r="T14" s="226" t="str">
        <f t="shared" si="18"/>
        <v/>
      </c>
      <c r="U14" s="227" t="str">
        <f t="shared" si="18"/>
        <v/>
      </c>
      <c r="V14" s="252">
        <f t="shared" si="3"/>
        <v>0</v>
      </c>
      <c r="W14" s="253">
        <f t="shared" si="10"/>
        <v>0</v>
      </c>
      <c r="X14" s="254">
        <f t="shared" si="11"/>
        <v>0</v>
      </c>
      <c r="Y14" s="255">
        <f t="shared" si="12"/>
        <v>0</v>
      </c>
      <c r="Z14" s="256">
        <f t="shared" si="13"/>
        <v>0</v>
      </c>
      <c r="AA14" s="257">
        <f t="shared" si="14"/>
        <v>0</v>
      </c>
      <c r="AB14" s="258">
        <f t="shared" si="15"/>
        <v>0</v>
      </c>
      <c r="AC14" s="259">
        <f t="shared" si="16"/>
        <v>0</v>
      </c>
      <c r="AD14" s="38"/>
      <c r="AE14" s="87" t="s">
        <v>81</v>
      </c>
      <c r="AF14" s="88">
        <f ca="1">SUMPRODUCT((WEEKDAY(INDIRECT("$D$10:$D$"&amp;COUNTIF($D$10:$D$59,"&gt;0")+9),1)=1)*(INDIRECT("$N$10:$N$"&amp;COUNTIF($D$10:$D$59,"&gt;0")+9)&gt;0))</f>
        <v>0</v>
      </c>
      <c r="AG14" s="23"/>
      <c r="AH14" s="319" t="s">
        <v>16</v>
      </c>
      <c r="AI14" s="320"/>
      <c r="AJ14" s="320"/>
      <c r="AK14" s="321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>IF(D15="","",IF(COUNTIF(Fériés,D15)&gt;0,"Férié",IF(WEEKDAY(D15,2)&lt;=6,"Se","Dim")))</f>
        <v>Se</v>
      </c>
      <c r="D15" s="143">
        <f t="shared" si="4"/>
        <v>42041</v>
      </c>
      <c r="E15" s="106"/>
      <c r="F15" s="106"/>
      <c r="G15" s="107"/>
      <c r="H15" s="107"/>
      <c r="I15" s="214" t="str">
        <f t="shared" si="5"/>
        <v/>
      </c>
      <c r="J15" s="110"/>
      <c r="K15" s="111"/>
      <c r="L15" s="196" t="str">
        <f t="shared" si="6"/>
        <v/>
      </c>
      <c r="M15" s="235" t="str">
        <f t="shared" si="1"/>
        <v/>
      </c>
      <c r="N15" s="233">
        <f t="shared" si="2"/>
        <v>0</v>
      </c>
      <c r="O15" s="113"/>
      <c r="P15" s="224" t="str">
        <f t="shared" si="7"/>
        <v/>
      </c>
      <c r="Q15" s="241" t="str">
        <f t="shared" si="8"/>
        <v/>
      </c>
      <c r="R15" s="227" t="str">
        <f t="shared" si="9"/>
        <v/>
      </c>
      <c r="S15" s="225" t="str">
        <f t="shared" si="17"/>
        <v/>
      </c>
      <c r="T15" s="226" t="str">
        <f t="shared" si="18"/>
        <v/>
      </c>
      <c r="U15" s="227" t="str">
        <f t="shared" si="18"/>
        <v/>
      </c>
      <c r="V15" s="252">
        <f t="shared" si="3"/>
        <v>0</v>
      </c>
      <c r="W15" s="253">
        <f t="shared" si="10"/>
        <v>0</v>
      </c>
      <c r="X15" s="254">
        <f t="shared" si="11"/>
        <v>0</v>
      </c>
      <c r="Y15" s="255">
        <f t="shared" si="12"/>
        <v>0</v>
      </c>
      <c r="Z15" s="256">
        <f t="shared" si="13"/>
        <v>0</v>
      </c>
      <c r="AA15" s="257">
        <f t="shared" si="14"/>
        <v>0</v>
      </c>
      <c r="AB15" s="258">
        <f t="shared" si="15"/>
        <v>0</v>
      </c>
      <c r="AC15" s="259">
        <f t="shared" si="16"/>
        <v>0</v>
      </c>
      <c r="AD15" s="38"/>
      <c r="AE15" s="311"/>
      <c r="AF15" s="312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>IF(D16="","",IF(COUNTIF(Fériés,D16)&gt;0,"Férié",IF(WEEKDAY(D16,2)&lt;=6,"Se","Dim")))</f>
        <v>Se</v>
      </c>
      <c r="D16" s="143">
        <f t="shared" si="4"/>
        <v>42042</v>
      </c>
      <c r="E16" s="106"/>
      <c r="F16" s="106"/>
      <c r="G16" s="107"/>
      <c r="H16" s="107"/>
      <c r="I16" s="214" t="str">
        <f t="shared" si="5"/>
        <v/>
      </c>
      <c r="J16" s="110"/>
      <c r="K16" s="111"/>
      <c r="L16" s="196" t="str">
        <f t="shared" si="6"/>
        <v/>
      </c>
      <c r="M16" s="235" t="str">
        <f t="shared" si="1"/>
        <v/>
      </c>
      <c r="N16" s="233">
        <f t="shared" si="2"/>
        <v>0</v>
      </c>
      <c r="O16" s="113"/>
      <c r="P16" s="224" t="str">
        <f t="shared" si="7"/>
        <v/>
      </c>
      <c r="Q16" s="241" t="str">
        <f t="shared" si="8"/>
        <v/>
      </c>
      <c r="R16" s="227" t="str">
        <f t="shared" si="9"/>
        <v/>
      </c>
      <c r="S16" s="225" t="str">
        <f t="shared" si="17"/>
        <v/>
      </c>
      <c r="T16" s="226" t="str">
        <f t="shared" si="18"/>
        <v/>
      </c>
      <c r="U16" s="227" t="str">
        <f t="shared" si="18"/>
        <v/>
      </c>
      <c r="V16" s="252">
        <f t="shared" si="3"/>
        <v>0</v>
      </c>
      <c r="W16" s="253">
        <f t="shared" si="10"/>
        <v>0</v>
      </c>
      <c r="X16" s="254">
        <f t="shared" si="11"/>
        <v>0</v>
      </c>
      <c r="Y16" s="255">
        <f t="shared" si="12"/>
        <v>0</v>
      </c>
      <c r="Z16" s="256">
        <f t="shared" si="13"/>
        <v>0</v>
      </c>
      <c r="AA16" s="257">
        <f t="shared" si="14"/>
        <v>0</v>
      </c>
      <c r="AB16" s="258">
        <f t="shared" si="15"/>
        <v>0</v>
      </c>
      <c r="AC16" s="259">
        <f t="shared" si="16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SUM(L10:L59)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>IF(D17="","",IF(COUNTIF(Fériés,D17)&gt;0,"Férié",IF(WEEKDAY(D17,2)&lt;=6,"Se","Dim")))</f>
        <v>Dim</v>
      </c>
      <c r="D17" s="143">
        <f t="shared" si="4"/>
        <v>42043</v>
      </c>
      <c r="E17" s="106"/>
      <c r="F17" s="106"/>
      <c r="G17" s="107"/>
      <c r="H17" s="107"/>
      <c r="I17" s="214" t="str">
        <f t="shared" si="5"/>
        <v/>
      </c>
      <c r="J17" s="110"/>
      <c r="K17" s="111"/>
      <c r="L17" s="196" t="str">
        <f t="shared" si="6"/>
        <v/>
      </c>
      <c r="M17" s="235" t="str">
        <f t="shared" si="1"/>
        <v/>
      </c>
      <c r="N17" s="233">
        <f t="shared" si="2"/>
        <v>0</v>
      </c>
      <c r="O17" s="113"/>
      <c r="P17" s="224" t="str">
        <f t="shared" si="7"/>
        <v/>
      </c>
      <c r="Q17" s="241" t="str">
        <f t="shared" si="8"/>
        <v/>
      </c>
      <c r="R17" s="227" t="str">
        <f t="shared" si="9"/>
        <v/>
      </c>
      <c r="S17" s="225" t="str">
        <f t="shared" si="17"/>
        <v/>
      </c>
      <c r="T17" s="226" t="str">
        <f t="shared" si="18"/>
        <v/>
      </c>
      <c r="U17" s="227" t="str">
        <f t="shared" si="18"/>
        <v/>
      </c>
      <c r="V17" s="252">
        <f t="shared" si="3"/>
        <v>0</v>
      </c>
      <c r="W17" s="253">
        <f t="shared" si="10"/>
        <v>0</v>
      </c>
      <c r="X17" s="254">
        <f t="shared" si="11"/>
        <v>0</v>
      </c>
      <c r="Y17" s="255">
        <f t="shared" si="12"/>
        <v>0</v>
      </c>
      <c r="Z17" s="256">
        <f t="shared" si="13"/>
        <v>0</v>
      </c>
      <c r="AA17" s="257">
        <f t="shared" si="14"/>
        <v>0</v>
      </c>
      <c r="AB17" s="258">
        <f t="shared" si="15"/>
        <v>0</v>
      </c>
      <c r="AC17" s="259">
        <f t="shared" si="16"/>
        <v>0</v>
      </c>
      <c r="AD17" s="38"/>
      <c r="AE17" s="311"/>
      <c r="AF17" s="312"/>
      <c r="AG17" s="23"/>
      <c r="AH17" s="15" t="s">
        <v>77</v>
      </c>
      <c r="AI17" s="82">
        <f>SUM(M10:M59)*24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>IF(D18="","",IF(COUNTIF(Fériés,D18)&gt;0,"Férié",IF(WEEKDAY(D18,2)&lt;=6,"Se","Dim")))</f>
        <v>Se</v>
      </c>
      <c r="D18" s="143">
        <f t="shared" si="4"/>
        <v>42044</v>
      </c>
      <c r="E18" s="106"/>
      <c r="F18" s="106"/>
      <c r="G18" s="107"/>
      <c r="H18" s="107"/>
      <c r="I18" s="214" t="str">
        <f t="shared" si="5"/>
        <v/>
      </c>
      <c r="J18" s="110"/>
      <c r="K18" s="111"/>
      <c r="L18" s="196" t="str">
        <f t="shared" si="6"/>
        <v/>
      </c>
      <c r="M18" s="235" t="str">
        <f t="shared" si="1"/>
        <v/>
      </c>
      <c r="N18" s="233">
        <f t="shared" si="2"/>
        <v>0</v>
      </c>
      <c r="O18" s="113"/>
      <c r="P18" s="224" t="str">
        <f t="shared" si="7"/>
        <v/>
      </c>
      <c r="Q18" s="241" t="str">
        <f t="shared" si="8"/>
        <v/>
      </c>
      <c r="R18" s="227" t="str">
        <f t="shared" si="9"/>
        <v/>
      </c>
      <c r="S18" s="225" t="str">
        <f t="shared" si="17"/>
        <v/>
      </c>
      <c r="T18" s="226" t="str">
        <f t="shared" si="18"/>
        <v/>
      </c>
      <c r="U18" s="227" t="str">
        <f t="shared" si="18"/>
        <v/>
      </c>
      <c r="V18" s="252">
        <f t="shared" si="3"/>
        <v>0</v>
      </c>
      <c r="W18" s="253">
        <f t="shared" si="10"/>
        <v>0</v>
      </c>
      <c r="X18" s="254">
        <f t="shared" si="11"/>
        <v>0</v>
      </c>
      <c r="Y18" s="255">
        <f t="shared" si="12"/>
        <v>0</v>
      </c>
      <c r="Z18" s="256">
        <f t="shared" si="13"/>
        <v>0</v>
      </c>
      <c r="AA18" s="257">
        <f t="shared" si="14"/>
        <v>0</v>
      </c>
      <c r="AB18" s="258">
        <f t="shared" si="15"/>
        <v>0</v>
      </c>
      <c r="AC18" s="259">
        <f t="shared" si="16"/>
        <v>0</v>
      </c>
      <c r="AD18" s="38"/>
      <c r="AE18" s="85" t="s">
        <v>73</v>
      </c>
      <c r="AF18" s="192">
        <f ca="1">SUMPRODUCT((INDIRECT("$C$10:$C$"&amp;COUNTIF($D$10:$D$59,"&gt;0")+9)="dim")*(INDIRECT("$AB$10:$AB$"&amp;COUNTIF($D$10:$D$59,"&gt;0")+9)))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>IF(D19="","",IF(COUNTIF(Fériés,D19)&gt;0,"Férié",IF(WEEKDAY(D19,2)&lt;=6,"Se","Dim")))</f>
        <v>Se</v>
      </c>
      <c r="D19" s="143">
        <f t="shared" si="4"/>
        <v>42045</v>
      </c>
      <c r="E19" s="106"/>
      <c r="F19" s="106"/>
      <c r="G19" s="107"/>
      <c r="H19" s="107"/>
      <c r="I19" s="214" t="str">
        <f t="shared" si="5"/>
        <v/>
      </c>
      <c r="J19" s="110"/>
      <c r="K19" s="111"/>
      <c r="L19" s="196" t="str">
        <f t="shared" si="6"/>
        <v/>
      </c>
      <c r="M19" s="235" t="str">
        <f t="shared" si="1"/>
        <v/>
      </c>
      <c r="N19" s="233">
        <f t="shared" si="2"/>
        <v>0</v>
      </c>
      <c r="O19" s="113"/>
      <c r="P19" s="224" t="str">
        <f t="shared" si="7"/>
        <v/>
      </c>
      <c r="Q19" s="241" t="str">
        <f t="shared" si="8"/>
        <v/>
      </c>
      <c r="R19" s="227" t="str">
        <f t="shared" si="9"/>
        <v/>
      </c>
      <c r="S19" s="225" t="str">
        <f t="shared" si="17"/>
        <v/>
      </c>
      <c r="T19" s="226" t="str">
        <f t="shared" si="18"/>
        <v/>
      </c>
      <c r="U19" s="227" t="str">
        <f t="shared" si="18"/>
        <v/>
      </c>
      <c r="V19" s="252">
        <f t="shared" si="3"/>
        <v>0</v>
      </c>
      <c r="W19" s="253">
        <f t="shared" si="10"/>
        <v>0</v>
      </c>
      <c r="X19" s="254">
        <f t="shared" si="11"/>
        <v>0</v>
      </c>
      <c r="Y19" s="255">
        <f t="shared" si="12"/>
        <v>0</v>
      </c>
      <c r="Z19" s="256">
        <f t="shared" si="13"/>
        <v>0</v>
      </c>
      <c r="AA19" s="257">
        <f t="shared" si="14"/>
        <v>0</v>
      </c>
      <c r="AB19" s="258">
        <f t="shared" si="15"/>
        <v>0</v>
      </c>
      <c r="AC19" s="259">
        <f t="shared" si="16"/>
        <v>0</v>
      </c>
      <c r="AD19" s="38"/>
      <c r="AE19" s="297"/>
      <c r="AF19" s="298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>IF(D20="","",IF(COUNTIF(Fériés,D20)&gt;0,"Férié",IF(WEEKDAY(D20,2)&lt;=6,"Se","Dim")))</f>
        <v>Se</v>
      </c>
      <c r="D20" s="143">
        <f t="shared" si="4"/>
        <v>42046</v>
      </c>
      <c r="E20" s="106"/>
      <c r="F20" s="106"/>
      <c r="G20" s="107"/>
      <c r="H20" s="107"/>
      <c r="I20" s="214" t="str">
        <f t="shared" si="5"/>
        <v/>
      </c>
      <c r="J20" s="110"/>
      <c r="K20" s="111"/>
      <c r="L20" s="196" t="str">
        <f t="shared" si="6"/>
        <v/>
      </c>
      <c r="M20" s="235" t="str">
        <f t="shared" si="1"/>
        <v/>
      </c>
      <c r="N20" s="233">
        <f t="shared" si="2"/>
        <v>0</v>
      </c>
      <c r="O20" s="113"/>
      <c r="P20" s="224" t="str">
        <f t="shared" si="7"/>
        <v/>
      </c>
      <c r="Q20" s="241" t="str">
        <f t="shared" si="8"/>
        <v/>
      </c>
      <c r="R20" s="227" t="str">
        <f t="shared" si="9"/>
        <v/>
      </c>
      <c r="S20" s="225" t="str">
        <f t="shared" si="17"/>
        <v/>
      </c>
      <c r="T20" s="226" t="str">
        <f t="shared" si="18"/>
        <v/>
      </c>
      <c r="U20" s="227" t="str">
        <f t="shared" si="18"/>
        <v/>
      </c>
      <c r="V20" s="252">
        <f t="shared" si="3"/>
        <v>0</v>
      </c>
      <c r="W20" s="253">
        <f t="shared" si="10"/>
        <v>0</v>
      </c>
      <c r="X20" s="254">
        <f t="shared" si="11"/>
        <v>0</v>
      </c>
      <c r="Y20" s="255">
        <f t="shared" si="12"/>
        <v>0</v>
      </c>
      <c r="Z20" s="256">
        <f t="shared" si="13"/>
        <v>0</v>
      </c>
      <c r="AA20" s="257">
        <f t="shared" si="14"/>
        <v>0</v>
      </c>
      <c r="AB20" s="258">
        <f t="shared" si="15"/>
        <v>0</v>
      </c>
      <c r="AC20" s="259">
        <f t="shared" si="16"/>
        <v>0</v>
      </c>
      <c r="AD20" s="38"/>
      <c r="AE20" s="85" t="s">
        <v>74</v>
      </c>
      <c r="AF20" s="192">
        <f ca="1">SUMPRODUCT((INDIRECT("$C$10:$C$"&amp;COUNTIF($D$10:$D$59,"&gt;0")+9)="dim")*(INDIRECT("$AC$10:$AC$"&amp;COUNTIF($D$10:$D$59,"&gt;0")+9)))</f>
        <v>0</v>
      </c>
      <c r="AG20" s="23"/>
      <c r="AH20" s="322" t="s">
        <v>82</v>
      </c>
      <c r="AI20" s="323"/>
      <c r="AJ20" s="323"/>
      <c r="AK20" s="324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>IF(D21="","",IF(COUNTIF(Fériés,D21)&gt;0,"Férié",IF(WEEKDAY(D21,2)&lt;=6,"Se","Dim")))</f>
        <v>Se</v>
      </c>
      <c r="D21" s="143">
        <f t="shared" si="4"/>
        <v>42047</v>
      </c>
      <c r="E21" s="106"/>
      <c r="F21" s="106"/>
      <c r="G21" s="107"/>
      <c r="H21" s="107"/>
      <c r="I21" s="214" t="str">
        <f t="shared" si="5"/>
        <v/>
      </c>
      <c r="J21" s="110"/>
      <c r="K21" s="111"/>
      <c r="L21" s="196" t="str">
        <f t="shared" si="6"/>
        <v/>
      </c>
      <c r="M21" s="235" t="str">
        <f t="shared" si="1"/>
        <v/>
      </c>
      <c r="N21" s="233">
        <f t="shared" si="2"/>
        <v>0</v>
      </c>
      <c r="O21" s="113"/>
      <c r="P21" s="224" t="str">
        <f t="shared" si="7"/>
        <v/>
      </c>
      <c r="Q21" s="241" t="str">
        <f t="shared" si="8"/>
        <v/>
      </c>
      <c r="R21" s="227" t="str">
        <f t="shared" si="9"/>
        <v/>
      </c>
      <c r="S21" s="225" t="str">
        <f t="shared" si="17"/>
        <v/>
      </c>
      <c r="T21" s="226" t="str">
        <f t="shared" si="18"/>
        <v/>
      </c>
      <c r="U21" s="227" t="str">
        <f t="shared" si="18"/>
        <v/>
      </c>
      <c r="V21" s="252">
        <f t="shared" si="3"/>
        <v>0</v>
      </c>
      <c r="W21" s="253">
        <f t="shared" si="10"/>
        <v>0</v>
      </c>
      <c r="X21" s="254">
        <f t="shared" si="11"/>
        <v>0</v>
      </c>
      <c r="Y21" s="255">
        <f t="shared" si="12"/>
        <v>0</v>
      </c>
      <c r="Z21" s="256">
        <f t="shared" si="13"/>
        <v>0</v>
      </c>
      <c r="AA21" s="257">
        <f t="shared" si="14"/>
        <v>0</v>
      </c>
      <c r="AB21" s="258">
        <f t="shared" si="15"/>
        <v>0</v>
      </c>
      <c r="AC21" s="259">
        <f t="shared" si="16"/>
        <v>0</v>
      </c>
      <c r="AD21" s="38"/>
      <c r="AE21" s="297"/>
      <c r="AF21" s="298"/>
      <c r="AG21" s="23"/>
      <c r="AH21" s="315" t="str">
        <f>Réglages!Q20</f>
        <v>Carte SST</v>
      </c>
      <c r="AI21" s="316"/>
      <c r="AJ21" s="317">
        <f>Réglages!S20</f>
        <v>42402</v>
      </c>
      <c r="AK21" s="318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>IF(D22="","",IF(COUNTIF(Fériés,D22)&gt;0,"Férié",IF(WEEKDAY(D22,2)&lt;=6,"Se","Dim")))</f>
        <v>Se</v>
      </c>
      <c r="D22" s="143">
        <f t="shared" si="4"/>
        <v>42048</v>
      </c>
      <c r="E22" s="106"/>
      <c r="F22" s="106"/>
      <c r="G22" s="107"/>
      <c r="H22" s="107"/>
      <c r="I22" s="214" t="str">
        <f t="shared" si="5"/>
        <v/>
      </c>
      <c r="J22" s="110"/>
      <c r="K22" s="111"/>
      <c r="L22" s="196" t="str">
        <f t="shared" si="6"/>
        <v/>
      </c>
      <c r="M22" s="235" t="str">
        <f t="shared" si="1"/>
        <v/>
      </c>
      <c r="N22" s="233">
        <f t="shared" si="2"/>
        <v>0</v>
      </c>
      <c r="O22" s="113"/>
      <c r="P22" s="224" t="str">
        <f t="shared" si="7"/>
        <v/>
      </c>
      <c r="Q22" s="241" t="str">
        <f t="shared" si="8"/>
        <v/>
      </c>
      <c r="R22" s="227" t="str">
        <f t="shared" si="9"/>
        <v/>
      </c>
      <c r="S22" s="225" t="str">
        <f t="shared" si="17"/>
        <v/>
      </c>
      <c r="T22" s="226" t="str">
        <f t="shared" si="18"/>
        <v/>
      </c>
      <c r="U22" s="227" t="str">
        <f t="shared" si="18"/>
        <v/>
      </c>
      <c r="V22" s="252">
        <f t="shared" si="3"/>
        <v>0</v>
      </c>
      <c r="W22" s="253">
        <f t="shared" si="10"/>
        <v>0</v>
      </c>
      <c r="X22" s="254">
        <f t="shared" si="11"/>
        <v>0</v>
      </c>
      <c r="Y22" s="255">
        <f t="shared" si="12"/>
        <v>0</v>
      </c>
      <c r="Z22" s="256">
        <f t="shared" si="13"/>
        <v>0</v>
      </c>
      <c r="AA22" s="257">
        <f t="shared" si="14"/>
        <v>0</v>
      </c>
      <c r="AB22" s="258">
        <f t="shared" si="15"/>
        <v>0</v>
      </c>
      <c r="AC22" s="259">
        <f t="shared" si="16"/>
        <v>0</v>
      </c>
      <c r="AD22" s="38"/>
      <c r="AE22" s="85" t="s">
        <v>80</v>
      </c>
      <c r="AF22" s="89">
        <f ca="1">SUMPRODUCT((INDIRECT("$C$10:$C$"&amp;COUNTIF($D$10:$D$59,"&gt;0")+9)="férié")*(INDIRECT("$N$10:$N$"&amp;COUNTIF($D$10:$D$59,"&gt;0")+9)&gt;0))</f>
        <v>0</v>
      </c>
      <c r="AG22" s="23"/>
      <c r="AH22" s="293" t="str">
        <f>Réglages!Q21</f>
        <v>HOBS-BE (Manœuvre)</v>
      </c>
      <c r="AI22" s="294"/>
      <c r="AJ22" s="291">
        <f>Réglages!S21</f>
        <v>42461</v>
      </c>
      <c r="AK22" s="292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>IF(D23="","",IF(COUNTIF(Fériés,D23)&gt;0,"Férié",IF(WEEKDAY(D23,2)&lt;=6,"Se","Dim")))</f>
        <v>Se</v>
      </c>
      <c r="D23" s="143">
        <f t="shared" si="4"/>
        <v>42049</v>
      </c>
      <c r="E23" s="106"/>
      <c r="F23" s="106"/>
      <c r="G23" s="107"/>
      <c r="H23" s="107"/>
      <c r="I23" s="214" t="str">
        <f t="shared" si="5"/>
        <v/>
      </c>
      <c r="J23" s="110"/>
      <c r="K23" s="111"/>
      <c r="L23" s="196" t="str">
        <f t="shared" si="6"/>
        <v/>
      </c>
      <c r="M23" s="235" t="str">
        <f t="shared" si="1"/>
        <v/>
      </c>
      <c r="N23" s="233">
        <f t="shared" si="2"/>
        <v>0</v>
      </c>
      <c r="O23" s="113"/>
      <c r="P23" s="224" t="str">
        <f t="shared" si="7"/>
        <v/>
      </c>
      <c r="Q23" s="241" t="str">
        <f t="shared" si="8"/>
        <v/>
      </c>
      <c r="R23" s="227" t="str">
        <f t="shared" si="9"/>
        <v/>
      </c>
      <c r="S23" s="225" t="str">
        <f t="shared" si="17"/>
        <v/>
      </c>
      <c r="T23" s="226" t="str">
        <f t="shared" si="18"/>
        <v/>
      </c>
      <c r="U23" s="227" t="str">
        <f t="shared" si="18"/>
        <v/>
      </c>
      <c r="V23" s="252">
        <f t="shared" si="3"/>
        <v>0</v>
      </c>
      <c r="W23" s="253">
        <f t="shared" si="10"/>
        <v>0</v>
      </c>
      <c r="X23" s="254">
        <f t="shared" si="11"/>
        <v>0</v>
      </c>
      <c r="Y23" s="255">
        <f t="shared" si="12"/>
        <v>0</v>
      </c>
      <c r="Z23" s="256">
        <f t="shared" si="13"/>
        <v>0</v>
      </c>
      <c r="AA23" s="257">
        <f t="shared" si="14"/>
        <v>0</v>
      </c>
      <c r="AB23" s="258">
        <f t="shared" si="15"/>
        <v>0</v>
      </c>
      <c r="AC23" s="259">
        <f t="shared" si="16"/>
        <v>0</v>
      </c>
      <c r="AD23" s="38"/>
      <c r="AE23" s="299"/>
      <c r="AF23" s="300"/>
      <c r="AG23" s="23"/>
      <c r="AH23" s="293" t="str">
        <f>Réglages!Q22</f>
        <v>SSIAP 1</v>
      </c>
      <c r="AI23" s="294"/>
      <c r="AJ23" s="291">
        <f>Réglages!S22</f>
        <v>42552</v>
      </c>
      <c r="AK23" s="292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>IF(D24="","",IF(COUNTIF(Fériés,D24)&gt;0,"Férié",IF(WEEKDAY(D24,2)&lt;=6,"Se","Dim")))</f>
        <v>Dim</v>
      </c>
      <c r="D24" s="143">
        <f t="shared" si="4"/>
        <v>42050</v>
      </c>
      <c r="E24" s="106"/>
      <c r="F24" s="106"/>
      <c r="G24" s="107"/>
      <c r="H24" s="107"/>
      <c r="I24" s="214" t="str">
        <f t="shared" si="5"/>
        <v/>
      </c>
      <c r="J24" s="110"/>
      <c r="K24" s="111"/>
      <c r="L24" s="196" t="str">
        <f t="shared" si="6"/>
        <v/>
      </c>
      <c r="M24" s="235" t="str">
        <f t="shared" si="1"/>
        <v/>
      </c>
      <c r="N24" s="233">
        <f t="shared" si="2"/>
        <v>0</v>
      </c>
      <c r="O24" s="113"/>
      <c r="P24" s="224" t="str">
        <f t="shared" si="7"/>
        <v/>
      </c>
      <c r="Q24" s="241" t="str">
        <f t="shared" si="8"/>
        <v/>
      </c>
      <c r="R24" s="227" t="str">
        <f t="shared" si="9"/>
        <v/>
      </c>
      <c r="S24" s="225" t="str">
        <f t="shared" si="17"/>
        <v/>
      </c>
      <c r="T24" s="226" t="str">
        <f t="shared" si="18"/>
        <v/>
      </c>
      <c r="U24" s="227" t="str">
        <f t="shared" si="18"/>
        <v/>
      </c>
      <c r="V24" s="252">
        <f t="shared" si="3"/>
        <v>0</v>
      </c>
      <c r="W24" s="253">
        <f t="shared" si="10"/>
        <v>0</v>
      </c>
      <c r="X24" s="254">
        <f t="shared" si="11"/>
        <v>0</v>
      </c>
      <c r="Y24" s="255">
        <f t="shared" si="12"/>
        <v>0</v>
      </c>
      <c r="Z24" s="256">
        <f t="shared" si="13"/>
        <v>0</v>
      </c>
      <c r="AA24" s="257">
        <f t="shared" si="14"/>
        <v>0</v>
      </c>
      <c r="AB24" s="258">
        <f t="shared" si="15"/>
        <v>0</v>
      </c>
      <c r="AC24" s="259">
        <f t="shared" si="16"/>
        <v>0</v>
      </c>
      <c r="AD24" s="38"/>
      <c r="AE24" s="85" t="s">
        <v>68</v>
      </c>
      <c r="AF24" s="192">
        <f ca="1">SUM(Z7+AA7)</f>
        <v>0</v>
      </c>
      <c r="AG24" s="23"/>
      <c r="AH24" s="295" t="str">
        <f>Réglages!Q23</f>
        <v>Carte PRO CNAPS</v>
      </c>
      <c r="AI24" s="296"/>
      <c r="AJ24" s="303">
        <f>Réglages!S23</f>
        <v>43405</v>
      </c>
      <c r="AK24" s="30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>IF(D25="","",IF(COUNTIF(Fériés,D25)&gt;0,"Férié",IF(WEEKDAY(D25,2)&lt;=6,"Se","Dim")))</f>
        <v>Se</v>
      </c>
      <c r="D25" s="143">
        <f t="shared" si="4"/>
        <v>42051</v>
      </c>
      <c r="E25" s="106"/>
      <c r="F25" s="106"/>
      <c r="G25" s="107"/>
      <c r="H25" s="107"/>
      <c r="I25" s="214" t="str">
        <f t="shared" si="5"/>
        <v/>
      </c>
      <c r="J25" s="110"/>
      <c r="K25" s="111"/>
      <c r="L25" s="196" t="str">
        <f t="shared" si="6"/>
        <v/>
      </c>
      <c r="M25" s="235" t="str">
        <f t="shared" si="1"/>
        <v/>
      </c>
      <c r="N25" s="233">
        <f t="shared" si="2"/>
        <v>0</v>
      </c>
      <c r="O25" s="113"/>
      <c r="P25" s="224" t="str">
        <f t="shared" si="7"/>
        <v/>
      </c>
      <c r="Q25" s="241" t="str">
        <f t="shared" si="8"/>
        <v/>
      </c>
      <c r="R25" s="227" t="str">
        <f t="shared" si="9"/>
        <v/>
      </c>
      <c r="S25" s="225" t="str">
        <f t="shared" si="17"/>
        <v/>
      </c>
      <c r="T25" s="226" t="str">
        <f t="shared" si="18"/>
        <v/>
      </c>
      <c r="U25" s="227" t="str">
        <f t="shared" si="18"/>
        <v/>
      </c>
      <c r="V25" s="252">
        <f t="shared" si="3"/>
        <v>0</v>
      </c>
      <c r="W25" s="253">
        <f t="shared" si="10"/>
        <v>0</v>
      </c>
      <c r="X25" s="254">
        <f t="shared" si="11"/>
        <v>0</v>
      </c>
      <c r="Y25" s="255">
        <f t="shared" si="12"/>
        <v>0</v>
      </c>
      <c r="Z25" s="256">
        <f t="shared" si="13"/>
        <v>0</v>
      </c>
      <c r="AA25" s="257">
        <f t="shared" si="14"/>
        <v>0</v>
      </c>
      <c r="AB25" s="258">
        <f t="shared" si="15"/>
        <v>0</v>
      </c>
      <c r="AC25" s="259">
        <f t="shared" si="16"/>
        <v>0</v>
      </c>
      <c r="AD25" s="38"/>
      <c r="AE25" s="297"/>
      <c r="AF25" s="298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>IF(D26="","",IF(COUNTIF(Fériés,D26)&gt;0,"Férié",IF(WEEKDAY(D26,2)&lt;=6,"Se","Dim")))</f>
        <v>Se</v>
      </c>
      <c r="D26" s="143">
        <f t="shared" si="4"/>
        <v>42052</v>
      </c>
      <c r="E26" s="106"/>
      <c r="F26" s="106"/>
      <c r="G26" s="107"/>
      <c r="H26" s="107"/>
      <c r="I26" s="214" t="str">
        <f t="shared" si="5"/>
        <v/>
      </c>
      <c r="J26" s="110"/>
      <c r="K26" s="111"/>
      <c r="L26" s="196" t="str">
        <f t="shared" si="6"/>
        <v/>
      </c>
      <c r="M26" s="235" t="str">
        <f t="shared" si="1"/>
        <v/>
      </c>
      <c r="N26" s="233">
        <f t="shared" si="2"/>
        <v>0</v>
      </c>
      <c r="O26" s="113"/>
      <c r="P26" s="224" t="str">
        <f t="shared" si="7"/>
        <v/>
      </c>
      <c r="Q26" s="241" t="str">
        <f t="shared" si="8"/>
        <v/>
      </c>
      <c r="R26" s="227" t="str">
        <f t="shared" si="9"/>
        <v/>
      </c>
      <c r="S26" s="225" t="str">
        <f t="shared" si="17"/>
        <v/>
      </c>
      <c r="T26" s="226" t="str">
        <f t="shared" si="18"/>
        <v/>
      </c>
      <c r="U26" s="227" t="str">
        <f t="shared" si="18"/>
        <v/>
      </c>
      <c r="V26" s="252">
        <f t="shared" si="3"/>
        <v>0</v>
      </c>
      <c r="W26" s="253">
        <f t="shared" si="10"/>
        <v>0</v>
      </c>
      <c r="X26" s="254">
        <f t="shared" si="11"/>
        <v>0</v>
      </c>
      <c r="Y26" s="255">
        <f t="shared" si="12"/>
        <v>0</v>
      </c>
      <c r="Z26" s="256">
        <f t="shared" si="13"/>
        <v>0</v>
      </c>
      <c r="AA26" s="257">
        <f t="shared" si="14"/>
        <v>0</v>
      </c>
      <c r="AB26" s="258">
        <f t="shared" si="15"/>
        <v>0</v>
      </c>
      <c r="AC26" s="259">
        <f t="shared" si="16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>IF(D27="","",IF(COUNTIF(Fériés,D27)&gt;0,"Férié",IF(WEEKDAY(D27,2)&lt;=6,"Se","Dim")))</f>
        <v>Se</v>
      </c>
      <c r="D27" s="143">
        <f t="shared" si="4"/>
        <v>42053</v>
      </c>
      <c r="E27" s="106"/>
      <c r="F27" s="106"/>
      <c r="G27" s="107"/>
      <c r="H27" s="107"/>
      <c r="I27" s="214" t="str">
        <f t="shared" si="5"/>
        <v/>
      </c>
      <c r="J27" s="110"/>
      <c r="K27" s="111"/>
      <c r="L27" s="196" t="str">
        <f t="shared" si="6"/>
        <v/>
      </c>
      <c r="M27" s="235" t="str">
        <f t="shared" si="1"/>
        <v/>
      </c>
      <c r="N27" s="233">
        <f t="shared" si="2"/>
        <v>0</v>
      </c>
      <c r="O27" s="113"/>
      <c r="P27" s="224" t="str">
        <f t="shared" si="7"/>
        <v/>
      </c>
      <c r="Q27" s="241" t="str">
        <f t="shared" si="8"/>
        <v/>
      </c>
      <c r="R27" s="227" t="str">
        <f t="shared" si="9"/>
        <v/>
      </c>
      <c r="S27" s="225" t="str">
        <f t="shared" si="17"/>
        <v/>
      </c>
      <c r="T27" s="226" t="str">
        <f t="shared" si="18"/>
        <v/>
      </c>
      <c r="U27" s="227" t="str">
        <f t="shared" si="18"/>
        <v/>
      </c>
      <c r="V27" s="252">
        <f t="shared" si="3"/>
        <v>0</v>
      </c>
      <c r="W27" s="253">
        <f t="shared" si="10"/>
        <v>0</v>
      </c>
      <c r="X27" s="254">
        <f t="shared" si="11"/>
        <v>0</v>
      </c>
      <c r="Y27" s="255">
        <f t="shared" si="12"/>
        <v>0</v>
      </c>
      <c r="Z27" s="256">
        <f t="shared" si="13"/>
        <v>0</v>
      </c>
      <c r="AA27" s="257">
        <f t="shared" si="14"/>
        <v>0</v>
      </c>
      <c r="AB27" s="258">
        <f t="shared" si="15"/>
        <v>0</v>
      </c>
      <c r="AC27" s="259">
        <f t="shared" si="16"/>
        <v>0</v>
      </c>
      <c r="AD27" s="38"/>
      <c r="AE27" s="297"/>
      <c r="AF27" s="298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>IF(D28="","",IF(COUNTIF(Fériés,D28)&gt;0,"Férié",IF(WEEKDAY(D28,2)&lt;=6,"Se","Dim")))</f>
        <v>Se</v>
      </c>
      <c r="D28" s="143">
        <f t="shared" si="4"/>
        <v>42054</v>
      </c>
      <c r="E28" s="106"/>
      <c r="F28" s="106"/>
      <c r="G28" s="107"/>
      <c r="H28" s="107"/>
      <c r="I28" s="214" t="str">
        <f t="shared" si="5"/>
        <v/>
      </c>
      <c r="J28" s="110"/>
      <c r="K28" s="111"/>
      <c r="L28" s="196" t="str">
        <f t="shared" si="6"/>
        <v/>
      </c>
      <c r="M28" s="235" t="str">
        <f t="shared" si="1"/>
        <v/>
      </c>
      <c r="N28" s="233">
        <f t="shared" si="2"/>
        <v>0</v>
      </c>
      <c r="O28" s="113"/>
      <c r="P28" s="224" t="str">
        <f t="shared" si="7"/>
        <v/>
      </c>
      <c r="Q28" s="241" t="str">
        <f t="shared" si="8"/>
        <v/>
      </c>
      <c r="R28" s="227" t="str">
        <f t="shared" si="9"/>
        <v/>
      </c>
      <c r="S28" s="225" t="str">
        <f t="shared" si="17"/>
        <v/>
      </c>
      <c r="T28" s="226" t="str">
        <f t="shared" ref="T28:U43" si="19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19"/>
        <v/>
      </c>
      <c r="V28" s="252">
        <f t="shared" si="3"/>
        <v>0</v>
      </c>
      <c r="W28" s="253">
        <f t="shared" si="10"/>
        <v>0</v>
      </c>
      <c r="X28" s="254">
        <f t="shared" si="11"/>
        <v>0</v>
      </c>
      <c r="Y28" s="255">
        <f t="shared" si="12"/>
        <v>0</v>
      </c>
      <c r="Z28" s="256">
        <f t="shared" si="13"/>
        <v>0</v>
      </c>
      <c r="AA28" s="257">
        <f t="shared" si="14"/>
        <v>0</v>
      </c>
      <c r="AB28" s="258">
        <f t="shared" si="15"/>
        <v>0</v>
      </c>
      <c r="AC28" s="259">
        <f t="shared" si="16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>IF(D29="","",IF(COUNTIF(Fériés,D29)&gt;0,"Férié",IF(WEEKDAY(D29,2)&lt;=6,"Se","Dim")))</f>
        <v>Se</v>
      </c>
      <c r="D29" s="143">
        <f t="shared" si="4"/>
        <v>42055</v>
      </c>
      <c r="E29" s="106"/>
      <c r="F29" s="106"/>
      <c r="G29" s="107"/>
      <c r="H29" s="107"/>
      <c r="I29" s="214" t="str">
        <f t="shared" si="5"/>
        <v/>
      </c>
      <c r="J29" s="110"/>
      <c r="K29" s="111"/>
      <c r="L29" s="196" t="str">
        <f t="shared" si="6"/>
        <v/>
      </c>
      <c r="M29" s="235" t="str">
        <f t="shared" si="1"/>
        <v/>
      </c>
      <c r="N29" s="233">
        <f t="shared" si="2"/>
        <v>0</v>
      </c>
      <c r="O29" s="113"/>
      <c r="P29" s="224" t="str">
        <f t="shared" si="7"/>
        <v/>
      </c>
      <c r="Q29" s="241" t="str">
        <f t="shared" si="8"/>
        <v/>
      </c>
      <c r="R29" s="227" t="str">
        <f t="shared" si="9"/>
        <v/>
      </c>
      <c r="S29" s="225" t="str">
        <f t="shared" si="17"/>
        <v/>
      </c>
      <c r="T29" s="226" t="str">
        <f t="shared" si="19"/>
        <v/>
      </c>
      <c r="U29" s="227" t="str">
        <f t="shared" si="19"/>
        <v/>
      </c>
      <c r="V29" s="252">
        <f t="shared" si="3"/>
        <v>0</v>
      </c>
      <c r="W29" s="253">
        <f t="shared" si="10"/>
        <v>0</v>
      </c>
      <c r="X29" s="254">
        <f t="shared" si="11"/>
        <v>0</v>
      </c>
      <c r="Y29" s="255">
        <f t="shared" si="12"/>
        <v>0</v>
      </c>
      <c r="Z29" s="256">
        <f t="shared" si="13"/>
        <v>0</v>
      </c>
      <c r="AA29" s="257">
        <f t="shared" si="14"/>
        <v>0</v>
      </c>
      <c r="AB29" s="258">
        <f t="shared" si="15"/>
        <v>0</v>
      </c>
      <c r="AC29" s="259">
        <f t="shared" si="16"/>
        <v>0</v>
      </c>
      <c r="AD29" s="38"/>
      <c r="AE29" s="297"/>
      <c r="AF29" s="298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>IF(D30="","",IF(COUNTIF(Fériés,D30)&gt;0,"Férié",IF(WEEKDAY(D30,2)&lt;=6,"Se","Dim")))</f>
        <v>Se</v>
      </c>
      <c r="D30" s="143">
        <f t="shared" si="4"/>
        <v>42056</v>
      </c>
      <c r="E30" s="106"/>
      <c r="F30" s="106"/>
      <c r="G30" s="107"/>
      <c r="H30" s="107"/>
      <c r="I30" s="214" t="str">
        <f t="shared" si="5"/>
        <v/>
      </c>
      <c r="J30" s="110"/>
      <c r="K30" s="111"/>
      <c r="L30" s="196" t="str">
        <f t="shared" si="6"/>
        <v/>
      </c>
      <c r="M30" s="235" t="str">
        <f t="shared" si="1"/>
        <v/>
      </c>
      <c r="N30" s="233">
        <f t="shared" si="2"/>
        <v>0</v>
      </c>
      <c r="O30" s="113"/>
      <c r="P30" s="224" t="str">
        <f t="shared" si="7"/>
        <v/>
      </c>
      <c r="Q30" s="241" t="str">
        <f t="shared" si="8"/>
        <v/>
      </c>
      <c r="R30" s="227" t="str">
        <f t="shared" si="9"/>
        <v/>
      </c>
      <c r="S30" s="225" t="str">
        <f t="shared" si="17"/>
        <v/>
      </c>
      <c r="T30" s="226" t="str">
        <f t="shared" si="19"/>
        <v/>
      </c>
      <c r="U30" s="227" t="str">
        <f t="shared" si="19"/>
        <v/>
      </c>
      <c r="V30" s="252">
        <f t="shared" si="3"/>
        <v>0</v>
      </c>
      <c r="W30" s="253">
        <f t="shared" si="10"/>
        <v>0</v>
      </c>
      <c r="X30" s="254">
        <f t="shared" si="11"/>
        <v>0</v>
      </c>
      <c r="Y30" s="255">
        <f t="shared" si="12"/>
        <v>0</v>
      </c>
      <c r="Z30" s="256">
        <f t="shared" si="13"/>
        <v>0</v>
      </c>
      <c r="AA30" s="257">
        <f t="shared" si="14"/>
        <v>0</v>
      </c>
      <c r="AB30" s="258">
        <f t="shared" si="15"/>
        <v>0</v>
      </c>
      <c r="AC30" s="259">
        <f t="shared" si="16"/>
        <v>0</v>
      </c>
      <c r="AD30" s="41"/>
      <c r="AE30" s="87" t="s">
        <v>62</v>
      </c>
      <c r="AF30" s="193">
        <f>SUM(J10:J59,K10:K59)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>IF(D31="","",IF(COUNTIF(Fériés,D31)&gt;0,"Férié",IF(WEEKDAY(D31,2)&lt;=6,"Se","Dim")))</f>
        <v>Dim</v>
      </c>
      <c r="D31" s="143">
        <f t="shared" si="4"/>
        <v>42057</v>
      </c>
      <c r="E31" s="106"/>
      <c r="F31" s="106"/>
      <c r="G31" s="107"/>
      <c r="H31" s="107"/>
      <c r="I31" s="214" t="str">
        <f t="shared" si="5"/>
        <v/>
      </c>
      <c r="J31" s="110"/>
      <c r="K31" s="111"/>
      <c r="L31" s="196" t="str">
        <f t="shared" si="6"/>
        <v/>
      </c>
      <c r="M31" s="235" t="str">
        <f t="shared" si="1"/>
        <v/>
      </c>
      <c r="N31" s="233">
        <f t="shared" si="2"/>
        <v>0</v>
      </c>
      <c r="O31" s="113"/>
      <c r="P31" s="224" t="str">
        <f t="shared" si="7"/>
        <v/>
      </c>
      <c r="Q31" s="241" t="str">
        <f t="shared" si="8"/>
        <v/>
      </c>
      <c r="R31" s="227" t="str">
        <f t="shared" si="9"/>
        <v/>
      </c>
      <c r="S31" s="225" t="str">
        <f t="shared" si="17"/>
        <v/>
      </c>
      <c r="T31" s="226" t="str">
        <f t="shared" si="19"/>
        <v/>
      </c>
      <c r="U31" s="227" t="str">
        <f t="shared" si="19"/>
        <v/>
      </c>
      <c r="V31" s="252">
        <f t="shared" si="3"/>
        <v>0</v>
      </c>
      <c r="W31" s="253">
        <f t="shared" si="10"/>
        <v>0</v>
      </c>
      <c r="X31" s="254">
        <f t="shared" si="11"/>
        <v>0</v>
      </c>
      <c r="Y31" s="255">
        <f t="shared" si="12"/>
        <v>0</v>
      </c>
      <c r="Z31" s="256">
        <f t="shared" si="13"/>
        <v>0</v>
      </c>
      <c r="AA31" s="257">
        <f t="shared" si="14"/>
        <v>0</v>
      </c>
      <c r="AB31" s="258">
        <f t="shared" si="15"/>
        <v>0</v>
      </c>
      <c r="AC31" s="259">
        <f t="shared" si="16"/>
        <v>0</v>
      </c>
      <c r="AD31" s="38"/>
      <c r="AE31" s="305"/>
      <c r="AF31" s="30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>IF(D32="","",IF(COUNTIF(Fériés,D32)&gt;0,"Férié",IF(WEEKDAY(D32,2)&lt;=6,"Se","Dim")))</f>
        <v>Se</v>
      </c>
      <c r="D32" s="143">
        <f t="shared" si="4"/>
        <v>42058</v>
      </c>
      <c r="E32" s="106"/>
      <c r="F32" s="106"/>
      <c r="G32" s="107"/>
      <c r="H32" s="107"/>
      <c r="I32" s="214" t="str">
        <f t="shared" si="5"/>
        <v/>
      </c>
      <c r="J32" s="110"/>
      <c r="K32" s="111"/>
      <c r="L32" s="196" t="str">
        <f t="shared" si="6"/>
        <v/>
      </c>
      <c r="M32" s="235" t="str">
        <f t="shared" si="1"/>
        <v/>
      </c>
      <c r="N32" s="233">
        <f t="shared" si="2"/>
        <v>0</v>
      </c>
      <c r="O32" s="113"/>
      <c r="P32" s="224" t="str">
        <f t="shared" si="7"/>
        <v/>
      </c>
      <c r="Q32" s="241" t="str">
        <f t="shared" si="8"/>
        <v/>
      </c>
      <c r="R32" s="227" t="str">
        <f t="shared" si="9"/>
        <v/>
      </c>
      <c r="S32" s="225" t="str">
        <f t="shared" si="17"/>
        <v/>
      </c>
      <c r="T32" s="226" t="str">
        <f t="shared" si="19"/>
        <v/>
      </c>
      <c r="U32" s="227" t="str">
        <f t="shared" si="19"/>
        <v/>
      </c>
      <c r="V32" s="252">
        <f t="shared" si="3"/>
        <v>0</v>
      </c>
      <c r="W32" s="253">
        <f t="shared" si="10"/>
        <v>0</v>
      </c>
      <c r="X32" s="254">
        <f t="shared" si="11"/>
        <v>0</v>
      </c>
      <c r="Y32" s="255">
        <f t="shared" si="12"/>
        <v>0</v>
      </c>
      <c r="Z32" s="256">
        <f t="shared" si="13"/>
        <v>0</v>
      </c>
      <c r="AA32" s="257">
        <f t="shared" si="14"/>
        <v>0</v>
      </c>
      <c r="AB32" s="258">
        <f t="shared" si="15"/>
        <v>0</v>
      </c>
      <c r="AC32" s="259">
        <f t="shared" si="16"/>
        <v>0</v>
      </c>
      <c r="AD32" s="41"/>
      <c r="AE32" s="87" t="s">
        <v>63</v>
      </c>
      <c r="AF32" s="193">
        <f>SUM(J10:J59)</f>
        <v>0</v>
      </c>
      <c r="AG32" s="23"/>
      <c r="AH32" s="150"/>
      <c r="AI32" s="307"/>
      <c r="AJ32" s="307"/>
      <c r="AK32" s="30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>IF(D33="","",IF(COUNTIF(Fériés,D33)&gt;0,"Férié",IF(WEEKDAY(D33,2)&lt;=6,"Se","Dim")))</f>
        <v>Se</v>
      </c>
      <c r="D33" s="143">
        <f t="shared" si="4"/>
        <v>42059</v>
      </c>
      <c r="E33" s="106"/>
      <c r="F33" s="106"/>
      <c r="G33" s="107"/>
      <c r="H33" s="107"/>
      <c r="I33" s="214" t="str">
        <f t="shared" si="5"/>
        <v/>
      </c>
      <c r="J33" s="110"/>
      <c r="K33" s="111"/>
      <c r="L33" s="196" t="str">
        <f t="shared" si="6"/>
        <v/>
      </c>
      <c r="M33" s="235" t="str">
        <f t="shared" si="1"/>
        <v/>
      </c>
      <c r="N33" s="233">
        <f t="shared" si="2"/>
        <v>0</v>
      </c>
      <c r="O33" s="113"/>
      <c r="P33" s="224" t="str">
        <f t="shared" si="7"/>
        <v/>
      </c>
      <c r="Q33" s="241" t="str">
        <f t="shared" si="8"/>
        <v/>
      </c>
      <c r="R33" s="227" t="str">
        <f t="shared" si="9"/>
        <v/>
      </c>
      <c r="S33" s="225" t="str">
        <f t="shared" si="17"/>
        <v/>
      </c>
      <c r="T33" s="226" t="str">
        <f t="shared" si="19"/>
        <v/>
      </c>
      <c r="U33" s="227" t="str">
        <f t="shared" si="19"/>
        <v/>
      </c>
      <c r="V33" s="252">
        <f t="shared" si="3"/>
        <v>0</v>
      </c>
      <c r="W33" s="253">
        <f t="shared" si="10"/>
        <v>0</v>
      </c>
      <c r="X33" s="254">
        <f t="shared" si="11"/>
        <v>0</v>
      </c>
      <c r="Y33" s="255">
        <f t="shared" si="12"/>
        <v>0</v>
      </c>
      <c r="Z33" s="256">
        <f t="shared" si="13"/>
        <v>0</v>
      </c>
      <c r="AA33" s="257">
        <f t="shared" si="14"/>
        <v>0</v>
      </c>
      <c r="AB33" s="258">
        <f t="shared" si="15"/>
        <v>0</v>
      </c>
      <c r="AC33" s="259">
        <f t="shared" si="16"/>
        <v>0</v>
      </c>
      <c r="AD33" s="41"/>
      <c r="AE33" s="305"/>
      <c r="AF33" s="306"/>
      <c r="AG33" s="23"/>
      <c r="AH33" s="150"/>
      <c r="AI33" s="307"/>
      <c r="AJ33" s="307"/>
      <c r="AK33" s="30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>IF(D34="","",IF(COUNTIF(Fériés,D34)&gt;0,"Férié",IF(WEEKDAY(D34,2)&lt;=6,"Se","Dim")))</f>
        <v>Se</v>
      </c>
      <c r="D34" s="143">
        <f t="shared" si="4"/>
        <v>42060</v>
      </c>
      <c r="E34" s="106"/>
      <c r="F34" s="106"/>
      <c r="G34" s="107"/>
      <c r="H34" s="107"/>
      <c r="I34" s="214" t="str">
        <f t="shared" si="5"/>
        <v/>
      </c>
      <c r="J34" s="110"/>
      <c r="K34" s="111"/>
      <c r="L34" s="196" t="str">
        <f t="shared" si="6"/>
        <v/>
      </c>
      <c r="M34" s="235" t="str">
        <f t="shared" si="1"/>
        <v/>
      </c>
      <c r="N34" s="233">
        <f t="shared" si="2"/>
        <v>0</v>
      </c>
      <c r="O34" s="113"/>
      <c r="P34" s="224" t="str">
        <f t="shared" si="7"/>
        <v/>
      </c>
      <c r="Q34" s="241" t="str">
        <f t="shared" si="8"/>
        <v/>
      </c>
      <c r="R34" s="227" t="str">
        <f t="shared" si="9"/>
        <v/>
      </c>
      <c r="S34" s="225" t="str">
        <f t="shared" si="17"/>
        <v/>
      </c>
      <c r="T34" s="226" t="str">
        <f t="shared" si="19"/>
        <v/>
      </c>
      <c r="U34" s="227" t="str">
        <f t="shared" si="19"/>
        <v/>
      </c>
      <c r="V34" s="252">
        <f t="shared" si="3"/>
        <v>0</v>
      </c>
      <c r="W34" s="253">
        <f t="shared" si="10"/>
        <v>0</v>
      </c>
      <c r="X34" s="254">
        <f t="shared" si="11"/>
        <v>0</v>
      </c>
      <c r="Y34" s="255">
        <f t="shared" si="12"/>
        <v>0</v>
      </c>
      <c r="Z34" s="256">
        <f t="shared" si="13"/>
        <v>0</v>
      </c>
      <c r="AA34" s="257">
        <f t="shared" si="14"/>
        <v>0</v>
      </c>
      <c r="AB34" s="258">
        <f t="shared" si="15"/>
        <v>0</v>
      </c>
      <c r="AC34" s="259">
        <f t="shared" si="16"/>
        <v>0</v>
      </c>
      <c r="AD34" s="41"/>
      <c r="AE34" s="85" t="s">
        <v>64</v>
      </c>
      <c r="AF34" s="192">
        <f>SUM(K10:K59)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>IF(D35="","",IF(COUNTIF(Fériés,D35)&gt;0,"Férié",IF(WEEKDAY(D35,2)&lt;=6,"Se","Dim")))</f>
        <v>Se</v>
      </c>
      <c r="D35" s="143">
        <f t="shared" si="4"/>
        <v>42061</v>
      </c>
      <c r="E35" s="106"/>
      <c r="F35" s="106"/>
      <c r="G35" s="107"/>
      <c r="H35" s="107"/>
      <c r="I35" s="214" t="str">
        <f t="shared" si="5"/>
        <v/>
      </c>
      <c r="J35" s="110"/>
      <c r="K35" s="111"/>
      <c r="L35" s="196" t="str">
        <f t="shared" si="6"/>
        <v/>
      </c>
      <c r="M35" s="235" t="str">
        <f t="shared" si="1"/>
        <v/>
      </c>
      <c r="N35" s="233">
        <f t="shared" si="2"/>
        <v>0</v>
      </c>
      <c r="O35" s="113"/>
      <c r="P35" s="224" t="str">
        <f t="shared" si="7"/>
        <v/>
      </c>
      <c r="Q35" s="241" t="str">
        <f t="shared" si="8"/>
        <v/>
      </c>
      <c r="R35" s="227" t="str">
        <f t="shared" si="9"/>
        <v/>
      </c>
      <c r="S35" s="225" t="str">
        <f t="shared" si="17"/>
        <v/>
      </c>
      <c r="T35" s="226" t="str">
        <f t="shared" si="19"/>
        <v/>
      </c>
      <c r="U35" s="227" t="str">
        <f t="shared" si="19"/>
        <v/>
      </c>
      <c r="V35" s="252">
        <f t="shared" si="3"/>
        <v>0</v>
      </c>
      <c r="W35" s="253">
        <f t="shared" si="10"/>
        <v>0</v>
      </c>
      <c r="X35" s="254">
        <f t="shared" si="11"/>
        <v>0</v>
      </c>
      <c r="Y35" s="255">
        <f t="shared" si="12"/>
        <v>0</v>
      </c>
      <c r="Z35" s="256">
        <f t="shared" si="13"/>
        <v>0</v>
      </c>
      <c r="AA35" s="257">
        <f t="shared" si="14"/>
        <v>0</v>
      </c>
      <c r="AB35" s="258">
        <f t="shared" si="15"/>
        <v>0</v>
      </c>
      <c r="AC35" s="259">
        <f t="shared" si="16"/>
        <v>0</v>
      </c>
      <c r="AD35" s="41"/>
      <c r="AE35" s="297"/>
      <c r="AF35" s="298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>IF(D36="","",IF(COUNTIF(Fériés,D36)&gt;0,"Férié",IF(WEEKDAY(D36,2)&lt;=6,"Se","Dim")))</f>
        <v>Se</v>
      </c>
      <c r="D36" s="143">
        <f t="shared" si="4"/>
        <v>42062</v>
      </c>
      <c r="E36" s="106"/>
      <c r="F36" s="106"/>
      <c r="G36" s="107"/>
      <c r="H36" s="107"/>
      <c r="I36" s="214" t="str">
        <f t="shared" si="5"/>
        <v/>
      </c>
      <c r="J36" s="110"/>
      <c r="K36" s="111"/>
      <c r="L36" s="196" t="str">
        <f t="shared" si="6"/>
        <v/>
      </c>
      <c r="M36" s="235" t="str">
        <f t="shared" si="1"/>
        <v/>
      </c>
      <c r="N36" s="233">
        <f t="shared" si="2"/>
        <v>0</v>
      </c>
      <c r="O36" s="113"/>
      <c r="P36" s="224" t="str">
        <f t="shared" si="7"/>
        <v/>
      </c>
      <c r="Q36" s="241" t="str">
        <f t="shared" si="8"/>
        <v/>
      </c>
      <c r="R36" s="227" t="str">
        <f t="shared" si="9"/>
        <v/>
      </c>
      <c r="S36" s="225" t="str">
        <f t="shared" si="17"/>
        <v/>
      </c>
      <c r="T36" s="226" t="str">
        <f t="shared" si="19"/>
        <v/>
      </c>
      <c r="U36" s="227" t="str">
        <f t="shared" si="19"/>
        <v/>
      </c>
      <c r="V36" s="252">
        <f t="shared" si="3"/>
        <v>0</v>
      </c>
      <c r="W36" s="253">
        <f t="shared" si="10"/>
        <v>0</v>
      </c>
      <c r="X36" s="254">
        <f t="shared" si="11"/>
        <v>0</v>
      </c>
      <c r="Y36" s="255">
        <f t="shared" si="12"/>
        <v>0</v>
      </c>
      <c r="Z36" s="256">
        <f t="shared" si="13"/>
        <v>0</v>
      </c>
      <c r="AA36" s="257">
        <f t="shared" si="14"/>
        <v>0</v>
      </c>
      <c r="AB36" s="258">
        <f t="shared" si="15"/>
        <v>0</v>
      </c>
      <c r="AC36" s="259">
        <f t="shared" si="16"/>
        <v>0</v>
      </c>
      <c r="AD36" s="41"/>
      <c r="AE36" s="85" t="s">
        <v>65</v>
      </c>
      <c r="AF36" s="89">
        <f>COUNTA(G10:G59)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>IF(D37="","",IF(COUNTIF(Fériés,D37)&gt;0,"Férié",IF(WEEKDAY(D37,2)&lt;=6,"Se","Dim")))</f>
        <v>Se</v>
      </c>
      <c r="D37" s="143">
        <f t="shared" si="4"/>
        <v>42063</v>
      </c>
      <c r="E37" s="106"/>
      <c r="F37" s="106"/>
      <c r="G37" s="107"/>
      <c r="H37" s="107"/>
      <c r="I37" s="214" t="str">
        <f t="shared" si="5"/>
        <v/>
      </c>
      <c r="J37" s="110"/>
      <c r="K37" s="111"/>
      <c r="L37" s="196" t="str">
        <f t="shared" si="6"/>
        <v/>
      </c>
      <c r="M37" s="235" t="str">
        <f t="shared" si="1"/>
        <v/>
      </c>
      <c r="N37" s="233">
        <f t="shared" si="2"/>
        <v>0</v>
      </c>
      <c r="O37" s="113"/>
      <c r="P37" s="224" t="str">
        <f t="shared" si="7"/>
        <v/>
      </c>
      <c r="Q37" s="241" t="str">
        <f t="shared" si="8"/>
        <v/>
      </c>
      <c r="R37" s="227" t="str">
        <f t="shared" si="9"/>
        <v/>
      </c>
      <c r="S37" s="225" t="str">
        <f t="shared" si="17"/>
        <v/>
      </c>
      <c r="T37" s="226" t="str">
        <f t="shared" si="19"/>
        <v/>
      </c>
      <c r="U37" s="227" t="str">
        <f t="shared" si="19"/>
        <v/>
      </c>
      <c r="V37" s="252">
        <f t="shared" si="3"/>
        <v>0</v>
      </c>
      <c r="W37" s="253">
        <f t="shared" si="10"/>
        <v>0</v>
      </c>
      <c r="X37" s="254">
        <f t="shared" si="11"/>
        <v>0</v>
      </c>
      <c r="Y37" s="255">
        <f t="shared" si="12"/>
        <v>0</v>
      </c>
      <c r="Z37" s="256">
        <f t="shared" si="13"/>
        <v>0</v>
      </c>
      <c r="AA37" s="257">
        <f t="shared" si="14"/>
        <v>0</v>
      </c>
      <c r="AB37" s="258">
        <f t="shared" si="15"/>
        <v>0</v>
      </c>
      <c r="AC37" s="259">
        <f t="shared" si="16"/>
        <v>0</v>
      </c>
      <c r="AD37" s="41"/>
      <c r="AE37" s="297"/>
      <c r="AF37" s="298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>IF(D38="","",IF(COUNTIF(Fériés,D38)&gt;0,"Férié",IF(WEEKDAY(D38,2)&lt;=6,"Se","Dim")))</f>
        <v/>
      </c>
      <c r="D38" s="143" t="str">
        <f t="shared" si="4"/>
        <v/>
      </c>
      <c r="E38" s="106"/>
      <c r="F38" s="106"/>
      <c r="G38" s="107"/>
      <c r="H38" s="107"/>
      <c r="I38" s="214" t="str">
        <f t="shared" si="5"/>
        <v/>
      </c>
      <c r="J38" s="110"/>
      <c r="K38" s="111"/>
      <c r="L38" s="196" t="str">
        <f t="shared" si="6"/>
        <v/>
      </c>
      <c r="M38" s="235" t="str">
        <f t="shared" si="1"/>
        <v/>
      </c>
      <c r="N38" s="233">
        <f t="shared" si="2"/>
        <v>0</v>
      </c>
      <c r="O38" s="113"/>
      <c r="P38" s="224" t="str">
        <f t="shared" si="7"/>
        <v/>
      </c>
      <c r="Q38" s="241" t="str">
        <f t="shared" si="8"/>
        <v/>
      </c>
      <c r="R38" s="227" t="str">
        <f t="shared" si="9"/>
        <v/>
      </c>
      <c r="S38" s="225" t="str">
        <f t="shared" si="17"/>
        <v/>
      </c>
      <c r="T38" s="226" t="str">
        <f t="shared" si="19"/>
        <v/>
      </c>
      <c r="U38" s="227" t="str">
        <f t="shared" si="19"/>
        <v/>
      </c>
      <c r="V38" s="252">
        <f t="shared" si="3"/>
        <v>0</v>
      </c>
      <c r="W38" s="253">
        <f t="shared" si="10"/>
        <v>0</v>
      </c>
      <c r="X38" s="254" t="str">
        <f t="shared" si="11"/>
        <v/>
      </c>
      <c r="Y38" s="255" t="str">
        <f t="shared" si="12"/>
        <v/>
      </c>
      <c r="Z38" s="256">
        <f t="shared" si="13"/>
        <v>0</v>
      </c>
      <c r="AA38" s="257">
        <f t="shared" si="14"/>
        <v>0</v>
      </c>
      <c r="AB38" s="258">
        <f t="shared" si="15"/>
        <v>0</v>
      </c>
      <c r="AC38" s="259">
        <f t="shared" si="16"/>
        <v>0</v>
      </c>
      <c r="AD38" s="41"/>
      <c r="AE38" s="90" t="s">
        <v>66</v>
      </c>
      <c r="AF38" s="192">
        <f>SUM(M10:M59)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>IF(D39="","",IF(COUNTIF(Fériés,D39)&gt;0,"Férié",IF(WEEKDAY(D39,2)&lt;=6,"Se","Dim")))</f>
        <v/>
      </c>
      <c r="D39" s="143" t="str">
        <f t="shared" si="4"/>
        <v/>
      </c>
      <c r="E39" s="106"/>
      <c r="F39" s="106"/>
      <c r="G39" s="107"/>
      <c r="H39" s="107"/>
      <c r="I39" s="214" t="str">
        <f t="shared" si="5"/>
        <v/>
      </c>
      <c r="J39" s="110"/>
      <c r="K39" s="111"/>
      <c r="L39" s="196" t="str">
        <f t="shared" si="6"/>
        <v/>
      </c>
      <c r="M39" s="235" t="str">
        <f t="shared" si="1"/>
        <v/>
      </c>
      <c r="N39" s="233">
        <f t="shared" si="2"/>
        <v>0</v>
      </c>
      <c r="O39" s="113"/>
      <c r="P39" s="224" t="str">
        <f t="shared" si="7"/>
        <v/>
      </c>
      <c r="Q39" s="241" t="str">
        <f t="shared" si="8"/>
        <v/>
      </c>
      <c r="R39" s="227" t="str">
        <f t="shared" si="9"/>
        <v/>
      </c>
      <c r="S39" s="225" t="str">
        <f t="shared" si="17"/>
        <v/>
      </c>
      <c r="T39" s="226" t="str">
        <f t="shared" si="19"/>
        <v/>
      </c>
      <c r="U39" s="227" t="str">
        <f t="shared" si="19"/>
        <v/>
      </c>
      <c r="V39" s="252">
        <f t="shared" si="3"/>
        <v>0</v>
      </c>
      <c r="W39" s="253">
        <f t="shared" si="10"/>
        <v>0</v>
      </c>
      <c r="X39" s="254" t="str">
        <f t="shared" si="11"/>
        <v/>
      </c>
      <c r="Y39" s="255" t="str">
        <f t="shared" si="12"/>
        <v/>
      </c>
      <c r="Z39" s="256">
        <f t="shared" si="13"/>
        <v>0</v>
      </c>
      <c r="AA39" s="257">
        <f t="shared" si="14"/>
        <v>0</v>
      </c>
      <c r="AB39" s="258">
        <f t="shared" si="15"/>
        <v>0</v>
      </c>
      <c r="AC39" s="259">
        <f t="shared" si="16"/>
        <v>0</v>
      </c>
      <c r="AD39" s="41"/>
      <c r="AE39" s="301"/>
      <c r="AF39" s="30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>IF(D40="","",IF(COUNTIF(Fériés,D40)&gt;0,"Férié",IF(WEEKDAY(D40,2)&lt;=6,"Se","Dim")))</f>
        <v/>
      </c>
      <c r="D40" s="143" t="str">
        <f t="shared" si="4"/>
        <v/>
      </c>
      <c r="E40" s="106"/>
      <c r="F40" s="106"/>
      <c r="G40" s="107"/>
      <c r="H40" s="107"/>
      <c r="I40" s="214" t="str">
        <f t="shared" si="5"/>
        <v/>
      </c>
      <c r="J40" s="110"/>
      <c r="K40" s="111"/>
      <c r="L40" s="196" t="str">
        <f t="shared" si="6"/>
        <v/>
      </c>
      <c r="M40" s="235" t="str">
        <f t="shared" si="1"/>
        <v/>
      </c>
      <c r="N40" s="233">
        <f t="shared" si="2"/>
        <v>0</v>
      </c>
      <c r="O40" s="113"/>
      <c r="P40" s="224" t="str">
        <f t="shared" si="7"/>
        <v/>
      </c>
      <c r="Q40" s="241" t="str">
        <f t="shared" si="8"/>
        <v/>
      </c>
      <c r="R40" s="227" t="str">
        <f t="shared" si="9"/>
        <v/>
      </c>
      <c r="S40" s="225" t="str">
        <f t="shared" si="17"/>
        <v/>
      </c>
      <c r="T40" s="226" t="str">
        <f t="shared" si="19"/>
        <v/>
      </c>
      <c r="U40" s="227" t="str">
        <f t="shared" si="19"/>
        <v/>
      </c>
      <c r="V40" s="252">
        <f t="shared" si="3"/>
        <v>0</v>
      </c>
      <c r="W40" s="253">
        <f t="shared" si="10"/>
        <v>0</v>
      </c>
      <c r="X40" s="254" t="str">
        <f t="shared" si="11"/>
        <v/>
      </c>
      <c r="Y40" s="255" t="str">
        <f t="shared" si="12"/>
        <v/>
      </c>
      <c r="Z40" s="256">
        <f t="shared" si="13"/>
        <v>0</v>
      </c>
      <c r="AA40" s="257">
        <f t="shared" si="14"/>
        <v>0</v>
      </c>
      <c r="AB40" s="258">
        <f t="shared" si="15"/>
        <v>0</v>
      </c>
      <c r="AC40" s="259">
        <f t="shared" si="16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>IF(D41="","",IF(COUNTIF(Fériés,D41)&gt;0,"Férié",IF(WEEKDAY(D41,2)&lt;=6,"Se","Dim")))</f>
        <v/>
      </c>
      <c r="D41" s="143" t="str">
        <f t="shared" si="4"/>
        <v/>
      </c>
      <c r="E41" s="448"/>
      <c r="F41" s="448"/>
      <c r="G41" s="449"/>
      <c r="H41" s="449"/>
      <c r="I41" s="450" t="str">
        <f t="shared" si="5"/>
        <v/>
      </c>
      <c r="J41" s="451"/>
      <c r="K41" s="111"/>
      <c r="L41" s="452" t="str">
        <f t="shared" si="6"/>
        <v/>
      </c>
      <c r="M41" s="453" t="str">
        <f t="shared" si="1"/>
        <v/>
      </c>
      <c r="N41" s="454">
        <f t="shared" si="2"/>
        <v>0</v>
      </c>
      <c r="O41" s="455"/>
      <c r="P41" s="456" t="str">
        <f t="shared" si="7"/>
        <v/>
      </c>
      <c r="Q41" s="457" t="str">
        <f t="shared" si="8"/>
        <v/>
      </c>
      <c r="R41" s="458" t="str">
        <f t="shared" si="9"/>
        <v/>
      </c>
      <c r="S41" s="459" t="str">
        <f t="shared" si="17"/>
        <v/>
      </c>
      <c r="T41" s="460" t="str">
        <f t="shared" si="19"/>
        <v/>
      </c>
      <c r="U41" s="458" t="str">
        <f t="shared" si="19"/>
        <v/>
      </c>
      <c r="V41" s="461">
        <f t="shared" si="3"/>
        <v>0</v>
      </c>
      <c r="W41" s="462">
        <f t="shared" si="10"/>
        <v>0</v>
      </c>
      <c r="X41" s="463" t="str">
        <f t="shared" si="11"/>
        <v/>
      </c>
      <c r="Y41" s="464" t="str">
        <f t="shared" si="12"/>
        <v/>
      </c>
      <c r="Z41" s="465">
        <f t="shared" si="13"/>
        <v>0</v>
      </c>
      <c r="AA41" s="466">
        <f t="shared" si="14"/>
        <v>0</v>
      </c>
      <c r="AB41" s="467">
        <f t="shared" si="15"/>
        <v>0</v>
      </c>
      <c r="AC41" s="468">
        <f t="shared" si="16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>IF(D42="","",IF(COUNTIF(Fériés,D42)&gt;0,"Férié",IF(WEEKDAY(D42,2)&lt;=6,"Se","Dim")))</f>
        <v/>
      </c>
      <c r="D42" s="143" t="str">
        <f t="shared" si="4"/>
        <v/>
      </c>
      <c r="E42" s="106"/>
      <c r="F42" s="106"/>
      <c r="G42" s="107"/>
      <c r="H42" s="107"/>
      <c r="I42" s="214" t="str">
        <f t="shared" si="5"/>
        <v/>
      </c>
      <c r="J42" s="110"/>
      <c r="K42" s="111"/>
      <c r="L42" s="196" t="str">
        <f t="shared" si="6"/>
        <v/>
      </c>
      <c r="M42" s="235" t="str">
        <f t="shared" si="1"/>
        <v/>
      </c>
      <c r="N42" s="233">
        <f t="shared" si="2"/>
        <v>0</v>
      </c>
      <c r="O42" s="113"/>
      <c r="P42" s="224" t="str">
        <f t="shared" si="7"/>
        <v/>
      </c>
      <c r="Q42" s="241" t="str">
        <f t="shared" si="8"/>
        <v/>
      </c>
      <c r="R42" s="227" t="str">
        <f t="shared" si="9"/>
        <v/>
      </c>
      <c r="S42" s="225" t="str">
        <f t="shared" si="17"/>
        <v/>
      </c>
      <c r="T42" s="226" t="str">
        <f t="shared" si="19"/>
        <v/>
      </c>
      <c r="U42" s="227" t="str">
        <f t="shared" si="19"/>
        <v/>
      </c>
      <c r="V42" s="252">
        <f t="shared" si="3"/>
        <v>0</v>
      </c>
      <c r="W42" s="253">
        <f t="shared" si="10"/>
        <v>0</v>
      </c>
      <c r="X42" s="254" t="str">
        <f t="shared" si="11"/>
        <v/>
      </c>
      <c r="Y42" s="255" t="str">
        <f t="shared" si="12"/>
        <v/>
      </c>
      <c r="Z42" s="256">
        <f t="shared" si="13"/>
        <v>0</v>
      </c>
      <c r="AA42" s="257">
        <f t="shared" si="14"/>
        <v>0</v>
      </c>
      <c r="AB42" s="258">
        <f t="shared" si="15"/>
        <v>0</v>
      </c>
      <c r="AC42" s="259">
        <f t="shared" si="16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4">
        <v>34</v>
      </c>
      <c r="C43" s="52" t="str">
        <f>IF(D43="","",IF(COUNTIF(Fériés,D43)&gt;0,"Férié",IF(WEEKDAY(D43,2)&lt;=6,"Se","Dim")))</f>
        <v/>
      </c>
      <c r="D43" s="143" t="str">
        <f t="shared" si="4"/>
        <v/>
      </c>
      <c r="E43" s="106"/>
      <c r="F43" s="106"/>
      <c r="G43" s="107"/>
      <c r="H43" s="107"/>
      <c r="I43" s="214" t="str">
        <f t="shared" si="5"/>
        <v/>
      </c>
      <c r="J43" s="110"/>
      <c r="K43" s="111"/>
      <c r="L43" s="196" t="str">
        <f t="shared" si="6"/>
        <v/>
      </c>
      <c r="M43" s="235" t="str">
        <f t="shared" si="1"/>
        <v/>
      </c>
      <c r="N43" s="233">
        <f t="shared" si="2"/>
        <v>0</v>
      </c>
      <c r="O43" s="113"/>
      <c r="P43" s="224" t="str">
        <f t="shared" si="7"/>
        <v/>
      </c>
      <c r="Q43" s="241" t="str">
        <f t="shared" si="8"/>
        <v/>
      </c>
      <c r="R43" s="227" t="str">
        <f t="shared" si="9"/>
        <v/>
      </c>
      <c r="S43" s="225" t="str">
        <f t="shared" si="17"/>
        <v/>
      </c>
      <c r="T43" s="226" t="str">
        <f t="shared" si="19"/>
        <v/>
      </c>
      <c r="U43" s="227" t="str">
        <f t="shared" si="19"/>
        <v/>
      </c>
      <c r="V43" s="252">
        <f t="shared" si="3"/>
        <v>0</v>
      </c>
      <c r="W43" s="253">
        <f t="shared" si="10"/>
        <v>0</v>
      </c>
      <c r="X43" s="254" t="str">
        <f t="shared" si="11"/>
        <v/>
      </c>
      <c r="Y43" s="255" t="str">
        <f t="shared" si="12"/>
        <v/>
      </c>
      <c r="Z43" s="256">
        <f t="shared" si="13"/>
        <v>0</v>
      </c>
      <c r="AA43" s="257">
        <f t="shared" si="14"/>
        <v>0</v>
      </c>
      <c r="AB43" s="258">
        <f t="shared" si="15"/>
        <v>0</v>
      </c>
      <c r="AC43" s="259">
        <f t="shared" si="16"/>
        <v>0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5.75">
      <c r="A44" s="23"/>
      <c r="B44" s="175">
        <v>35</v>
      </c>
      <c r="C44" s="52" t="str">
        <f>IF(D44="","",IF(COUNTIF(Fériés,D44)&gt;0,"Férié",IF(WEEKDAY(D44,2)&lt;=6,"Se","Dim")))</f>
        <v/>
      </c>
      <c r="D44" s="143" t="str">
        <f t="shared" si="4"/>
        <v/>
      </c>
      <c r="E44" s="106"/>
      <c r="F44" s="106"/>
      <c r="G44" s="107"/>
      <c r="H44" s="107"/>
      <c r="I44" s="214" t="str">
        <f t="shared" si="5"/>
        <v/>
      </c>
      <c r="J44" s="110"/>
      <c r="K44" s="111"/>
      <c r="L44" s="196" t="str">
        <f t="shared" si="6"/>
        <v/>
      </c>
      <c r="M44" s="235" t="str">
        <f t="shared" si="1"/>
        <v/>
      </c>
      <c r="N44" s="233">
        <f t="shared" si="2"/>
        <v>0</v>
      </c>
      <c r="O44" s="113"/>
      <c r="P44" s="224" t="str">
        <f t="shared" si="7"/>
        <v/>
      </c>
      <c r="Q44" s="241" t="str">
        <f t="shared" si="8"/>
        <v/>
      </c>
      <c r="R44" s="227" t="str">
        <f t="shared" si="9"/>
        <v/>
      </c>
      <c r="S44" s="225" t="str">
        <f t="shared" si="17"/>
        <v/>
      </c>
      <c r="T44" s="226" t="str">
        <f t="shared" ref="T44:U59" si="20">IF(OR(S44="",T$9=""),"",IF(IF($G43&gt;0,IF($G43&gt;=$H43,MAX(,MIN(T$9,$H43+24/24)-MAX(T$8,$G43)),MAX(,MIN(T$9,$H43)-MAX(T$8,$G43))),0)&lt;0,0,IF($G43&gt;0,IF($G43&gt;=$H43,MAX(,MIN(T$9,$H43+24/24)-MAX(T$8,$G43)),MAX(,MIN(T$9,$H43)-MAX(T$8,$G43))),0)))</f>
        <v/>
      </c>
      <c r="U44" s="227" t="str">
        <f t="shared" si="20"/>
        <v/>
      </c>
      <c r="V44" s="252">
        <f t="shared" si="3"/>
        <v>0</v>
      </c>
      <c r="W44" s="253">
        <f t="shared" si="10"/>
        <v>0</v>
      </c>
      <c r="X44" s="254" t="str">
        <f t="shared" si="11"/>
        <v/>
      </c>
      <c r="Y44" s="255" t="str">
        <f t="shared" si="12"/>
        <v/>
      </c>
      <c r="Z44" s="256">
        <f t="shared" si="13"/>
        <v>0</v>
      </c>
      <c r="AA44" s="257">
        <f t="shared" si="14"/>
        <v>0</v>
      </c>
      <c r="AB44" s="258">
        <f t="shared" si="15"/>
        <v>0</v>
      </c>
      <c r="AC44" s="259">
        <f t="shared" si="16"/>
        <v>0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174">
        <v>36</v>
      </c>
      <c r="C45" s="52" t="str">
        <f>IF(D45="","",IF(COUNTIF(Fériés,D45)&gt;0,"Férié",IF(WEEKDAY(D45,2)&lt;=6,"Se","Dim")))</f>
        <v/>
      </c>
      <c r="D45" s="143" t="str">
        <f t="shared" si="4"/>
        <v/>
      </c>
      <c r="E45" s="106"/>
      <c r="F45" s="106"/>
      <c r="G45" s="107"/>
      <c r="H45" s="107"/>
      <c r="I45" s="214" t="str">
        <f t="shared" si="5"/>
        <v/>
      </c>
      <c r="J45" s="110"/>
      <c r="K45" s="111"/>
      <c r="L45" s="196" t="str">
        <f t="shared" si="6"/>
        <v/>
      </c>
      <c r="M45" s="235" t="str">
        <f t="shared" si="1"/>
        <v/>
      </c>
      <c r="N45" s="233">
        <f t="shared" si="2"/>
        <v>0</v>
      </c>
      <c r="O45" s="113"/>
      <c r="P45" s="224" t="str">
        <f t="shared" si="7"/>
        <v/>
      </c>
      <c r="Q45" s="241" t="str">
        <f t="shared" si="8"/>
        <v/>
      </c>
      <c r="R45" s="227" t="str">
        <f t="shared" si="9"/>
        <v/>
      </c>
      <c r="S45" s="225" t="str">
        <f t="shared" si="17"/>
        <v/>
      </c>
      <c r="T45" s="226" t="str">
        <f t="shared" si="20"/>
        <v/>
      </c>
      <c r="U45" s="227" t="str">
        <f t="shared" si="20"/>
        <v/>
      </c>
      <c r="V45" s="252">
        <f t="shared" si="3"/>
        <v>0</v>
      </c>
      <c r="W45" s="253">
        <f t="shared" si="10"/>
        <v>0</v>
      </c>
      <c r="X45" s="254" t="str">
        <f t="shared" si="11"/>
        <v/>
      </c>
      <c r="Y45" s="255" t="str">
        <f t="shared" si="12"/>
        <v/>
      </c>
      <c r="Z45" s="256">
        <f t="shared" si="13"/>
        <v>0</v>
      </c>
      <c r="AA45" s="257">
        <f t="shared" si="14"/>
        <v>0</v>
      </c>
      <c r="AB45" s="258">
        <f t="shared" si="15"/>
        <v>0</v>
      </c>
      <c r="AC45" s="259">
        <f t="shared" si="16"/>
        <v>0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175">
        <v>37</v>
      </c>
      <c r="C46" s="52" t="str">
        <f>IF(D46="","",IF(COUNTIF(Fériés,D46)&gt;0,"Férié",IF(WEEKDAY(D46,2)&lt;=6,"Se","Dim")))</f>
        <v/>
      </c>
      <c r="D46" s="143" t="str">
        <f t="shared" si="4"/>
        <v/>
      </c>
      <c r="E46" s="106"/>
      <c r="F46" s="106"/>
      <c r="G46" s="107"/>
      <c r="H46" s="107"/>
      <c r="I46" s="214" t="str">
        <f t="shared" si="5"/>
        <v/>
      </c>
      <c r="J46" s="110"/>
      <c r="K46" s="111"/>
      <c r="L46" s="196" t="str">
        <f t="shared" si="6"/>
        <v/>
      </c>
      <c r="M46" s="235" t="str">
        <f t="shared" si="1"/>
        <v/>
      </c>
      <c r="N46" s="233">
        <f t="shared" si="2"/>
        <v>0</v>
      </c>
      <c r="O46" s="113"/>
      <c r="P46" s="224" t="str">
        <f t="shared" si="7"/>
        <v/>
      </c>
      <c r="Q46" s="241" t="str">
        <f t="shared" si="8"/>
        <v/>
      </c>
      <c r="R46" s="227" t="str">
        <f t="shared" si="9"/>
        <v/>
      </c>
      <c r="S46" s="225" t="str">
        <f t="shared" si="17"/>
        <v/>
      </c>
      <c r="T46" s="226" t="str">
        <f t="shared" si="20"/>
        <v/>
      </c>
      <c r="U46" s="227" t="str">
        <f t="shared" si="20"/>
        <v/>
      </c>
      <c r="V46" s="252">
        <f t="shared" si="3"/>
        <v>0</v>
      </c>
      <c r="W46" s="253">
        <f t="shared" si="10"/>
        <v>0</v>
      </c>
      <c r="X46" s="254" t="str">
        <f t="shared" si="11"/>
        <v/>
      </c>
      <c r="Y46" s="255" t="str">
        <f t="shared" si="12"/>
        <v/>
      </c>
      <c r="Z46" s="256">
        <f t="shared" si="13"/>
        <v>0</v>
      </c>
      <c r="AA46" s="257">
        <f t="shared" si="14"/>
        <v>0</v>
      </c>
      <c r="AB46" s="258">
        <f t="shared" si="15"/>
        <v>0</v>
      </c>
      <c r="AC46" s="259">
        <f t="shared" si="16"/>
        <v>0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>
      <c r="A47" s="23"/>
      <c r="B47" s="174">
        <v>38</v>
      </c>
      <c r="C47" s="52" t="str">
        <f>IF(D47="","",IF(COUNTIF(Fériés,D47)&gt;0,"Férié",IF(WEEKDAY(D47,2)&lt;=6,"Se","Dim")))</f>
        <v/>
      </c>
      <c r="D47" s="143" t="str">
        <f t="shared" si="4"/>
        <v/>
      </c>
      <c r="E47" s="106"/>
      <c r="F47" s="106"/>
      <c r="G47" s="107"/>
      <c r="H47" s="107"/>
      <c r="I47" s="214" t="str">
        <f t="shared" si="5"/>
        <v/>
      </c>
      <c r="J47" s="110"/>
      <c r="K47" s="111"/>
      <c r="L47" s="196" t="str">
        <f t="shared" si="6"/>
        <v/>
      </c>
      <c r="M47" s="235" t="str">
        <f t="shared" si="1"/>
        <v/>
      </c>
      <c r="N47" s="233">
        <f t="shared" si="2"/>
        <v>0</v>
      </c>
      <c r="O47" s="113"/>
      <c r="P47" s="224" t="str">
        <f t="shared" si="7"/>
        <v/>
      </c>
      <c r="Q47" s="241" t="str">
        <f t="shared" si="8"/>
        <v/>
      </c>
      <c r="R47" s="227" t="str">
        <f t="shared" si="9"/>
        <v/>
      </c>
      <c r="S47" s="225" t="str">
        <f t="shared" si="17"/>
        <v/>
      </c>
      <c r="T47" s="226" t="str">
        <f t="shared" si="20"/>
        <v/>
      </c>
      <c r="U47" s="227" t="str">
        <f t="shared" si="20"/>
        <v/>
      </c>
      <c r="V47" s="252">
        <f t="shared" si="3"/>
        <v>0</v>
      </c>
      <c r="W47" s="253">
        <f t="shared" si="10"/>
        <v>0</v>
      </c>
      <c r="X47" s="254" t="str">
        <f t="shared" si="11"/>
        <v/>
      </c>
      <c r="Y47" s="255" t="str">
        <f t="shared" si="12"/>
        <v/>
      </c>
      <c r="Z47" s="256">
        <f t="shared" si="13"/>
        <v>0</v>
      </c>
      <c r="AA47" s="257">
        <f t="shared" si="14"/>
        <v>0</v>
      </c>
      <c r="AB47" s="258">
        <f t="shared" si="15"/>
        <v>0</v>
      </c>
      <c r="AC47" s="259">
        <f t="shared" si="16"/>
        <v>0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>
      <c r="A48" s="23"/>
      <c r="B48" s="175">
        <v>39</v>
      </c>
      <c r="C48" s="52" t="str">
        <f>IF(D48="","",IF(COUNTIF(Fériés,D48)&gt;0,"Férié",IF(WEEKDAY(D48,2)&lt;=6,"Se","Dim")))</f>
        <v/>
      </c>
      <c r="D48" s="143" t="str">
        <f t="shared" si="4"/>
        <v/>
      </c>
      <c r="E48" s="106"/>
      <c r="F48" s="106"/>
      <c r="G48" s="107"/>
      <c r="H48" s="107"/>
      <c r="I48" s="214" t="str">
        <f t="shared" si="5"/>
        <v/>
      </c>
      <c r="J48" s="110"/>
      <c r="K48" s="111"/>
      <c r="L48" s="196" t="str">
        <f t="shared" si="6"/>
        <v/>
      </c>
      <c r="M48" s="235" t="str">
        <f t="shared" si="1"/>
        <v/>
      </c>
      <c r="N48" s="233">
        <f t="shared" si="2"/>
        <v>0</v>
      </c>
      <c r="O48" s="113"/>
      <c r="P48" s="224" t="str">
        <f t="shared" si="7"/>
        <v/>
      </c>
      <c r="Q48" s="241" t="str">
        <f t="shared" si="8"/>
        <v/>
      </c>
      <c r="R48" s="227" t="str">
        <f t="shared" si="9"/>
        <v/>
      </c>
      <c r="S48" s="225" t="str">
        <f t="shared" si="17"/>
        <v/>
      </c>
      <c r="T48" s="226" t="str">
        <f t="shared" si="20"/>
        <v/>
      </c>
      <c r="U48" s="227" t="str">
        <f t="shared" si="20"/>
        <v/>
      </c>
      <c r="V48" s="252">
        <f t="shared" si="3"/>
        <v>0</v>
      </c>
      <c r="W48" s="253">
        <f t="shared" si="10"/>
        <v>0</v>
      </c>
      <c r="X48" s="254" t="str">
        <f t="shared" si="11"/>
        <v/>
      </c>
      <c r="Y48" s="255" t="str">
        <f t="shared" si="12"/>
        <v/>
      </c>
      <c r="Z48" s="256">
        <f t="shared" si="13"/>
        <v>0</v>
      </c>
      <c r="AA48" s="257">
        <f t="shared" si="14"/>
        <v>0</v>
      </c>
      <c r="AB48" s="258">
        <f t="shared" si="15"/>
        <v>0</v>
      </c>
      <c r="AC48" s="259">
        <f t="shared" si="16"/>
        <v>0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>
      <c r="A49" s="23"/>
      <c r="B49" s="174">
        <v>40</v>
      </c>
      <c r="C49" s="52" t="str">
        <f>IF(D49="","",IF(COUNTIF(Fériés,D49)&gt;0,"Férié",IF(WEEKDAY(D49,2)&lt;=6,"Se","Dim")))</f>
        <v/>
      </c>
      <c r="D49" s="143" t="str">
        <f t="shared" si="4"/>
        <v/>
      </c>
      <c r="E49" s="106"/>
      <c r="F49" s="106"/>
      <c r="G49" s="107"/>
      <c r="H49" s="107"/>
      <c r="I49" s="214" t="str">
        <f t="shared" si="5"/>
        <v/>
      </c>
      <c r="J49" s="110"/>
      <c r="K49" s="111"/>
      <c r="L49" s="196" t="str">
        <f t="shared" si="6"/>
        <v/>
      </c>
      <c r="M49" s="235" t="str">
        <f t="shared" si="1"/>
        <v/>
      </c>
      <c r="N49" s="233">
        <f t="shared" si="2"/>
        <v>0</v>
      </c>
      <c r="O49" s="113"/>
      <c r="P49" s="224" t="str">
        <f t="shared" si="7"/>
        <v/>
      </c>
      <c r="Q49" s="241" t="str">
        <f t="shared" si="8"/>
        <v/>
      </c>
      <c r="R49" s="227" t="str">
        <f t="shared" si="9"/>
        <v/>
      </c>
      <c r="S49" s="225" t="str">
        <f t="shared" si="17"/>
        <v/>
      </c>
      <c r="T49" s="226" t="str">
        <f t="shared" si="20"/>
        <v/>
      </c>
      <c r="U49" s="227" t="str">
        <f t="shared" si="20"/>
        <v/>
      </c>
      <c r="V49" s="252">
        <f t="shared" si="3"/>
        <v>0</v>
      </c>
      <c r="W49" s="253">
        <f t="shared" si="10"/>
        <v>0</v>
      </c>
      <c r="X49" s="254" t="str">
        <f t="shared" si="11"/>
        <v/>
      </c>
      <c r="Y49" s="255" t="str">
        <f t="shared" si="12"/>
        <v/>
      </c>
      <c r="Z49" s="256">
        <f t="shared" si="13"/>
        <v>0</v>
      </c>
      <c r="AA49" s="257">
        <f t="shared" si="14"/>
        <v>0</v>
      </c>
      <c r="AB49" s="258">
        <f t="shared" si="15"/>
        <v>0</v>
      </c>
      <c r="AC49" s="259">
        <f t="shared" si="16"/>
        <v>0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>
      <c r="A50" s="23"/>
      <c r="B50" s="175">
        <v>41</v>
      </c>
      <c r="C50" s="52" t="str">
        <f>IF(D50="","",IF(COUNTIF(Fériés,D50)&gt;0,"Férié",IF(WEEKDAY(D50,2)&lt;=6,"Se","Dim")))</f>
        <v/>
      </c>
      <c r="D50" s="143" t="str">
        <f t="shared" si="4"/>
        <v/>
      </c>
      <c r="E50" s="106"/>
      <c r="F50" s="106"/>
      <c r="G50" s="107"/>
      <c r="H50" s="107"/>
      <c r="I50" s="214" t="str">
        <f t="shared" si="5"/>
        <v/>
      </c>
      <c r="J50" s="110"/>
      <c r="K50" s="111"/>
      <c r="L50" s="196" t="str">
        <f t="shared" si="6"/>
        <v/>
      </c>
      <c r="M50" s="235" t="str">
        <f t="shared" si="1"/>
        <v/>
      </c>
      <c r="N50" s="233">
        <f t="shared" si="2"/>
        <v>0</v>
      </c>
      <c r="O50" s="113"/>
      <c r="P50" s="224" t="str">
        <f t="shared" si="7"/>
        <v/>
      </c>
      <c r="Q50" s="241" t="str">
        <f t="shared" si="8"/>
        <v/>
      </c>
      <c r="R50" s="227" t="str">
        <f t="shared" si="9"/>
        <v/>
      </c>
      <c r="S50" s="225" t="str">
        <f t="shared" si="17"/>
        <v/>
      </c>
      <c r="T50" s="226" t="str">
        <f t="shared" si="20"/>
        <v/>
      </c>
      <c r="U50" s="227" t="str">
        <f t="shared" si="20"/>
        <v/>
      </c>
      <c r="V50" s="252">
        <f t="shared" si="3"/>
        <v>0</v>
      </c>
      <c r="W50" s="253">
        <f t="shared" si="10"/>
        <v>0</v>
      </c>
      <c r="X50" s="254" t="str">
        <f t="shared" si="11"/>
        <v/>
      </c>
      <c r="Y50" s="255" t="str">
        <f t="shared" si="12"/>
        <v/>
      </c>
      <c r="Z50" s="256">
        <f t="shared" si="13"/>
        <v>0</v>
      </c>
      <c r="AA50" s="257">
        <f t="shared" si="14"/>
        <v>0</v>
      </c>
      <c r="AB50" s="258">
        <f t="shared" si="15"/>
        <v>0</v>
      </c>
      <c r="AC50" s="259">
        <f t="shared" si="16"/>
        <v>0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>
      <c r="A51" s="23"/>
      <c r="B51" s="174">
        <v>42</v>
      </c>
      <c r="C51" s="52" t="str">
        <f>IF(D51="","",IF(COUNTIF(Fériés,D51)&gt;0,"Férié",IF(WEEKDAY(D51,2)&lt;=6,"Se","Dim")))</f>
        <v/>
      </c>
      <c r="D51" s="143" t="str">
        <f t="shared" si="4"/>
        <v/>
      </c>
      <c r="E51" s="106"/>
      <c r="F51" s="106"/>
      <c r="G51" s="107"/>
      <c r="H51" s="107"/>
      <c r="I51" s="214" t="str">
        <f t="shared" si="5"/>
        <v/>
      </c>
      <c r="J51" s="110"/>
      <c r="K51" s="111"/>
      <c r="L51" s="196" t="str">
        <f t="shared" si="6"/>
        <v/>
      </c>
      <c r="M51" s="235" t="str">
        <f t="shared" si="1"/>
        <v/>
      </c>
      <c r="N51" s="233">
        <f t="shared" si="2"/>
        <v>0</v>
      </c>
      <c r="O51" s="113"/>
      <c r="P51" s="224" t="str">
        <f t="shared" si="7"/>
        <v/>
      </c>
      <c r="Q51" s="241" t="str">
        <f t="shared" si="8"/>
        <v/>
      </c>
      <c r="R51" s="227" t="str">
        <f t="shared" si="9"/>
        <v/>
      </c>
      <c r="S51" s="225" t="str">
        <f t="shared" si="17"/>
        <v/>
      </c>
      <c r="T51" s="226" t="str">
        <f t="shared" si="20"/>
        <v/>
      </c>
      <c r="U51" s="227" t="str">
        <f t="shared" si="20"/>
        <v/>
      </c>
      <c r="V51" s="252">
        <f t="shared" si="3"/>
        <v>0</v>
      </c>
      <c r="W51" s="253">
        <f t="shared" si="10"/>
        <v>0</v>
      </c>
      <c r="X51" s="254" t="str">
        <f t="shared" si="11"/>
        <v/>
      </c>
      <c r="Y51" s="255" t="str">
        <f t="shared" si="12"/>
        <v/>
      </c>
      <c r="Z51" s="256">
        <f t="shared" si="13"/>
        <v>0</v>
      </c>
      <c r="AA51" s="257">
        <f t="shared" si="14"/>
        <v>0</v>
      </c>
      <c r="AB51" s="258">
        <f t="shared" si="15"/>
        <v>0</v>
      </c>
      <c r="AC51" s="259">
        <f t="shared" si="16"/>
        <v>0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>
      <c r="A52" s="23"/>
      <c r="B52" s="175">
        <v>43</v>
      </c>
      <c r="C52" s="52" t="str">
        <f>IF(D52="","",IF(COUNTIF(Fériés,D52)&gt;0,"Férié",IF(WEEKDAY(D52,2)&lt;=6,"Se","Dim")))</f>
        <v/>
      </c>
      <c r="D52" s="143" t="str">
        <f t="shared" si="4"/>
        <v/>
      </c>
      <c r="E52" s="106"/>
      <c r="F52" s="106"/>
      <c r="G52" s="107"/>
      <c r="H52" s="107"/>
      <c r="I52" s="214" t="str">
        <f t="shared" si="5"/>
        <v/>
      </c>
      <c r="J52" s="110"/>
      <c r="K52" s="111"/>
      <c r="L52" s="196" t="str">
        <f t="shared" si="6"/>
        <v/>
      </c>
      <c r="M52" s="235" t="str">
        <f t="shared" si="1"/>
        <v/>
      </c>
      <c r="N52" s="233">
        <f t="shared" si="2"/>
        <v>0</v>
      </c>
      <c r="O52" s="113"/>
      <c r="P52" s="224" t="str">
        <f t="shared" si="7"/>
        <v/>
      </c>
      <c r="Q52" s="241" t="str">
        <f t="shared" si="8"/>
        <v/>
      </c>
      <c r="R52" s="227" t="str">
        <f t="shared" si="9"/>
        <v/>
      </c>
      <c r="S52" s="225" t="str">
        <f t="shared" si="17"/>
        <v/>
      </c>
      <c r="T52" s="226" t="str">
        <f t="shared" si="20"/>
        <v/>
      </c>
      <c r="U52" s="227" t="str">
        <f t="shared" si="20"/>
        <v/>
      </c>
      <c r="V52" s="252">
        <f t="shared" si="3"/>
        <v>0</v>
      </c>
      <c r="W52" s="253">
        <f t="shared" si="10"/>
        <v>0</v>
      </c>
      <c r="X52" s="254" t="str">
        <f t="shared" si="11"/>
        <v/>
      </c>
      <c r="Y52" s="255" t="str">
        <f t="shared" si="12"/>
        <v/>
      </c>
      <c r="Z52" s="256">
        <f t="shared" si="13"/>
        <v>0</v>
      </c>
      <c r="AA52" s="257">
        <f t="shared" si="14"/>
        <v>0</v>
      </c>
      <c r="AB52" s="258">
        <f t="shared" si="15"/>
        <v>0</v>
      </c>
      <c r="AC52" s="259">
        <f t="shared" si="16"/>
        <v>0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>
      <c r="A53" s="23"/>
      <c r="B53" s="174">
        <v>44</v>
      </c>
      <c r="C53" s="52" t="str">
        <f>IF(D53="","",IF(COUNTIF(Fériés,D53)&gt;0,"Férié",IF(WEEKDAY(D53,2)&lt;=6,"Se","Dim")))</f>
        <v/>
      </c>
      <c r="D53" s="143" t="str">
        <f t="shared" si="4"/>
        <v/>
      </c>
      <c r="E53" s="106"/>
      <c r="F53" s="106"/>
      <c r="G53" s="107"/>
      <c r="H53" s="107"/>
      <c r="I53" s="214" t="str">
        <f t="shared" si="5"/>
        <v/>
      </c>
      <c r="J53" s="110"/>
      <c r="K53" s="111"/>
      <c r="L53" s="196" t="str">
        <f t="shared" si="6"/>
        <v/>
      </c>
      <c r="M53" s="235" t="str">
        <f t="shared" si="1"/>
        <v/>
      </c>
      <c r="N53" s="233">
        <f t="shared" si="2"/>
        <v>0</v>
      </c>
      <c r="O53" s="113"/>
      <c r="P53" s="224" t="str">
        <f t="shared" si="7"/>
        <v/>
      </c>
      <c r="Q53" s="241" t="str">
        <f t="shared" si="8"/>
        <v/>
      </c>
      <c r="R53" s="227" t="str">
        <f t="shared" si="9"/>
        <v/>
      </c>
      <c r="S53" s="225" t="str">
        <f t="shared" si="17"/>
        <v/>
      </c>
      <c r="T53" s="226" t="str">
        <f t="shared" si="20"/>
        <v/>
      </c>
      <c r="U53" s="227" t="str">
        <f t="shared" si="20"/>
        <v/>
      </c>
      <c r="V53" s="252">
        <f t="shared" si="3"/>
        <v>0</v>
      </c>
      <c r="W53" s="253">
        <f t="shared" si="10"/>
        <v>0</v>
      </c>
      <c r="X53" s="254" t="str">
        <f t="shared" si="11"/>
        <v/>
      </c>
      <c r="Y53" s="255" t="str">
        <f t="shared" si="12"/>
        <v/>
      </c>
      <c r="Z53" s="256">
        <f t="shared" si="13"/>
        <v>0</v>
      </c>
      <c r="AA53" s="257">
        <f t="shared" si="14"/>
        <v>0</v>
      </c>
      <c r="AB53" s="258">
        <f t="shared" si="15"/>
        <v>0</v>
      </c>
      <c r="AC53" s="259">
        <f t="shared" si="16"/>
        <v>0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>
      <c r="A54" s="23"/>
      <c r="B54" s="175">
        <v>45</v>
      </c>
      <c r="C54" s="52" t="str">
        <f>IF(D54="","",IF(COUNTIF(Fériés,D54)&gt;0,"Férié",IF(WEEKDAY(D54,2)&lt;=6,"Se","Dim")))</f>
        <v/>
      </c>
      <c r="D54" s="143" t="str">
        <f t="shared" si="4"/>
        <v/>
      </c>
      <c r="E54" s="106"/>
      <c r="F54" s="106"/>
      <c r="G54" s="107"/>
      <c r="H54" s="107"/>
      <c r="I54" s="214" t="str">
        <f t="shared" si="5"/>
        <v/>
      </c>
      <c r="J54" s="110"/>
      <c r="K54" s="111"/>
      <c r="L54" s="196" t="str">
        <f t="shared" si="6"/>
        <v/>
      </c>
      <c r="M54" s="235" t="str">
        <f t="shared" si="1"/>
        <v/>
      </c>
      <c r="N54" s="233">
        <f t="shared" si="2"/>
        <v>0</v>
      </c>
      <c r="O54" s="113"/>
      <c r="P54" s="224" t="str">
        <f t="shared" si="7"/>
        <v/>
      </c>
      <c r="Q54" s="241" t="str">
        <f t="shared" si="8"/>
        <v/>
      </c>
      <c r="R54" s="227" t="str">
        <f t="shared" si="9"/>
        <v/>
      </c>
      <c r="S54" s="225" t="str">
        <f t="shared" si="17"/>
        <v/>
      </c>
      <c r="T54" s="226" t="str">
        <f t="shared" si="20"/>
        <v/>
      </c>
      <c r="U54" s="227" t="str">
        <f t="shared" si="20"/>
        <v/>
      </c>
      <c r="V54" s="252">
        <f t="shared" si="3"/>
        <v>0</v>
      </c>
      <c r="W54" s="253">
        <f t="shared" si="10"/>
        <v>0</v>
      </c>
      <c r="X54" s="254" t="str">
        <f t="shared" si="11"/>
        <v/>
      </c>
      <c r="Y54" s="255" t="str">
        <f t="shared" si="12"/>
        <v/>
      </c>
      <c r="Z54" s="256">
        <f t="shared" si="13"/>
        <v>0</v>
      </c>
      <c r="AA54" s="257">
        <f t="shared" si="14"/>
        <v>0</v>
      </c>
      <c r="AB54" s="258">
        <f t="shared" si="15"/>
        <v>0</v>
      </c>
      <c r="AC54" s="259">
        <f t="shared" si="16"/>
        <v>0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>
      <c r="A55" s="23"/>
      <c r="B55" s="174">
        <v>46</v>
      </c>
      <c r="C55" s="52" t="str">
        <f>IF(D55="","",IF(COUNTIF(Fériés,D55)&gt;0,"Férié",IF(WEEKDAY(D55,2)&lt;=6,"Se","Dim")))</f>
        <v/>
      </c>
      <c r="D55" s="143" t="str">
        <f t="shared" si="4"/>
        <v/>
      </c>
      <c r="E55" s="106"/>
      <c r="F55" s="106"/>
      <c r="G55" s="107"/>
      <c r="H55" s="107"/>
      <c r="I55" s="214" t="str">
        <f t="shared" si="5"/>
        <v/>
      </c>
      <c r="J55" s="110"/>
      <c r="K55" s="111"/>
      <c r="L55" s="196" t="str">
        <f t="shared" si="6"/>
        <v/>
      </c>
      <c r="M55" s="235" t="str">
        <f t="shared" si="1"/>
        <v/>
      </c>
      <c r="N55" s="233">
        <f t="shared" si="2"/>
        <v>0</v>
      </c>
      <c r="O55" s="113"/>
      <c r="P55" s="224" t="str">
        <f t="shared" si="7"/>
        <v/>
      </c>
      <c r="Q55" s="241" t="str">
        <f t="shared" si="8"/>
        <v/>
      </c>
      <c r="R55" s="227" t="str">
        <f t="shared" si="9"/>
        <v/>
      </c>
      <c r="S55" s="225" t="str">
        <f t="shared" si="17"/>
        <v/>
      </c>
      <c r="T55" s="226" t="str">
        <f t="shared" si="20"/>
        <v/>
      </c>
      <c r="U55" s="227" t="str">
        <f t="shared" si="20"/>
        <v/>
      </c>
      <c r="V55" s="252">
        <f t="shared" si="3"/>
        <v>0</v>
      </c>
      <c r="W55" s="253">
        <f t="shared" si="10"/>
        <v>0</v>
      </c>
      <c r="X55" s="254" t="str">
        <f t="shared" si="11"/>
        <v/>
      </c>
      <c r="Y55" s="255" t="str">
        <f t="shared" si="12"/>
        <v/>
      </c>
      <c r="Z55" s="256">
        <f t="shared" si="13"/>
        <v>0</v>
      </c>
      <c r="AA55" s="257">
        <f t="shared" si="14"/>
        <v>0</v>
      </c>
      <c r="AB55" s="258">
        <f t="shared" si="15"/>
        <v>0</v>
      </c>
      <c r="AC55" s="259">
        <f t="shared" si="16"/>
        <v>0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>
      <c r="A56" s="23"/>
      <c r="B56" s="175">
        <v>47</v>
      </c>
      <c r="C56" s="52" t="str">
        <f>IF(D56="","",IF(COUNTIF(Fériés,D56)&gt;0,"Férié",IF(WEEKDAY(D56,2)&lt;=6,"Se","Dim")))</f>
        <v/>
      </c>
      <c r="D56" s="143" t="str">
        <f t="shared" si="4"/>
        <v/>
      </c>
      <c r="E56" s="106"/>
      <c r="F56" s="106"/>
      <c r="G56" s="107"/>
      <c r="H56" s="107"/>
      <c r="I56" s="214" t="str">
        <f t="shared" si="5"/>
        <v/>
      </c>
      <c r="J56" s="110"/>
      <c r="K56" s="111"/>
      <c r="L56" s="196" t="str">
        <f t="shared" si="6"/>
        <v/>
      </c>
      <c r="M56" s="235" t="str">
        <f t="shared" si="1"/>
        <v/>
      </c>
      <c r="N56" s="233">
        <f t="shared" si="2"/>
        <v>0</v>
      </c>
      <c r="O56" s="113"/>
      <c r="P56" s="224" t="str">
        <f t="shared" si="7"/>
        <v/>
      </c>
      <c r="Q56" s="241" t="str">
        <f t="shared" si="8"/>
        <v/>
      </c>
      <c r="R56" s="227" t="str">
        <f t="shared" si="9"/>
        <v/>
      </c>
      <c r="S56" s="225" t="str">
        <f t="shared" si="17"/>
        <v/>
      </c>
      <c r="T56" s="226" t="str">
        <f t="shared" si="20"/>
        <v/>
      </c>
      <c r="U56" s="227" t="str">
        <f t="shared" si="20"/>
        <v/>
      </c>
      <c r="V56" s="252">
        <f t="shared" si="3"/>
        <v>0</v>
      </c>
      <c r="W56" s="253">
        <f t="shared" si="10"/>
        <v>0</v>
      </c>
      <c r="X56" s="254" t="str">
        <f t="shared" si="11"/>
        <v/>
      </c>
      <c r="Y56" s="255" t="str">
        <f t="shared" si="12"/>
        <v/>
      </c>
      <c r="Z56" s="256">
        <f t="shared" si="13"/>
        <v>0</v>
      </c>
      <c r="AA56" s="257">
        <f t="shared" si="14"/>
        <v>0</v>
      </c>
      <c r="AB56" s="258">
        <f t="shared" si="15"/>
        <v>0</v>
      </c>
      <c r="AC56" s="259">
        <f t="shared" si="16"/>
        <v>0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>
      <c r="A57" s="23"/>
      <c r="B57" s="174">
        <v>48</v>
      </c>
      <c r="C57" s="52" t="str">
        <f>IF(D57="","",IF(COUNTIF(Fériés,D57)&gt;0,"Férié",IF(WEEKDAY(D57,2)&lt;=6,"Se","Dim")))</f>
        <v/>
      </c>
      <c r="D57" s="143" t="str">
        <f t="shared" si="4"/>
        <v/>
      </c>
      <c r="E57" s="106"/>
      <c r="F57" s="106"/>
      <c r="G57" s="107"/>
      <c r="H57" s="107"/>
      <c r="I57" s="214" t="str">
        <f t="shared" si="5"/>
        <v/>
      </c>
      <c r="J57" s="110"/>
      <c r="K57" s="111"/>
      <c r="L57" s="196" t="str">
        <f t="shared" si="6"/>
        <v/>
      </c>
      <c r="M57" s="235" t="str">
        <f t="shared" si="1"/>
        <v/>
      </c>
      <c r="N57" s="233">
        <f t="shared" si="2"/>
        <v>0</v>
      </c>
      <c r="O57" s="113"/>
      <c r="P57" s="224" t="str">
        <f t="shared" si="7"/>
        <v/>
      </c>
      <c r="Q57" s="241" t="str">
        <f t="shared" si="8"/>
        <v/>
      </c>
      <c r="R57" s="227" t="str">
        <f t="shared" si="9"/>
        <v/>
      </c>
      <c r="S57" s="225" t="str">
        <f t="shared" si="17"/>
        <v/>
      </c>
      <c r="T57" s="226" t="str">
        <f t="shared" si="20"/>
        <v/>
      </c>
      <c r="U57" s="227" t="str">
        <f t="shared" si="20"/>
        <v/>
      </c>
      <c r="V57" s="252">
        <f t="shared" si="3"/>
        <v>0</v>
      </c>
      <c r="W57" s="253">
        <f t="shared" si="10"/>
        <v>0</v>
      </c>
      <c r="X57" s="254" t="str">
        <f t="shared" si="11"/>
        <v/>
      </c>
      <c r="Y57" s="255" t="str">
        <f t="shared" si="12"/>
        <v/>
      </c>
      <c r="Z57" s="256">
        <f t="shared" si="13"/>
        <v>0</v>
      </c>
      <c r="AA57" s="257">
        <f t="shared" si="14"/>
        <v>0</v>
      </c>
      <c r="AB57" s="258">
        <f t="shared" si="15"/>
        <v>0</v>
      </c>
      <c r="AC57" s="259">
        <f t="shared" si="16"/>
        <v>0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>
      <c r="A58" s="23"/>
      <c r="B58" s="175">
        <v>49</v>
      </c>
      <c r="C58" s="52" t="str">
        <f>IF(D58="","",IF(COUNTIF(Fériés,D58)&gt;0,"Férié",IF(WEEKDAY(D58,2)&lt;=6,"Se","Dim")))</f>
        <v/>
      </c>
      <c r="D58" s="143" t="str">
        <f t="shared" si="4"/>
        <v/>
      </c>
      <c r="E58" s="106"/>
      <c r="F58" s="106"/>
      <c r="G58" s="107"/>
      <c r="H58" s="107"/>
      <c r="I58" s="214" t="str">
        <f t="shared" si="5"/>
        <v/>
      </c>
      <c r="J58" s="110"/>
      <c r="K58" s="111"/>
      <c r="L58" s="196" t="str">
        <f t="shared" si="6"/>
        <v/>
      </c>
      <c r="M58" s="235" t="str">
        <f t="shared" si="1"/>
        <v/>
      </c>
      <c r="N58" s="233">
        <f t="shared" si="2"/>
        <v>0</v>
      </c>
      <c r="O58" s="113"/>
      <c r="P58" s="224" t="str">
        <f t="shared" si="7"/>
        <v/>
      </c>
      <c r="Q58" s="241" t="str">
        <f t="shared" si="8"/>
        <v/>
      </c>
      <c r="R58" s="227" t="str">
        <f t="shared" si="9"/>
        <v/>
      </c>
      <c r="S58" s="225" t="str">
        <f t="shared" si="17"/>
        <v/>
      </c>
      <c r="T58" s="226" t="str">
        <f t="shared" si="20"/>
        <v/>
      </c>
      <c r="U58" s="227" t="str">
        <f t="shared" si="20"/>
        <v/>
      </c>
      <c r="V58" s="252">
        <f t="shared" si="3"/>
        <v>0</v>
      </c>
      <c r="W58" s="253">
        <f t="shared" si="10"/>
        <v>0</v>
      </c>
      <c r="X58" s="254" t="str">
        <f t="shared" si="11"/>
        <v/>
      </c>
      <c r="Y58" s="255" t="str">
        <f t="shared" si="12"/>
        <v/>
      </c>
      <c r="Z58" s="256">
        <f t="shared" si="13"/>
        <v>0</v>
      </c>
      <c r="AA58" s="257">
        <f t="shared" si="14"/>
        <v>0</v>
      </c>
      <c r="AB58" s="258">
        <f t="shared" si="15"/>
        <v>0</v>
      </c>
      <c r="AC58" s="259">
        <f t="shared" si="16"/>
        <v>0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>
      <c r="A59" s="23"/>
      <c r="B59" s="174">
        <v>50</v>
      </c>
      <c r="C59" s="470" t="str">
        <f>IF(D59="","",IF(COUNTIF(Fériés,D59)&gt;0,"Férié",IF(WEEKDAY(D59,2)&lt;=6,"Se","Dim")))</f>
        <v/>
      </c>
      <c r="D59" s="143" t="str">
        <f t="shared" si="4"/>
        <v/>
      </c>
      <c r="E59" s="177"/>
      <c r="F59" s="177"/>
      <c r="G59" s="178"/>
      <c r="H59" s="178"/>
      <c r="I59" s="215" t="str">
        <f t="shared" si="5"/>
        <v/>
      </c>
      <c r="J59" s="179"/>
      <c r="K59" s="180"/>
      <c r="L59" s="197" t="str">
        <f t="shared" si="6"/>
        <v/>
      </c>
      <c r="M59" s="237" t="str">
        <f t="shared" si="1"/>
        <v/>
      </c>
      <c r="N59" s="234">
        <f t="shared" si="2"/>
        <v>0</v>
      </c>
      <c r="O59" s="181"/>
      <c r="P59" s="228" t="str">
        <f t="shared" si="7"/>
        <v/>
      </c>
      <c r="Q59" s="242" t="str">
        <f t="shared" si="8"/>
        <v/>
      </c>
      <c r="R59" s="231" t="str">
        <f t="shared" si="9"/>
        <v/>
      </c>
      <c r="S59" s="229" t="str">
        <f t="shared" si="17"/>
        <v/>
      </c>
      <c r="T59" s="230" t="str">
        <f t="shared" si="20"/>
        <v/>
      </c>
      <c r="U59" s="231" t="str">
        <f t="shared" si="20"/>
        <v/>
      </c>
      <c r="V59" s="252">
        <f t="shared" si="3"/>
        <v>0</v>
      </c>
      <c r="W59" s="260">
        <f t="shared" si="10"/>
        <v>0</v>
      </c>
      <c r="X59" s="254" t="str">
        <f t="shared" si="11"/>
        <v/>
      </c>
      <c r="Y59" s="261" t="str">
        <f t="shared" si="12"/>
        <v/>
      </c>
      <c r="Z59" s="262">
        <f t="shared" si="13"/>
        <v>0</v>
      </c>
      <c r="AA59" s="263">
        <f t="shared" si="14"/>
        <v>0</v>
      </c>
      <c r="AB59" s="264">
        <f t="shared" si="15"/>
        <v>0</v>
      </c>
      <c r="AC59" s="265">
        <f t="shared" si="16"/>
        <v>0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thickBot="1">
      <c r="A60" s="23"/>
      <c r="B60" s="176" t="s">
        <v>60</v>
      </c>
      <c r="C60" s="469"/>
      <c r="D60" s="182">
        <f>COUNTA(D10:D59)</f>
        <v>50</v>
      </c>
      <c r="E60" s="182">
        <f>COUNTA(E10:E59)</f>
        <v>0</v>
      </c>
      <c r="F60" s="182">
        <f>COUNTA(F10:F59)</f>
        <v>0</v>
      </c>
      <c r="G60" s="182">
        <f>COUNTA(G10:G59)</f>
        <v>0</v>
      </c>
      <c r="H60" s="182">
        <f>COUNTA(H10:H59)</f>
        <v>0</v>
      </c>
      <c r="I60" s="238">
        <f>SUM(I10:I59)</f>
        <v>0</v>
      </c>
      <c r="J60" s="183">
        <f>SUM(J10:J59)</f>
        <v>0</v>
      </c>
      <c r="K60" s="183">
        <f>SUM(K10:K59)</f>
        <v>0</v>
      </c>
      <c r="L60" s="184">
        <f>SUM(L10:L59)</f>
        <v>0</v>
      </c>
      <c r="M60" s="189">
        <f>SUM(M10:M59)</f>
        <v>0</v>
      </c>
      <c r="N60" s="189">
        <f>SUM(N10:N59)</f>
        <v>0</v>
      </c>
      <c r="O60" s="185"/>
      <c r="P60" s="186">
        <f>SUM(P10:P59)</f>
        <v>0</v>
      </c>
      <c r="Q60" s="189">
        <f>SUM(Q10:Q59)</f>
        <v>0</v>
      </c>
      <c r="R60" s="244">
        <f>SUM(R10:R59)</f>
        <v>0</v>
      </c>
      <c r="S60" s="186">
        <f>SUM(S10:S59)</f>
        <v>0</v>
      </c>
      <c r="T60" s="189">
        <f>SUM(T10:T59)</f>
        <v>0</v>
      </c>
      <c r="U60" s="244">
        <f>SUM(U10:U59)</f>
        <v>0</v>
      </c>
      <c r="V60" s="190">
        <f>SUMIF(D10:D59,"&gt;0",V10:V59)</f>
        <v>0</v>
      </c>
      <c r="W60" s="190">
        <f>SUMIF(D10:D59,"&gt;0",W10:W59)</f>
        <v>0</v>
      </c>
      <c r="X60" s="190">
        <f ca="1">SUMPRODUCT((WEEKDAY(INDIRECT("$D$10:$D$"&amp;COUNTIF($D$10:$D$59,"&gt;0")+9)=1))*(INDIRECT("$AB$10:$AB$"&amp;COUNTIF($D$10:$D$59,"&gt;0")+9)))</f>
        <v>0</v>
      </c>
      <c r="Y60" s="190">
        <f ca="1">SUMPRODUCT((INDIRECT("$C$10:$C$"&amp;COUNTIF($D$10:$D$59,"&gt;0")+9)="dim")*(INDIRECT("$AC$10:$AC$"&amp;COUNTIF($D$10:$D$59,"&gt;0")+9)))</f>
        <v>0</v>
      </c>
      <c r="Z60" s="190">
        <f ca="1">SUMPRODUCT((INDIRECT("$C$10:$C$"&amp;COUNTIF($D$10:$D$59,"&gt;0")+9)="férié")*(INDIRECT("$Z$10:$Z$"&amp;COUNTIF($D$10:$D$59,"&gt;0")+9)))</f>
        <v>0</v>
      </c>
      <c r="AA60" s="190">
        <f ca="1">SUMPRODUCT((INDIRECT("$C$10:$C$"&amp;COUNTIF($D$10:$D$59,"&gt;0")+9)="férié")*(INDIRECT("$AA$10:$AA$"&amp;COUNTIF($D$10:$D$59,"&gt;0")+9)))</f>
        <v>0</v>
      </c>
      <c r="AB60" s="190">
        <f>SUMIF(D10:D59,"&gt;0",AB10:AB59)</f>
        <v>0</v>
      </c>
      <c r="AC60" s="191">
        <f>SUMIF(D10:D59,"&gt;0",AC10:AC59)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B62" s="23"/>
      <c r="C62" s="23"/>
      <c r="D62" s="23"/>
      <c r="E62" s="23"/>
      <c r="F62" s="23"/>
      <c r="G62" s="23"/>
      <c r="H62" s="23"/>
      <c r="I62" s="207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B63" s="23"/>
      <c r="C63" s="23"/>
      <c r="D63" s="23"/>
      <c r="E63" s="23"/>
      <c r="F63" s="23"/>
      <c r="G63" s="23"/>
      <c r="H63" s="23"/>
      <c r="I63" s="207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B64" s="23"/>
      <c r="C64" s="23"/>
      <c r="D64" s="23"/>
      <c r="E64" s="23"/>
      <c r="F64" s="23"/>
      <c r="G64" s="23"/>
      <c r="H64" s="23"/>
      <c r="I64" s="207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B65" s="23"/>
      <c r="C65" s="23"/>
      <c r="D65" s="23"/>
      <c r="E65" s="23"/>
      <c r="F65" s="23"/>
      <c r="G65" s="23"/>
      <c r="H65" s="23"/>
      <c r="I65" s="207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B66" s="23"/>
      <c r="C66" s="23"/>
      <c r="D66" s="23"/>
      <c r="E66" s="23"/>
      <c r="F66" s="23"/>
      <c r="G66" s="23"/>
      <c r="H66" s="23"/>
      <c r="I66" s="207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B67" s="23"/>
      <c r="C67" s="23"/>
      <c r="D67" s="23"/>
      <c r="E67" s="23"/>
      <c r="F67" s="23"/>
      <c r="G67" s="23"/>
      <c r="H67" s="23"/>
      <c r="I67" s="207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AE35:AF35"/>
    <mergeCell ref="AE37:AF37"/>
    <mergeCell ref="AE39:AF39"/>
    <mergeCell ref="AE25:AF25"/>
    <mergeCell ref="AE27:AF27"/>
    <mergeCell ref="AE29:AF29"/>
    <mergeCell ref="AE31:AF31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H14:AK14"/>
    <mergeCell ref="AE15:AF15"/>
    <mergeCell ref="AE17:AF17"/>
    <mergeCell ref="AE19:AF19"/>
    <mergeCell ref="AH20:AK20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D3:D4"/>
    <mergeCell ref="E3:F4"/>
    <mergeCell ref="V3:W3"/>
    <mergeCell ref="X3:Y3"/>
    <mergeCell ref="Z3:AA3"/>
    <mergeCell ref="AB3:AC3"/>
  </mergeCells>
  <conditionalFormatting sqref="C10:D59">
    <cfRule type="expression" dxfId="14" priority="5" stopIfTrue="1">
      <formula>COUNTIF(Fériés,$D10)&gt;0</formula>
    </cfRule>
  </conditionalFormatting>
  <conditionalFormatting sqref="AJ21:AK24">
    <cfRule type="expression" dxfId="13" priority="2" stopIfTrue="1">
      <formula>(AJ21:AJ24&lt;=TODAY()+120)*(AJ21:AJ24&lt;&gt;"")</formula>
    </cfRule>
    <cfRule type="expression" dxfId="12" priority="3" stopIfTrue="1">
      <formula>(AJ21:AJ24&lt;=TODAY()+180)*(AJ21:AJ24&lt;&gt;"")</formula>
    </cfRule>
    <cfRule type="expression" dxfId="11" priority="4" stopIfTrue="1">
      <formula>(AJ21:AJ24&lt;=TODAY()&gt;180)*(AJ21:AJ24&lt;&gt;"")</formula>
    </cfRule>
  </conditionalFormatting>
  <conditionalFormatting sqref="C10:AC59">
    <cfRule type="expression" dxfId="10" priority="1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7">
    <tabColor rgb="FF00B050"/>
    <pageSetUpPr autoPageBreaks="0"/>
  </sheetPr>
  <dimension ref="A1:AU67"/>
  <sheetViews>
    <sheetView zoomScaleNormal="100" zoomScalePageLayoutView="95" workbookViewId="0">
      <pane xSplit="8" ySplit="9" topLeftCell="I10" activePane="bottomRight" state="frozen"/>
      <selection activeCell="N1" sqref="G1:N1048576"/>
      <selection pane="topRight" activeCell="N1" sqref="G1:N1048576"/>
      <selection pane="bottomLeft" activeCell="N1" sqref="G1:N1048576"/>
      <selection pane="bottomRight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55" t="s">
        <v>117</v>
      </c>
      <c r="E3" s="357">
        <f ca="1">TODAY()</f>
        <v>42360</v>
      </c>
      <c r="F3" s="358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61" t="s">
        <v>53</v>
      </c>
      <c r="W3" s="353"/>
      <c r="X3" s="362" t="s">
        <v>51</v>
      </c>
      <c r="Y3" s="362"/>
      <c r="Z3" s="353" t="s">
        <v>52</v>
      </c>
      <c r="AA3" s="353"/>
      <c r="AB3" s="353" t="s">
        <v>54</v>
      </c>
      <c r="AC3" s="354"/>
      <c r="AD3" s="30"/>
      <c r="AE3" s="347" t="s">
        <v>86</v>
      </c>
      <c r="AF3" s="348"/>
      <c r="AG3" s="23"/>
      <c r="AH3" s="349" t="s">
        <v>17</v>
      </c>
      <c r="AI3" s="350"/>
      <c r="AJ3" s="350"/>
      <c r="AK3" s="351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56"/>
      <c r="E4" s="359"/>
      <c r="F4" s="360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35" t="s">
        <v>128</v>
      </c>
      <c r="W4" s="336"/>
      <c r="X4" s="352" t="s">
        <v>127</v>
      </c>
      <c r="Y4" s="352"/>
      <c r="Z4" s="336" t="s">
        <v>129</v>
      </c>
      <c r="AA4" s="336"/>
      <c r="AB4" s="336" t="s">
        <v>39</v>
      </c>
      <c r="AC4" s="338"/>
      <c r="AD4" s="23"/>
      <c r="AE4" s="85" t="s">
        <v>2</v>
      </c>
      <c r="AF4" s="86">
        <f>COUNTA(G10:G59)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0" t="s">
        <v>31</v>
      </c>
      <c r="Q5" s="341"/>
      <c r="R5" s="341"/>
      <c r="S5" s="341" t="s">
        <v>32</v>
      </c>
      <c r="T5" s="341"/>
      <c r="U5" s="342"/>
      <c r="V5" s="343">
        <f>SUM(V7+W7)</f>
        <v>0</v>
      </c>
      <c r="W5" s="344"/>
      <c r="X5" s="345">
        <f ca="1">SUM(X7+Y7)</f>
        <v>0</v>
      </c>
      <c r="Y5" s="345"/>
      <c r="Z5" s="344">
        <f ca="1">SUM(Z7+AA7)</f>
        <v>0</v>
      </c>
      <c r="AA5" s="344"/>
      <c r="AB5" s="344">
        <f ca="1">SUMPRODUCT((MONTH(INDIRECT("$D$10:$D$"&amp;DAY(EOMONTH($D$10,0))+9)=$E$8)*(INDIRECT("$C$10:$C$"&amp;DAY(EOMONTH($D$10,0))+9)&lt;&gt;"")*(INDIRECT("$AB$10:$AC$"&amp;DAY(EOMONTH($D$10,0))+9))))</f>
        <v>0</v>
      </c>
      <c r="AC5" s="346"/>
      <c r="AD5" s="23"/>
      <c r="AE5" s="325"/>
      <c r="AF5" s="326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27" t="str">
        <f>UPPER(TEXT($D10,"mmmm aaaa"))</f>
        <v>MARS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SUM(N10:N59)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28"/>
      <c r="E7" s="167" t="s">
        <v>38</v>
      </c>
      <c r="F7" s="51">
        <v>0.25</v>
      </c>
      <c r="G7" s="23"/>
      <c r="H7" s="37"/>
      <c r="I7" s="209"/>
      <c r="J7" s="23"/>
      <c r="K7" s="23"/>
      <c r="L7" s="330" t="s">
        <v>55</v>
      </c>
      <c r="M7" s="331"/>
      <c r="N7" s="53" t="s">
        <v>34</v>
      </c>
      <c r="O7" s="332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SUMIF(D10:D59,"&gt;0",V10:V59)</f>
        <v>0</v>
      </c>
      <c r="W7" s="271">
        <f>SUMIF(D10:D59,"&gt;0",W10:W59)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SUMIF(D10:D59,"&gt;0",AB10:AB59)</f>
        <v>0</v>
      </c>
      <c r="AC7" s="273">
        <f>SUMIF(D10:D59,"&gt;0",AC10:AC59)</f>
        <v>0</v>
      </c>
      <c r="AD7" s="23"/>
      <c r="AE7" s="311"/>
      <c r="AF7" s="312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29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33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35" t="s">
        <v>44</v>
      </c>
      <c r="W8" s="336"/>
      <c r="X8" s="337" t="s">
        <v>4</v>
      </c>
      <c r="Y8" s="337"/>
      <c r="Z8" s="336" t="s">
        <v>3</v>
      </c>
      <c r="AA8" s="336"/>
      <c r="AB8" s="336" t="s">
        <v>2</v>
      </c>
      <c r="AC8" s="338"/>
      <c r="AD8" s="38"/>
      <c r="AE8" s="85" t="s">
        <v>61</v>
      </c>
      <c r="AF8" s="86">
        <f ca="1">SUMPRODUCT((INDIRECT("$C$10:$C$"&amp;COUNTIF($D$10:$D$59,"&gt;0")+9)="se")*(INDIRECT("$N$10:$N$"&amp;COUNTIF($D$10:$D$59,"&gt;0")+9)&gt;0))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SUM(L10:L59)</f>
        <v>0</v>
      </c>
      <c r="M9" s="188">
        <f>SUM(M10:M59)</f>
        <v>0</v>
      </c>
      <c r="N9" s="171" t="s">
        <v>108</v>
      </c>
      <c r="O9" s="334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39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09"/>
      <c r="X9" s="308">
        <f ca="1">SUMPRODUCT((WEEKDAY(INDIRECT("$D$10:$D$"&amp;DAY(EOMONTH($D$10,0))+9))=1)*(INDIRECT("$N$10:$N$"&amp;DAY(EOMONTH($D$10,0))+9)&gt;0))</f>
        <v>0</v>
      </c>
      <c r="Y9" s="308"/>
      <c r="Z9" s="309">
        <f ca="1">SUMPRODUCT((INDIRECT("$C$10:$C$"&amp;DAY(EOMONTH($D$10,0))+9)="férié")*(INDIRECT("$N$10:$N$"&amp;DAY(EOMONTH($D$10,0))+9)&gt;0))</f>
        <v>0</v>
      </c>
      <c r="AA9" s="309"/>
      <c r="AB9" s="309">
        <f>COUNTA(G10:G59)</f>
        <v>0</v>
      </c>
      <c r="AC9" s="310"/>
      <c r="AD9" s="38"/>
      <c r="AE9" s="311"/>
      <c r="AF9" s="312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>IF(D10="","",IF(COUNTIF(Fériés,D10)&gt;0,"Férié",IF(WEEKDAY(D10,2)&lt;=6,"Se","Dim")))</f>
        <v>Dim</v>
      </c>
      <c r="D10" s="142">
        <f>DATE(An,3,1)</f>
        <v>42064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59" si="1">IF(E10="Maitre chien",I10+J10+K10,"")</f>
        <v/>
      </c>
      <c r="N10" s="232">
        <f t="shared" ref="N10:N59" si="2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59" si="3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SUMIF(D10:D59,"&gt;0",AB10:AB59)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>IF(D11="","",IF(COUNTIF(Fériés,D11)&gt;0,"Férié",IF(WEEKDAY(D11,2)&lt;=6,"Se","Dim")))</f>
        <v>Se</v>
      </c>
      <c r="D11" s="143">
        <f t="shared" ref="D11:D59" si="4">IF(D10="","",IF(MONTH(D10+1)=MONTH($D$10),D10+1,""))</f>
        <v>42065</v>
      </c>
      <c r="E11" s="106"/>
      <c r="F11" s="106"/>
      <c r="G11" s="107"/>
      <c r="H11" s="107"/>
      <c r="I11" s="214" t="str">
        <f t="shared" ref="I11:I59" si="5">IF(OR(G11="",H11=""),"",MOD(H11-G11,1)+(G11=H11))</f>
        <v/>
      </c>
      <c r="J11" s="110"/>
      <c r="K11" s="111"/>
      <c r="L11" s="196" t="str">
        <f t="shared" ref="L11:L59" si="6">IF(N11*24&gt;=6,1,"")</f>
        <v/>
      </c>
      <c r="M11" s="235" t="str">
        <f t="shared" si="1"/>
        <v/>
      </c>
      <c r="N11" s="233">
        <f t="shared" si="2"/>
        <v>0</v>
      </c>
      <c r="O11" s="113"/>
      <c r="P11" s="224" t="str">
        <f t="shared" ref="P11:P59" si="7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59" si="8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59" si="9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3"/>
        <v>0</v>
      </c>
      <c r="W11" s="253">
        <f t="shared" ref="W11:W59" si="10">IFERROR(SUMPRODUCT(($C11="se")*($AC11)),"")</f>
        <v>0</v>
      </c>
      <c r="X11" s="254">
        <f t="shared" ref="X11:X59" si="11">IFERROR((WEEKDAY($D11)=1)*($AB11),"")</f>
        <v>0</v>
      </c>
      <c r="Y11" s="255">
        <f t="shared" ref="Y11:Y59" si="12">IFERROR((WEEKDAY($D11)=1)*($AC11),"")</f>
        <v>0</v>
      </c>
      <c r="Z11" s="256">
        <f t="shared" ref="Z11:Z59" si="13">IFERROR(SUMPRODUCT(($C11="férié")*($AB11)),"")</f>
        <v>0</v>
      </c>
      <c r="AA11" s="257">
        <f t="shared" ref="AA11:AA59" si="14">IFERROR(SUMPRODUCT(($C11="férié")*($AC11)),"")</f>
        <v>0</v>
      </c>
      <c r="AB11" s="258">
        <f t="shared" ref="AB11:AB59" si="15">SUM(J11,Q11,T11)</f>
        <v>0</v>
      </c>
      <c r="AC11" s="259">
        <f t="shared" ref="AC11:AC59" si="16">SUM(K11,P11,R11,S11,U11)</f>
        <v>0</v>
      </c>
      <c r="AD11" s="38"/>
      <c r="AE11" s="313"/>
      <c r="AF11" s="314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>IF(D12="","",IF(COUNTIF(Fériés,D12)&gt;0,"Férié",IF(WEEKDAY(D12,2)&lt;=6,"Se","Dim")))</f>
        <v>Se</v>
      </c>
      <c r="D12" s="143">
        <f t="shared" si="4"/>
        <v>42066</v>
      </c>
      <c r="E12" s="106"/>
      <c r="F12" s="106"/>
      <c r="G12" s="107"/>
      <c r="H12" s="107"/>
      <c r="I12" s="214" t="str">
        <f t="shared" si="5"/>
        <v/>
      </c>
      <c r="J12" s="110"/>
      <c r="K12" s="111"/>
      <c r="L12" s="196" t="str">
        <f t="shared" si="6"/>
        <v/>
      </c>
      <c r="M12" s="235" t="str">
        <f t="shared" si="1"/>
        <v/>
      </c>
      <c r="N12" s="233">
        <f t="shared" si="2"/>
        <v>0</v>
      </c>
      <c r="O12" s="113"/>
      <c r="P12" s="224" t="str">
        <f t="shared" si="7"/>
        <v/>
      </c>
      <c r="Q12" s="241" t="str">
        <f t="shared" si="8"/>
        <v/>
      </c>
      <c r="R12" s="227" t="str">
        <f t="shared" si="9"/>
        <v/>
      </c>
      <c r="S12" s="225" t="str">
        <f t="shared" ref="S12:S59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8"/>
        <v/>
      </c>
      <c r="V12" s="252">
        <f t="shared" si="3"/>
        <v>0</v>
      </c>
      <c r="W12" s="253">
        <f t="shared" si="10"/>
        <v>0</v>
      </c>
      <c r="X12" s="254">
        <f t="shared" si="11"/>
        <v>0</v>
      </c>
      <c r="Y12" s="255">
        <f t="shared" si="12"/>
        <v>0</v>
      </c>
      <c r="Z12" s="256">
        <f t="shared" si="13"/>
        <v>0</v>
      </c>
      <c r="AA12" s="257">
        <f t="shared" si="14"/>
        <v>0</v>
      </c>
      <c r="AB12" s="258">
        <f t="shared" si="15"/>
        <v>0</v>
      </c>
      <c r="AC12" s="259">
        <f t="shared" si="16"/>
        <v>0</v>
      </c>
      <c r="AD12" s="38"/>
      <c r="AE12" s="85" t="s">
        <v>72</v>
      </c>
      <c r="AF12" s="192">
        <f>SUMIF(D10:D59,"&gt;0",AC10:AC59)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>IF(D13="","",IF(COUNTIF(Fériés,D13)&gt;0,"Férié",IF(WEEKDAY(D13,2)&lt;=6,"Se","Dim")))</f>
        <v>Se</v>
      </c>
      <c r="D13" s="143">
        <f t="shared" si="4"/>
        <v>42067</v>
      </c>
      <c r="E13" s="106"/>
      <c r="F13" s="106"/>
      <c r="G13" s="107"/>
      <c r="H13" s="107"/>
      <c r="I13" s="214" t="str">
        <f t="shared" si="5"/>
        <v/>
      </c>
      <c r="J13" s="110"/>
      <c r="K13" s="111"/>
      <c r="L13" s="196" t="str">
        <f t="shared" si="6"/>
        <v/>
      </c>
      <c r="M13" s="235" t="str">
        <f t="shared" si="1"/>
        <v/>
      </c>
      <c r="N13" s="233">
        <f t="shared" si="2"/>
        <v>0</v>
      </c>
      <c r="O13" s="113"/>
      <c r="P13" s="224" t="str">
        <f t="shared" si="7"/>
        <v/>
      </c>
      <c r="Q13" s="241" t="str">
        <f t="shared" si="8"/>
        <v/>
      </c>
      <c r="R13" s="227" t="str">
        <f t="shared" si="9"/>
        <v/>
      </c>
      <c r="S13" s="225" t="str">
        <f t="shared" si="17"/>
        <v/>
      </c>
      <c r="T13" s="226" t="str">
        <f t="shared" si="18"/>
        <v/>
      </c>
      <c r="U13" s="227" t="str">
        <f t="shared" si="18"/>
        <v/>
      </c>
      <c r="V13" s="252">
        <f t="shared" si="3"/>
        <v>0</v>
      </c>
      <c r="W13" s="253">
        <f t="shared" si="10"/>
        <v>0</v>
      </c>
      <c r="X13" s="254">
        <f t="shared" si="11"/>
        <v>0</v>
      </c>
      <c r="Y13" s="255">
        <f t="shared" si="12"/>
        <v>0</v>
      </c>
      <c r="Z13" s="256">
        <f t="shared" si="13"/>
        <v>0</v>
      </c>
      <c r="AA13" s="257">
        <f t="shared" si="14"/>
        <v>0</v>
      </c>
      <c r="AB13" s="258">
        <f t="shared" si="15"/>
        <v>0</v>
      </c>
      <c r="AC13" s="259">
        <f t="shared" si="16"/>
        <v>0</v>
      </c>
      <c r="AD13" s="38"/>
      <c r="AE13" s="297"/>
      <c r="AF13" s="298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>IF(D14="","",IF(COUNTIF(Fériés,D14)&gt;0,"Férié",IF(WEEKDAY(D14,2)&lt;=6,"Se","Dim")))</f>
        <v>Se</v>
      </c>
      <c r="D14" s="143">
        <f t="shared" si="4"/>
        <v>42068</v>
      </c>
      <c r="E14" s="106"/>
      <c r="F14" s="106"/>
      <c r="G14" s="107"/>
      <c r="H14" s="107"/>
      <c r="I14" s="214" t="str">
        <f t="shared" si="5"/>
        <v/>
      </c>
      <c r="J14" s="110"/>
      <c r="K14" s="111"/>
      <c r="L14" s="196" t="str">
        <f t="shared" si="6"/>
        <v/>
      </c>
      <c r="M14" s="235" t="str">
        <f t="shared" si="1"/>
        <v/>
      </c>
      <c r="N14" s="233">
        <f t="shared" si="2"/>
        <v>0</v>
      </c>
      <c r="O14" s="113"/>
      <c r="P14" s="224" t="str">
        <f t="shared" si="7"/>
        <v/>
      </c>
      <c r="Q14" s="241" t="str">
        <f t="shared" si="8"/>
        <v/>
      </c>
      <c r="R14" s="227" t="str">
        <f t="shared" si="9"/>
        <v/>
      </c>
      <c r="S14" s="225" t="str">
        <f t="shared" si="17"/>
        <v/>
      </c>
      <c r="T14" s="226" t="str">
        <f t="shared" si="18"/>
        <v/>
      </c>
      <c r="U14" s="227" t="str">
        <f t="shared" si="18"/>
        <v/>
      </c>
      <c r="V14" s="252">
        <f t="shared" si="3"/>
        <v>0</v>
      </c>
      <c r="W14" s="253">
        <f t="shared" si="10"/>
        <v>0</v>
      </c>
      <c r="X14" s="254">
        <f t="shared" si="11"/>
        <v>0</v>
      </c>
      <c r="Y14" s="255">
        <f t="shared" si="12"/>
        <v>0</v>
      </c>
      <c r="Z14" s="256">
        <f t="shared" si="13"/>
        <v>0</v>
      </c>
      <c r="AA14" s="257">
        <f t="shared" si="14"/>
        <v>0</v>
      </c>
      <c r="AB14" s="258">
        <f t="shared" si="15"/>
        <v>0</v>
      </c>
      <c r="AC14" s="259">
        <f t="shared" si="16"/>
        <v>0</v>
      </c>
      <c r="AD14" s="38"/>
      <c r="AE14" s="87" t="s">
        <v>81</v>
      </c>
      <c r="AF14" s="88">
        <f ca="1">SUMPRODUCT((WEEKDAY(INDIRECT("$D$10:$D$"&amp;COUNTIF($D$10:$D$59,"&gt;0")+9),1)=1)*(INDIRECT("$N$10:$N$"&amp;COUNTIF($D$10:$D$59,"&gt;0")+9)&gt;0))</f>
        <v>0</v>
      </c>
      <c r="AG14" s="23"/>
      <c r="AH14" s="319" t="s">
        <v>16</v>
      </c>
      <c r="AI14" s="320"/>
      <c r="AJ14" s="320"/>
      <c r="AK14" s="321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>IF(D15="","",IF(COUNTIF(Fériés,D15)&gt;0,"Férié",IF(WEEKDAY(D15,2)&lt;=6,"Se","Dim")))</f>
        <v>Se</v>
      </c>
      <c r="D15" s="143">
        <f t="shared" si="4"/>
        <v>42069</v>
      </c>
      <c r="E15" s="106"/>
      <c r="F15" s="106"/>
      <c r="G15" s="107"/>
      <c r="H15" s="107"/>
      <c r="I15" s="214" t="str">
        <f t="shared" si="5"/>
        <v/>
      </c>
      <c r="J15" s="110"/>
      <c r="K15" s="111"/>
      <c r="L15" s="196" t="str">
        <f t="shared" si="6"/>
        <v/>
      </c>
      <c r="M15" s="235" t="str">
        <f t="shared" si="1"/>
        <v/>
      </c>
      <c r="N15" s="233">
        <f t="shared" si="2"/>
        <v>0</v>
      </c>
      <c r="O15" s="113"/>
      <c r="P15" s="224" t="str">
        <f t="shared" si="7"/>
        <v/>
      </c>
      <c r="Q15" s="241" t="str">
        <f t="shared" si="8"/>
        <v/>
      </c>
      <c r="R15" s="227" t="str">
        <f t="shared" si="9"/>
        <v/>
      </c>
      <c r="S15" s="225" t="str">
        <f t="shared" si="17"/>
        <v/>
      </c>
      <c r="T15" s="226" t="str">
        <f t="shared" si="18"/>
        <v/>
      </c>
      <c r="U15" s="227" t="str">
        <f t="shared" si="18"/>
        <v/>
      </c>
      <c r="V15" s="252">
        <f t="shared" si="3"/>
        <v>0</v>
      </c>
      <c r="W15" s="253">
        <f t="shared" si="10"/>
        <v>0</v>
      </c>
      <c r="X15" s="254">
        <f t="shared" si="11"/>
        <v>0</v>
      </c>
      <c r="Y15" s="255">
        <f t="shared" si="12"/>
        <v>0</v>
      </c>
      <c r="Z15" s="256">
        <f t="shared" si="13"/>
        <v>0</v>
      </c>
      <c r="AA15" s="257">
        <f t="shared" si="14"/>
        <v>0</v>
      </c>
      <c r="AB15" s="258">
        <f t="shared" si="15"/>
        <v>0</v>
      </c>
      <c r="AC15" s="259">
        <f t="shared" si="16"/>
        <v>0</v>
      </c>
      <c r="AD15" s="38"/>
      <c r="AE15" s="311"/>
      <c r="AF15" s="312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>IF(D16="","",IF(COUNTIF(Fériés,D16)&gt;0,"Férié",IF(WEEKDAY(D16,2)&lt;=6,"Se","Dim")))</f>
        <v>Se</v>
      </c>
      <c r="D16" s="143">
        <f t="shared" si="4"/>
        <v>42070</v>
      </c>
      <c r="E16" s="106"/>
      <c r="F16" s="106"/>
      <c r="G16" s="107"/>
      <c r="H16" s="107"/>
      <c r="I16" s="214" t="str">
        <f t="shared" si="5"/>
        <v/>
      </c>
      <c r="J16" s="110"/>
      <c r="K16" s="111"/>
      <c r="L16" s="196" t="str">
        <f t="shared" si="6"/>
        <v/>
      </c>
      <c r="M16" s="235" t="str">
        <f t="shared" si="1"/>
        <v/>
      </c>
      <c r="N16" s="233">
        <f t="shared" si="2"/>
        <v>0</v>
      </c>
      <c r="O16" s="113"/>
      <c r="P16" s="224" t="str">
        <f t="shared" si="7"/>
        <v/>
      </c>
      <c r="Q16" s="241" t="str">
        <f t="shared" si="8"/>
        <v/>
      </c>
      <c r="R16" s="227" t="str">
        <f t="shared" si="9"/>
        <v/>
      </c>
      <c r="S16" s="225" t="str">
        <f t="shared" si="17"/>
        <v/>
      </c>
      <c r="T16" s="226" t="str">
        <f t="shared" si="18"/>
        <v/>
      </c>
      <c r="U16" s="227" t="str">
        <f t="shared" si="18"/>
        <v/>
      </c>
      <c r="V16" s="252">
        <f t="shared" si="3"/>
        <v>0</v>
      </c>
      <c r="W16" s="253">
        <f t="shared" si="10"/>
        <v>0</v>
      </c>
      <c r="X16" s="254">
        <f t="shared" si="11"/>
        <v>0</v>
      </c>
      <c r="Y16" s="255">
        <f t="shared" si="12"/>
        <v>0</v>
      </c>
      <c r="Z16" s="256">
        <f t="shared" si="13"/>
        <v>0</v>
      </c>
      <c r="AA16" s="257">
        <f t="shared" si="14"/>
        <v>0</v>
      </c>
      <c r="AB16" s="258">
        <f t="shared" si="15"/>
        <v>0</v>
      </c>
      <c r="AC16" s="259">
        <f t="shared" si="16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SUM(L10:L59)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>IF(D17="","",IF(COUNTIF(Fériés,D17)&gt;0,"Férié",IF(WEEKDAY(D17,2)&lt;=6,"Se","Dim")))</f>
        <v>Dim</v>
      </c>
      <c r="D17" s="143">
        <f t="shared" si="4"/>
        <v>42071</v>
      </c>
      <c r="E17" s="106"/>
      <c r="F17" s="106"/>
      <c r="G17" s="107"/>
      <c r="H17" s="107"/>
      <c r="I17" s="214" t="str">
        <f t="shared" si="5"/>
        <v/>
      </c>
      <c r="J17" s="110"/>
      <c r="K17" s="111"/>
      <c r="L17" s="196" t="str">
        <f t="shared" si="6"/>
        <v/>
      </c>
      <c r="M17" s="235" t="str">
        <f t="shared" si="1"/>
        <v/>
      </c>
      <c r="N17" s="233">
        <f t="shared" si="2"/>
        <v>0</v>
      </c>
      <c r="O17" s="113"/>
      <c r="P17" s="224" t="str">
        <f t="shared" si="7"/>
        <v/>
      </c>
      <c r="Q17" s="241" t="str">
        <f t="shared" si="8"/>
        <v/>
      </c>
      <c r="R17" s="227" t="str">
        <f t="shared" si="9"/>
        <v/>
      </c>
      <c r="S17" s="225" t="str">
        <f t="shared" si="17"/>
        <v/>
      </c>
      <c r="T17" s="226" t="str">
        <f t="shared" si="18"/>
        <v/>
      </c>
      <c r="U17" s="227" t="str">
        <f t="shared" si="18"/>
        <v/>
      </c>
      <c r="V17" s="252">
        <f t="shared" si="3"/>
        <v>0</v>
      </c>
      <c r="W17" s="253">
        <f t="shared" si="10"/>
        <v>0</v>
      </c>
      <c r="X17" s="254">
        <f t="shared" si="11"/>
        <v>0</v>
      </c>
      <c r="Y17" s="255">
        <f t="shared" si="12"/>
        <v>0</v>
      </c>
      <c r="Z17" s="256">
        <f t="shared" si="13"/>
        <v>0</v>
      </c>
      <c r="AA17" s="257">
        <f t="shared" si="14"/>
        <v>0</v>
      </c>
      <c r="AB17" s="258">
        <f t="shared" si="15"/>
        <v>0</v>
      </c>
      <c r="AC17" s="259">
        <f t="shared" si="16"/>
        <v>0</v>
      </c>
      <c r="AD17" s="38"/>
      <c r="AE17" s="311"/>
      <c r="AF17" s="312"/>
      <c r="AG17" s="23"/>
      <c r="AH17" s="15" t="s">
        <v>77</v>
      </c>
      <c r="AI17" s="82">
        <f>SUM(M10:M59)*24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>IF(D18="","",IF(COUNTIF(Fériés,D18)&gt;0,"Férié",IF(WEEKDAY(D18,2)&lt;=6,"Se","Dim")))</f>
        <v>Se</v>
      </c>
      <c r="D18" s="143">
        <f t="shared" si="4"/>
        <v>42072</v>
      </c>
      <c r="E18" s="106"/>
      <c r="F18" s="106"/>
      <c r="G18" s="107"/>
      <c r="H18" s="107"/>
      <c r="I18" s="214" t="str">
        <f t="shared" si="5"/>
        <v/>
      </c>
      <c r="J18" s="110"/>
      <c r="K18" s="111"/>
      <c r="L18" s="196" t="str">
        <f t="shared" si="6"/>
        <v/>
      </c>
      <c r="M18" s="235" t="str">
        <f t="shared" si="1"/>
        <v/>
      </c>
      <c r="N18" s="233">
        <f t="shared" si="2"/>
        <v>0</v>
      </c>
      <c r="O18" s="113"/>
      <c r="P18" s="224" t="str">
        <f t="shared" si="7"/>
        <v/>
      </c>
      <c r="Q18" s="241" t="str">
        <f t="shared" si="8"/>
        <v/>
      </c>
      <c r="R18" s="227" t="str">
        <f t="shared" si="9"/>
        <v/>
      </c>
      <c r="S18" s="225" t="str">
        <f t="shared" si="17"/>
        <v/>
      </c>
      <c r="T18" s="226" t="str">
        <f t="shared" si="18"/>
        <v/>
      </c>
      <c r="U18" s="227" t="str">
        <f t="shared" si="18"/>
        <v/>
      </c>
      <c r="V18" s="252">
        <f t="shared" si="3"/>
        <v>0</v>
      </c>
      <c r="W18" s="253">
        <f t="shared" si="10"/>
        <v>0</v>
      </c>
      <c r="X18" s="254">
        <f t="shared" si="11"/>
        <v>0</v>
      </c>
      <c r="Y18" s="255">
        <f t="shared" si="12"/>
        <v>0</v>
      </c>
      <c r="Z18" s="256">
        <f t="shared" si="13"/>
        <v>0</v>
      </c>
      <c r="AA18" s="257">
        <f t="shared" si="14"/>
        <v>0</v>
      </c>
      <c r="AB18" s="258">
        <f t="shared" si="15"/>
        <v>0</v>
      </c>
      <c r="AC18" s="259">
        <f t="shared" si="16"/>
        <v>0</v>
      </c>
      <c r="AD18" s="38"/>
      <c r="AE18" s="85" t="s">
        <v>73</v>
      </c>
      <c r="AF18" s="192">
        <f ca="1">SUMPRODUCT((INDIRECT("$C$10:$C$"&amp;COUNTIF($D$10:$D$59,"&gt;0")+9)="dim")*(INDIRECT("$AB$10:$AB$"&amp;COUNTIF($D$10:$D$59,"&gt;0")+9)))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>IF(D19="","",IF(COUNTIF(Fériés,D19)&gt;0,"Férié",IF(WEEKDAY(D19,2)&lt;=6,"Se","Dim")))</f>
        <v>Se</v>
      </c>
      <c r="D19" s="143">
        <f t="shared" si="4"/>
        <v>42073</v>
      </c>
      <c r="E19" s="106"/>
      <c r="F19" s="106"/>
      <c r="G19" s="107"/>
      <c r="H19" s="107"/>
      <c r="I19" s="214" t="str">
        <f t="shared" si="5"/>
        <v/>
      </c>
      <c r="J19" s="110"/>
      <c r="K19" s="111"/>
      <c r="L19" s="196" t="str">
        <f t="shared" si="6"/>
        <v/>
      </c>
      <c r="M19" s="235" t="str">
        <f t="shared" si="1"/>
        <v/>
      </c>
      <c r="N19" s="233">
        <f t="shared" si="2"/>
        <v>0</v>
      </c>
      <c r="O19" s="113"/>
      <c r="P19" s="224" t="str">
        <f t="shared" si="7"/>
        <v/>
      </c>
      <c r="Q19" s="241" t="str">
        <f t="shared" si="8"/>
        <v/>
      </c>
      <c r="R19" s="227" t="str">
        <f t="shared" si="9"/>
        <v/>
      </c>
      <c r="S19" s="225" t="str">
        <f t="shared" si="17"/>
        <v/>
      </c>
      <c r="T19" s="226" t="str">
        <f t="shared" si="18"/>
        <v/>
      </c>
      <c r="U19" s="227" t="str">
        <f t="shared" si="18"/>
        <v/>
      </c>
      <c r="V19" s="252">
        <f t="shared" si="3"/>
        <v>0</v>
      </c>
      <c r="W19" s="253">
        <f t="shared" si="10"/>
        <v>0</v>
      </c>
      <c r="X19" s="254">
        <f t="shared" si="11"/>
        <v>0</v>
      </c>
      <c r="Y19" s="255">
        <f t="shared" si="12"/>
        <v>0</v>
      </c>
      <c r="Z19" s="256">
        <f t="shared" si="13"/>
        <v>0</v>
      </c>
      <c r="AA19" s="257">
        <f t="shared" si="14"/>
        <v>0</v>
      </c>
      <c r="AB19" s="258">
        <f t="shared" si="15"/>
        <v>0</v>
      </c>
      <c r="AC19" s="259">
        <f t="shared" si="16"/>
        <v>0</v>
      </c>
      <c r="AD19" s="38"/>
      <c r="AE19" s="297"/>
      <c r="AF19" s="298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>IF(D20="","",IF(COUNTIF(Fériés,D20)&gt;0,"Férié",IF(WEEKDAY(D20,2)&lt;=6,"Se","Dim")))</f>
        <v>Se</v>
      </c>
      <c r="D20" s="143">
        <f t="shared" si="4"/>
        <v>42074</v>
      </c>
      <c r="E20" s="106"/>
      <c r="F20" s="106"/>
      <c r="G20" s="107"/>
      <c r="H20" s="107"/>
      <c r="I20" s="214" t="str">
        <f t="shared" si="5"/>
        <v/>
      </c>
      <c r="J20" s="110"/>
      <c r="K20" s="111"/>
      <c r="L20" s="196" t="str">
        <f t="shared" si="6"/>
        <v/>
      </c>
      <c r="M20" s="235" t="str">
        <f t="shared" si="1"/>
        <v/>
      </c>
      <c r="N20" s="233">
        <f t="shared" si="2"/>
        <v>0</v>
      </c>
      <c r="O20" s="113"/>
      <c r="P20" s="224" t="str">
        <f t="shared" si="7"/>
        <v/>
      </c>
      <c r="Q20" s="241" t="str">
        <f t="shared" si="8"/>
        <v/>
      </c>
      <c r="R20" s="227" t="str">
        <f t="shared" si="9"/>
        <v/>
      </c>
      <c r="S20" s="225" t="str">
        <f t="shared" si="17"/>
        <v/>
      </c>
      <c r="T20" s="226" t="str">
        <f t="shared" si="18"/>
        <v/>
      </c>
      <c r="U20" s="227" t="str">
        <f t="shared" si="18"/>
        <v/>
      </c>
      <c r="V20" s="252">
        <f t="shared" si="3"/>
        <v>0</v>
      </c>
      <c r="W20" s="253">
        <f t="shared" si="10"/>
        <v>0</v>
      </c>
      <c r="X20" s="254">
        <f t="shared" si="11"/>
        <v>0</v>
      </c>
      <c r="Y20" s="255">
        <f t="shared" si="12"/>
        <v>0</v>
      </c>
      <c r="Z20" s="256">
        <f t="shared" si="13"/>
        <v>0</v>
      </c>
      <c r="AA20" s="257">
        <f t="shared" si="14"/>
        <v>0</v>
      </c>
      <c r="AB20" s="258">
        <f t="shared" si="15"/>
        <v>0</v>
      </c>
      <c r="AC20" s="259">
        <f t="shared" si="16"/>
        <v>0</v>
      </c>
      <c r="AD20" s="38"/>
      <c r="AE20" s="85" t="s">
        <v>74</v>
      </c>
      <c r="AF20" s="192">
        <f ca="1">SUMPRODUCT((INDIRECT("$C$10:$C$"&amp;COUNTIF($D$10:$D$59,"&gt;0")+9)="dim")*(INDIRECT("$AC$10:$AC$"&amp;COUNTIF($D$10:$D$59,"&gt;0")+9)))</f>
        <v>0</v>
      </c>
      <c r="AG20" s="23"/>
      <c r="AH20" s="322" t="s">
        <v>82</v>
      </c>
      <c r="AI20" s="323"/>
      <c r="AJ20" s="323"/>
      <c r="AK20" s="324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>IF(D21="","",IF(COUNTIF(Fériés,D21)&gt;0,"Férié",IF(WEEKDAY(D21,2)&lt;=6,"Se","Dim")))</f>
        <v>Se</v>
      </c>
      <c r="D21" s="143">
        <f t="shared" si="4"/>
        <v>42075</v>
      </c>
      <c r="E21" s="106"/>
      <c r="F21" s="106"/>
      <c r="G21" s="107"/>
      <c r="H21" s="107"/>
      <c r="I21" s="214" t="str">
        <f t="shared" si="5"/>
        <v/>
      </c>
      <c r="J21" s="110"/>
      <c r="K21" s="111"/>
      <c r="L21" s="196" t="str">
        <f t="shared" si="6"/>
        <v/>
      </c>
      <c r="M21" s="235" t="str">
        <f t="shared" si="1"/>
        <v/>
      </c>
      <c r="N21" s="233">
        <f t="shared" si="2"/>
        <v>0</v>
      </c>
      <c r="O21" s="113"/>
      <c r="P21" s="224" t="str">
        <f t="shared" si="7"/>
        <v/>
      </c>
      <c r="Q21" s="241" t="str">
        <f t="shared" si="8"/>
        <v/>
      </c>
      <c r="R21" s="227" t="str">
        <f t="shared" si="9"/>
        <v/>
      </c>
      <c r="S21" s="225" t="str">
        <f t="shared" si="17"/>
        <v/>
      </c>
      <c r="T21" s="226" t="str">
        <f t="shared" si="18"/>
        <v/>
      </c>
      <c r="U21" s="227" t="str">
        <f t="shared" si="18"/>
        <v/>
      </c>
      <c r="V21" s="252">
        <f t="shared" si="3"/>
        <v>0</v>
      </c>
      <c r="W21" s="253">
        <f t="shared" si="10"/>
        <v>0</v>
      </c>
      <c r="X21" s="254">
        <f t="shared" si="11"/>
        <v>0</v>
      </c>
      <c r="Y21" s="255">
        <f t="shared" si="12"/>
        <v>0</v>
      </c>
      <c r="Z21" s="256">
        <f t="shared" si="13"/>
        <v>0</v>
      </c>
      <c r="AA21" s="257">
        <f t="shared" si="14"/>
        <v>0</v>
      </c>
      <c r="AB21" s="258">
        <f t="shared" si="15"/>
        <v>0</v>
      </c>
      <c r="AC21" s="259">
        <f t="shared" si="16"/>
        <v>0</v>
      </c>
      <c r="AD21" s="38"/>
      <c r="AE21" s="297"/>
      <c r="AF21" s="298"/>
      <c r="AG21" s="23"/>
      <c r="AH21" s="315" t="str">
        <f>Réglages!Q20</f>
        <v>Carte SST</v>
      </c>
      <c r="AI21" s="316"/>
      <c r="AJ21" s="317">
        <f>Réglages!S20</f>
        <v>42402</v>
      </c>
      <c r="AK21" s="318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>IF(D22="","",IF(COUNTIF(Fériés,D22)&gt;0,"Férié",IF(WEEKDAY(D22,2)&lt;=6,"Se","Dim")))</f>
        <v>Se</v>
      </c>
      <c r="D22" s="143">
        <f t="shared" si="4"/>
        <v>42076</v>
      </c>
      <c r="E22" s="106"/>
      <c r="F22" s="106"/>
      <c r="G22" s="107"/>
      <c r="H22" s="107"/>
      <c r="I22" s="214" t="str">
        <f t="shared" si="5"/>
        <v/>
      </c>
      <c r="J22" s="110"/>
      <c r="K22" s="111"/>
      <c r="L22" s="196" t="str">
        <f t="shared" si="6"/>
        <v/>
      </c>
      <c r="M22" s="235" t="str">
        <f t="shared" si="1"/>
        <v/>
      </c>
      <c r="N22" s="233">
        <f t="shared" si="2"/>
        <v>0</v>
      </c>
      <c r="O22" s="113"/>
      <c r="P22" s="224" t="str">
        <f t="shared" si="7"/>
        <v/>
      </c>
      <c r="Q22" s="241" t="str">
        <f t="shared" si="8"/>
        <v/>
      </c>
      <c r="R22" s="227" t="str">
        <f t="shared" si="9"/>
        <v/>
      </c>
      <c r="S22" s="225" t="str">
        <f t="shared" si="17"/>
        <v/>
      </c>
      <c r="T22" s="226" t="str">
        <f t="shared" si="18"/>
        <v/>
      </c>
      <c r="U22" s="227" t="str">
        <f t="shared" si="18"/>
        <v/>
      </c>
      <c r="V22" s="252">
        <f t="shared" si="3"/>
        <v>0</v>
      </c>
      <c r="W22" s="253">
        <f t="shared" si="10"/>
        <v>0</v>
      </c>
      <c r="X22" s="254">
        <f t="shared" si="11"/>
        <v>0</v>
      </c>
      <c r="Y22" s="255">
        <f t="shared" si="12"/>
        <v>0</v>
      </c>
      <c r="Z22" s="256">
        <f t="shared" si="13"/>
        <v>0</v>
      </c>
      <c r="AA22" s="257">
        <f t="shared" si="14"/>
        <v>0</v>
      </c>
      <c r="AB22" s="258">
        <f t="shared" si="15"/>
        <v>0</v>
      </c>
      <c r="AC22" s="259">
        <f t="shared" si="16"/>
        <v>0</v>
      </c>
      <c r="AD22" s="38"/>
      <c r="AE22" s="85" t="s">
        <v>80</v>
      </c>
      <c r="AF22" s="89">
        <f ca="1">SUMPRODUCT((INDIRECT("$C$10:$C$"&amp;COUNTIF($D$10:$D$59,"&gt;0")+9)="férié")*(INDIRECT("$N$10:$N$"&amp;COUNTIF($D$10:$D$59,"&gt;0")+9)&gt;0))</f>
        <v>0</v>
      </c>
      <c r="AG22" s="23"/>
      <c r="AH22" s="293" t="str">
        <f>Réglages!Q21</f>
        <v>HOBS-BE (Manœuvre)</v>
      </c>
      <c r="AI22" s="294"/>
      <c r="AJ22" s="291">
        <f>Réglages!S21</f>
        <v>42461</v>
      </c>
      <c r="AK22" s="292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>IF(D23="","",IF(COUNTIF(Fériés,D23)&gt;0,"Férié",IF(WEEKDAY(D23,2)&lt;=6,"Se","Dim")))</f>
        <v>Se</v>
      </c>
      <c r="D23" s="143">
        <f t="shared" si="4"/>
        <v>42077</v>
      </c>
      <c r="E23" s="106"/>
      <c r="F23" s="106"/>
      <c r="G23" s="107"/>
      <c r="H23" s="107"/>
      <c r="I23" s="214" t="str">
        <f t="shared" si="5"/>
        <v/>
      </c>
      <c r="J23" s="110"/>
      <c r="K23" s="111"/>
      <c r="L23" s="196" t="str">
        <f t="shared" si="6"/>
        <v/>
      </c>
      <c r="M23" s="235" t="str">
        <f t="shared" si="1"/>
        <v/>
      </c>
      <c r="N23" s="233">
        <f t="shared" si="2"/>
        <v>0</v>
      </c>
      <c r="O23" s="113"/>
      <c r="P23" s="224" t="str">
        <f t="shared" si="7"/>
        <v/>
      </c>
      <c r="Q23" s="241" t="str">
        <f t="shared" si="8"/>
        <v/>
      </c>
      <c r="R23" s="227" t="str">
        <f t="shared" si="9"/>
        <v/>
      </c>
      <c r="S23" s="225" t="str">
        <f t="shared" si="17"/>
        <v/>
      </c>
      <c r="T23" s="226" t="str">
        <f t="shared" si="18"/>
        <v/>
      </c>
      <c r="U23" s="227" t="str">
        <f t="shared" si="18"/>
        <v/>
      </c>
      <c r="V23" s="252">
        <f t="shared" si="3"/>
        <v>0</v>
      </c>
      <c r="W23" s="253">
        <f t="shared" si="10"/>
        <v>0</v>
      </c>
      <c r="X23" s="254">
        <f t="shared" si="11"/>
        <v>0</v>
      </c>
      <c r="Y23" s="255">
        <f t="shared" si="12"/>
        <v>0</v>
      </c>
      <c r="Z23" s="256">
        <f t="shared" si="13"/>
        <v>0</v>
      </c>
      <c r="AA23" s="257">
        <f t="shared" si="14"/>
        <v>0</v>
      </c>
      <c r="AB23" s="258">
        <f t="shared" si="15"/>
        <v>0</v>
      </c>
      <c r="AC23" s="259">
        <f t="shared" si="16"/>
        <v>0</v>
      </c>
      <c r="AD23" s="38"/>
      <c r="AE23" s="299"/>
      <c r="AF23" s="300"/>
      <c r="AG23" s="23"/>
      <c r="AH23" s="293" t="str">
        <f>Réglages!Q22</f>
        <v>SSIAP 1</v>
      </c>
      <c r="AI23" s="294"/>
      <c r="AJ23" s="291">
        <f>Réglages!S22</f>
        <v>42552</v>
      </c>
      <c r="AK23" s="292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>IF(D24="","",IF(COUNTIF(Fériés,D24)&gt;0,"Férié",IF(WEEKDAY(D24,2)&lt;=6,"Se","Dim")))</f>
        <v>Dim</v>
      </c>
      <c r="D24" s="143">
        <f t="shared" si="4"/>
        <v>42078</v>
      </c>
      <c r="E24" s="106"/>
      <c r="F24" s="106"/>
      <c r="G24" s="107"/>
      <c r="H24" s="107"/>
      <c r="I24" s="214" t="str">
        <f t="shared" si="5"/>
        <v/>
      </c>
      <c r="J24" s="110"/>
      <c r="K24" s="111"/>
      <c r="L24" s="196" t="str">
        <f t="shared" si="6"/>
        <v/>
      </c>
      <c r="M24" s="235" t="str">
        <f t="shared" si="1"/>
        <v/>
      </c>
      <c r="N24" s="233">
        <f t="shared" si="2"/>
        <v>0</v>
      </c>
      <c r="O24" s="113"/>
      <c r="P24" s="224" t="str">
        <f t="shared" si="7"/>
        <v/>
      </c>
      <c r="Q24" s="241" t="str">
        <f t="shared" si="8"/>
        <v/>
      </c>
      <c r="R24" s="227" t="str">
        <f t="shared" si="9"/>
        <v/>
      </c>
      <c r="S24" s="225" t="str">
        <f t="shared" si="17"/>
        <v/>
      </c>
      <c r="T24" s="226" t="str">
        <f t="shared" si="18"/>
        <v/>
      </c>
      <c r="U24" s="227" t="str">
        <f t="shared" si="18"/>
        <v/>
      </c>
      <c r="V24" s="252">
        <f t="shared" si="3"/>
        <v>0</v>
      </c>
      <c r="W24" s="253">
        <f t="shared" si="10"/>
        <v>0</v>
      </c>
      <c r="X24" s="254">
        <f t="shared" si="11"/>
        <v>0</v>
      </c>
      <c r="Y24" s="255">
        <f t="shared" si="12"/>
        <v>0</v>
      </c>
      <c r="Z24" s="256">
        <f t="shared" si="13"/>
        <v>0</v>
      </c>
      <c r="AA24" s="257">
        <f t="shared" si="14"/>
        <v>0</v>
      </c>
      <c r="AB24" s="258">
        <f t="shared" si="15"/>
        <v>0</v>
      </c>
      <c r="AC24" s="259">
        <f t="shared" si="16"/>
        <v>0</v>
      </c>
      <c r="AD24" s="38"/>
      <c r="AE24" s="85" t="s">
        <v>68</v>
      </c>
      <c r="AF24" s="192">
        <f ca="1">SUM(Z7+AA7)</f>
        <v>0</v>
      </c>
      <c r="AG24" s="23"/>
      <c r="AH24" s="295" t="str">
        <f>Réglages!Q23</f>
        <v>Carte PRO CNAPS</v>
      </c>
      <c r="AI24" s="296"/>
      <c r="AJ24" s="303">
        <f>Réglages!S23</f>
        <v>43405</v>
      </c>
      <c r="AK24" s="30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>IF(D25="","",IF(COUNTIF(Fériés,D25)&gt;0,"Férié",IF(WEEKDAY(D25,2)&lt;=6,"Se","Dim")))</f>
        <v>Se</v>
      </c>
      <c r="D25" s="143">
        <f t="shared" si="4"/>
        <v>42079</v>
      </c>
      <c r="E25" s="106"/>
      <c r="F25" s="106"/>
      <c r="G25" s="107"/>
      <c r="H25" s="107"/>
      <c r="I25" s="214" t="str">
        <f t="shared" si="5"/>
        <v/>
      </c>
      <c r="J25" s="110"/>
      <c r="K25" s="111"/>
      <c r="L25" s="196" t="str">
        <f t="shared" si="6"/>
        <v/>
      </c>
      <c r="M25" s="235" t="str">
        <f t="shared" si="1"/>
        <v/>
      </c>
      <c r="N25" s="233">
        <f t="shared" si="2"/>
        <v>0</v>
      </c>
      <c r="O25" s="113"/>
      <c r="P25" s="224" t="str">
        <f t="shared" si="7"/>
        <v/>
      </c>
      <c r="Q25" s="241" t="str">
        <f t="shared" si="8"/>
        <v/>
      </c>
      <c r="R25" s="227" t="str">
        <f t="shared" si="9"/>
        <v/>
      </c>
      <c r="S25" s="225" t="str">
        <f t="shared" si="17"/>
        <v/>
      </c>
      <c r="T25" s="226" t="str">
        <f t="shared" si="18"/>
        <v/>
      </c>
      <c r="U25" s="227" t="str">
        <f t="shared" si="18"/>
        <v/>
      </c>
      <c r="V25" s="252">
        <f t="shared" si="3"/>
        <v>0</v>
      </c>
      <c r="W25" s="253">
        <f t="shared" si="10"/>
        <v>0</v>
      </c>
      <c r="X25" s="254">
        <f t="shared" si="11"/>
        <v>0</v>
      </c>
      <c r="Y25" s="255">
        <f t="shared" si="12"/>
        <v>0</v>
      </c>
      <c r="Z25" s="256">
        <f t="shared" si="13"/>
        <v>0</v>
      </c>
      <c r="AA25" s="257">
        <f t="shared" si="14"/>
        <v>0</v>
      </c>
      <c r="AB25" s="258">
        <f t="shared" si="15"/>
        <v>0</v>
      </c>
      <c r="AC25" s="259">
        <f t="shared" si="16"/>
        <v>0</v>
      </c>
      <c r="AD25" s="38"/>
      <c r="AE25" s="297"/>
      <c r="AF25" s="298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>IF(D26="","",IF(COUNTIF(Fériés,D26)&gt;0,"Férié",IF(WEEKDAY(D26,2)&lt;=6,"Se","Dim")))</f>
        <v>Se</v>
      </c>
      <c r="D26" s="143">
        <f t="shared" si="4"/>
        <v>42080</v>
      </c>
      <c r="E26" s="106"/>
      <c r="F26" s="106"/>
      <c r="G26" s="107"/>
      <c r="H26" s="107"/>
      <c r="I26" s="214" t="str">
        <f t="shared" si="5"/>
        <v/>
      </c>
      <c r="J26" s="110"/>
      <c r="K26" s="111"/>
      <c r="L26" s="196" t="str">
        <f t="shared" si="6"/>
        <v/>
      </c>
      <c r="M26" s="235" t="str">
        <f t="shared" si="1"/>
        <v/>
      </c>
      <c r="N26" s="233">
        <f t="shared" si="2"/>
        <v>0</v>
      </c>
      <c r="O26" s="113"/>
      <c r="P26" s="224" t="str">
        <f t="shared" si="7"/>
        <v/>
      </c>
      <c r="Q26" s="241" t="str">
        <f t="shared" si="8"/>
        <v/>
      </c>
      <c r="R26" s="227" t="str">
        <f t="shared" si="9"/>
        <v/>
      </c>
      <c r="S26" s="225" t="str">
        <f t="shared" si="17"/>
        <v/>
      </c>
      <c r="T26" s="226" t="str">
        <f t="shared" si="18"/>
        <v/>
      </c>
      <c r="U26" s="227" t="str">
        <f t="shared" si="18"/>
        <v/>
      </c>
      <c r="V26" s="252">
        <f t="shared" si="3"/>
        <v>0</v>
      </c>
      <c r="W26" s="253">
        <f t="shared" si="10"/>
        <v>0</v>
      </c>
      <c r="X26" s="254">
        <f t="shared" si="11"/>
        <v>0</v>
      </c>
      <c r="Y26" s="255">
        <f t="shared" si="12"/>
        <v>0</v>
      </c>
      <c r="Z26" s="256">
        <f t="shared" si="13"/>
        <v>0</v>
      </c>
      <c r="AA26" s="257">
        <f t="shared" si="14"/>
        <v>0</v>
      </c>
      <c r="AB26" s="258">
        <f t="shared" si="15"/>
        <v>0</v>
      </c>
      <c r="AC26" s="259">
        <f t="shared" si="16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>IF(D27="","",IF(COUNTIF(Fériés,D27)&gt;0,"Férié",IF(WEEKDAY(D27,2)&lt;=6,"Se","Dim")))</f>
        <v>Se</v>
      </c>
      <c r="D27" s="143">
        <f t="shared" si="4"/>
        <v>42081</v>
      </c>
      <c r="E27" s="106"/>
      <c r="F27" s="106"/>
      <c r="G27" s="107"/>
      <c r="H27" s="107"/>
      <c r="I27" s="214" t="str">
        <f t="shared" si="5"/>
        <v/>
      </c>
      <c r="J27" s="110"/>
      <c r="K27" s="111"/>
      <c r="L27" s="196" t="str">
        <f t="shared" si="6"/>
        <v/>
      </c>
      <c r="M27" s="235" t="str">
        <f t="shared" si="1"/>
        <v/>
      </c>
      <c r="N27" s="233">
        <f t="shared" si="2"/>
        <v>0</v>
      </c>
      <c r="O27" s="113"/>
      <c r="P27" s="224" t="str">
        <f t="shared" si="7"/>
        <v/>
      </c>
      <c r="Q27" s="241" t="str">
        <f t="shared" si="8"/>
        <v/>
      </c>
      <c r="R27" s="227" t="str">
        <f t="shared" si="9"/>
        <v/>
      </c>
      <c r="S27" s="225" t="str">
        <f t="shared" si="17"/>
        <v/>
      </c>
      <c r="T27" s="226" t="str">
        <f t="shared" si="18"/>
        <v/>
      </c>
      <c r="U27" s="227" t="str">
        <f t="shared" si="18"/>
        <v/>
      </c>
      <c r="V27" s="252">
        <f t="shared" si="3"/>
        <v>0</v>
      </c>
      <c r="W27" s="253">
        <f t="shared" si="10"/>
        <v>0</v>
      </c>
      <c r="X27" s="254">
        <f t="shared" si="11"/>
        <v>0</v>
      </c>
      <c r="Y27" s="255">
        <f t="shared" si="12"/>
        <v>0</v>
      </c>
      <c r="Z27" s="256">
        <f t="shared" si="13"/>
        <v>0</v>
      </c>
      <c r="AA27" s="257">
        <f t="shared" si="14"/>
        <v>0</v>
      </c>
      <c r="AB27" s="258">
        <f t="shared" si="15"/>
        <v>0</v>
      </c>
      <c r="AC27" s="259">
        <f t="shared" si="16"/>
        <v>0</v>
      </c>
      <c r="AD27" s="38"/>
      <c r="AE27" s="297"/>
      <c r="AF27" s="298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>IF(D28="","",IF(COUNTIF(Fériés,D28)&gt;0,"Férié",IF(WEEKDAY(D28,2)&lt;=6,"Se","Dim")))</f>
        <v>Se</v>
      </c>
      <c r="D28" s="143">
        <f t="shared" si="4"/>
        <v>42082</v>
      </c>
      <c r="E28" s="106"/>
      <c r="F28" s="106"/>
      <c r="G28" s="107"/>
      <c r="H28" s="107"/>
      <c r="I28" s="214" t="str">
        <f t="shared" si="5"/>
        <v/>
      </c>
      <c r="J28" s="110"/>
      <c r="K28" s="111"/>
      <c r="L28" s="196" t="str">
        <f t="shared" si="6"/>
        <v/>
      </c>
      <c r="M28" s="235" t="str">
        <f t="shared" si="1"/>
        <v/>
      </c>
      <c r="N28" s="233">
        <f t="shared" si="2"/>
        <v>0</v>
      </c>
      <c r="O28" s="113"/>
      <c r="P28" s="224" t="str">
        <f t="shared" si="7"/>
        <v/>
      </c>
      <c r="Q28" s="241" t="str">
        <f t="shared" si="8"/>
        <v/>
      </c>
      <c r="R28" s="227" t="str">
        <f t="shared" si="9"/>
        <v/>
      </c>
      <c r="S28" s="225" t="str">
        <f t="shared" si="17"/>
        <v/>
      </c>
      <c r="T28" s="226" t="str">
        <f t="shared" ref="T28:U43" si="19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19"/>
        <v/>
      </c>
      <c r="V28" s="252">
        <f t="shared" si="3"/>
        <v>0</v>
      </c>
      <c r="W28" s="253">
        <f t="shared" si="10"/>
        <v>0</v>
      </c>
      <c r="X28" s="254">
        <f t="shared" si="11"/>
        <v>0</v>
      </c>
      <c r="Y28" s="255">
        <f t="shared" si="12"/>
        <v>0</v>
      </c>
      <c r="Z28" s="256">
        <f t="shared" si="13"/>
        <v>0</v>
      </c>
      <c r="AA28" s="257">
        <f t="shared" si="14"/>
        <v>0</v>
      </c>
      <c r="AB28" s="258">
        <f t="shared" si="15"/>
        <v>0</v>
      </c>
      <c r="AC28" s="259">
        <f t="shared" si="16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>IF(D29="","",IF(COUNTIF(Fériés,D29)&gt;0,"Férié",IF(WEEKDAY(D29,2)&lt;=6,"Se","Dim")))</f>
        <v>Se</v>
      </c>
      <c r="D29" s="143">
        <f t="shared" si="4"/>
        <v>42083</v>
      </c>
      <c r="E29" s="106"/>
      <c r="F29" s="106"/>
      <c r="G29" s="107"/>
      <c r="H29" s="107"/>
      <c r="I29" s="214" t="str">
        <f t="shared" si="5"/>
        <v/>
      </c>
      <c r="J29" s="110"/>
      <c r="K29" s="111"/>
      <c r="L29" s="196" t="str">
        <f t="shared" si="6"/>
        <v/>
      </c>
      <c r="M29" s="235" t="str">
        <f t="shared" si="1"/>
        <v/>
      </c>
      <c r="N29" s="233">
        <f t="shared" si="2"/>
        <v>0</v>
      </c>
      <c r="O29" s="113"/>
      <c r="P29" s="224" t="str">
        <f t="shared" si="7"/>
        <v/>
      </c>
      <c r="Q29" s="241" t="str">
        <f t="shared" si="8"/>
        <v/>
      </c>
      <c r="R29" s="227" t="str">
        <f t="shared" si="9"/>
        <v/>
      </c>
      <c r="S29" s="225" t="str">
        <f t="shared" si="17"/>
        <v/>
      </c>
      <c r="T29" s="226" t="str">
        <f t="shared" si="19"/>
        <v/>
      </c>
      <c r="U29" s="227" t="str">
        <f t="shared" si="19"/>
        <v/>
      </c>
      <c r="V29" s="252">
        <f t="shared" si="3"/>
        <v>0</v>
      </c>
      <c r="W29" s="253">
        <f t="shared" si="10"/>
        <v>0</v>
      </c>
      <c r="X29" s="254">
        <f t="shared" si="11"/>
        <v>0</v>
      </c>
      <c r="Y29" s="255">
        <f t="shared" si="12"/>
        <v>0</v>
      </c>
      <c r="Z29" s="256">
        <f t="shared" si="13"/>
        <v>0</v>
      </c>
      <c r="AA29" s="257">
        <f t="shared" si="14"/>
        <v>0</v>
      </c>
      <c r="AB29" s="258">
        <f t="shared" si="15"/>
        <v>0</v>
      </c>
      <c r="AC29" s="259">
        <f t="shared" si="16"/>
        <v>0</v>
      </c>
      <c r="AD29" s="38"/>
      <c r="AE29" s="297"/>
      <c r="AF29" s="298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>IF(D30="","",IF(COUNTIF(Fériés,D30)&gt;0,"Férié",IF(WEEKDAY(D30,2)&lt;=6,"Se","Dim")))</f>
        <v>Se</v>
      </c>
      <c r="D30" s="143">
        <f t="shared" si="4"/>
        <v>42084</v>
      </c>
      <c r="E30" s="106"/>
      <c r="F30" s="106"/>
      <c r="G30" s="107"/>
      <c r="H30" s="107"/>
      <c r="I30" s="214" t="str">
        <f t="shared" si="5"/>
        <v/>
      </c>
      <c r="J30" s="110"/>
      <c r="K30" s="111"/>
      <c r="L30" s="196" t="str">
        <f t="shared" si="6"/>
        <v/>
      </c>
      <c r="M30" s="235" t="str">
        <f t="shared" si="1"/>
        <v/>
      </c>
      <c r="N30" s="233">
        <f t="shared" si="2"/>
        <v>0</v>
      </c>
      <c r="O30" s="113"/>
      <c r="P30" s="224" t="str">
        <f t="shared" si="7"/>
        <v/>
      </c>
      <c r="Q30" s="241" t="str">
        <f t="shared" si="8"/>
        <v/>
      </c>
      <c r="R30" s="227" t="str">
        <f t="shared" si="9"/>
        <v/>
      </c>
      <c r="S30" s="225" t="str">
        <f t="shared" si="17"/>
        <v/>
      </c>
      <c r="T30" s="226" t="str">
        <f t="shared" si="19"/>
        <v/>
      </c>
      <c r="U30" s="227" t="str">
        <f t="shared" si="19"/>
        <v/>
      </c>
      <c r="V30" s="252">
        <f t="shared" si="3"/>
        <v>0</v>
      </c>
      <c r="W30" s="253">
        <f t="shared" si="10"/>
        <v>0</v>
      </c>
      <c r="X30" s="254">
        <f t="shared" si="11"/>
        <v>0</v>
      </c>
      <c r="Y30" s="255">
        <f t="shared" si="12"/>
        <v>0</v>
      </c>
      <c r="Z30" s="256">
        <f t="shared" si="13"/>
        <v>0</v>
      </c>
      <c r="AA30" s="257">
        <f t="shared" si="14"/>
        <v>0</v>
      </c>
      <c r="AB30" s="258">
        <f t="shared" si="15"/>
        <v>0</v>
      </c>
      <c r="AC30" s="259">
        <f t="shared" si="16"/>
        <v>0</v>
      </c>
      <c r="AD30" s="41"/>
      <c r="AE30" s="87" t="s">
        <v>62</v>
      </c>
      <c r="AF30" s="193">
        <f>SUM(J10:J59,K10:K59)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>IF(D31="","",IF(COUNTIF(Fériés,D31)&gt;0,"Férié",IF(WEEKDAY(D31,2)&lt;=6,"Se","Dim")))</f>
        <v>Dim</v>
      </c>
      <c r="D31" s="143">
        <f t="shared" si="4"/>
        <v>42085</v>
      </c>
      <c r="E31" s="106"/>
      <c r="F31" s="106"/>
      <c r="G31" s="107"/>
      <c r="H31" s="107"/>
      <c r="I31" s="214" t="str">
        <f t="shared" si="5"/>
        <v/>
      </c>
      <c r="J31" s="110"/>
      <c r="K31" s="111"/>
      <c r="L31" s="196" t="str">
        <f t="shared" si="6"/>
        <v/>
      </c>
      <c r="M31" s="235" t="str">
        <f t="shared" si="1"/>
        <v/>
      </c>
      <c r="N31" s="233">
        <f t="shared" si="2"/>
        <v>0</v>
      </c>
      <c r="O31" s="113"/>
      <c r="P31" s="224" t="str">
        <f t="shared" si="7"/>
        <v/>
      </c>
      <c r="Q31" s="241" t="str">
        <f t="shared" si="8"/>
        <v/>
      </c>
      <c r="R31" s="227" t="str">
        <f t="shared" si="9"/>
        <v/>
      </c>
      <c r="S31" s="225" t="str">
        <f t="shared" si="17"/>
        <v/>
      </c>
      <c r="T31" s="226" t="str">
        <f t="shared" si="19"/>
        <v/>
      </c>
      <c r="U31" s="227" t="str">
        <f t="shared" si="19"/>
        <v/>
      </c>
      <c r="V31" s="252">
        <f t="shared" si="3"/>
        <v>0</v>
      </c>
      <c r="W31" s="253">
        <f t="shared" si="10"/>
        <v>0</v>
      </c>
      <c r="X31" s="254">
        <f t="shared" si="11"/>
        <v>0</v>
      </c>
      <c r="Y31" s="255">
        <f t="shared" si="12"/>
        <v>0</v>
      </c>
      <c r="Z31" s="256">
        <f t="shared" si="13"/>
        <v>0</v>
      </c>
      <c r="AA31" s="257">
        <f t="shared" si="14"/>
        <v>0</v>
      </c>
      <c r="AB31" s="258">
        <f t="shared" si="15"/>
        <v>0</v>
      </c>
      <c r="AC31" s="259">
        <f t="shared" si="16"/>
        <v>0</v>
      </c>
      <c r="AD31" s="38"/>
      <c r="AE31" s="305"/>
      <c r="AF31" s="30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>IF(D32="","",IF(COUNTIF(Fériés,D32)&gt;0,"Férié",IF(WEEKDAY(D32,2)&lt;=6,"Se","Dim")))</f>
        <v>Se</v>
      </c>
      <c r="D32" s="143">
        <f t="shared" si="4"/>
        <v>42086</v>
      </c>
      <c r="E32" s="106"/>
      <c r="F32" s="106"/>
      <c r="G32" s="107"/>
      <c r="H32" s="107"/>
      <c r="I32" s="214" t="str">
        <f t="shared" si="5"/>
        <v/>
      </c>
      <c r="J32" s="110"/>
      <c r="K32" s="111"/>
      <c r="L32" s="196" t="str">
        <f t="shared" si="6"/>
        <v/>
      </c>
      <c r="M32" s="235" t="str">
        <f t="shared" si="1"/>
        <v/>
      </c>
      <c r="N32" s="233">
        <f t="shared" si="2"/>
        <v>0</v>
      </c>
      <c r="O32" s="113"/>
      <c r="P32" s="224" t="str">
        <f t="shared" si="7"/>
        <v/>
      </c>
      <c r="Q32" s="241" t="str">
        <f t="shared" si="8"/>
        <v/>
      </c>
      <c r="R32" s="227" t="str">
        <f t="shared" si="9"/>
        <v/>
      </c>
      <c r="S32" s="225" t="str">
        <f t="shared" si="17"/>
        <v/>
      </c>
      <c r="T32" s="226" t="str">
        <f t="shared" si="19"/>
        <v/>
      </c>
      <c r="U32" s="227" t="str">
        <f t="shared" si="19"/>
        <v/>
      </c>
      <c r="V32" s="252">
        <f t="shared" si="3"/>
        <v>0</v>
      </c>
      <c r="W32" s="253">
        <f t="shared" si="10"/>
        <v>0</v>
      </c>
      <c r="X32" s="254">
        <f t="shared" si="11"/>
        <v>0</v>
      </c>
      <c r="Y32" s="255">
        <f t="shared" si="12"/>
        <v>0</v>
      </c>
      <c r="Z32" s="256">
        <f t="shared" si="13"/>
        <v>0</v>
      </c>
      <c r="AA32" s="257">
        <f t="shared" si="14"/>
        <v>0</v>
      </c>
      <c r="AB32" s="258">
        <f t="shared" si="15"/>
        <v>0</v>
      </c>
      <c r="AC32" s="259">
        <f t="shared" si="16"/>
        <v>0</v>
      </c>
      <c r="AD32" s="41"/>
      <c r="AE32" s="87" t="s">
        <v>63</v>
      </c>
      <c r="AF32" s="193">
        <f>SUM(J10:J59)</f>
        <v>0</v>
      </c>
      <c r="AG32" s="23"/>
      <c r="AH32" s="150"/>
      <c r="AI32" s="307"/>
      <c r="AJ32" s="307"/>
      <c r="AK32" s="30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>IF(D33="","",IF(COUNTIF(Fériés,D33)&gt;0,"Férié",IF(WEEKDAY(D33,2)&lt;=6,"Se","Dim")))</f>
        <v>Se</v>
      </c>
      <c r="D33" s="143">
        <f t="shared" si="4"/>
        <v>42087</v>
      </c>
      <c r="E33" s="106"/>
      <c r="F33" s="106"/>
      <c r="G33" s="107"/>
      <c r="H33" s="107"/>
      <c r="I33" s="214" t="str">
        <f t="shared" si="5"/>
        <v/>
      </c>
      <c r="J33" s="110"/>
      <c r="K33" s="111"/>
      <c r="L33" s="196" t="str">
        <f t="shared" si="6"/>
        <v/>
      </c>
      <c r="M33" s="235" t="str">
        <f t="shared" si="1"/>
        <v/>
      </c>
      <c r="N33" s="233">
        <f t="shared" si="2"/>
        <v>0</v>
      </c>
      <c r="O33" s="113"/>
      <c r="P33" s="224" t="str">
        <f t="shared" si="7"/>
        <v/>
      </c>
      <c r="Q33" s="241" t="str">
        <f t="shared" si="8"/>
        <v/>
      </c>
      <c r="R33" s="227" t="str">
        <f t="shared" si="9"/>
        <v/>
      </c>
      <c r="S33" s="225" t="str">
        <f t="shared" si="17"/>
        <v/>
      </c>
      <c r="T33" s="226" t="str">
        <f t="shared" si="19"/>
        <v/>
      </c>
      <c r="U33" s="227" t="str">
        <f t="shared" si="19"/>
        <v/>
      </c>
      <c r="V33" s="252">
        <f t="shared" si="3"/>
        <v>0</v>
      </c>
      <c r="W33" s="253">
        <f t="shared" si="10"/>
        <v>0</v>
      </c>
      <c r="X33" s="254">
        <f t="shared" si="11"/>
        <v>0</v>
      </c>
      <c r="Y33" s="255">
        <f t="shared" si="12"/>
        <v>0</v>
      </c>
      <c r="Z33" s="256">
        <f t="shared" si="13"/>
        <v>0</v>
      </c>
      <c r="AA33" s="257">
        <f t="shared" si="14"/>
        <v>0</v>
      </c>
      <c r="AB33" s="258">
        <f t="shared" si="15"/>
        <v>0</v>
      </c>
      <c r="AC33" s="259">
        <f t="shared" si="16"/>
        <v>0</v>
      </c>
      <c r="AD33" s="41"/>
      <c r="AE33" s="305"/>
      <c r="AF33" s="306"/>
      <c r="AG33" s="23"/>
      <c r="AH33" s="150"/>
      <c r="AI33" s="307"/>
      <c r="AJ33" s="307"/>
      <c r="AK33" s="30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>IF(D34="","",IF(COUNTIF(Fériés,D34)&gt;0,"Férié",IF(WEEKDAY(D34,2)&lt;=6,"Se","Dim")))</f>
        <v>Se</v>
      </c>
      <c r="D34" s="143">
        <f t="shared" si="4"/>
        <v>42088</v>
      </c>
      <c r="E34" s="106"/>
      <c r="F34" s="106"/>
      <c r="G34" s="107"/>
      <c r="H34" s="107"/>
      <c r="I34" s="214" t="str">
        <f t="shared" si="5"/>
        <v/>
      </c>
      <c r="J34" s="110"/>
      <c r="K34" s="111"/>
      <c r="L34" s="196" t="str">
        <f t="shared" si="6"/>
        <v/>
      </c>
      <c r="M34" s="235" t="str">
        <f t="shared" si="1"/>
        <v/>
      </c>
      <c r="N34" s="233">
        <f t="shared" si="2"/>
        <v>0</v>
      </c>
      <c r="O34" s="113"/>
      <c r="P34" s="224" t="str">
        <f t="shared" si="7"/>
        <v/>
      </c>
      <c r="Q34" s="241" t="str">
        <f t="shared" si="8"/>
        <v/>
      </c>
      <c r="R34" s="227" t="str">
        <f t="shared" si="9"/>
        <v/>
      </c>
      <c r="S34" s="225" t="str">
        <f t="shared" si="17"/>
        <v/>
      </c>
      <c r="T34" s="226" t="str">
        <f t="shared" si="19"/>
        <v/>
      </c>
      <c r="U34" s="227" t="str">
        <f t="shared" si="19"/>
        <v/>
      </c>
      <c r="V34" s="252">
        <f t="shared" si="3"/>
        <v>0</v>
      </c>
      <c r="W34" s="253">
        <f t="shared" si="10"/>
        <v>0</v>
      </c>
      <c r="X34" s="254">
        <f t="shared" si="11"/>
        <v>0</v>
      </c>
      <c r="Y34" s="255">
        <f t="shared" si="12"/>
        <v>0</v>
      </c>
      <c r="Z34" s="256">
        <f t="shared" si="13"/>
        <v>0</v>
      </c>
      <c r="AA34" s="257">
        <f t="shared" si="14"/>
        <v>0</v>
      </c>
      <c r="AB34" s="258">
        <f t="shared" si="15"/>
        <v>0</v>
      </c>
      <c r="AC34" s="259">
        <f t="shared" si="16"/>
        <v>0</v>
      </c>
      <c r="AD34" s="41"/>
      <c r="AE34" s="85" t="s">
        <v>64</v>
      </c>
      <c r="AF34" s="192">
        <f>SUM(K10:K59)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>IF(D35="","",IF(COUNTIF(Fériés,D35)&gt;0,"Férié",IF(WEEKDAY(D35,2)&lt;=6,"Se","Dim")))</f>
        <v>Se</v>
      </c>
      <c r="D35" s="143">
        <f t="shared" si="4"/>
        <v>42089</v>
      </c>
      <c r="E35" s="106"/>
      <c r="F35" s="106"/>
      <c r="G35" s="107"/>
      <c r="H35" s="107"/>
      <c r="I35" s="214" t="str">
        <f t="shared" si="5"/>
        <v/>
      </c>
      <c r="J35" s="110"/>
      <c r="K35" s="111"/>
      <c r="L35" s="196" t="str">
        <f t="shared" si="6"/>
        <v/>
      </c>
      <c r="M35" s="235" t="str">
        <f t="shared" si="1"/>
        <v/>
      </c>
      <c r="N35" s="233">
        <f t="shared" si="2"/>
        <v>0</v>
      </c>
      <c r="O35" s="113"/>
      <c r="P35" s="224" t="str">
        <f t="shared" si="7"/>
        <v/>
      </c>
      <c r="Q35" s="241" t="str">
        <f t="shared" si="8"/>
        <v/>
      </c>
      <c r="R35" s="227" t="str">
        <f t="shared" si="9"/>
        <v/>
      </c>
      <c r="S35" s="225" t="str">
        <f t="shared" si="17"/>
        <v/>
      </c>
      <c r="T35" s="226" t="str">
        <f t="shared" si="19"/>
        <v/>
      </c>
      <c r="U35" s="227" t="str">
        <f t="shared" si="19"/>
        <v/>
      </c>
      <c r="V35" s="252">
        <f t="shared" si="3"/>
        <v>0</v>
      </c>
      <c r="W35" s="253">
        <f t="shared" si="10"/>
        <v>0</v>
      </c>
      <c r="X35" s="254">
        <f t="shared" si="11"/>
        <v>0</v>
      </c>
      <c r="Y35" s="255">
        <f t="shared" si="12"/>
        <v>0</v>
      </c>
      <c r="Z35" s="256">
        <f t="shared" si="13"/>
        <v>0</v>
      </c>
      <c r="AA35" s="257">
        <f t="shared" si="14"/>
        <v>0</v>
      </c>
      <c r="AB35" s="258">
        <f t="shared" si="15"/>
        <v>0</v>
      </c>
      <c r="AC35" s="259">
        <f t="shared" si="16"/>
        <v>0</v>
      </c>
      <c r="AD35" s="41"/>
      <c r="AE35" s="297"/>
      <c r="AF35" s="298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>IF(D36="","",IF(COUNTIF(Fériés,D36)&gt;0,"Férié",IF(WEEKDAY(D36,2)&lt;=6,"Se","Dim")))</f>
        <v>Se</v>
      </c>
      <c r="D36" s="143">
        <f t="shared" si="4"/>
        <v>42090</v>
      </c>
      <c r="E36" s="106"/>
      <c r="F36" s="106"/>
      <c r="G36" s="107"/>
      <c r="H36" s="107"/>
      <c r="I36" s="214" t="str">
        <f t="shared" si="5"/>
        <v/>
      </c>
      <c r="J36" s="110"/>
      <c r="K36" s="111"/>
      <c r="L36" s="196" t="str">
        <f t="shared" si="6"/>
        <v/>
      </c>
      <c r="M36" s="235" t="str">
        <f t="shared" si="1"/>
        <v/>
      </c>
      <c r="N36" s="233">
        <f t="shared" si="2"/>
        <v>0</v>
      </c>
      <c r="O36" s="113"/>
      <c r="P36" s="224" t="str">
        <f t="shared" si="7"/>
        <v/>
      </c>
      <c r="Q36" s="241" t="str">
        <f t="shared" si="8"/>
        <v/>
      </c>
      <c r="R36" s="227" t="str">
        <f t="shared" si="9"/>
        <v/>
      </c>
      <c r="S36" s="225" t="str">
        <f t="shared" si="17"/>
        <v/>
      </c>
      <c r="T36" s="226" t="str">
        <f t="shared" si="19"/>
        <v/>
      </c>
      <c r="U36" s="227" t="str">
        <f t="shared" si="19"/>
        <v/>
      </c>
      <c r="V36" s="252">
        <f t="shared" si="3"/>
        <v>0</v>
      </c>
      <c r="W36" s="253">
        <f t="shared" si="10"/>
        <v>0</v>
      </c>
      <c r="X36" s="254">
        <f t="shared" si="11"/>
        <v>0</v>
      </c>
      <c r="Y36" s="255">
        <f t="shared" si="12"/>
        <v>0</v>
      </c>
      <c r="Z36" s="256">
        <f t="shared" si="13"/>
        <v>0</v>
      </c>
      <c r="AA36" s="257">
        <f t="shared" si="14"/>
        <v>0</v>
      </c>
      <c r="AB36" s="258">
        <f t="shared" si="15"/>
        <v>0</v>
      </c>
      <c r="AC36" s="259">
        <f t="shared" si="16"/>
        <v>0</v>
      </c>
      <c r="AD36" s="41"/>
      <c r="AE36" s="85" t="s">
        <v>65</v>
      </c>
      <c r="AF36" s="89">
        <f>COUNTA(G10:G59)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>IF(D37="","",IF(COUNTIF(Fériés,D37)&gt;0,"Férié",IF(WEEKDAY(D37,2)&lt;=6,"Se","Dim")))</f>
        <v>Se</v>
      </c>
      <c r="D37" s="143">
        <f t="shared" si="4"/>
        <v>42091</v>
      </c>
      <c r="E37" s="106"/>
      <c r="F37" s="106"/>
      <c r="G37" s="107"/>
      <c r="H37" s="107"/>
      <c r="I37" s="214" t="str">
        <f t="shared" si="5"/>
        <v/>
      </c>
      <c r="J37" s="110"/>
      <c r="K37" s="111"/>
      <c r="L37" s="196" t="str">
        <f t="shared" si="6"/>
        <v/>
      </c>
      <c r="M37" s="235" t="str">
        <f t="shared" si="1"/>
        <v/>
      </c>
      <c r="N37" s="233">
        <f t="shared" si="2"/>
        <v>0</v>
      </c>
      <c r="O37" s="113"/>
      <c r="P37" s="224" t="str">
        <f t="shared" si="7"/>
        <v/>
      </c>
      <c r="Q37" s="241" t="str">
        <f t="shared" si="8"/>
        <v/>
      </c>
      <c r="R37" s="227" t="str">
        <f t="shared" si="9"/>
        <v/>
      </c>
      <c r="S37" s="225" t="str">
        <f t="shared" si="17"/>
        <v/>
      </c>
      <c r="T37" s="226" t="str">
        <f t="shared" si="19"/>
        <v/>
      </c>
      <c r="U37" s="227" t="str">
        <f t="shared" si="19"/>
        <v/>
      </c>
      <c r="V37" s="252">
        <f t="shared" si="3"/>
        <v>0</v>
      </c>
      <c r="W37" s="253">
        <f t="shared" si="10"/>
        <v>0</v>
      </c>
      <c r="X37" s="254">
        <f t="shared" si="11"/>
        <v>0</v>
      </c>
      <c r="Y37" s="255">
        <f t="shared" si="12"/>
        <v>0</v>
      </c>
      <c r="Z37" s="256">
        <f t="shared" si="13"/>
        <v>0</v>
      </c>
      <c r="AA37" s="257">
        <f t="shared" si="14"/>
        <v>0</v>
      </c>
      <c r="AB37" s="258">
        <f t="shared" si="15"/>
        <v>0</v>
      </c>
      <c r="AC37" s="259">
        <f t="shared" si="16"/>
        <v>0</v>
      </c>
      <c r="AD37" s="41"/>
      <c r="AE37" s="297"/>
      <c r="AF37" s="298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>IF(D38="","",IF(COUNTIF(Fériés,D38)&gt;0,"Férié",IF(WEEKDAY(D38,2)&lt;=6,"Se","Dim")))</f>
        <v>Dim</v>
      </c>
      <c r="D38" s="143">
        <f t="shared" si="4"/>
        <v>42092</v>
      </c>
      <c r="E38" s="106"/>
      <c r="F38" s="106"/>
      <c r="G38" s="107"/>
      <c r="H38" s="107"/>
      <c r="I38" s="214" t="str">
        <f t="shared" si="5"/>
        <v/>
      </c>
      <c r="J38" s="110"/>
      <c r="K38" s="111"/>
      <c r="L38" s="196" t="str">
        <f t="shared" si="6"/>
        <v/>
      </c>
      <c r="M38" s="235" t="str">
        <f t="shared" si="1"/>
        <v/>
      </c>
      <c r="N38" s="233">
        <f t="shared" si="2"/>
        <v>0</v>
      </c>
      <c r="O38" s="113"/>
      <c r="P38" s="224" t="str">
        <f t="shared" si="7"/>
        <v/>
      </c>
      <c r="Q38" s="241" t="str">
        <f t="shared" si="8"/>
        <v/>
      </c>
      <c r="R38" s="227" t="str">
        <f t="shared" si="9"/>
        <v/>
      </c>
      <c r="S38" s="225" t="str">
        <f t="shared" si="17"/>
        <v/>
      </c>
      <c r="T38" s="226" t="str">
        <f t="shared" si="19"/>
        <v/>
      </c>
      <c r="U38" s="227" t="str">
        <f t="shared" si="19"/>
        <v/>
      </c>
      <c r="V38" s="252">
        <f t="shared" si="3"/>
        <v>0</v>
      </c>
      <c r="W38" s="253">
        <f t="shared" si="10"/>
        <v>0</v>
      </c>
      <c r="X38" s="254">
        <f t="shared" si="11"/>
        <v>0</v>
      </c>
      <c r="Y38" s="255">
        <f t="shared" si="12"/>
        <v>0</v>
      </c>
      <c r="Z38" s="256">
        <f t="shared" si="13"/>
        <v>0</v>
      </c>
      <c r="AA38" s="257">
        <f t="shared" si="14"/>
        <v>0</v>
      </c>
      <c r="AB38" s="258">
        <f t="shared" si="15"/>
        <v>0</v>
      </c>
      <c r="AC38" s="259">
        <f t="shared" si="16"/>
        <v>0</v>
      </c>
      <c r="AD38" s="41"/>
      <c r="AE38" s="90" t="s">
        <v>66</v>
      </c>
      <c r="AF38" s="192">
        <f>SUM(M10:M59)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>IF(D39="","",IF(COUNTIF(Fériés,D39)&gt;0,"Férié",IF(WEEKDAY(D39,2)&lt;=6,"Se","Dim")))</f>
        <v>Se</v>
      </c>
      <c r="D39" s="143">
        <f t="shared" si="4"/>
        <v>42093</v>
      </c>
      <c r="E39" s="106"/>
      <c r="F39" s="106"/>
      <c r="G39" s="107"/>
      <c r="H39" s="107"/>
      <c r="I39" s="214" t="str">
        <f t="shared" si="5"/>
        <v/>
      </c>
      <c r="J39" s="110"/>
      <c r="K39" s="111"/>
      <c r="L39" s="196" t="str">
        <f t="shared" si="6"/>
        <v/>
      </c>
      <c r="M39" s="235" t="str">
        <f t="shared" si="1"/>
        <v/>
      </c>
      <c r="N39" s="233">
        <f t="shared" si="2"/>
        <v>0</v>
      </c>
      <c r="O39" s="113"/>
      <c r="P39" s="224" t="str">
        <f t="shared" si="7"/>
        <v/>
      </c>
      <c r="Q39" s="241" t="str">
        <f t="shared" si="8"/>
        <v/>
      </c>
      <c r="R39" s="227" t="str">
        <f t="shared" si="9"/>
        <v/>
      </c>
      <c r="S39" s="225" t="str">
        <f t="shared" si="17"/>
        <v/>
      </c>
      <c r="T39" s="226" t="str">
        <f t="shared" si="19"/>
        <v/>
      </c>
      <c r="U39" s="227" t="str">
        <f t="shared" si="19"/>
        <v/>
      </c>
      <c r="V39" s="252">
        <f t="shared" si="3"/>
        <v>0</v>
      </c>
      <c r="W39" s="253">
        <f t="shared" si="10"/>
        <v>0</v>
      </c>
      <c r="X39" s="254">
        <f t="shared" si="11"/>
        <v>0</v>
      </c>
      <c r="Y39" s="255">
        <f t="shared" si="12"/>
        <v>0</v>
      </c>
      <c r="Z39" s="256">
        <f t="shared" si="13"/>
        <v>0</v>
      </c>
      <c r="AA39" s="257">
        <f t="shared" si="14"/>
        <v>0</v>
      </c>
      <c r="AB39" s="258">
        <f t="shared" si="15"/>
        <v>0</v>
      </c>
      <c r="AC39" s="259">
        <f t="shared" si="16"/>
        <v>0</v>
      </c>
      <c r="AD39" s="41"/>
      <c r="AE39" s="301"/>
      <c r="AF39" s="30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>IF(D40="","",IF(COUNTIF(Fériés,D40)&gt;0,"Férié",IF(WEEKDAY(D40,2)&lt;=6,"Se","Dim")))</f>
        <v>Se</v>
      </c>
      <c r="D40" s="143">
        <f t="shared" si="4"/>
        <v>42094</v>
      </c>
      <c r="E40" s="106"/>
      <c r="F40" s="106"/>
      <c r="G40" s="107"/>
      <c r="H40" s="107"/>
      <c r="I40" s="214" t="str">
        <f t="shared" si="5"/>
        <v/>
      </c>
      <c r="J40" s="110"/>
      <c r="K40" s="111"/>
      <c r="L40" s="196" t="str">
        <f t="shared" si="6"/>
        <v/>
      </c>
      <c r="M40" s="235" t="str">
        <f t="shared" si="1"/>
        <v/>
      </c>
      <c r="N40" s="233">
        <f t="shared" si="2"/>
        <v>0</v>
      </c>
      <c r="O40" s="113"/>
      <c r="P40" s="224" t="str">
        <f t="shared" si="7"/>
        <v/>
      </c>
      <c r="Q40" s="241" t="str">
        <f t="shared" si="8"/>
        <v/>
      </c>
      <c r="R40" s="227" t="str">
        <f t="shared" si="9"/>
        <v/>
      </c>
      <c r="S40" s="225" t="str">
        <f t="shared" si="17"/>
        <v/>
      </c>
      <c r="T40" s="226" t="str">
        <f t="shared" si="19"/>
        <v/>
      </c>
      <c r="U40" s="227" t="str">
        <f t="shared" si="19"/>
        <v/>
      </c>
      <c r="V40" s="252">
        <f t="shared" si="3"/>
        <v>0</v>
      </c>
      <c r="W40" s="253">
        <f t="shared" si="10"/>
        <v>0</v>
      </c>
      <c r="X40" s="254">
        <f t="shared" si="11"/>
        <v>0</v>
      </c>
      <c r="Y40" s="255">
        <f t="shared" si="12"/>
        <v>0</v>
      </c>
      <c r="Z40" s="256">
        <f t="shared" si="13"/>
        <v>0</v>
      </c>
      <c r="AA40" s="257">
        <f t="shared" si="14"/>
        <v>0</v>
      </c>
      <c r="AB40" s="258">
        <f t="shared" si="15"/>
        <v>0</v>
      </c>
      <c r="AC40" s="259">
        <f t="shared" si="16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>IF(D41="","",IF(COUNTIF(Fériés,D41)&gt;0,"Férié",IF(WEEKDAY(D41,2)&lt;=6,"Se","Dim")))</f>
        <v/>
      </c>
      <c r="D41" s="143" t="str">
        <f t="shared" si="4"/>
        <v/>
      </c>
      <c r="E41" s="448"/>
      <c r="F41" s="448"/>
      <c r="G41" s="449"/>
      <c r="H41" s="449"/>
      <c r="I41" s="450" t="str">
        <f t="shared" si="5"/>
        <v/>
      </c>
      <c r="J41" s="451"/>
      <c r="K41" s="111"/>
      <c r="L41" s="452" t="str">
        <f t="shared" si="6"/>
        <v/>
      </c>
      <c r="M41" s="453" t="str">
        <f t="shared" si="1"/>
        <v/>
      </c>
      <c r="N41" s="454">
        <f t="shared" si="2"/>
        <v>0</v>
      </c>
      <c r="O41" s="455"/>
      <c r="P41" s="456" t="str">
        <f t="shared" si="7"/>
        <v/>
      </c>
      <c r="Q41" s="457" t="str">
        <f t="shared" si="8"/>
        <v/>
      </c>
      <c r="R41" s="458" t="str">
        <f t="shared" si="9"/>
        <v/>
      </c>
      <c r="S41" s="459" t="str">
        <f t="shared" si="17"/>
        <v/>
      </c>
      <c r="T41" s="460" t="str">
        <f t="shared" si="19"/>
        <v/>
      </c>
      <c r="U41" s="458" t="str">
        <f t="shared" si="19"/>
        <v/>
      </c>
      <c r="V41" s="461">
        <f t="shared" si="3"/>
        <v>0</v>
      </c>
      <c r="W41" s="462">
        <f t="shared" si="10"/>
        <v>0</v>
      </c>
      <c r="X41" s="463" t="str">
        <f t="shared" si="11"/>
        <v/>
      </c>
      <c r="Y41" s="464" t="str">
        <f t="shared" si="12"/>
        <v/>
      </c>
      <c r="Z41" s="465">
        <f t="shared" si="13"/>
        <v>0</v>
      </c>
      <c r="AA41" s="466">
        <f t="shared" si="14"/>
        <v>0</v>
      </c>
      <c r="AB41" s="467">
        <f t="shared" si="15"/>
        <v>0</v>
      </c>
      <c r="AC41" s="468">
        <f t="shared" si="16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>IF(D42="","",IF(COUNTIF(Fériés,D42)&gt;0,"Férié",IF(WEEKDAY(D42,2)&lt;=6,"Se","Dim")))</f>
        <v/>
      </c>
      <c r="D42" s="143" t="str">
        <f t="shared" si="4"/>
        <v/>
      </c>
      <c r="E42" s="106"/>
      <c r="F42" s="106"/>
      <c r="G42" s="107"/>
      <c r="H42" s="107"/>
      <c r="I42" s="214" t="str">
        <f t="shared" si="5"/>
        <v/>
      </c>
      <c r="J42" s="110"/>
      <c r="K42" s="111"/>
      <c r="L42" s="196" t="str">
        <f t="shared" si="6"/>
        <v/>
      </c>
      <c r="M42" s="235" t="str">
        <f t="shared" si="1"/>
        <v/>
      </c>
      <c r="N42" s="233">
        <f t="shared" si="2"/>
        <v>0</v>
      </c>
      <c r="O42" s="113"/>
      <c r="P42" s="224" t="str">
        <f t="shared" si="7"/>
        <v/>
      </c>
      <c r="Q42" s="241" t="str">
        <f t="shared" si="8"/>
        <v/>
      </c>
      <c r="R42" s="227" t="str">
        <f t="shared" si="9"/>
        <v/>
      </c>
      <c r="S42" s="225" t="str">
        <f t="shared" si="17"/>
        <v/>
      </c>
      <c r="T42" s="226" t="str">
        <f t="shared" si="19"/>
        <v/>
      </c>
      <c r="U42" s="227" t="str">
        <f t="shared" si="19"/>
        <v/>
      </c>
      <c r="V42" s="252">
        <f t="shared" si="3"/>
        <v>0</v>
      </c>
      <c r="W42" s="253">
        <f t="shared" si="10"/>
        <v>0</v>
      </c>
      <c r="X42" s="254" t="str">
        <f t="shared" si="11"/>
        <v/>
      </c>
      <c r="Y42" s="255" t="str">
        <f t="shared" si="12"/>
        <v/>
      </c>
      <c r="Z42" s="256">
        <f t="shared" si="13"/>
        <v>0</v>
      </c>
      <c r="AA42" s="257">
        <f t="shared" si="14"/>
        <v>0</v>
      </c>
      <c r="AB42" s="258">
        <f t="shared" si="15"/>
        <v>0</v>
      </c>
      <c r="AC42" s="259">
        <f t="shared" si="16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4">
        <v>34</v>
      </c>
      <c r="C43" s="52" t="str">
        <f>IF(D43="","",IF(COUNTIF(Fériés,D43)&gt;0,"Férié",IF(WEEKDAY(D43,2)&lt;=6,"Se","Dim")))</f>
        <v/>
      </c>
      <c r="D43" s="143" t="str">
        <f t="shared" si="4"/>
        <v/>
      </c>
      <c r="E43" s="106"/>
      <c r="F43" s="106"/>
      <c r="G43" s="107"/>
      <c r="H43" s="107"/>
      <c r="I43" s="214" t="str">
        <f t="shared" si="5"/>
        <v/>
      </c>
      <c r="J43" s="110"/>
      <c r="K43" s="111"/>
      <c r="L43" s="196" t="str">
        <f t="shared" si="6"/>
        <v/>
      </c>
      <c r="M43" s="235" t="str">
        <f t="shared" si="1"/>
        <v/>
      </c>
      <c r="N43" s="233">
        <f t="shared" si="2"/>
        <v>0</v>
      </c>
      <c r="O43" s="113"/>
      <c r="P43" s="224" t="str">
        <f t="shared" si="7"/>
        <v/>
      </c>
      <c r="Q43" s="241" t="str">
        <f t="shared" si="8"/>
        <v/>
      </c>
      <c r="R43" s="227" t="str">
        <f t="shared" si="9"/>
        <v/>
      </c>
      <c r="S43" s="225" t="str">
        <f t="shared" si="17"/>
        <v/>
      </c>
      <c r="T43" s="226" t="str">
        <f t="shared" si="19"/>
        <v/>
      </c>
      <c r="U43" s="227" t="str">
        <f t="shared" si="19"/>
        <v/>
      </c>
      <c r="V43" s="252">
        <f t="shared" si="3"/>
        <v>0</v>
      </c>
      <c r="W43" s="253">
        <f t="shared" si="10"/>
        <v>0</v>
      </c>
      <c r="X43" s="254" t="str">
        <f t="shared" si="11"/>
        <v/>
      </c>
      <c r="Y43" s="255" t="str">
        <f t="shared" si="12"/>
        <v/>
      </c>
      <c r="Z43" s="256">
        <f t="shared" si="13"/>
        <v>0</v>
      </c>
      <c r="AA43" s="257">
        <f t="shared" si="14"/>
        <v>0</v>
      </c>
      <c r="AB43" s="258">
        <f t="shared" si="15"/>
        <v>0</v>
      </c>
      <c r="AC43" s="259">
        <f t="shared" si="16"/>
        <v>0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5.75">
      <c r="A44" s="23"/>
      <c r="B44" s="175">
        <v>35</v>
      </c>
      <c r="C44" s="52" t="str">
        <f>IF(D44="","",IF(COUNTIF(Fériés,D44)&gt;0,"Férié",IF(WEEKDAY(D44,2)&lt;=6,"Se","Dim")))</f>
        <v/>
      </c>
      <c r="D44" s="143" t="str">
        <f t="shared" si="4"/>
        <v/>
      </c>
      <c r="E44" s="106"/>
      <c r="F44" s="106"/>
      <c r="G44" s="107"/>
      <c r="H44" s="107"/>
      <c r="I44" s="214" t="str">
        <f t="shared" si="5"/>
        <v/>
      </c>
      <c r="J44" s="110"/>
      <c r="K44" s="111"/>
      <c r="L44" s="196" t="str">
        <f t="shared" si="6"/>
        <v/>
      </c>
      <c r="M44" s="235" t="str">
        <f t="shared" si="1"/>
        <v/>
      </c>
      <c r="N44" s="233">
        <f t="shared" si="2"/>
        <v>0</v>
      </c>
      <c r="O44" s="113"/>
      <c r="P44" s="224" t="str">
        <f t="shared" si="7"/>
        <v/>
      </c>
      <c r="Q44" s="241" t="str">
        <f t="shared" si="8"/>
        <v/>
      </c>
      <c r="R44" s="227" t="str">
        <f t="shared" si="9"/>
        <v/>
      </c>
      <c r="S44" s="225" t="str">
        <f t="shared" si="17"/>
        <v/>
      </c>
      <c r="T44" s="226" t="str">
        <f t="shared" ref="T44:U59" si="20">IF(OR(S44="",T$9=""),"",IF(IF($G43&gt;0,IF($G43&gt;=$H43,MAX(,MIN(T$9,$H43+24/24)-MAX(T$8,$G43)),MAX(,MIN(T$9,$H43)-MAX(T$8,$G43))),0)&lt;0,0,IF($G43&gt;0,IF($G43&gt;=$H43,MAX(,MIN(T$9,$H43+24/24)-MAX(T$8,$G43)),MAX(,MIN(T$9,$H43)-MAX(T$8,$G43))),0)))</f>
        <v/>
      </c>
      <c r="U44" s="227" t="str">
        <f t="shared" si="20"/>
        <v/>
      </c>
      <c r="V44" s="252">
        <f t="shared" si="3"/>
        <v>0</v>
      </c>
      <c r="W44" s="253">
        <f t="shared" si="10"/>
        <v>0</v>
      </c>
      <c r="X44" s="254" t="str">
        <f t="shared" si="11"/>
        <v/>
      </c>
      <c r="Y44" s="255" t="str">
        <f t="shared" si="12"/>
        <v/>
      </c>
      <c r="Z44" s="256">
        <f t="shared" si="13"/>
        <v>0</v>
      </c>
      <c r="AA44" s="257">
        <f t="shared" si="14"/>
        <v>0</v>
      </c>
      <c r="AB44" s="258">
        <f t="shared" si="15"/>
        <v>0</v>
      </c>
      <c r="AC44" s="259">
        <f t="shared" si="16"/>
        <v>0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174">
        <v>36</v>
      </c>
      <c r="C45" s="52" t="str">
        <f>IF(D45="","",IF(COUNTIF(Fériés,D45)&gt;0,"Férié",IF(WEEKDAY(D45,2)&lt;=6,"Se","Dim")))</f>
        <v/>
      </c>
      <c r="D45" s="143" t="str">
        <f t="shared" si="4"/>
        <v/>
      </c>
      <c r="E45" s="106"/>
      <c r="F45" s="106"/>
      <c r="G45" s="107"/>
      <c r="H45" s="107"/>
      <c r="I45" s="214" t="str">
        <f t="shared" si="5"/>
        <v/>
      </c>
      <c r="J45" s="110"/>
      <c r="K45" s="111"/>
      <c r="L45" s="196" t="str">
        <f t="shared" si="6"/>
        <v/>
      </c>
      <c r="M45" s="235" t="str">
        <f t="shared" si="1"/>
        <v/>
      </c>
      <c r="N45" s="233">
        <f t="shared" si="2"/>
        <v>0</v>
      </c>
      <c r="O45" s="113"/>
      <c r="P45" s="224" t="str">
        <f t="shared" si="7"/>
        <v/>
      </c>
      <c r="Q45" s="241" t="str">
        <f t="shared" si="8"/>
        <v/>
      </c>
      <c r="R45" s="227" t="str">
        <f t="shared" si="9"/>
        <v/>
      </c>
      <c r="S45" s="225" t="str">
        <f t="shared" si="17"/>
        <v/>
      </c>
      <c r="T45" s="226" t="str">
        <f t="shared" si="20"/>
        <v/>
      </c>
      <c r="U45" s="227" t="str">
        <f t="shared" si="20"/>
        <v/>
      </c>
      <c r="V45" s="252">
        <f t="shared" si="3"/>
        <v>0</v>
      </c>
      <c r="W45" s="253">
        <f t="shared" si="10"/>
        <v>0</v>
      </c>
      <c r="X45" s="254" t="str">
        <f t="shared" si="11"/>
        <v/>
      </c>
      <c r="Y45" s="255" t="str">
        <f t="shared" si="12"/>
        <v/>
      </c>
      <c r="Z45" s="256">
        <f t="shared" si="13"/>
        <v>0</v>
      </c>
      <c r="AA45" s="257">
        <f t="shared" si="14"/>
        <v>0</v>
      </c>
      <c r="AB45" s="258">
        <f t="shared" si="15"/>
        <v>0</v>
      </c>
      <c r="AC45" s="259">
        <f t="shared" si="16"/>
        <v>0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175">
        <v>37</v>
      </c>
      <c r="C46" s="52" t="str">
        <f>IF(D46="","",IF(COUNTIF(Fériés,D46)&gt;0,"Férié",IF(WEEKDAY(D46,2)&lt;=6,"Se","Dim")))</f>
        <v/>
      </c>
      <c r="D46" s="143" t="str">
        <f t="shared" si="4"/>
        <v/>
      </c>
      <c r="E46" s="106"/>
      <c r="F46" s="106"/>
      <c r="G46" s="107"/>
      <c r="H46" s="107"/>
      <c r="I46" s="214" t="str">
        <f t="shared" si="5"/>
        <v/>
      </c>
      <c r="J46" s="110"/>
      <c r="K46" s="111"/>
      <c r="L46" s="196" t="str">
        <f t="shared" si="6"/>
        <v/>
      </c>
      <c r="M46" s="235" t="str">
        <f t="shared" si="1"/>
        <v/>
      </c>
      <c r="N46" s="233">
        <f t="shared" si="2"/>
        <v>0</v>
      </c>
      <c r="O46" s="113"/>
      <c r="P46" s="224" t="str">
        <f t="shared" si="7"/>
        <v/>
      </c>
      <c r="Q46" s="241" t="str">
        <f t="shared" si="8"/>
        <v/>
      </c>
      <c r="R46" s="227" t="str">
        <f t="shared" si="9"/>
        <v/>
      </c>
      <c r="S46" s="225" t="str">
        <f t="shared" si="17"/>
        <v/>
      </c>
      <c r="T46" s="226" t="str">
        <f t="shared" si="20"/>
        <v/>
      </c>
      <c r="U46" s="227" t="str">
        <f t="shared" si="20"/>
        <v/>
      </c>
      <c r="V46" s="252">
        <f t="shared" si="3"/>
        <v>0</v>
      </c>
      <c r="W46" s="253">
        <f t="shared" si="10"/>
        <v>0</v>
      </c>
      <c r="X46" s="254" t="str">
        <f t="shared" si="11"/>
        <v/>
      </c>
      <c r="Y46" s="255" t="str">
        <f t="shared" si="12"/>
        <v/>
      </c>
      <c r="Z46" s="256">
        <f t="shared" si="13"/>
        <v>0</v>
      </c>
      <c r="AA46" s="257">
        <f t="shared" si="14"/>
        <v>0</v>
      </c>
      <c r="AB46" s="258">
        <f t="shared" si="15"/>
        <v>0</v>
      </c>
      <c r="AC46" s="259">
        <f t="shared" si="16"/>
        <v>0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>
      <c r="A47" s="23"/>
      <c r="B47" s="174">
        <v>38</v>
      </c>
      <c r="C47" s="52" t="str">
        <f>IF(D47="","",IF(COUNTIF(Fériés,D47)&gt;0,"Férié",IF(WEEKDAY(D47,2)&lt;=6,"Se","Dim")))</f>
        <v/>
      </c>
      <c r="D47" s="143" t="str">
        <f t="shared" si="4"/>
        <v/>
      </c>
      <c r="E47" s="106"/>
      <c r="F47" s="106"/>
      <c r="G47" s="107"/>
      <c r="H47" s="107"/>
      <c r="I47" s="214" t="str">
        <f t="shared" si="5"/>
        <v/>
      </c>
      <c r="J47" s="110"/>
      <c r="K47" s="111"/>
      <c r="L47" s="196" t="str">
        <f t="shared" si="6"/>
        <v/>
      </c>
      <c r="M47" s="235" t="str">
        <f t="shared" si="1"/>
        <v/>
      </c>
      <c r="N47" s="233">
        <f t="shared" si="2"/>
        <v>0</v>
      </c>
      <c r="O47" s="113"/>
      <c r="P47" s="224" t="str">
        <f t="shared" si="7"/>
        <v/>
      </c>
      <c r="Q47" s="241" t="str">
        <f t="shared" si="8"/>
        <v/>
      </c>
      <c r="R47" s="227" t="str">
        <f t="shared" si="9"/>
        <v/>
      </c>
      <c r="S47" s="225" t="str">
        <f t="shared" si="17"/>
        <v/>
      </c>
      <c r="T47" s="226" t="str">
        <f t="shared" si="20"/>
        <v/>
      </c>
      <c r="U47" s="227" t="str">
        <f t="shared" si="20"/>
        <v/>
      </c>
      <c r="V47" s="252">
        <f t="shared" si="3"/>
        <v>0</v>
      </c>
      <c r="W47" s="253">
        <f t="shared" si="10"/>
        <v>0</v>
      </c>
      <c r="X47" s="254" t="str">
        <f t="shared" si="11"/>
        <v/>
      </c>
      <c r="Y47" s="255" t="str">
        <f t="shared" si="12"/>
        <v/>
      </c>
      <c r="Z47" s="256">
        <f t="shared" si="13"/>
        <v>0</v>
      </c>
      <c r="AA47" s="257">
        <f t="shared" si="14"/>
        <v>0</v>
      </c>
      <c r="AB47" s="258">
        <f t="shared" si="15"/>
        <v>0</v>
      </c>
      <c r="AC47" s="259">
        <f t="shared" si="16"/>
        <v>0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>
      <c r="A48" s="23"/>
      <c r="B48" s="175">
        <v>39</v>
      </c>
      <c r="C48" s="52" t="str">
        <f>IF(D48="","",IF(COUNTIF(Fériés,D48)&gt;0,"Férié",IF(WEEKDAY(D48,2)&lt;=6,"Se","Dim")))</f>
        <v/>
      </c>
      <c r="D48" s="143" t="str">
        <f t="shared" si="4"/>
        <v/>
      </c>
      <c r="E48" s="106"/>
      <c r="F48" s="106"/>
      <c r="G48" s="107"/>
      <c r="H48" s="107"/>
      <c r="I48" s="214" t="str">
        <f t="shared" si="5"/>
        <v/>
      </c>
      <c r="J48" s="110"/>
      <c r="K48" s="111"/>
      <c r="L48" s="196" t="str">
        <f t="shared" si="6"/>
        <v/>
      </c>
      <c r="M48" s="235" t="str">
        <f t="shared" si="1"/>
        <v/>
      </c>
      <c r="N48" s="233">
        <f t="shared" si="2"/>
        <v>0</v>
      </c>
      <c r="O48" s="113"/>
      <c r="P48" s="224" t="str">
        <f t="shared" si="7"/>
        <v/>
      </c>
      <c r="Q48" s="241" t="str">
        <f t="shared" si="8"/>
        <v/>
      </c>
      <c r="R48" s="227" t="str">
        <f t="shared" si="9"/>
        <v/>
      </c>
      <c r="S48" s="225" t="str">
        <f t="shared" si="17"/>
        <v/>
      </c>
      <c r="T48" s="226" t="str">
        <f t="shared" si="20"/>
        <v/>
      </c>
      <c r="U48" s="227" t="str">
        <f t="shared" si="20"/>
        <v/>
      </c>
      <c r="V48" s="252">
        <f t="shared" si="3"/>
        <v>0</v>
      </c>
      <c r="W48" s="253">
        <f t="shared" si="10"/>
        <v>0</v>
      </c>
      <c r="X48" s="254" t="str">
        <f t="shared" si="11"/>
        <v/>
      </c>
      <c r="Y48" s="255" t="str">
        <f t="shared" si="12"/>
        <v/>
      </c>
      <c r="Z48" s="256">
        <f t="shared" si="13"/>
        <v>0</v>
      </c>
      <c r="AA48" s="257">
        <f t="shared" si="14"/>
        <v>0</v>
      </c>
      <c r="AB48" s="258">
        <f t="shared" si="15"/>
        <v>0</v>
      </c>
      <c r="AC48" s="259">
        <f t="shared" si="16"/>
        <v>0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>
      <c r="A49" s="23"/>
      <c r="B49" s="174">
        <v>40</v>
      </c>
      <c r="C49" s="52" t="str">
        <f>IF(D49="","",IF(COUNTIF(Fériés,D49)&gt;0,"Férié",IF(WEEKDAY(D49,2)&lt;=6,"Se","Dim")))</f>
        <v/>
      </c>
      <c r="D49" s="143" t="str">
        <f t="shared" si="4"/>
        <v/>
      </c>
      <c r="E49" s="106"/>
      <c r="F49" s="106"/>
      <c r="G49" s="107"/>
      <c r="H49" s="107"/>
      <c r="I49" s="214" t="str">
        <f t="shared" si="5"/>
        <v/>
      </c>
      <c r="J49" s="110"/>
      <c r="K49" s="111"/>
      <c r="L49" s="196" t="str">
        <f t="shared" si="6"/>
        <v/>
      </c>
      <c r="M49" s="235" t="str">
        <f t="shared" si="1"/>
        <v/>
      </c>
      <c r="N49" s="233">
        <f t="shared" si="2"/>
        <v>0</v>
      </c>
      <c r="O49" s="113"/>
      <c r="P49" s="224" t="str">
        <f t="shared" si="7"/>
        <v/>
      </c>
      <c r="Q49" s="241" t="str">
        <f t="shared" si="8"/>
        <v/>
      </c>
      <c r="R49" s="227" t="str">
        <f t="shared" si="9"/>
        <v/>
      </c>
      <c r="S49" s="225" t="str">
        <f t="shared" si="17"/>
        <v/>
      </c>
      <c r="T49" s="226" t="str">
        <f t="shared" si="20"/>
        <v/>
      </c>
      <c r="U49" s="227" t="str">
        <f t="shared" si="20"/>
        <v/>
      </c>
      <c r="V49" s="252">
        <f t="shared" si="3"/>
        <v>0</v>
      </c>
      <c r="W49" s="253">
        <f t="shared" si="10"/>
        <v>0</v>
      </c>
      <c r="X49" s="254" t="str">
        <f t="shared" si="11"/>
        <v/>
      </c>
      <c r="Y49" s="255" t="str">
        <f t="shared" si="12"/>
        <v/>
      </c>
      <c r="Z49" s="256">
        <f t="shared" si="13"/>
        <v>0</v>
      </c>
      <c r="AA49" s="257">
        <f t="shared" si="14"/>
        <v>0</v>
      </c>
      <c r="AB49" s="258">
        <f t="shared" si="15"/>
        <v>0</v>
      </c>
      <c r="AC49" s="259">
        <f t="shared" si="16"/>
        <v>0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>
      <c r="A50" s="23"/>
      <c r="B50" s="175">
        <v>41</v>
      </c>
      <c r="C50" s="52" t="str">
        <f>IF(D50="","",IF(COUNTIF(Fériés,D50)&gt;0,"Férié",IF(WEEKDAY(D50,2)&lt;=6,"Se","Dim")))</f>
        <v/>
      </c>
      <c r="D50" s="143" t="str">
        <f t="shared" si="4"/>
        <v/>
      </c>
      <c r="E50" s="106"/>
      <c r="F50" s="106"/>
      <c r="G50" s="107"/>
      <c r="H50" s="107"/>
      <c r="I50" s="214" t="str">
        <f t="shared" si="5"/>
        <v/>
      </c>
      <c r="J50" s="110"/>
      <c r="K50" s="111"/>
      <c r="L50" s="196" t="str">
        <f t="shared" si="6"/>
        <v/>
      </c>
      <c r="M50" s="235" t="str">
        <f t="shared" si="1"/>
        <v/>
      </c>
      <c r="N50" s="233">
        <f t="shared" si="2"/>
        <v>0</v>
      </c>
      <c r="O50" s="113"/>
      <c r="P50" s="224" t="str">
        <f t="shared" si="7"/>
        <v/>
      </c>
      <c r="Q50" s="241" t="str">
        <f t="shared" si="8"/>
        <v/>
      </c>
      <c r="R50" s="227" t="str">
        <f t="shared" si="9"/>
        <v/>
      </c>
      <c r="S50" s="225" t="str">
        <f t="shared" si="17"/>
        <v/>
      </c>
      <c r="T50" s="226" t="str">
        <f t="shared" si="20"/>
        <v/>
      </c>
      <c r="U50" s="227" t="str">
        <f t="shared" si="20"/>
        <v/>
      </c>
      <c r="V50" s="252">
        <f t="shared" si="3"/>
        <v>0</v>
      </c>
      <c r="W50" s="253">
        <f t="shared" si="10"/>
        <v>0</v>
      </c>
      <c r="X50" s="254" t="str">
        <f t="shared" si="11"/>
        <v/>
      </c>
      <c r="Y50" s="255" t="str">
        <f t="shared" si="12"/>
        <v/>
      </c>
      <c r="Z50" s="256">
        <f t="shared" si="13"/>
        <v>0</v>
      </c>
      <c r="AA50" s="257">
        <f t="shared" si="14"/>
        <v>0</v>
      </c>
      <c r="AB50" s="258">
        <f t="shared" si="15"/>
        <v>0</v>
      </c>
      <c r="AC50" s="259">
        <f t="shared" si="16"/>
        <v>0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>
      <c r="A51" s="23"/>
      <c r="B51" s="174">
        <v>42</v>
      </c>
      <c r="C51" s="52" t="str">
        <f>IF(D51="","",IF(COUNTIF(Fériés,D51)&gt;0,"Férié",IF(WEEKDAY(D51,2)&lt;=6,"Se","Dim")))</f>
        <v/>
      </c>
      <c r="D51" s="143" t="str">
        <f t="shared" si="4"/>
        <v/>
      </c>
      <c r="E51" s="106"/>
      <c r="F51" s="106"/>
      <c r="G51" s="107"/>
      <c r="H51" s="107"/>
      <c r="I51" s="214" t="str">
        <f t="shared" si="5"/>
        <v/>
      </c>
      <c r="J51" s="110"/>
      <c r="K51" s="111"/>
      <c r="L51" s="196" t="str">
        <f t="shared" si="6"/>
        <v/>
      </c>
      <c r="M51" s="235" t="str">
        <f t="shared" si="1"/>
        <v/>
      </c>
      <c r="N51" s="233">
        <f t="shared" si="2"/>
        <v>0</v>
      </c>
      <c r="O51" s="113"/>
      <c r="P51" s="224" t="str">
        <f t="shared" si="7"/>
        <v/>
      </c>
      <c r="Q51" s="241" t="str">
        <f t="shared" si="8"/>
        <v/>
      </c>
      <c r="R51" s="227" t="str">
        <f t="shared" si="9"/>
        <v/>
      </c>
      <c r="S51" s="225" t="str">
        <f t="shared" si="17"/>
        <v/>
      </c>
      <c r="T51" s="226" t="str">
        <f t="shared" si="20"/>
        <v/>
      </c>
      <c r="U51" s="227" t="str">
        <f t="shared" si="20"/>
        <v/>
      </c>
      <c r="V51" s="252">
        <f t="shared" si="3"/>
        <v>0</v>
      </c>
      <c r="W51" s="253">
        <f t="shared" si="10"/>
        <v>0</v>
      </c>
      <c r="X51" s="254" t="str">
        <f t="shared" si="11"/>
        <v/>
      </c>
      <c r="Y51" s="255" t="str">
        <f t="shared" si="12"/>
        <v/>
      </c>
      <c r="Z51" s="256">
        <f t="shared" si="13"/>
        <v>0</v>
      </c>
      <c r="AA51" s="257">
        <f t="shared" si="14"/>
        <v>0</v>
      </c>
      <c r="AB51" s="258">
        <f t="shared" si="15"/>
        <v>0</v>
      </c>
      <c r="AC51" s="259">
        <f t="shared" si="16"/>
        <v>0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>
      <c r="A52" s="23"/>
      <c r="B52" s="175">
        <v>43</v>
      </c>
      <c r="C52" s="52" t="str">
        <f>IF(D52="","",IF(COUNTIF(Fériés,D52)&gt;0,"Férié",IF(WEEKDAY(D52,2)&lt;=6,"Se","Dim")))</f>
        <v/>
      </c>
      <c r="D52" s="143" t="str">
        <f t="shared" si="4"/>
        <v/>
      </c>
      <c r="E52" s="106"/>
      <c r="F52" s="106"/>
      <c r="G52" s="107"/>
      <c r="H52" s="107"/>
      <c r="I52" s="214" t="str">
        <f t="shared" si="5"/>
        <v/>
      </c>
      <c r="J52" s="110"/>
      <c r="K52" s="111"/>
      <c r="L52" s="196" t="str">
        <f t="shared" si="6"/>
        <v/>
      </c>
      <c r="M52" s="235" t="str">
        <f t="shared" si="1"/>
        <v/>
      </c>
      <c r="N52" s="233">
        <f t="shared" si="2"/>
        <v>0</v>
      </c>
      <c r="O52" s="113"/>
      <c r="P52" s="224" t="str">
        <f t="shared" si="7"/>
        <v/>
      </c>
      <c r="Q52" s="241" t="str">
        <f t="shared" si="8"/>
        <v/>
      </c>
      <c r="R52" s="227" t="str">
        <f t="shared" si="9"/>
        <v/>
      </c>
      <c r="S52" s="225" t="str">
        <f t="shared" si="17"/>
        <v/>
      </c>
      <c r="T52" s="226" t="str">
        <f t="shared" si="20"/>
        <v/>
      </c>
      <c r="U52" s="227" t="str">
        <f t="shared" si="20"/>
        <v/>
      </c>
      <c r="V52" s="252">
        <f t="shared" si="3"/>
        <v>0</v>
      </c>
      <c r="W52" s="253">
        <f t="shared" si="10"/>
        <v>0</v>
      </c>
      <c r="X52" s="254" t="str">
        <f t="shared" si="11"/>
        <v/>
      </c>
      <c r="Y52" s="255" t="str">
        <f t="shared" si="12"/>
        <v/>
      </c>
      <c r="Z52" s="256">
        <f t="shared" si="13"/>
        <v>0</v>
      </c>
      <c r="AA52" s="257">
        <f t="shared" si="14"/>
        <v>0</v>
      </c>
      <c r="AB52" s="258">
        <f t="shared" si="15"/>
        <v>0</v>
      </c>
      <c r="AC52" s="259">
        <f t="shared" si="16"/>
        <v>0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>
      <c r="A53" s="23"/>
      <c r="B53" s="174">
        <v>44</v>
      </c>
      <c r="C53" s="52" t="str">
        <f>IF(D53="","",IF(COUNTIF(Fériés,D53)&gt;0,"Férié",IF(WEEKDAY(D53,2)&lt;=6,"Se","Dim")))</f>
        <v/>
      </c>
      <c r="D53" s="143" t="str">
        <f t="shared" si="4"/>
        <v/>
      </c>
      <c r="E53" s="106"/>
      <c r="F53" s="106"/>
      <c r="G53" s="107"/>
      <c r="H53" s="107"/>
      <c r="I53" s="214" t="str">
        <f t="shared" si="5"/>
        <v/>
      </c>
      <c r="J53" s="110"/>
      <c r="K53" s="111"/>
      <c r="L53" s="196" t="str">
        <f t="shared" si="6"/>
        <v/>
      </c>
      <c r="M53" s="235" t="str">
        <f t="shared" si="1"/>
        <v/>
      </c>
      <c r="N53" s="233">
        <f t="shared" si="2"/>
        <v>0</v>
      </c>
      <c r="O53" s="113"/>
      <c r="P53" s="224" t="str">
        <f t="shared" si="7"/>
        <v/>
      </c>
      <c r="Q53" s="241" t="str">
        <f t="shared" si="8"/>
        <v/>
      </c>
      <c r="R53" s="227" t="str">
        <f t="shared" si="9"/>
        <v/>
      </c>
      <c r="S53" s="225" t="str">
        <f t="shared" si="17"/>
        <v/>
      </c>
      <c r="T53" s="226" t="str">
        <f t="shared" si="20"/>
        <v/>
      </c>
      <c r="U53" s="227" t="str">
        <f t="shared" si="20"/>
        <v/>
      </c>
      <c r="V53" s="252">
        <f t="shared" si="3"/>
        <v>0</v>
      </c>
      <c r="W53" s="253">
        <f t="shared" si="10"/>
        <v>0</v>
      </c>
      <c r="X53" s="254" t="str">
        <f t="shared" si="11"/>
        <v/>
      </c>
      <c r="Y53" s="255" t="str">
        <f t="shared" si="12"/>
        <v/>
      </c>
      <c r="Z53" s="256">
        <f t="shared" si="13"/>
        <v>0</v>
      </c>
      <c r="AA53" s="257">
        <f t="shared" si="14"/>
        <v>0</v>
      </c>
      <c r="AB53" s="258">
        <f t="shared" si="15"/>
        <v>0</v>
      </c>
      <c r="AC53" s="259">
        <f t="shared" si="16"/>
        <v>0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>
      <c r="A54" s="23"/>
      <c r="B54" s="175">
        <v>45</v>
      </c>
      <c r="C54" s="52" t="str">
        <f>IF(D54="","",IF(COUNTIF(Fériés,D54)&gt;0,"Férié",IF(WEEKDAY(D54,2)&lt;=6,"Se","Dim")))</f>
        <v/>
      </c>
      <c r="D54" s="143" t="str">
        <f t="shared" si="4"/>
        <v/>
      </c>
      <c r="E54" s="106"/>
      <c r="F54" s="106"/>
      <c r="G54" s="107"/>
      <c r="H54" s="107"/>
      <c r="I54" s="214" t="str">
        <f t="shared" si="5"/>
        <v/>
      </c>
      <c r="J54" s="110"/>
      <c r="K54" s="111"/>
      <c r="L54" s="196" t="str">
        <f t="shared" si="6"/>
        <v/>
      </c>
      <c r="M54" s="235" t="str">
        <f t="shared" si="1"/>
        <v/>
      </c>
      <c r="N54" s="233">
        <f t="shared" si="2"/>
        <v>0</v>
      </c>
      <c r="O54" s="113"/>
      <c r="P54" s="224" t="str">
        <f t="shared" si="7"/>
        <v/>
      </c>
      <c r="Q54" s="241" t="str">
        <f t="shared" si="8"/>
        <v/>
      </c>
      <c r="R54" s="227" t="str">
        <f t="shared" si="9"/>
        <v/>
      </c>
      <c r="S54" s="225" t="str">
        <f t="shared" si="17"/>
        <v/>
      </c>
      <c r="T54" s="226" t="str">
        <f t="shared" si="20"/>
        <v/>
      </c>
      <c r="U54" s="227" t="str">
        <f t="shared" si="20"/>
        <v/>
      </c>
      <c r="V54" s="252">
        <f t="shared" si="3"/>
        <v>0</v>
      </c>
      <c r="W54" s="253">
        <f t="shared" si="10"/>
        <v>0</v>
      </c>
      <c r="X54" s="254" t="str">
        <f t="shared" si="11"/>
        <v/>
      </c>
      <c r="Y54" s="255" t="str">
        <f t="shared" si="12"/>
        <v/>
      </c>
      <c r="Z54" s="256">
        <f t="shared" si="13"/>
        <v>0</v>
      </c>
      <c r="AA54" s="257">
        <f t="shared" si="14"/>
        <v>0</v>
      </c>
      <c r="AB54" s="258">
        <f t="shared" si="15"/>
        <v>0</v>
      </c>
      <c r="AC54" s="259">
        <f t="shared" si="16"/>
        <v>0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>
      <c r="A55" s="23"/>
      <c r="B55" s="174">
        <v>46</v>
      </c>
      <c r="C55" s="52" t="str">
        <f>IF(D55="","",IF(COUNTIF(Fériés,D55)&gt;0,"Férié",IF(WEEKDAY(D55,2)&lt;=6,"Se","Dim")))</f>
        <v/>
      </c>
      <c r="D55" s="143" t="str">
        <f t="shared" si="4"/>
        <v/>
      </c>
      <c r="E55" s="106"/>
      <c r="F55" s="106"/>
      <c r="G55" s="107"/>
      <c r="H55" s="107"/>
      <c r="I55" s="214" t="str">
        <f t="shared" si="5"/>
        <v/>
      </c>
      <c r="J55" s="110"/>
      <c r="K55" s="111"/>
      <c r="L55" s="196" t="str">
        <f t="shared" si="6"/>
        <v/>
      </c>
      <c r="M55" s="235" t="str">
        <f t="shared" si="1"/>
        <v/>
      </c>
      <c r="N55" s="233">
        <f t="shared" si="2"/>
        <v>0</v>
      </c>
      <c r="O55" s="113"/>
      <c r="P55" s="224" t="str">
        <f t="shared" si="7"/>
        <v/>
      </c>
      <c r="Q55" s="241" t="str">
        <f t="shared" si="8"/>
        <v/>
      </c>
      <c r="R55" s="227" t="str">
        <f t="shared" si="9"/>
        <v/>
      </c>
      <c r="S55" s="225" t="str">
        <f t="shared" si="17"/>
        <v/>
      </c>
      <c r="T55" s="226" t="str">
        <f t="shared" si="20"/>
        <v/>
      </c>
      <c r="U55" s="227" t="str">
        <f t="shared" si="20"/>
        <v/>
      </c>
      <c r="V55" s="252">
        <f t="shared" si="3"/>
        <v>0</v>
      </c>
      <c r="W55" s="253">
        <f t="shared" si="10"/>
        <v>0</v>
      </c>
      <c r="X55" s="254" t="str">
        <f t="shared" si="11"/>
        <v/>
      </c>
      <c r="Y55" s="255" t="str">
        <f t="shared" si="12"/>
        <v/>
      </c>
      <c r="Z55" s="256">
        <f t="shared" si="13"/>
        <v>0</v>
      </c>
      <c r="AA55" s="257">
        <f t="shared" si="14"/>
        <v>0</v>
      </c>
      <c r="AB55" s="258">
        <f t="shared" si="15"/>
        <v>0</v>
      </c>
      <c r="AC55" s="259">
        <f t="shared" si="16"/>
        <v>0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>
      <c r="A56" s="23"/>
      <c r="B56" s="175">
        <v>47</v>
      </c>
      <c r="C56" s="52" t="str">
        <f>IF(D56="","",IF(COUNTIF(Fériés,D56)&gt;0,"Férié",IF(WEEKDAY(D56,2)&lt;=6,"Se","Dim")))</f>
        <v/>
      </c>
      <c r="D56" s="143" t="str">
        <f t="shared" si="4"/>
        <v/>
      </c>
      <c r="E56" s="106"/>
      <c r="F56" s="106"/>
      <c r="G56" s="107"/>
      <c r="H56" s="107"/>
      <c r="I56" s="214" t="str">
        <f t="shared" si="5"/>
        <v/>
      </c>
      <c r="J56" s="110"/>
      <c r="K56" s="111"/>
      <c r="L56" s="196" t="str">
        <f t="shared" si="6"/>
        <v/>
      </c>
      <c r="M56" s="235" t="str">
        <f t="shared" si="1"/>
        <v/>
      </c>
      <c r="N56" s="233">
        <f t="shared" si="2"/>
        <v>0</v>
      </c>
      <c r="O56" s="113"/>
      <c r="P56" s="224" t="str">
        <f t="shared" si="7"/>
        <v/>
      </c>
      <c r="Q56" s="241" t="str">
        <f t="shared" si="8"/>
        <v/>
      </c>
      <c r="R56" s="227" t="str">
        <f t="shared" si="9"/>
        <v/>
      </c>
      <c r="S56" s="225" t="str">
        <f t="shared" si="17"/>
        <v/>
      </c>
      <c r="T56" s="226" t="str">
        <f t="shared" si="20"/>
        <v/>
      </c>
      <c r="U56" s="227" t="str">
        <f t="shared" si="20"/>
        <v/>
      </c>
      <c r="V56" s="252">
        <f t="shared" si="3"/>
        <v>0</v>
      </c>
      <c r="W56" s="253">
        <f t="shared" si="10"/>
        <v>0</v>
      </c>
      <c r="X56" s="254" t="str">
        <f t="shared" si="11"/>
        <v/>
      </c>
      <c r="Y56" s="255" t="str">
        <f t="shared" si="12"/>
        <v/>
      </c>
      <c r="Z56" s="256">
        <f t="shared" si="13"/>
        <v>0</v>
      </c>
      <c r="AA56" s="257">
        <f t="shared" si="14"/>
        <v>0</v>
      </c>
      <c r="AB56" s="258">
        <f t="shared" si="15"/>
        <v>0</v>
      </c>
      <c r="AC56" s="259">
        <f t="shared" si="16"/>
        <v>0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>
      <c r="A57" s="23"/>
      <c r="B57" s="174">
        <v>48</v>
      </c>
      <c r="C57" s="52" t="str">
        <f>IF(D57="","",IF(COUNTIF(Fériés,D57)&gt;0,"Férié",IF(WEEKDAY(D57,2)&lt;=6,"Se","Dim")))</f>
        <v/>
      </c>
      <c r="D57" s="143" t="str">
        <f t="shared" si="4"/>
        <v/>
      </c>
      <c r="E57" s="106"/>
      <c r="F57" s="106"/>
      <c r="G57" s="107"/>
      <c r="H57" s="107"/>
      <c r="I57" s="214" t="str">
        <f t="shared" si="5"/>
        <v/>
      </c>
      <c r="J57" s="110"/>
      <c r="K57" s="111"/>
      <c r="L57" s="196" t="str">
        <f t="shared" si="6"/>
        <v/>
      </c>
      <c r="M57" s="235" t="str">
        <f t="shared" si="1"/>
        <v/>
      </c>
      <c r="N57" s="233">
        <f t="shared" si="2"/>
        <v>0</v>
      </c>
      <c r="O57" s="113"/>
      <c r="P57" s="224" t="str">
        <f t="shared" si="7"/>
        <v/>
      </c>
      <c r="Q57" s="241" t="str">
        <f t="shared" si="8"/>
        <v/>
      </c>
      <c r="R57" s="227" t="str">
        <f t="shared" si="9"/>
        <v/>
      </c>
      <c r="S57" s="225" t="str">
        <f t="shared" si="17"/>
        <v/>
      </c>
      <c r="T57" s="226" t="str">
        <f t="shared" si="20"/>
        <v/>
      </c>
      <c r="U57" s="227" t="str">
        <f t="shared" si="20"/>
        <v/>
      </c>
      <c r="V57" s="252">
        <f t="shared" si="3"/>
        <v>0</v>
      </c>
      <c r="W57" s="253">
        <f t="shared" si="10"/>
        <v>0</v>
      </c>
      <c r="X57" s="254" t="str">
        <f t="shared" si="11"/>
        <v/>
      </c>
      <c r="Y57" s="255" t="str">
        <f t="shared" si="12"/>
        <v/>
      </c>
      <c r="Z57" s="256">
        <f t="shared" si="13"/>
        <v>0</v>
      </c>
      <c r="AA57" s="257">
        <f t="shared" si="14"/>
        <v>0</v>
      </c>
      <c r="AB57" s="258">
        <f t="shared" si="15"/>
        <v>0</v>
      </c>
      <c r="AC57" s="259">
        <f t="shared" si="16"/>
        <v>0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>
      <c r="A58" s="23"/>
      <c r="B58" s="175">
        <v>49</v>
      </c>
      <c r="C58" s="52" t="str">
        <f>IF(D58="","",IF(COUNTIF(Fériés,D58)&gt;0,"Férié",IF(WEEKDAY(D58,2)&lt;=6,"Se","Dim")))</f>
        <v/>
      </c>
      <c r="D58" s="143" t="str">
        <f t="shared" si="4"/>
        <v/>
      </c>
      <c r="E58" s="106"/>
      <c r="F58" s="106"/>
      <c r="G58" s="107"/>
      <c r="H58" s="107"/>
      <c r="I58" s="214" t="str">
        <f t="shared" si="5"/>
        <v/>
      </c>
      <c r="J58" s="110"/>
      <c r="K58" s="111"/>
      <c r="L58" s="196" t="str">
        <f t="shared" si="6"/>
        <v/>
      </c>
      <c r="M58" s="235" t="str">
        <f t="shared" si="1"/>
        <v/>
      </c>
      <c r="N58" s="233">
        <f t="shared" si="2"/>
        <v>0</v>
      </c>
      <c r="O58" s="113"/>
      <c r="P58" s="224" t="str">
        <f t="shared" si="7"/>
        <v/>
      </c>
      <c r="Q58" s="241" t="str">
        <f t="shared" si="8"/>
        <v/>
      </c>
      <c r="R58" s="227" t="str">
        <f t="shared" si="9"/>
        <v/>
      </c>
      <c r="S58" s="225" t="str">
        <f t="shared" si="17"/>
        <v/>
      </c>
      <c r="T58" s="226" t="str">
        <f t="shared" si="20"/>
        <v/>
      </c>
      <c r="U58" s="227" t="str">
        <f t="shared" si="20"/>
        <v/>
      </c>
      <c r="V58" s="252">
        <f t="shared" si="3"/>
        <v>0</v>
      </c>
      <c r="W58" s="253">
        <f t="shared" si="10"/>
        <v>0</v>
      </c>
      <c r="X58" s="254" t="str">
        <f t="shared" si="11"/>
        <v/>
      </c>
      <c r="Y58" s="255" t="str">
        <f t="shared" si="12"/>
        <v/>
      </c>
      <c r="Z58" s="256">
        <f t="shared" si="13"/>
        <v>0</v>
      </c>
      <c r="AA58" s="257">
        <f t="shared" si="14"/>
        <v>0</v>
      </c>
      <c r="AB58" s="258">
        <f t="shared" si="15"/>
        <v>0</v>
      </c>
      <c r="AC58" s="259">
        <f t="shared" si="16"/>
        <v>0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>
      <c r="A59" s="23"/>
      <c r="B59" s="174">
        <v>50</v>
      </c>
      <c r="C59" s="470" t="str">
        <f>IF(D59="","",IF(COUNTIF(Fériés,D59)&gt;0,"Férié",IF(WEEKDAY(D59,2)&lt;=6,"Se","Dim")))</f>
        <v/>
      </c>
      <c r="D59" s="143" t="str">
        <f t="shared" si="4"/>
        <v/>
      </c>
      <c r="E59" s="177"/>
      <c r="F59" s="177"/>
      <c r="G59" s="178"/>
      <c r="H59" s="178"/>
      <c r="I59" s="215" t="str">
        <f t="shared" si="5"/>
        <v/>
      </c>
      <c r="J59" s="179"/>
      <c r="K59" s="180"/>
      <c r="L59" s="197" t="str">
        <f t="shared" si="6"/>
        <v/>
      </c>
      <c r="M59" s="237" t="str">
        <f t="shared" si="1"/>
        <v/>
      </c>
      <c r="N59" s="234">
        <f t="shared" si="2"/>
        <v>0</v>
      </c>
      <c r="O59" s="181"/>
      <c r="P59" s="228" t="str">
        <f t="shared" si="7"/>
        <v/>
      </c>
      <c r="Q59" s="242" t="str">
        <f t="shared" si="8"/>
        <v/>
      </c>
      <c r="R59" s="231" t="str">
        <f t="shared" si="9"/>
        <v/>
      </c>
      <c r="S59" s="229" t="str">
        <f t="shared" si="17"/>
        <v/>
      </c>
      <c r="T59" s="230" t="str">
        <f t="shared" si="20"/>
        <v/>
      </c>
      <c r="U59" s="231" t="str">
        <f t="shared" si="20"/>
        <v/>
      </c>
      <c r="V59" s="252">
        <f t="shared" si="3"/>
        <v>0</v>
      </c>
      <c r="W59" s="260">
        <f t="shared" si="10"/>
        <v>0</v>
      </c>
      <c r="X59" s="254" t="str">
        <f t="shared" si="11"/>
        <v/>
      </c>
      <c r="Y59" s="261" t="str">
        <f t="shared" si="12"/>
        <v/>
      </c>
      <c r="Z59" s="262">
        <f t="shared" si="13"/>
        <v>0</v>
      </c>
      <c r="AA59" s="263">
        <f t="shared" si="14"/>
        <v>0</v>
      </c>
      <c r="AB59" s="264">
        <f t="shared" si="15"/>
        <v>0</v>
      </c>
      <c r="AC59" s="265">
        <f t="shared" si="16"/>
        <v>0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thickBot="1">
      <c r="A60" s="23"/>
      <c r="B60" s="176" t="s">
        <v>60</v>
      </c>
      <c r="C60" s="469"/>
      <c r="D60" s="182">
        <f>COUNTA(D10:D59)</f>
        <v>50</v>
      </c>
      <c r="E60" s="182">
        <f>COUNTA(E10:E59)</f>
        <v>0</v>
      </c>
      <c r="F60" s="182">
        <f>COUNTA(F10:F59)</f>
        <v>0</v>
      </c>
      <c r="G60" s="182">
        <f>COUNTA(G10:G59)</f>
        <v>0</v>
      </c>
      <c r="H60" s="182">
        <f>COUNTA(H10:H59)</f>
        <v>0</v>
      </c>
      <c r="I60" s="238">
        <f>SUM(I10:I59)</f>
        <v>0</v>
      </c>
      <c r="J60" s="183">
        <f>SUM(J10:J59)</f>
        <v>0</v>
      </c>
      <c r="K60" s="183">
        <f>SUM(K10:K59)</f>
        <v>0</v>
      </c>
      <c r="L60" s="184">
        <f>SUM(L10:L59)</f>
        <v>0</v>
      </c>
      <c r="M60" s="189">
        <f>SUM(M10:M59)</f>
        <v>0</v>
      </c>
      <c r="N60" s="189">
        <f>SUM(N10:N59)</f>
        <v>0</v>
      </c>
      <c r="O60" s="185"/>
      <c r="P60" s="186">
        <f>SUM(P10:P59)</f>
        <v>0</v>
      </c>
      <c r="Q60" s="189">
        <f>SUM(Q10:Q59)</f>
        <v>0</v>
      </c>
      <c r="R60" s="244">
        <f>SUM(R10:R59)</f>
        <v>0</v>
      </c>
      <c r="S60" s="186">
        <f>SUM(S10:S59)</f>
        <v>0</v>
      </c>
      <c r="T60" s="189">
        <f>SUM(T10:T59)</f>
        <v>0</v>
      </c>
      <c r="U60" s="244">
        <f>SUM(U10:U59)</f>
        <v>0</v>
      </c>
      <c r="V60" s="190">
        <f>SUMIF(D10:D59,"&gt;0",V10:V59)</f>
        <v>0</v>
      </c>
      <c r="W60" s="190">
        <f>SUMIF(D10:D59,"&gt;0",W10:W59)</f>
        <v>0</v>
      </c>
      <c r="X60" s="190">
        <f ca="1">SUMPRODUCT((WEEKDAY(INDIRECT("$D$10:$D$"&amp;COUNTIF($D$10:$D$59,"&gt;0")+9)=1))*(INDIRECT("$AB$10:$AB$"&amp;COUNTIF($D$10:$D$59,"&gt;0")+9)))</f>
        <v>0</v>
      </c>
      <c r="Y60" s="190">
        <f ca="1">SUMPRODUCT((INDIRECT("$C$10:$C$"&amp;COUNTIF($D$10:$D$59,"&gt;0")+9)="dim")*(INDIRECT("$AC$10:$AC$"&amp;COUNTIF($D$10:$D$59,"&gt;0")+9)))</f>
        <v>0</v>
      </c>
      <c r="Z60" s="190">
        <f ca="1">SUMPRODUCT((INDIRECT("$C$10:$C$"&amp;COUNTIF($D$10:$D$59,"&gt;0")+9)="férié")*(INDIRECT("$Z$10:$Z$"&amp;COUNTIF($D$10:$D$59,"&gt;0")+9)))</f>
        <v>0</v>
      </c>
      <c r="AA60" s="190">
        <f ca="1">SUMPRODUCT((INDIRECT("$C$10:$C$"&amp;COUNTIF($D$10:$D$59,"&gt;0")+9)="férié")*(INDIRECT("$AA$10:$AA$"&amp;COUNTIF($D$10:$D$59,"&gt;0")+9)))</f>
        <v>0</v>
      </c>
      <c r="AB60" s="190">
        <f>SUMIF(D10:D59,"&gt;0",AB10:AB59)</f>
        <v>0</v>
      </c>
      <c r="AC60" s="191">
        <f>SUMIF(D10:D59,"&gt;0",AC10:AC59)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B62" s="23"/>
      <c r="C62" s="23"/>
      <c r="D62" s="23"/>
      <c r="E62" s="23"/>
      <c r="F62" s="23"/>
      <c r="G62" s="23"/>
      <c r="H62" s="23"/>
      <c r="I62" s="207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B63" s="23"/>
      <c r="C63" s="23"/>
      <c r="D63" s="23"/>
      <c r="E63" s="23"/>
      <c r="F63" s="23"/>
      <c r="G63" s="23"/>
      <c r="H63" s="23"/>
      <c r="I63" s="207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B64" s="23"/>
      <c r="C64" s="23"/>
      <c r="D64" s="23"/>
      <c r="E64" s="23"/>
      <c r="F64" s="23"/>
      <c r="G64" s="23"/>
      <c r="H64" s="23"/>
      <c r="I64" s="207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B65" s="23"/>
      <c r="C65" s="23"/>
      <c r="D65" s="23"/>
      <c r="E65" s="23"/>
      <c r="F65" s="23"/>
      <c r="G65" s="23"/>
      <c r="H65" s="23"/>
      <c r="I65" s="207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B66" s="23"/>
      <c r="C66" s="23"/>
      <c r="D66" s="23"/>
      <c r="E66" s="23"/>
      <c r="F66" s="23"/>
      <c r="G66" s="23"/>
      <c r="H66" s="23"/>
      <c r="I66" s="207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B67" s="23"/>
      <c r="C67" s="23"/>
      <c r="D67" s="23"/>
      <c r="E67" s="23"/>
      <c r="F67" s="23"/>
      <c r="G67" s="23"/>
      <c r="H67" s="23"/>
      <c r="I67" s="207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AE35:AF35"/>
    <mergeCell ref="AE37:AF37"/>
    <mergeCell ref="AE39:AF39"/>
    <mergeCell ref="AE25:AF25"/>
    <mergeCell ref="AE27:AF27"/>
    <mergeCell ref="AE29:AF29"/>
    <mergeCell ref="AE31:AF31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H14:AK14"/>
    <mergeCell ref="AE15:AF15"/>
    <mergeCell ref="AE17:AF17"/>
    <mergeCell ref="AE19:AF19"/>
    <mergeCell ref="AH20:AK20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D3:D4"/>
    <mergeCell ref="E3:F4"/>
    <mergeCell ref="V3:W3"/>
    <mergeCell ref="X3:Y3"/>
    <mergeCell ref="Z3:AA3"/>
    <mergeCell ref="AB3:AC3"/>
  </mergeCells>
  <conditionalFormatting sqref="C10:D59">
    <cfRule type="expression" dxfId="9" priority="5" stopIfTrue="1">
      <formula>COUNTIF(Fériés,$D10)&gt;0</formula>
    </cfRule>
  </conditionalFormatting>
  <conditionalFormatting sqref="AJ21:AK24">
    <cfRule type="expression" dxfId="8" priority="2" stopIfTrue="1">
      <formula>(AJ21:AJ24&lt;=TODAY()+120)*(AJ21:AJ24&lt;&gt;"")</formula>
    </cfRule>
    <cfRule type="expression" dxfId="7" priority="3" stopIfTrue="1">
      <formula>(AJ21:AJ24&lt;=TODAY()+180)*(AJ21:AJ24&lt;&gt;"")</formula>
    </cfRule>
    <cfRule type="expression" dxfId="6" priority="4" stopIfTrue="1">
      <formula>(AJ21:AJ24&lt;=TODAY()&gt;180)*(AJ21:AJ24&lt;&gt;"")</formula>
    </cfRule>
  </conditionalFormatting>
  <conditionalFormatting sqref="C10:AC59">
    <cfRule type="expression" dxfId="5" priority="1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8">
    <tabColor rgb="FF00B050"/>
    <pageSetUpPr autoPageBreaks="0"/>
  </sheetPr>
  <dimension ref="A1:AU67"/>
  <sheetViews>
    <sheetView zoomScaleNormal="100" zoomScalePageLayoutView="95" workbookViewId="0">
      <pane xSplit="8" ySplit="9" topLeftCell="I10" activePane="bottomRight" state="frozen"/>
      <selection activeCell="N1" sqref="G1:N1048576"/>
      <selection pane="topRight" activeCell="N1" sqref="G1:N1048576"/>
      <selection pane="bottomLeft" activeCell="N1" sqref="G1:N1048576"/>
      <selection pane="bottomRight"/>
    </sheetView>
  </sheetViews>
  <sheetFormatPr baseColWidth="10" defaultColWidth="0" defaultRowHeight="15" zeroHeight="1"/>
  <cols>
    <col min="1" max="1" width="7.85546875" customWidth="1"/>
    <col min="2" max="2" width="5.28515625" customWidth="1"/>
    <col min="3" max="3" width="6.7109375" hidden="1" customWidth="1"/>
    <col min="4" max="4" width="28.42578125" bestFit="1" customWidth="1"/>
    <col min="5" max="6" width="13.5703125" customWidth="1"/>
    <col min="7" max="8" width="8.5703125" customWidth="1"/>
    <col min="9" max="9" width="8.5703125" style="212" customWidth="1"/>
    <col min="10" max="14" width="8.5703125" customWidth="1"/>
    <col min="15" max="15" width="56" customWidth="1"/>
    <col min="16" max="29" width="14.28515625" hidden="1" customWidth="1"/>
    <col min="30" max="30" width="2.85546875" hidden="1" customWidth="1"/>
    <col min="31" max="31" width="30.85546875" hidden="1" customWidth="1"/>
    <col min="32" max="32" width="12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hidden="1" customWidth="1"/>
    <col min="39" max="39" width="15.42578125" hidden="1" customWidth="1"/>
    <col min="40" max="40" width="18.42578125" hidden="1" customWidth="1"/>
    <col min="41" max="41" width="0" hidden="1" customWidth="1"/>
    <col min="42" max="42" width="4.7109375" customWidth="1"/>
    <col min="43" max="47" width="0" hidden="1" customWidth="1"/>
    <col min="48" max="16384" width="11.42578125" hidden="1"/>
  </cols>
  <sheetData>
    <row r="1" spans="1:42" ht="15.95" customHeight="1">
      <c r="A1" s="103"/>
      <c r="B1" s="19"/>
      <c r="C1" s="20"/>
      <c r="D1" s="19"/>
      <c r="E1" s="19"/>
      <c r="F1" s="19"/>
      <c r="G1" s="20"/>
      <c r="H1" s="21"/>
      <c r="I1" s="206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  <c r="AM1" s="39"/>
      <c r="AN1" s="23"/>
      <c r="AO1" s="23"/>
      <c r="AP1" s="23"/>
    </row>
    <row r="2" spans="1:42" ht="15.95" customHeight="1" thickBot="1">
      <c r="A2" s="23"/>
      <c r="B2" s="124"/>
      <c r="C2" s="20"/>
      <c r="D2" s="23"/>
      <c r="E2" s="23"/>
      <c r="F2" s="23"/>
      <c r="G2" s="23"/>
      <c r="H2" s="23"/>
      <c r="I2" s="207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 ht="15.95" customHeight="1">
      <c r="A3" s="23"/>
      <c r="B3" s="124"/>
      <c r="C3" s="20"/>
      <c r="D3" s="355" t="s">
        <v>117</v>
      </c>
      <c r="E3" s="357">
        <f ca="1">TODAY()</f>
        <v>42360</v>
      </c>
      <c r="F3" s="358"/>
      <c r="G3" s="23"/>
      <c r="H3" s="23"/>
      <c r="I3" s="207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361" t="s">
        <v>53</v>
      </c>
      <c r="W3" s="353"/>
      <c r="X3" s="362" t="s">
        <v>51</v>
      </c>
      <c r="Y3" s="362"/>
      <c r="Z3" s="353" t="s">
        <v>52</v>
      </c>
      <c r="AA3" s="353"/>
      <c r="AB3" s="353" t="s">
        <v>54</v>
      </c>
      <c r="AC3" s="354"/>
      <c r="AD3" s="30"/>
      <c r="AE3" s="347" t="s">
        <v>86</v>
      </c>
      <c r="AF3" s="348"/>
      <c r="AG3" s="23"/>
      <c r="AH3" s="349" t="s">
        <v>17</v>
      </c>
      <c r="AI3" s="350"/>
      <c r="AJ3" s="350"/>
      <c r="AK3" s="351"/>
      <c r="AL3" s="23"/>
      <c r="AM3" s="23"/>
      <c r="AN3" s="23"/>
      <c r="AO3" s="23"/>
      <c r="AP3" s="23"/>
    </row>
    <row r="4" spans="1:42" ht="15.95" customHeight="1" thickBot="1">
      <c r="A4" s="23"/>
      <c r="B4" s="23"/>
      <c r="C4" s="23"/>
      <c r="D4" s="356"/>
      <c r="E4" s="359"/>
      <c r="F4" s="360"/>
      <c r="G4" s="23"/>
      <c r="H4" s="34"/>
      <c r="I4" s="208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35" t="s">
        <v>128</v>
      </c>
      <c r="W4" s="336"/>
      <c r="X4" s="352" t="s">
        <v>127</v>
      </c>
      <c r="Y4" s="352"/>
      <c r="Z4" s="336" t="s">
        <v>129</v>
      </c>
      <c r="AA4" s="336"/>
      <c r="AB4" s="336" t="s">
        <v>39</v>
      </c>
      <c r="AC4" s="338"/>
      <c r="AD4" s="23"/>
      <c r="AE4" s="85" t="s">
        <v>2</v>
      </c>
      <c r="AF4" s="86">
        <f>COUNTA(G10:G59)</f>
        <v>0</v>
      </c>
      <c r="AG4" s="23"/>
      <c r="AH4" s="75"/>
      <c r="AI4" s="76" t="s">
        <v>34</v>
      </c>
      <c r="AJ4" s="77" t="s">
        <v>23</v>
      </c>
      <c r="AK4" s="78" t="s">
        <v>11</v>
      </c>
      <c r="AL4" s="23"/>
      <c r="AM4" s="23"/>
      <c r="AN4" s="23"/>
      <c r="AO4" s="23"/>
      <c r="AP4" s="23"/>
    </row>
    <row r="5" spans="1:42" ht="15.95" customHeight="1" thickBot="1">
      <c r="A5" s="23"/>
      <c r="B5" s="23"/>
      <c r="C5" s="23"/>
      <c r="D5" s="36"/>
      <c r="E5" s="36"/>
      <c r="F5" s="23"/>
      <c r="G5" s="23"/>
      <c r="H5" s="34"/>
      <c r="I5" s="208"/>
      <c r="J5" s="23"/>
      <c r="K5" s="31"/>
      <c r="L5" s="31"/>
      <c r="M5" s="31"/>
      <c r="N5" s="31"/>
      <c r="O5" s="22"/>
      <c r="P5" s="340" t="s">
        <v>31</v>
      </c>
      <c r="Q5" s="341"/>
      <c r="R5" s="341"/>
      <c r="S5" s="341" t="s">
        <v>32</v>
      </c>
      <c r="T5" s="341"/>
      <c r="U5" s="342"/>
      <c r="V5" s="343">
        <f>SUM(V7+W7)</f>
        <v>0</v>
      </c>
      <c r="W5" s="344"/>
      <c r="X5" s="345">
        <f ca="1">SUM(X7+Y7)</f>
        <v>0</v>
      </c>
      <c r="Y5" s="345"/>
      <c r="Z5" s="344">
        <f ca="1">SUM(Z7+AA7)</f>
        <v>0</v>
      </c>
      <c r="AA5" s="344"/>
      <c r="AB5" s="344">
        <f ca="1">SUMPRODUCT((MONTH(INDIRECT("$D$10:$D$"&amp;DAY(EOMONTH($D$10,0))+9)=$E$8)*(INDIRECT("$C$10:$C$"&amp;DAY(EOMONTH($D$10,0))+9)&lt;&gt;"")*(INDIRECT("$AB$10:$AC$"&amp;DAY(EOMONTH($D$10,0))+9))))</f>
        <v>0</v>
      </c>
      <c r="AC5" s="346"/>
      <c r="AD5" s="23"/>
      <c r="AE5" s="325"/>
      <c r="AF5" s="326"/>
      <c r="AG5" s="23"/>
      <c r="AH5" s="17" t="s">
        <v>1</v>
      </c>
      <c r="AI5" s="18">
        <f>SUM(V7)*24</f>
        <v>0</v>
      </c>
      <c r="AJ5" s="99">
        <v>9.93</v>
      </c>
      <c r="AK5" s="202">
        <f t="shared" ref="AK5:AK10" si="0">AI5*AJ5</f>
        <v>0</v>
      </c>
      <c r="AL5" s="23"/>
      <c r="AM5" s="23"/>
      <c r="AN5" s="23"/>
      <c r="AO5" s="23"/>
      <c r="AP5" s="23"/>
    </row>
    <row r="6" spans="1:42" ht="15.95" customHeight="1" thickBot="1">
      <c r="A6" s="23"/>
      <c r="B6" s="49"/>
      <c r="C6" s="74"/>
      <c r="D6" s="327" t="str">
        <f>UPPER(TEXT($D10,"mmmm aaaa"))</f>
        <v>AVRIL 2015</v>
      </c>
      <c r="E6" s="166" t="s">
        <v>37</v>
      </c>
      <c r="F6" s="50">
        <v>0.875</v>
      </c>
      <c r="G6" s="23"/>
      <c r="H6" s="23"/>
      <c r="I6" s="207"/>
      <c r="J6" s="35"/>
      <c r="K6" s="23"/>
      <c r="L6" s="23"/>
      <c r="M6" s="23"/>
      <c r="N6" s="23"/>
      <c r="O6" s="38"/>
      <c r="P6" s="58" t="s">
        <v>30</v>
      </c>
      <c r="Q6" s="59" t="s">
        <v>28</v>
      </c>
      <c r="R6" s="59" t="s">
        <v>29</v>
      </c>
      <c r="S6" s="59" t="s">
        <v>30</v>
      </c>
      <c r="T6" s="59" t="s">
        <v>28</v>
      </c>
      <c r="U6" s="60" t="s">
        <v>29</v>
      </c>
      <c r="V6" s="266" t="s">
        <v>40</v>
      </c>
      <c r="W6" s="267" t="s">
        <v>41</v>
      </c>
      <c r="X6" s="268" t="s">
        <v>49</v>
      </c>
      <c r="Y6" s="268" t="s">
        <v>50</v>
      </c>
      <c r="Z6" s="267" t="s">
        <v>42</v>
      </c>
      <c r="AA6" s="267" t="s">
        <v>43</v>
      </c>
      <c r="AB6" s="267" t="s">
        <v>1</v>
      </c>
      <c r="AC6" s="269" t="s">
        <v>18</v>
      </c>
      <c r="AD6" s="23"/>
      <c r="AE6" s="85" t="s">
        <v>67</v>
      </c>
      <c r="AF6" s="192">
        <f>SUM(N10:N59)</f>
        <v>0</v>
      </c>
      <c r="AG6" s="23"/>
      <c r="AH6" s="10" t="s">
        <v>18</v>
      </c>
      <c r="AI6" s="2">
        <f>SUM(W7)*24</f>
        <v>0</v>
      </c>
      <c r="AJ6" s="100">
        <v>0.99299999999999999</v>
      </c>
      <c r="AK6" s="203">
        <f t="shared" si="0"/>
        <v>0</v>
      </c>
      <c r="AL6" s="23"/>
      <c r="AM6" s="23"/>
      <c r="AN6" s="23"/>
      <c r="AO6" s="23"/>
      <c r="AP6" s="23"/>
    </row>
    <row r="7" spans="1:42" ht="15.95" customHeight="1" thickBot="1">
      <c r="A7" s="23"/>
      <c r="B7" s="49"/>
      <c r="C7" s="74"/>
      <c r="D7" s="328"/>
      <c r="E7" s="167" t="s">
        <v>38</v>
      </c>
      <c r="F7" s="51">
        <v>0.25</v>
      </c>
      <c r="G7" s="23"/>
      <c r="H7" s="37"/>
      <c r="I7" s="209"/>
      <c r="J7" s="23"/>
      <c r="K7" s="23"/>
      <c r="L7" s="330" t="s">
        <v>55</v>
      </c>
      <c r="M7" s="331"/>
      <c r="N7" s="53" t="s">
        <v>34</v>
      </c>
      <c r="O7" s="332" t="s">
        <v>0</v>
      </c>
      <c r="P7" s="216" t="str">
        <f>TEXT(P8,"[hh]:mm")&amp;"h"&amp;" à "&amp;TEXT(P9,"[hh]:mm")&amp;"h"</f>
        <v>00:00h à 06:00h</v>
      </c>
      <c r="Q7" s="217" t="str">
        <f>TEXT(Q8,"[hh]:mm")&amp;"h"&amp;" à "&amp;TEXT(Q9,"[hh]:mm")&amp;"h"</f>
        <v>06:00h à 21:00h</v>
      </c>
      <c r="R7" s="217" t="str">
        <f>TEXT(R8,"[hh]:mm")&amp;"h"&amp;" à "&amp;TEXT(R9,"[hh]:mm")&amp;"h"</f>
        <v>21:00h à 24:00h</v>
      </c>
      <c r="S7" s="217" t="str">
        <f>TEXT(S8,"[hh]:mm")&amp;"h"&amp;" à "&amp;TEXT(S9,"hh:mm")&amp;"h"</f>
        <v>24:00h à 06:00h</v>
      </c>
      <c r="T7" s="217" t="str">
        <f>TEXT(T8,"hh:mm")&amp;"h"&amp;" à "&amp;TEXT(T9,"hh:mm")&amp;"h"</f>
        <v>06:00h à 21:00h</v>
      </c>
      <c r="U7" s="218" t="str">
        <f>TEXT(U8,"hh:mm")&amp;"h"&amp;" à "&amp;TEXT(U9-24/24,"[hh]:mm")&amp;"h"</f>
        <v>21:00h à 24:00h</v>
      </c>
      <c r="V7" s="270">
        <f>SUMIF(D10:D59,"&gt;0",V10:V59)</f>
        <v>0</v>
      </c>
      <c r="W7" s="271">
        <f>SUMIF(D10:D59,"&gt;0",W10:W59)</f>
        <v>0</v>
      </c>
      <c r="X7" s="272">
        <f ca="1">SUMPRODUCT((WEEKDAY(INDIRECT("$D$10:$D$"&amp;DAY(EOMONTH($D$10,0))+9))=1)*(INDIRECT("$AB$10:$AB$"&amp;DAY(EOMONTH($D$10,0))+9)))</f>
        <v>0</v>
      </c>
      <c r="Y7" s="272">
        <f ca="1">SUMPRODUCT((WEEKDAY(INDIRECT("$D$10:$D$"&amp;DAY(EOMONTH($D$10,0))+9))=1)*(INDIRECT("$AC$10:$AC$"&amp;DAY(EOMONTH($D$10,0))+9)))</f>
        <v>0</v>
      </c>
      <c r="Z7" s="271">
        <f ca="1">SUMPRODUCT((INDIRECT("$C$10:$C$"&amp;DAY(EOMONTH($D$10,0))+9)="férié")*(INDIRECT("$Z$10:$Z$"&amp;DAY(EOMONTH($D$10,0))+9)))</f>
        <v>0</v>
      </c>
      <c r="AA7" s="271">
        <f ca="1">SUMPRODUCT((INDIRECT("$C$10:$C$"&amp;DAY(EOMONTH($D$10,0))+9)="férié")*(INDIRECT("$AA$10:$AA$"&amp;DAY(EOMONTH($D$10,0))+9)))</f>
        <v>0</v>
      </c>
      <c r="AB7" s="271">
        <f>SUMIF(D10:D59,"&gt;0",AB10:AB59)</f>
        <v>0</v>
      </c>
      <c r="AC7" s="273">
        <f>SUMIF(D10:D59,"&gt;0",AC10:AC59)</f>
        <v>0</v>
      </c>
      <c r="AD7" s="23"/>
      <c r="AE7" s="311"/>
      <c r="AF7" s="312"/>
      <c r="AG7" s="23"/>
      <c r="AH7" s="10" t="s">
        <v>20</v>
      </c>
      <c r="AI7" s="2">
        <f ca="1">X7*24</f>
        <v>0</v>
      </c>
      <c r="AJ7" s="100">
        <v>0.99299999999999999</v>
      </c>
      <c r="AK7" s="203">
        <f t="shared" ca="1" si="0"/>
        <v>0</v>
      </c>
      <c r="AL7" s="23"/>
      <c r="AM7" s="23"/>
      <c r="AN7" s="23"/>
      <c r="AO7" s="23"/>
      <c r="AP7" s="23"/>
    </row>
    <row r="8" spans="1:42" ht="15.95" customHeight="1" thickBot="1">
      <c r="A8" s="23"/>
      <c r="B8" s="23"/>
      <c r="C8" s="23"/>
      <c r="D8" s="329"/>
      <c r="E8" s="168" t="s">
        <v>10</v>
      </c>
      <c r="F8" s="205"/>
      <c r="G8" s="204" t="s">
        <v>34</v>
      </c>
      <c r="H8" s="53" t="s">
        <v>34</v>
      </c>
      <c r="I8" s="210" t="s">
        <v>34</v>
      </c>
      <c r="J8" s="53" t="s">
        <v>34</v>
      </c>
      <c r="K8" s="56" t="s">
        <v>34</v>
      </c>
      <c r="L8" s="59" t="s">
        <v>47</v>
      </c>
      <c r="M8" s="165" t="s">
        <v>48</v>
      </c>
      <c r="N8" s="170" t="s">
        <v>11</v>
      </c>
      <c r="O8" s="333"/>
      <c r="P8" s="219">
        <v>0</v>
      </c>
      <c r="Q8" s="65">
        <f>IF(ISBLANK(F7),0/24,P9)</f>
        <v>0.25</v>
      </c>
      <c r="R8" s="65">
        <f>Q9</f>
        <v>0.875</v>
      </c>
      <c r="S8" s="65">
        <f>R9</f>
        <v>1</v>
      </c>
      <c r="T8" s="65">
        <f>S9</f>
        <v>1.25</v>
      </c>
      <c r="U8" s="66">
        <f>T9</f>
        <v>1.875</v>
      </c>
      <c r="V8" s="335" t="s">
        <v>44</v>
      </c>
      <c r="W8" s="336"/>
      <c r="X8" s="337" t="s">
        <v>4</v>
      </c>
      <c r="Y8" s="337"/>
      <c r="Z8" s="336" t="s">
        <v>3</v>
      </c>
      <c r="AA8" s="336"/>
      <c r="AB8" s="336" t="s">
        <v>2</v>
      </c>
      <c r="AC8" s="338"/>
      <c r="AD8" s="38"/>
      <c r="AE8" s="85" t="s">
        <v>61</v>
      </c>
      <c r="AF8" s="86">
        <f ca="1">SUMPRODUCT((INDIRECT("$C$10:$C$"&amp;COUNTIF($D$10:$D$59,"&gt;0")+9)="se")*(INDIRECT("$N$10:$N$"&amp;COUNTIF($D$10:$D$59,"&gt;0")+9)&gt;0))</f>
        <v>0</v>
      </c>
      <c r="AG8" s="23"/>
      <c r="AH8" s="10" t="s">
        <v>19</v>
      </c>
      <c r="AI8" s="2">
        <f ca="1">Y7*24</f>
        <v>0</v>
      </c>
      <c r="AJ8" s="100">
        <v>1.88</v>
      </c>
      <c r="AK8" s="203">
        <f t="shared" ca="1" si="0"/>
        <v>0</v>
      </c>
      <c r="AL8" s="23"/>
      <c r="AM8" s="23"/>
      <c r="AN8" s="23"/>
      <c r="AO8" s="23"/>
      <c r="AP8" s="23"/>
    </row>
    <row r="9" spans="1:42" ht="15.95" customHeight="1" thickBot="1">
      <c r="A9" s="23"/>
      <c r="B9" s="172" t="s">
        <v>5</v>
      </c>
      <c r="C9" s="173" t="s">
        <v>25</v>
      </c>
      <c r="D9" s="55" t="s">
        <v>12</v>
      </c>
      <c r="E9" s="55" t="s">
        <v>7</v>
      </c>
      <c r="F9" s="187" t="s">
        <v>13</v>
      </c>
      <c r="G9" s="54" t="s">
        <v>35</v>
      </c>
      <c r="H9" s="54" t="s">
        <v>36</v>
      </c>
      <c r="I9" s="211" t="s">
        <v>87</v>
      </c>
      <c r="J9" s="54" t="s">
        <v>45</v>
      </c>
      <c r="K9" s="57" t="s">
        <v>46</v>
      </c>
      <c r="L9" s="169">
        <f>SUM(L10:L59)</f>
        <v>0</v>
      </c>
      <c r="M9" s="188">
        <f>SUM(M10:M59)</f>
        <v>0</v>
      </c>
      <c r="N9" s="171" t="s">
        <v>108</v>
      </c>
      <c r="O9" s="334"/>
      <c r="P9" s="220">
        <v>0.25</v>
      </c>
      <c r="Q9" s="67">
        <f>F6</f>
        <v>0.875</v>
      </c>
      <c r="R9" s="67">
        <f>24/24</f>
        <v>1</v>
      </c>
      <c r="S9" s="67">
        <f>IF(ISBLANK(F7),Q9+24/24,IF(P9=0/24,Q9+24/24,P9+24/24))</f>
        <v>1.25</v>
      </c>
      <c r="T9" s="67">
        <f>Q9+24/24</f>
        <v>1.875</v>
      </c>
      <c r="U9" s="68">
        <v>2</v>
      </c>
      <c r="V9" s="339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09"/>
      <c r="X9" s="308">
        <f ca="1">SUMPRODUCT((WEEKDAY(INDIRECT("$D$10:$D$"&amp;DAY(EOMONTH($D$10,0))+9))=1)*(INDIRECT("$N$10:$N$"&amp;DAY(EOMONTH($D$10,0))+9)&gt;0))</f>
        <v>0</v>
      </c>
      <c r="Y9" s="308"/>
      <c r="Z9" s="309">
        <f ca="1">SUMPRODUCT((INDIRECT("$C$10:$C$"&amp;DAY(EOMONTH($D$10,0))+9)="férié")*(INDIRECT("$N$10:$N$"&amp;DAY(EOMONTH($D$10,0))+9)&gt;0))</f>
        <v>0</v>
      </c>
      <c r="AA9" s="309"/>
      <c r="AB9" s="309">
        <f>COUNTA(G10:G59)</f>
        <v>0</v>
      </c>
      <c r="AC9" s="310"/>
      <c r="AD9" s="38"/>
      <c r="AE9" s="311"/>
      <c r="AF9" s="312"/>
      <c r="AG9" s="23"/>
      <c r="AH9" s="10" t="s">
        <v>21</v>
      </c>
      <c r="AI9" s="2">
        <f ca="1">Z5*24</f>
        <v>0</v>
      </c>
      <c r="AJ9" s="100">
        <v>9.93</v>
      </c>
      <c r="AK9" s="203">
        <f t="shared" ca="1" si="0"/>
        <v>0</v>
      </c>
      <c r="AL9" s="23"/>
      <c r="AM9" s="23"/>
      <c r="AN9" s="23"/>
      <c r="AO9" s="23"/>
      <c r="AP9" s="23"/>
    </row>
    <row r="10" spans="1:42" ht="15.75">
      <c r="A10" s="23"/>
      <c r="B10" s="174">
        <v>1</v>
      </c>
      <c r="C10" s="52" t="str">
        <f>IF(D10="","",IF(COUNTIF(Fériés,D10)&gt;0,"Férié",IF(WEEKDAY(D10,2)&lt;=6,"Se","Dim")))</f>
        <v>Se</v>
      </c>
      <c r="D10" s="142">
        <f>DATE(An,4,1)</f>
        <v>42095</v>
      </c>
      <c r="E10" s="104"/>
      <c r="F10" s="104"/>
      <c r="G10" s="105"/>
      <c r="H10" s="105"/>
      <c r="I10" s="213" t="str">
        <f>IF(OR(G10="",H10=""),"",MOD(H10-G10,1)+(G10=H10))</f>
        <v/>
      </c>
      <c r="J10" s="108"/>
      <c r="K10" s="109"/>
      <c r="L10" s="195" t="str">
        <f>IF(N10*24&gt;=6,1,"")</f>
        <v/>
      </c>
      <c r="M10" s="236" t="str">
        <f t="shared" ref="M10:M59" si="1">IF(E10="Maitre chien",I10+J10+K10,"")</f>
        <v/>
      </c>
      <c r="N10" s="232">
        <f t="shared" ref="N10:N59" si="2">SUM(I10,J10,K10)</f>
        <v>0</v>
      </c>
      <c r="O10" s="112"/>
      <c r="P10" s="239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40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223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221"/>
      <c r="T10" s="222"/>
      <c r="U10" s="223"/>
      <c r="V10" s="252">
        <f t="shared" ref="V10:V59" si="3">IFERROR(SUMPRODUCT(($C10="se")*($AB10)),"")</f>
        <v>0</v>
      </c>
      <c r="W10" s="245">
        <f>IFERROR(SUMPRODUCT(($C10="se")*($AC10)),"")</f>
        <v>0</v>
      </c>
      <c r="X10" s="246">
        <f>IFERROR((WEEKDAY($D10)=1)*($AB10),"")</f>
        <v>0</v>
      </c>
      <c r="Y10" s="247">
        <f>IFERROR((WEEKDAY($D10)=1)*($AC10),"")</f>
        <v>0</v>
      </c>
      <c r="Z10" s="248">
        <f>IFERROR(SUMPRODUCT(($C10="férié")*($AB10)),"")</f>
        <v>0</v>
      </c>
      <c r="AA10" s="249">
        <f>IFERROR(SUMPRODUCT(($C10="férié")*($AC10)),"")</f>
        <v>0</v>
      </c>
      <c r="AB10" s="250">
        <f>SUM(J10,Q10,T10)</f>
        <v>0</v>
      </c>
      <c r="AC10" s="251">
        <f>SUM(K10,P10,R10,S10,U10)</f>
        <v>0</v>
      </c>
      <c r="AD10" s="38"/>
      <c r="AE10" s="85" t="s">
        <v>71</v>
      </c>
      <c r="AF10" s="192">
        <f>SUMIF(D10:D59,"&gt;0",AB10:AB59)</f>
        <v>0</v>
      </c>
      <c r="AG10" s="23"/>
      <c r="AH10" s="11" t="s">
        <v>22</v>
      </c>
      <c r="AI10" s="2">
        <f ca="1">SUM(AI5:AI9)</f>
        <v>0</v>
      </c>
      <c r="AJ10" s="100">
        <v>0.13100000000000001</v>
      </c>
      <c r="AK10" s="203">
        <f t="shared" ca="1" si="0"/>
        <v>0</v>
      </c>
      <c r="AL10" s="23"/>
      <c r="AM10" s="23"/>
      <c r="AN10" s="23"/>
      <c r="AO10" s="23"/>
      <c r="AP10" s="23"/>
    </row>
    <row r="11" spans="1:42" ht="16.5" thickBot="1">
      <c r="A11" s="23"/>
      <c r="B11" s="174">
        <v>2</v>
      </c>
      <c r="C11" s="52" t="str">
        <f>IF(D11="","",IF(COUNTIF(Fériés,D11)&gt;0,"Férié",IF(WEEKDAY(D11,2)&lt;=6,"Se","Dim")))</f>
        <v>Se</v>
      </c>
      <c r="D11" s="143">
        <f t="shared" ref="D11:D59" si="4">IF(D10="","",IF(MONTH(D10+1)=MONTH($D$10),D10+1,""))</f>
        <v>42096</v>
      </c>
      <c r="E11" s="106"/>
      <c r="F11" s="106"/>
      <c r="G11" s="107"/>
      <c r="H11" s="107"/>
      <c r="I11" s="214" t="str">
        <f t="shared" ref="I11:I59" si="5">IF(OR(G11="",H11=""),"",MOD(H11-G11,1)+(G11=H11))</f>
        <v/>
      </c>
      <c r="J11" s="110"/>
      <c r="K11" s="111"/>
      <c r="L11" s="196" t="str">
        <f t="shared" ref="L11:L59" si="6">IF(N11*24&gt;=6,1,"")</f>
        <v/>
      </c>
      <c r="M11" s="235" t="str">
        <f t="shared" si="1"/>
        <v/>
      </c>
      <c r="N11" s="233">
        <f t="shared" si="2"/>
        <v>0</v>
      </c>
      <c r="O11" s="113"/>
      <c r="P11" s="224" t="str">
        <f t="shared" ref="P11:P59" si="7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41" t="str">
        <f t="shared" ref="Q11:Q59" si="8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227" t="str">
        <f t="shared" ref="R11:R59" si="9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225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226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227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2">
        <f t="shared" si="3"/>
        <v>0</v>
      </c>
      <c r="W11" s="253">
        <f t="shared" ref="W11:W59" si="10">IFERROR(SUMPRODUCT(($C11="se")*($AC11)),"")</f>
        <v>0</v>
      </c>
      <c r="X11" s="254">
        <f t="shared" ref="X11:X59" si="11">IFERROR((WEEKDAY($D11)=1)*($AB11),"")</f>
        <v>0</v>
      </c>
      <c r="Y11" s="255">
        <f t="shared" ref="Y11:Y59" si="12">IFERROR((WEEKDAY($D11)=1)*($AC11),"")</f>
        <v>0</v>
      </c>
      <c r="Z11" s="256">
        <f t="shared" ref="Z11:Z59" si="13">IFERROR(SUMPRODUCT(($C11="férié")*($AB11)),"")</f>
        <v>0</v>
      </c>
      <c r="AA11" s="257">
        <f t="shared" ref="AA11:AA59" si="14">IFERROR(SUMPRODUCT(($C11="férié")*($AC11)),"")</f>
        <v>0</v>
      </c>
      <c r="AB11" s="258">
        <f t="shared" ref="AB11:AB59" si="15">SUM(J11,Q11,T11)</f>
        <v>0</v>
      </c>
      <c r="AC11" s="259">
        <f t="shared" ref="AC11:AC59" si="16">SUM(K11,P11,R11,S11,U11)</f>
        <v>0</v>
      </c>
      <c r="AD11" s="38"/>
      <c r="AE11" s="313"/>
      <c r="AF11" s="314"/>
      <c r="AG11" s="23"/>
      <c r="AH11" s="12" t="s">
        <v>24</v>
      </c>
      <c r="AI11" s="13">
        <f ca="1">SUM(AI6+AI8)</f>
        <v>0</v>
      </c>
      <c r="AJ11" s="101"/>
      <c r="AK11" s="201"/>
      <c r="AL11" s="23"/>
      <c r="AM11" s="23"/>
      <c r="AN11" s="23"/>
      <c r="AO11" s="23"/>
      <c r="AP11" s="23"/>
    </row>
    <row r="12" spans="1:42" ht="16.5" thickBot="1">
      <c r="A12" s="23"/>
      <c r="B12" s="174">
        <v>3</v>
      </c>
      <c r="C12" s="52" t="str">
        <f>IF(D12="","",IF(COUNTIF(Fériés,D12)&gt;0,"Férié",IF(WEEKDAY(D12,2)&lt;=6,"Se","Dim")))</f>
        <v>Se</v>
      </c>
      <c r="D12" s="143">
        <f t="shared" si="4"/>
        <v>42097</v>
      </c>
      <c r="E12" s="106"/>
      <c r="F12" s="106"/>
      <c r="G12" s="107"/>
      <c r="H12" s="107"/>
      <c r="I12" s="214" t="str">
        <f t="shared" si="5"/>
        <v/>
      </c>
      <c r="J12" s="110"/>
      <c r="K12" s="111"/>
      <c r="L12" s="196" t="str">
        <f t="shared" si="6"/>
        <v/>
      </c>
      <c r="M12" s="235" t="str">
        <f t="shared" si="1"/>
        <v/>
      </c>
      <c r="N12" s="233">
        <f t="shared" si="2"/>
        <v>0</v>
      </c>
      <c r="O12" s="113"/>
      <c r="P12" s="224" t="str">
        <f t="shared" si="7"/>
        <v/>
      </c>
      <c r="Q12" s="241" t="str">
        <f t="shared" si="8"/>
        <v/>
      </c>
      <c r="R12" s="227" t="str">
        <f t="shared" si="9"/>
        <v/>
      </c>
      <c r="S12" s="225" t="str">
        <f t="shared" ref="S12:S59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226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227" t="str">
        <f t="shared" si="18"/>
        <v/>
      </c>
      <c r="V12" s="252">
        <f t="shared" si="3"/>
        <v>0</v>
      </c>
      <c r="W12" s="253">
        <f t="shared" si="10"/>
        <v>0</v>
      </c>
      <c r="X12" s="254">
        <f t="shared" si="11"/>
        <v>0</v>
      </c>
      <c r="Y12" s="255">
        <f t="shared" si="12"/>
        <v>0</v>
      </c>
      <c r="Z12" s="256">
        <f t="shared" si="13"/>
        <v>0</v>
      </c>
      <c r="AA12" s="257">
        <f t="shared" si="14"/>
        <v>0</v>
      </c>
      <c r="AB12" s="258">
        <f t="shared" si="15"/>
        <v>0</v>
      </c>
      <c r="AC12" s="259">
        <f t="shared" si="16"/>
        <v>0</v>
      </c>
      <c r="AD12" s="38"/>
      <c r="AE12" s="85" t="s">
        <v>72</v>
      </c>
      <c r="AF12" s="192">
        <f>SUMIF(D10:D59,"&gt;0",AC10:AC59)</f>
        <v>0</v>
      </c>
      <c r="AG12" s="23"/>
      <c r="AH12" s="42"/>
      <c r="AI12" s="35"/>
      <c r="AJ12" s="16" t="s">
        <v>76</v>
      </c>
      <c r="AK12" s="199">
        <f ca="1">SUM(AK5:AK11)</f>
        <v>0</v>
      </c>
      <c r="AL12" s="23"/>
      <c r="AM12" s="23"/>
      <c r="AN12" s="23"/>
      <c r="AO12" s="23"/>
      <c r="AP12" s="23"/>
    </row>
    <row r="13" spans="1:42" ht="16.5" thickBot="1">
      <c r="A13" s="23"/>
      <c r="B13" s="174">
        <v>4</v>
      </c>
      <c r="C13" s="52" t="str">
        <f>IF(D13="","",IF(COUNTIF(Fériés,D13)&gt;0,"Férié",IF(WEEKDAY(D13,2)&lt;=6,"Se","Dim")))</f>
        <v>Se</v>
      </c>
      <c r="D13" s="143">
        <f t="shared" si="4"/>
        <v>42098</v>
      </c>
      <c r="E13" s="106"/>
      <c r="F13" s="106"/>
      <c r="G13" s="107"/>
      <c r="H13" s="107"/>
      <c r="I13" s="214" t="str">
        <f t="shared" si="5"/>
        <v/>
      </c>
      <c r="J13" s="110"/>
      <c r="K13" s="111"/>
      <c r="L13" s="196" t="str">
        <f t="shared" si="6"/>
        <v/>
      </c>
      <c r="M13" s="235" t="str">
        <f t="shared" si="1"/>
        <v/>
      </c>
      <c r="N13" s="233">
        <f t="shared" si="2"/>
        <v>0</v>
      </c>
      <c r="O13" s="113"/>
      <c r="P13" s="224" t="str">
        <f t="shared" si="7"/>
        <v/>
      </c>
      <c r="Q13" s="241" t="str">
        <f t="shared" si="8"/>
        <v/>
      </c>
      <c r="R13" s="227" t="str">
        <f t="shared" si="9"/>
        <v/>
      </c>
      <c r="S13" s="225" t="str">
        <f t="shared" si="17"/>
        <v/>
      </c>
      <c r="T13" s="226" t="str">
        <f t="shared" si="18"/>
        <v/>
      </c>
      <c r="U13" s="227" t="str">
        <f t="shared" si="18"/>
        <v/>
      </c>
      <c r="V13" s="252">
        <f t="shared" si="3"/>
        <v>0</v>
      </c>
      <c r="W13" s="253">
        <f t="shared" si="10"/>
        <v>0</v>
      </c>
      <c r="X13" s="254">
        <f t="shared" si="11"/>
        <v>0</v>
      </c>
      <c r="Y13" s="255">
        <f t="shared" si="12"/>
        <v>0</v>
      </c>
      <c r="Z13" s="256">
        <f t="shared" si="13"/>
        <v>0</v>
      </c>
      <c r="AA13" s="257">
        <f t="shared" si="14"/>
        <v>0</v>
      </c>
      <c r="AB13" s="258">
        <f t="shared" si="15"/>
        <v>0</v>
      </c>
      <c r="AC13" s="259">
        <f t="shared" si="16"/>
        <v>0</v>
      </c>
      <c r="AD13" s="38"/>
      <c r="AE13" s="297"/>
      <c r="AF13" s="298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.75">
      <c r="A14" s="23"/>
      <c r="B14" s="174">
        <v>5</v>
      </c>
      <c r="C14" s="52" t="str">
        <f>IF(D14="","",IF(COUNTIF(Fériés,D14)&gt;0,"Férié",IF(WEEKDAY(D14,2)&lt;=6,"Se","Dim")))</f>
        <v>Férié</v>
      </c>
      <c r="D14" s="143">
        <f t="shared" si="4"/>
        <v>42099</v>
      </c>
      <c r="E14" s="106"/>
      <c r="F14" s="106"/>
      <c r="G14" s="107"/>
      <c r="H14" s="107"/>
      <c r="I14" s="214" t="str">
        <f t="shared" si="5"/>
        <v/>
      </c>
      <c r="J14" s="110"/>
      <c r="K14" s="111"/>
      <c r="L14" s="196" t="str">
        <f t="shared" si="6"/>
        <v/>
      </c>
      <c r="M14" s="235" t="str">
        <f t="shared" si="1"/>
        <v/>
      </c>
      <c r="N14" s="233">
        <f t="shared" si="2"/>
        <v>0</v>
      </c>
      <c r="O14" s="113"/>
      <c r="P14" s="224" t="str">
        <f t="shared" si="7"/>
        <v/>
      </c>
      <c r="Q14" s="241" t="str">
        <f t="shared" si="8"/>
        <v/>
      </c>
      <c r="R14" s="227" t="str">
        <f t="shared" si="9"/>
        <v/>
      </c>
      <c r="S14" s="225" t="str">
        <f t="shared" si="17"/>
        <v/>
      </c>
      <c r="T14" s="226" t="str">
        <f t="shared" si="18"/>
        <v/>
      </c>
      <c r="U14" s="227" t="str">
        <f t="shared" si="18"/>
        <v/>
      </c>
      <c r="V14" s="252">
        <f t="shared" si="3"/>
        <v>0</v>
      </c>
      <c r="W14" s="253">
        <f t="shared" si="10"/>
        <v>0</v>
      </c>
      <c r="X14" s="254">
        <f t="shared" si="11"/>
        <v>0</v>
      </c>
      <c r="Y14" s="255">
        <f t="shared" si="12"/>
        <v>0</v>
      </c>
      <c r="Z14" s="256">
        <f t="shared" si="13"/>
        <v>0</v>
      </c>
      <c r="AA14" s="257">
        <f t="shared" si="14"/>
        <v>0</v>
      </c>
      <c r="AB14" s="258">
        <f t="shared" si="15"/>
        <v>0</v>
      </c>
      <c r="AC14" s="259">
        <f t="shared" si="16"/>
        <v>0</v>
      </c>
      <c r="AD14" s="38"/>
      <c r="AE14" s="87" t="s">
        <v>81</v>
      </c>
      <c r="AF14" s="88">
        <f ca="1">SUMPRODUCT((WEEKDAY(INDIRECT("$D$10:$D$"&amp;COUNTIF($D$10:$D$59,"&gt;0")+9),1)=1)*(INDIRECT("$N$10:$N$"&amp;COUNTIF($D$10:$D$59,"&gt;0")+9)&gt;0))</f>
        <v>0</v>
      </c>
      <c r="AG14" s="23"/>
      <c r="AH14" s="319" t="s">
        <v>16</v>
      </c>
      <c r="AI14" s="320"/>
      <c r="AJ14" s="320"/>
      <c r="AK14" s="321"/>
      <c r="AL14" s="23"/>
      <c r="AM14" s="23"/>
      <c r="AN14" s="23"/>
      <c r="AO14" s="23"/>
      <c r="AP14" s="23"/>
    </row>
    <row r="15" spans="1:42" ht="15.75">
      <c r="A15" s="23"/>
      <c r="B15" s="174">
        <v>6</v>
      </c>
      <c r="C15" s="52" t="str">
        <f>IF(D15="","",IF(COUNTIF(Fériés,D15)&gt;0,"Férié",IF(WEEKDAY(D15,2)&lt;=6,"Se","Dim")))</f>
        <v>Férié</v>
      </c>
      <c r="D15" s="143">
        <f t="shared" si="4"/>
        <v>42100</v>
      </c>
      <c r="E15" s="106"/>
      <c r="F15" s="106"/>
      <c r="G15" s="107"/>
      <c r="H15" s="107"/>
      <c r="I15" s="214" t="str">
        <f t="shared" si="5"/>
        <v/>
      </c>
      <c r="J15" s="110"/>
      <c r="K15" s="111"/>
      <c r="L15" s="196" t="str">
        <f t="shared" si="6"/>
        <v/>
      </c>
      <c r="M15" s="235" t="str">
        <f t="shared" si="1"/>
        <v/>
      </c>
      <c r="N15" s="233">
        <f t="shared" si="2"/>
        <v>0</v>
      </c>
      <c r="O15" s="113"/>
      <c r="P15" s="224" t="str">
        <f t="shared" si="7"/>
        <v/>
      </c>
      <c r="Q15" s="241" t="str">
        <f t="shared" si="8"/>
        <v/>
      </c>
      <c r="R15" s="227" t="str">
        <f t="shared" si="9"/>
        <v/>
      </c>
      <c r="S15" s="225" t="str">
        <f t="shared" si="17"/>
        <v/>
      </c>
      <c r="T15" s="226" t="str">
        <f t="shared" si="18"/>
        <v/>
      </c>
      <c r="U15" s="227" t="str">
        <f t="shared" si="18"/>
        <v/>
      </c>
      <c r="V15" s="252">
        <f t="shared" si="3"/>
        <v>0</v>
      </c>
      <c r="W15" s="253">
        <f t="shared" si="10"/>
        <v>0</v>
      </c>
      <c r="X15" s="254">
        <f t="shared" si="11"/>
        <v>0</v>
      </c>
      <c r="Y15" s="255">
        <f t="shared" si="12"/>
        <v>0</v>
      </c>
      <c r="Z15" s="256">
        <f t="shared" si="13"/>
        <v>0</v>
      </c>
      <c r="AA15" s="257">
        <f t="shared" si="14"/>
        <v>0</v>
      </c>
      <c r="AB15" s="258">
        <f t="shared" si="15"/>
        <v>0</v>
      </c>
      <c r="AC15" s="259">
        <f t="shared" si="16"/>
        <v>0</v>
      </c>
      <c r="AD15" s="38"/>
      <c r="AE15" s="311"/>
      <c r="AF15" s="312"/>
      <c r="AG15" s="23"/>
      <c r="AH15" s="79"/>
      <c r="AI15" s="80" t="s">
        <v>11</v>
      </c>
      <c r="AJ15" s="80" t="s">
        <v>23</v>
      </c>
      <c r="AK15" s="81" t="s">
        <v>11</v>
      </c>
      <c r="AL15" s="23"/>
      <c r="AM15" s="23"/>
      <c r="AN15" s="23"/>
      <c r="AO15" s="23"/>
      <c r="AP15" s="23"/>
    </row>
    <row r="16" spans="1:42" ht="15.75">
      <c r="A16" s="23"/>
      <c r="B16" s="174">
        <v>7</v>
      </c>
      <c r="C16" s="52" t="str">
        <f>IF(D16="","",IF(COUNTIF(Fériés,D16)&gt;0,"Férié",IF(WEEKDAY(D16,2)&lt;=6,"Se","Dim")))</f>
        <v>Se</v>
      </c>
      <c r="D16" s="143">
        <f t="shared" si="4"/>
        <v>42101</v>
      </c>
      <c r="E16" s="106"/>
      <c r="F16" s="106"/>
      <c r="G16" s="107"/>
      <c r="H16" s="107"/>
      <c r="I16" s="214" t="str">
        <f t="shared" si="5"/>
        <v/>
      </c>
      <c r="J16" s="110"/>
      <c r="K16" s="111"/>
      <c r="L16" s="196" t="str">
        <f t="shared" si="6"/>
        <v/>
      </c>
      <c r="M16" s="235" t="str">
        <f t="shared" si="1"/>
        <v/>
      </c>
      <c r="N16" s="233">
        <f t="shared" si="2"/>
        <v>0</v>
      </c>
      <c r="O16" s="113"/>
      <c r="P16" s="224" t="str">
        <f t="shared" si="7"/>
        <v/>
      </c>
      <c r="Q16" s="241" t="str">
        <f t="shared" si="8"/>
        <v/>
      </c>
      <c r="R16" s="227" t="str">
        <f t="shared" si="9"/>
        <v/>
      </c>
      <c r="S16" s="225" t="str">
        <f t="shared" si="17"/>
        <v/>
      </c>
      <c r="T16" s="226" t="str">
        <f t="shared" si="18"/>
        <v/>
      </c>
      <c r="U16" s="227" t="str">
        <f t="shared" si="18"/>
        <v/>
      </c>
      <c r="V16" s="252">
        <f t="shared" si="3"/>
        <v>0</v>
      </c>
      <c r="W16" s="253">
        <f t="shared" si="10"/>
        <v>0</v>
      </c>
      <c r="X16" s="254">
        <f t="shared" si="11"/>
        <v>0</v>
      </c>
      <c r="Y16" s="255">
        <f t="shared" si="12"/>
        <v>0</v>
      </c>
      <c r="Z16" s="256">
        <f t="shared" si="13"/>
        <v>0</v>
      </c>
      <c r="AA16" s="257">
        <f t="shared" si="14"/>
        <v>0</v>
      </c>
      <c r="AB16" s="258">
        <f t="shared" si="15"/>
        <v>0</v>
      </c>
      <c r="AC16" s="259">
        <f t="shared" si="16"/>
        <v>0</v>
      </c>
      <c r="AD16" s="38"/>
      <c r="AE16" s="87" t="s">
        <v>75</v>
      </c>
      <c r="AF16" s="193">
        <f ca="1">SUM(X7+Y7)</f>
        <v>0</v>
      </c>
      <c r="AG16" s="23"/>
      <c r="AH16" s="14" t="s">
        <v>78</v>
      </c>
      <c r="AI16" s="3">
        <f>SUM(L10:L59)</f>
        <v>0</v>
      </c>
      <c r="AJ16" s="102">
        <v>3.43</v>
      </c>
      <c r="AK16" s="200">
        <f>AI16*AJ16</f>
        <v>0</v>
      </c>
      <c r="AL16" s="23"/>
      <c r="AM16" s="23"/>
      <c r="AN16" s="23"/>
      <c r="AO16" s="23"/>
      <c r="AP16" s="23"/>
    </row>
    <row r="17" spans="1:42" ht="16.5" thickBot="1">
      <c r="A17" s="23"/>
      <c r="B17" s="174">
        <v>8</v>
      </c>
      <c r="C17" s="52" t="str">
        <f>IF(D17="","",IF(COUNTIF(Fériés,D17)&gt;0,"Férié",IF(WEEKDAY(D17,2)&lt;=6,"Se","Dim")))</f>
        <v>Se</v>
      </c>
      <c r="D17" s="143">
        <f t="shared" si="4"/>
        <v>42102</v>
      </c>
      <c r="E17" s="106"/>
      <c r="F17" s="106"/>
      <c r="G17" s="107"/>
      <c r="H17" s="107"/>
      <c r="I17" s="214" t="str">
        <f t="shared" si="5"/>
        <v/>
      </c>
      <c r="J17" s="110"/>
      <c r="K17" s="111"/>
      <c r="L17" s="196" t="str">
        <f t="shared" si="6"/>
        <v/>
      </c>
      <c r="M17" s="235" t="str">
        <f t="shared" si="1"/>
        <v/>
      </c>
      <c r="N17" s="233">
        <f t="shared" si="2"/>
        <v>0</v>
      </c>
      <c r="O17" s="113"/>
      <c r="P17" s="224" t="str">
        <f t="shared" si="7"/>
        <v/>
      </c>
      <c r="Q17" s="241" t="str">
        <f t="shared" si="8"/>
        <v/>
      </c>
      <c r="R17" s="227" t="str">
        <f t="shared" si="9"/>
        <v/>
      </c>
      <c r="S17" s="225" t="str">
        <f t="shared" si="17"/>
        <v/>
      </c>
      <c r="T17" s="226" t="str">
        <f t="shared" si="18"/>
        <v/>
      </c>
      <c r="U17" s="227" t="str">
        <f t="shared" si="18"/>
        <v/>
      </c>
      <c r="V17" s="252">
        <f t="shared" si="3"/>
        <v>0</v>
      </c>
      <c r="W17" s="253">
        <f t="shared" si="10"/>
        <v>0</v>
      </c>
      <c r="X17" s="254">
        <f t="shared" si="11"/>
        <v>0</v>
      </c>
      <c r="Y17" s="255">
        <f t="shared" si="12"/>
        <v>0</v>
      </c>
      <c r="Z17" s="256">
        <f t="shared" si="13"/>
        <v>0</v>
      </c>
      <c r="AA17" s="257">
        <f t="shared" si="14"/>
        <v>0</v>
      </c>
      <c r="AB17" s="258">
        <f t="shared" si="15"/>
        <v>0</v>
      </c>
      <c r="AC17" s="259">
        <f t="shared" si="16"/>
        <v>0</v>
      </c>
      <c r="AD17" s="38"/>
      <c r="AE17" s="311"/>
      <c r="AF17" s="312"/>
      <c r="AG17" s="23"/>
      <c r="AH17" s="15" t="s">
        <v>77</v>
      </c>
      <c r="AI17" s="82">
        <f>SUM(M10:M59)*24</f>
        <v>0</v>
      </c>
      <c r="AJ17" s="101">
        <v>0.81</v>
      </c>
      <c r="AK17" s="198">
        <f>AI17*AJ17</f>
        <v>0</v>
      </c>
      <c r="AL17" s="23"/>
      <c r="AM17" s="23"/>
      <c r="AN17" s="23"/>
      <c r="AO17" s="23"/>
      <c r="AP17" s="23"/>
    </row>
    <row r="18" spans="1:42" ht="16.5" thickBot="1">
      <c r="A18" s="23"/>
      <c r="B18" s="174">
        <v>9</v>
      </c>
      <c r="C18" s="52" t="str">
        <f>IF(D18="","",IF(COUNTIF(Fériés,D18)&gt;0,"Férié",IF(WEEKDAY(D18,2)&lt;=6,"Se","Dim")))</f>
        <v>Se</v>
      </c>
      <c r="D18" s="143">
        <f t="shared" si="4"/>
        <v>42103</v>
      </c>
      <c r="E18" s="106"/>
      <c r="F18" s="106"/>
      <c r="G18" s="107"/>
      <c r="H18" s="107"/>
      <c r="I18" s="214" t="str">
        <f t="shared" si="5"/>
        <v/>
      </c>
      <c r="J18" s="110"/>
      <c r="K18" s="111"/>
      <c r="L18" s="196" t="str">
        <f t="shared" si="6"/>
        <v/>
      </c>
      <c r="M18" s="235" t="str">
        <f t="shared" si="1"/>
        <v/>
      </c>
      <c r="N18" s="233">
        <f t="shared" si="2"/>
        <v>0</v>
      </c>
      <c r="O18" s="113"/>
      <c r="P18" s="224" t="str">
        <f t="shared" si="7"/>
        <v/>
      </c>
      <c r="Q18" s="241" t="str">
        <f t="shared" si="8"/>
        <v/>
      </c>
      <c r="R18" s="227" t="str">
        <f t="shared" si="9"/>
        <v/>
      </c>
      <c r="S18" s="225" t="str">
        <f t="shared" si="17"/>
        <v/>
      </c>
      <c r="T18" s="226" t="str">
        <f t="shared" si="18"/>
        <v/>
      </c>
      <c r="U18" s="227" t="str">
        <f t="shared" si="18"/>
        <v/>
      </c>
      <c r="V18" s="252">
        <f t="shared" si="3"/>
        <v>0</v>
      </c>
      <c r="W18" s="253">
        <f t="shared" si="10"/>
        <v>0</v>
      </c>
      <c r="X18" s="254">
        <f t="shared" si="11"/>
        <v>0</v>
      </c>
      <c r="Y18" s="255">
        <f t="shared" si="12"/>
        <v>0</v>
      </c>
      <c r="Z18" s="256">
        <f t="shared" si="13"/>
        <v>0</v>
      </c>
      <c r="AA18" s="257">
        <f t="shared" si="14"/>
        <v>0</v>
      </c>
      <c r="AB18" s="258">
        <f t="shared" si="15"/>
        <v>0</v>
      </c>
      <c r="AC18" s="259">
        <f t="shared" si="16"/>
        <v>0</v>
      </c>
      <c r="AD18" s="38"/>
      <c r="AE18" s="85" t="s">
        <v>73</v>
      </c>
      <c r="AF18" s="192">
        <f ca="1">SUMPRODUCT((INDIRECT("$C$10:$C$"&amp;COUNTIF($D$10:$D$59,"&gt;0")+9)="dim")*(INDIRECT("$AB$10:$AB$"&amp;COUNTIF($D$10:$D$59,"&gt;0")+9)))</f>
        <v>0</v>
      </c>
      <c r="AG18" s="23"/>
      <c r="AH18" s="43"/>
      <c r="AI18" s="44"/>
      <c r="AJ18" s="16" t="s">
        <v>76</v>
      </c>
      <c r="AK18" s="199">
        <f>SUM(AK16:AK17)</f>
        <v>0</v>
      </c>
      <c r="AL18" s="23"/>
      <c r="AM18" s="23"/>
      <c r="AN18" s="23"/>
      <c r="AO18" s="23"/>
      <c r="AP18" s="23"/>
    </row>
    <row r="19" spans="1:42" ht="16.5" thickBot="1">
      <c r="A19" s="23"/>
      <c r="B19" s="174">
        <v>10</v>
      </c>
      <c r="C19" s="52" t="str">
        <f>IF(D19="","",IF(COUNTIF(Fériés,D19)&gt;0,"Férié",IF(WEEKDAY(D19,2)&lt;=6,"Se","Dim")))</f>
        <v>Se</v>
      </c>
      <c r="D19" s="143">
        <f t="shared" si="4"/>
        <v>42104</v>
      </c>
      <c r="E19" s="106"/>
      <c r="F19" s="106"/>
      <c r="G19" s="107"/>
      <c r="H19" s="107"/>
      <c r="I19" s="214" t="str">
        <f t="shared" si="5"/>
        <v/>
      </c>
      <c r="J19" s="110"/>
      <c r="K19" s="111"/>
      <c r="L19" s="196" t="str">
        <f t="shared" si="6"/>
        <v/>
      </c>
      <c r="M19" s="235" t="str">
        <f t="shared" si="1"/>
        <v/>
      </c>
      <c r="N19" s="233">
        <f t="shared" si="2"/>
        <v>0</v>
      </c>
      <c r="O19" s="113"/>
      <c r="P19" s="224" t="str">
        <f t="shared" si="7"/>
        <v/>
      </c>
      <c r="Q19" s="241" t="str">
        <f t="shared" si="8"/>
        <v/>
      </c>
      <c r="R19" s="227" t="str">
        <f t="shared" si="9"/>
        <v/>
      </c>
      <c r="S19" s="225" t="str">
        <f t="shared" si="17"/>
        <v/>
      </c>
      <c r="T19" s="226" t="str">
        <f t="shared" si="18"/>
        <v/>
      </c>
      <c r="U19" s="227" t="str">
        <f t="shared" si="18"/>
        <v/>
      </c>
      <c r="V19" s="252">
        <f t="shared" si="3"/>
        <v>0</v>
      </c>
      <c r="W19" s="253">
        <f t="shared" si="10"/>
        <v>0</v>
      </c>
      <c r="X19" s="254">
        <f t="shared" si="11"/>
        <v>0</v>
      </c>
      <c r="Y19" s="255">
        <f t="shared" si="12"/>
        <v>0</v>
      </c>
      <c r="Z19" s="256">
        <f t="shared" si="13"/>
        <v>0</v>
      </c>
      <c r="AA19" s="257">
        <f t="shared" si="14"/>
        <v>0</v>
      </c>
      <c r="AB19" s="258">
        <f t="shared" si="15"/>
        <v>0</v>
      </c>
      <c r="AC19" s="259">
        <f t="shared" si="16"/>
        <v>0</v>
      </c>
      <c r="AD19" s="38"/>
      <c r="AE19" s="297"/>
      <c r="AF19" s="298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.75">
      <c r="A20" s="23"/>
      <c r="B20" s="174">
        <v>11</v>
      </c>
      <c r="C20" s="52" t="str">
        <f>IF(D20="","",IF(COUNTIF(Fériés,D20)&gt;0,"Férié",IF(WEEKDAY(D20,2)&lt;=6,"Se","Dim")))</f>
        <v>Se</v>
      </c>
      <c r="D20" s="143">
        <f t="shared" si="4"/>
        <v>42105</v>
      </c>
      <c r="E20" s="106"/>
      <c r="F20" s="106"/>
      <c r="G20" s="107"/>
      <c r="H20" s="107"/>
      <c r="I20" s="214" t="str">
        <f t="shared" si="5"/>
        <v/>
      </c>
      <c r="J20" s="110"/>
      <c r="K20" s="111"/>
      <c r="L20" s="196" t="str">
        <f t="shared" si="6"/>
        <v/>
      </c>
      <c r="M20" s="235" t="str">
        <f t="shared" si="1"/>
        <v/>
      </c>
      <c r="N20" s="233">
        <f t="shared" si="2"/>
        <v>0</v>
      </c>
      <c r="O20" s="113"/>
      <c r="P20" s="224" t="str">
        <f t="shared" si="7"/>
        <v/>
      </c>
      <c r="Q20" s="241" t="str">
        <f t="shared" si="8"/>
        <v/>
      </c>
      <c r="R20" s="227" t="str">
        <f t="shared" si="9"/>
        <v/>
      </c>
      <c r="S20" s="225" t="str">
        <f t="shared" si="17"/>
        <v/>
      </c>
      <c r="T20" s="226" t="str">
        <f t="shared" si="18"/>
        <v/>
      </c>
      <c r="U20" s="227" t="str">
        <f t="shared" si="18"/>
        <v/>
      </c>
      <c r="V20" s="252">
        <f t="shared" si="3"/>
        <v>0</v>
      </c>
      <c r="W20" s="253">
        <f t="shared" si="10"/>
        <v>0</v>
      </c>
      <c r="X20" s="254">
        <f t="shared" si="11"/>
        <v>0</v>
      </c>
      <c r="Y20" s="255">
        <f t="shared" si="12"/>
        <v>0</v>
      </c>
      <c r="Z20" s="256">
        <f t="shared" si="13"/>
        <v>0</v>
      </c>
      <c r="AA20" s="257">
        <f t="shared" si="14"/>
        <v>0</v>
      </c>
      <c r="AB20" s="258">
        <f t="shared" si="15"/>
        <v>0</v>
      </c>
      <c r="AC20" s="259">
        <f t="shared" si="16"/>
        <v>0</v>
      </c>
      <c r="AD20" s="38"/>
      <c r="AE20" s="85" t="s">
        <v>74</v>
      </c>
      <c r="AF20" s="192">
        <f ca="1">SUMPRODUCT((INDIRECT("$C$10:$C$"&amp;COUNTIF($D$10:$D$59,"&gt;0")+9)="dim")*(INDIRECT("$AC$10:$AC$"&amp;COUNTIF($D$10:$D$59,"&gt;0")+9)))</f>
        <v>0</v>
      </c>
      <c r="AG20" s="23"/>
      <c r="AH20" s="322" t="s">
        <v>82</v>
      </c>
      <c r="AI20" s="323"/>
      <c r="AJ20" s="323"/>
      <c r="AK20" s="324"/>
      <c r="AL20" s="23"/>
      <c r="AM20" s="23"/>
      <c r="AN20" s="23"/>
      <c r="AO20" s="23"/>
      <c r="AP20" s="23"/>
    </row>
    <row r="21" spans="1:42" ht="15.75">
      <c r="A21" s="23"/>
      <c r="B21" s="174">
        <v>12</v>
      </c>
      <c r="C21" s="52" t="str">
        <f>IF(D21="","",IF(COUNTIF(Fériés,D21)&gt;0,"Férié",IF(WEEKDAY(D21,2)&lt;=6,"Se","Dim")))</f>
        <v>Dim</v>
      </c>
      <c r="D21" s="143">
        <f t="shared" si="4"/>
        <v>42106</v>
      </c>
      <c r="E21" s="106"/>
      <c r="F21" s="106"/>
      <c r="G21" s="107"/>
      <c r="H21" s="107"/>
      <c r="I21" s="214" t="str">
        <f t="shared" si="5"/>
        <v/>
      </c>
      <c r="J21" s="110"/>
      <c r="K21" s="111"/>
      <c r="L21" s="196" t="str">
        <f t="shared" si="6"/>
        <v/>
      </c>
      <c r="M21" s="235" t="str">
        <f t="shared" si="1"/>
        <v/>
      </c>
      <c r="N21" s="233">
        <f t="shared" si="2"/>
        <v>0</v>
      </c>
      <c r="O21" s="113"/>
      <c r="P21" s="224" t="str">
        <f t="shared" si="7"/>
        <v/>
      </c>
      <c r="Q21" s="241" t="str">
        <f t="shared" si="8"/>
        <v/>
      </c>
      <c r="R21" s="227" t="str">
        <f t="shared" si="9"/>
        <v/>
      </c>
      <c r="S21" s="225" t="str">
        <f t="shared" si="17"/>
        <v/>
      </c>
      <c r="T21" s="226" t="str">
        <f t="shared" si="18"/>
        <v/>
      </c>
      <c r="U21" s="227" t="str">
        <f t="shared" si="18"/>
        <v/>
      </c>
      <c r="V21" s="252">
        <f t="shared" si="3"/>
        <v>0</v>
      </c>
      <c r="W21" s="253">
        <f t="shared" si="10"/>
        <v>0</v>
      </c>
      <c r="X21" s="254">
        <f t="shared" si="11"/>
        <v>0</v>
      </c>
      <c r="Y21" s="255">
        <f t="shared" si="12"/>
        <v>0</v>
      </c>
      <c r="Z21" s="256">
        <f t="shared" si="13"/>
        <v>0</v>
      </c>
      <c r="AA21" s="257">
        <f t="shared" si="14"/>
        <v>0</v>
      </c>
      <c r="AB21" s="258">
        <f t="shared" si="15"/>
        <v>0</v>
      </c>
      <c r="AC21" s="259">
        <f t="shared" si="16"/>
        <v>0</v>
      </c>
      <c r="AD21" s="38"/>
      <c r="AE21" s="297"/>
      <c r="AF21" s="298"/>
      <c r="AG21" s="23"/>
      <c r="AH21" s="315" t="str">
        <f>Réglages!Q20</f>
        <v>Carte SST</v>
      </c>
      <c r="AI21" s="316"/>
      <c r="AJ21" s="317">
        <f>Réglages!S20</f>
        <v>42402</v>
      </c>
      <c r="AK21" s="318"/>
      <c r="AL21" s="23"/>
      <c r="AM21" s="23"/>
      <c r="AN21" s="23"/>
      <c r="AO21" s="23"/>
      <c r="AP21" s="23"/>
    </row>
    <row r="22" spans="1:42" ht="15.75">
      <c r="A22" s="23"/>
      <c r="B22" s="174">
        <v>13</v>
      </c>
      <c r="C22" s="52" t="str">
        <f>IF(D22="","",IF(COUNTIF(Fériés,D22)&gt;0,"Férié",IF(WEEKDAY(D22,2)&lt;=6,"Se","Dim")))</f>
        <v>Se</v>
      </c>
      <c r="D22" s="143">
        <f t="shared" si="4"/>
        <v>42107</v>
      </c>
      <c r="E22" s="106"/>
      <c r="F22" s="106"/>
      <c r="G22" s="107"/>
      <c r="H22" s="107"/>
      <c r="I22" s="214" t="str">
        <f t="shared" si="5"/>
        <v/>
      </c>
      <c r="J22" s="110"/>
      <c r="K22" s="111"/>
      <c r="L22" s="196" t="str">
        <f t="shared" si="6"/>
        <v/>
      </c>
      <c r="M22" s="235" t="str">
        <f t="shared" si="1"/>
        <v/>
      </c>
      <c r="N22" s="233">
        <f t="shared" si="2"/>
        <v>0</v>
      </c>
      <c r="O22" s="113"/>
      <c r="P22" s="224" t="str">
        <f t="shared" si="7"/>
        <v/>
      </c>
      <c r="Q22" s="241" t="str">
        <f t="shared" si="8"/>
        <v/>
      </c>
      <c r="R22" s="227" t="str">
        <f t="shared" si="9"/>
        <v/>
      </c>
      <c r="S22" s="225" t="str">
        <f t="shared" si="17"/>
        <v/>
      </c>
      <c r="T22" s="226" t="str">
        <f t="shared" si="18"/>
        <v/>
      </c>
      <c r="U22" s="227" t="str">
        <f t="shared" si="18"/>
        <v/>
      </c>
      <c r="V22" s="252">
        <f t="shared" si="3"/>
        <v>0</v>
      </c>
      <c r="W22" s="253">
        <f t="shared" si="10"/>
        <v>0</v>
      </c>
      <c r="X22" s="254">
        <f t="shared" si="11"/>
        <v>0</v>
      </c>
      <c r="Y22" s="255">
        <f t="shared" si="12"/>
        <v>0</v>
      </c>
      <c r="Z22" s="256">
        <f t="shared" si="13"/>
        <v>0</v>
      </c>
      <c r="AA22" s="257">
        <f t="shared" si="14"/>
        <v>0</v>
      </c>
      <c r="AB22" s="258">
        <f t="shared" si="15"/>
        <v>0</v>
      </c>
      <c r="AC22" s="259">
        <f t="shared" si="16"/>
        <v>0</v>
      </c>
      <c r="AD22" s="38"/>
      <c r="AE22" s="85" t="s">
        <v>80</v>
      </c>
      <c r="AF22" s="89">
        <f ca="1">SUMPRODUCT((INDIRECT("$C$10:$C$"&amp;COUNTIF($D$10:$D$59,"&gt;0")+9)="férié")*(INDIRECT("$N$10:$N$"&amp;COUNTIF($D$10:$D$59,"&gt;0")+9)&gt;0))</f>
        <v>0</v>
      </c>
      <c r="AG22" s="23"/>
      <c r="AH22" s="293" t="str">
        <f>Réglages!Q21</f>
        <v>HOBS-BE (Manœuvre)</v>
      </c>
      <c r="AI22" s="294"/>
      <c r="AJ22" s="291">
        <f>Réglages!S21</f>
        <v>42461</v>
      </c>
      <c r="AK22" s="292"/>
      <c r="AL22" s="23"/>
      <c r="AM22" s="23"/>
      <c r="AN22" s="23"/>
      <c r="AO22" s="23"/>
      <c r="AP22" s="23"/>
    </row>
    <row r="23" spans="1:42" ht="15.75">
      <c r="A23" s="23"/>
      <c r="B23" s="174">
        <v>14</v>
      </c>
      <c r="C23" s="52" t="str">
        <f>IF(D23="","",IF(COUNTIF(Fériés,D23)&gt;0,"Férié",IF(WEEKDAY(D23,2)&lt;=6,"Se","Dim")))</f>
        <v>Se</v>
      </c>
      <c r="D23" s="143">
        <f t="shared" si="4"/>
        <v>42108</v>
      </c>
      <c r="E23" s="106"/>
      <c r="F23" s="106"/>
      <c r="G23" s="107"/>
      <c r="H23" s="107"/>
      <c r="I23" s="214" t="str">
        <f t="shared" si="5"/>
        <v/>
      </c>
      <c r="J23" s="110"/>
      <c r="K23" s="111"/>
      <c r="L23" s="196" t="str">
        <f t="shared" si="6"/>
        <v/>
      </c>
      <c r="M23" s="235" t="str">
        <f t="shared" si="1"/>
        <v/>
      </c>
      <c r="N23" s="233">
        <f t="shared" si="2"/>
        <v>0</v>
      </c>
      <c r="O23" s="113"/>
      <c r="P23" s="224" t="str">
        <f t="shared" si="7"/>
        <v/>
      </c>
      <c r="Q23" s="241" t="str">
        <f t="shared" si="8"/>
        <v/>
      </c>
      <c r="R23" s="227" t="str">
        <f t="shared" si="9"/>
        <v/>
      </c>
      <c r="S23" s="225" t="str">
        <f t="shared" si="17"/>
        <v/>
      </c>
      <c r="T23" s="226" t="str">
        <f t="shared" si="18"/>
        <v/>
      </c>
      <c r="U23" s="227" t="str">
        <f t="shared" si="18"/>
        <v/>
      </c>
      <c r="V23" s="252">
        <f t="shared" si="3"/>
        <v>0</v>
      </c>
      <c r="W23" s="253">
        <f t="shared" si="10"/>
        <v>0</v>
      </c>
      <c r="X23" s="254">
        <f t="shared" si="11"/>
        <v>0</v>
      </c>
      <c r="Y23" s="255">
        <f t="shared" si="12"/>
        <v>0</v>
      </c>
      <c r="Z23" s="256">
        <f t="shared" si="13"/>
        <v>0</v>
      </c>
      <c r="AA23" s="257">
        <f t="shared" si="14"/>
        <v>0</v>
      </c>
      <c r="AB23" s="258">
        <f t="shared" si="15"/>
        <v>0</v>
      </c>
      <c r="AC23" s="259">
        <f t="shared" si="16"/>
        <v>0</v>
      </c>
      <c r="AD23" s="38"/>
      <c r="AE23" s="299"/>
      <c r="AF23" s="300"/>
      <c r="AG23" s="23"/>
      <c r="AH23" s="293" t="str">
        <f>Réglages!Q22</f>
        <v>SSIAP 1</v>
      </c>
      <c r="AI23" s="294"/>
      <c r="AJ23" s="291">
        <f>Réglages!S22</f>
        <v>42552</v>
      </c>
      <c r="AK23" s="292"/>
      <c r="AL23" s="23"/>
      <c r="AM23" s="23"/>
      <c r="AN23" s="23"/>
      <c r="AO23" s="23"/>
      <c r="AP23" s="23"/>
    </row>
    <row r="24" spans="1:42" ht="16.5" thickBot="1">
      <c r="A24" s="23"/>
      <c r="B24" s="174">
        <v>15</v>
      </c>
      <c r="C24" s="52" t="str">
        <f>IF(D24="","",IF(COUNTIF(Fériés,D24)&gt;0,"Férié",IF(WEEKDAY(D24,2)&lt;=6,"Se","Dim")))</f>
        <v>Se</v>
      </c>
      <c r="D24" s="143">
        <f t="shared" si="4"/>
        <v>42109</v>
      </c>
      <c r="E24" s="106"/>
      <c r="F24" s="106"/>
      <c r="G24" s="107"/>
      <c r="H24" s="107"/>
      <c r="I24" s="214" t="str">
        <f t="shared" si="5"/>
        <v/>
      </c>
      <c r="J24" s="110"/>
      <c r="K24" s="111"/>
      <c r="L24" s="196" t="str">
        <f t="shared" si="6"/>
        <v/>
      </c>
      <c r="M24" s="235" t="str">
        <f t="shared" si="1"/>
        <v/>
      </c>
      <c r="N24" s="233">
        <f t="shared" si="2"/>
        <v>0</v>
      </c>
      <c r="O24" s="113"/>
      <c r="P24" s="224" t="str">
        <f t="shared" si="7"/>
        <v/>
      </c>
      <c r="Q24" s="241" t="str">
        <f t="shared" si="8"/>
        <v/>
      </c>
      <c r="R24" s="227" t="str">
        <f t="shared" si="9"/>
        <v/>
      </c>
      <c r="S24" s="225" t="str">
        <f t="shared" si="17"/>
        <v/>
      </c>
      <c r="T24" s="226" t="str">
        <f t="shared" si="18"/>
        <v/>
      </c>
      <c r="U24" s="227" t="str">
        <f t="shared" si="18"/>
        <v/>
      </c>
      <c r="V24" s="252">
        <f t="shared" si="3"/>
        <v>0</v>
      </c>
      <c r="W24" s="253">
        <f t="shared" si="10"/>
        <v>0</v>
      </c>
      <c r="X24" s="254">
        <f t="shared" si="11"/>
        <v>0</v>
      </c>
      <c r="Y24" s="255">
        <f t="shared" si="12"/>
        <v>0</v>
      </c>
      <c r="Z24" s="256">
        <f t="shared" si="13"/>
        <v>0</v>
      </c>
      <c r="AA24" s="257">
        <f t="shared" si="14"/>
        <v>0</v>
      </c>
      <c r="AB24" s="258">
        <f t="shared" si="15"/>
        <v>0</v>
      </c>
      <c r="AC24" s="259">
        <f t="shared" si="16"/>
        <v>0</v>
      </c>
      <c r="AD24" s="38"/>
      <c r="AE24" s="85" t="s">
        <v>68</v>
      </c>
      <c r="AF24" s="192">
        <f ca="1">SUM(Z7+AA7)</f>
        <v>0</v>
      </c>
      <c r="AG24" s="23"/>
      <c r="AH24" s="295" t="str">
        <f>Réglages!Q23</f>
        <v>Carte PRO CNAPS</v>
      </c>
      <c r="AI24" s="296"/>
      <c r="AJ24" s="303">
        <f>Réglages!S23</f>
        <v>43405</v>
      </c>
      <c r="AK24" s="304"/>
      <c r="AL24" s="23"/>
      <c r="AM24" s="23"/>
      <c r="AN24" s="23"/>
      <c r="AO24" s="23"/>
      <c r="AP24" s="23"/>
    </row>
    <row r="25" spans="1:42" ht="15.75">
      <c r="A25" s="23"/>
      <c r="B25" s="174">
        <v>16</v>
      </c>
      <c r="C25" s="52" t="str">
        <f>IF(D25="","",IF(COUNTIF(Fériés,D25)&gt;0,"Férié",IF(WEEKDAY(D25,2)&lt;=6,"Se","Dim")))</f>
        <v>Se</v>
      </c>
      <c r="D25" s="143">
        <f t="shared" si="4"/>
        <v>42110</v>
      </c>
      <c r="E25" s="106"/>
      <c r="F25" s="106"/>
      <c r="G25" s="107"/>
      <c r="H25" s="107"/>
      <c r="I25" s="214" t="str">
        <f t="shared" si="5"/>
        <v/>
      </c>
      <c r="J25" s="110"/>
      <c r="K25" s="111"/>
      <c r="L25" s="196" t="str">
        <f t="shared" si="6"/>
        <v/>
      </c>
      <c r="M25" s="235" t="str">
        <f t="shared" si="1"/>
        <v/>
      </c>
      <c r="N25" s="233">
        <f t="shared" si="2"/>
        <v>0</v>
      </c>
      <c r="O25" s="113"/>
      <c r="P25" s="224" t="str">
        <f t="shared" si="7"/>
        <v/>
      </c>
      <c r="Q25" s="241" t="str">
        <f t="shared" si="8"/>
        <v/>
      </c>
      <c r="R25" s="227" t="str">
        <f t="shared" si="9"/>
        <v/>
      </c>
      <c r="S25" s="225" t="str">
        <f t="shared" si="17"/>
        <v/>
      </c>
      <c r="T25" s="226" t="str">
        <f t="shared" si="18"/>
        <v/>
      </c>
      <c r="U25" s="227" t="str">
        <f t="shared" si="18"/>
        <v/>
      </c>
      <c r="V25" s="252">
        <f t="shared" si="3"/>
        <v>0</v>
      </c>
      <c r="W25" s="253">
        <f t="shared" si="10"/>
        <v>0</v>
      </c>
      <c r="X25" s="254">
        <f t="shared" si="11"/>
        <v>0</v>
      </c>
      <c r="Y25" s="255">
        <f t="shared" si="12"/>
        <v>0</v>
      </c>
      <c r="Z25" s="256">
        <f t="shared" si="13"/>
        <v>0</v>
      </c>
      <c r="AA25" s="257">
        <f t="shared" si="14"/>
        <v>0</v>
      </c>
      <c r="AB25" s="258">
        <f t="shared" si="15"/>
        <v>0</v>
      </c>
      <c r="AC25" s="259">
        <f t="shared" si="16"/>
        <v>0</v>
      </c>
      <c r="AD25" s="38"/>
      <c r="AE25" s="297"/>
      <c r="AF25" s="298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5.95" customHeight="1">
      <c r="A26" s="23"/>
      <c r="B26" s="174">
        <v>17</v>
      </c>
      <c r="C26" s="52" t="str">
        <f>IF(D26="","",IF(COUNTIF(Fériés,D26)&gt;0,"Férié",IF(WEEKDAY(D26,2)&lt;=6,"Se","Dim")))</f>
        <v>Se</v>
      </c>
      <c r="D26" s="143">
        <f t="shared" si="4"/>
        <v>42111</v>
      </c>
      <c r="E26" s="106"/>
      <c r="F26" s="106"/>
      <c r="G26" s="107"/>
      <c r="H26" s="107"/>
      <c r="I26" s="214" t="str">
        <f t="shared" si="5"/>
        <v/>
      </c>
      <c r="J26" s="110"/>
      <c r="K26" s="111"/>
      <c r="L26" s="196" t="str">
        <f t="shared" si="6"/>
        <v/>
      </c>
      <c r="M26" s="235" t="str">
        <f t="shared" si="1"/>
        <v/>
      </c>
      <c r="N26" s="233">
        <f t="shared" si="2"/>
        <v>0</v>
      </c>
      <c r="O26" s="113"/>
      <c r="P26" s="224" t="str">
        <f t="shared" si="7"/>
        <v/>
      </c>
      <c r="Q26" s="241" t="str">
        <f t="shared" si="8"/>
        <v/>
      </c>
      <c r="R26" s="227" t="str">
        <f t="shared" si="9"/>
        <v/>
      </c>
      <c r="S26" s="225" t="str">
        <f t="shared" si="17"/>
        <v/>
      </c>
      <c r="T26" s="226" t="str">
        <f t="shared" si="18"/>
        <v/>
      </c>
      <c r="U26" s="227" t="str">
        <f t="shared" si="18"/>
        <v/>
      </c>
      <c r="V26" s="252">
        <f t="shared" si="3"/>
        <v>0</v>
      </c>
      <c r="W26" s="253">
        <f t="shared" si="10"/>
        <v>0</v>
      </c>
      <c r="X26" s="254">
        <f t="shared" si="11"/>
        <v>0</v>
      </c>
      <c r="Y26" s="255">
        <f t="shared" si="12"/>
        <v>0</v>
      </c>
      <c r="Z26" s="256">
        <f t="shared" si="13"/>
        <v>0</v>
      </c>
      <c r="AA26" s="257">
        <f t="shared" si="14"/>
        <v>0</v>
      </c>
      <c r="AB26" s="258">
        <f t="shared" si="15"/>
        <v>0</v>
      </c>
      <c r="AC26" s="259">
        <f t="shared" si="16"/>
        <v>0</v>
      </c>
      <c r="AD26" s="38"/>
      <c r="AE26" s="85" t="s">
        <v>69</v>
      </c>
      <c r="AF26" s="192">
        <f ca="1">SUM(Z7)</f>
        <v>0</v>
      </c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5.95" customHeight="1">
      <c r="A27" s="23"/>
      <c r="B27" s="174">
        <v>18</v>
      </c>
      <c r="C27" s="52" t="str">
        <f>IF(D27="","",IF(COUNTIF(Fériés,D27)&gt;0,"Férié",IF(WEEKDAY(D27,2)&lt;=6,"Se","Dim")))</f>
        <v>Se</v>
      </c>
      <c r="D27" s="143">
        <f t="shared" si="4"/>
        <v>42112</v>
      </c>
      <c r="E27" s="106"/>
      <c r="F27" s="106"/>
      <c r="G27" s="107"/>
      <c r="H27" s="107"/>
      <c r="I27" s="214" t="str">
        <f t="shared" si="5"/>
        <v/>
      </c>
      <c r="J27" s="110"/>
      <c r="K27" s="111"/>
      <c r="L27" s="196" t="str">
        <f t="shared" si="6"/>
        <v/>
      </c>
      <c r="M27" s="235" t="str">
        <f t="shared" si="1"/>
        <v/>
      </c>
      <c r="N27" s="233">
        <f t="shared" si="2"/>
        <v>0</v>
      </c>
      <c r="O27" s="113"/>
      <c r="P27" s="224" t="str">
        <f t="shared" si="7"/>
        <v/>
      </c>
      <c r="Q27" s="241" t="str">
        <f t="shared" si="8"/>
        <v/>
      </c>
      <c r="R27" s="227" t="str">
        <f t="shared" si="9"/>
        <v/>
      </c>
      <c r="S27" s="225" t="str">
        <f t="shared" si="17"/>
        <v/>
      </c>
      <c r="T27" s="226" t="str">
        <f t="shared" si="18"/>
        <v/>
      </c>
      <c r="U27" s="227" t="str">
        <f t="shared" si="18"/>
        <v/>
      </c>
      <c r="V27" s="252">
        <f t="shared" si="3"/>
        <v>0</v>
      </c>
      <c r="W27" s="253">
        <f t="shared" si="10"/>
        <v>0</v>
      </c>
      <c r="X27" s="254">
        <f t="shared" si="11"/>
        <v>0</v>
      </c>
      <c r="Y27" s="255">
        <f t="shared" si="12"/>
        <v>0</v>
      </c>
      <c r="Z27" s="256">
        <f t="shared" si="13"/>
        <v>0</v>
      </c>
      <c r="AA27" s="257">
        <f t="shared" si="14"/>
        <v>0</v>
      </c>
      <c r="AB27" s="258">
        <f t="shared" si="15"/>
        <v>0</v>
      </c>
      <c r="AC27" s="259">
        <f t="shared" si="16"/>
        <v>0</v>
      </c>
      <c r="AD27" s="38"/>
      <c r="AE27" s="297"/>
      <c r="AF27" s="298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.95" customHeight="1">
      <c r="A28" s="23"/>
      <c r="B28" s="174">
        <v>19</v>
      </c>
      <c r="C28" s="52" t="str">
        <f>IF(D28="","",IF(COUNTIF(Fériés,D28)&gt;0,"Férié",IF(WEEKDAY(D28,2)&lt;=6,"Se","Dim")))</f>
        <v>Dim</v>
      </c>
      <c r="D28" s="143">
        <f t="shared" si="4"/>
        <v>42113</v>
      </c>
      <c r="E28" s="106"/>
      <c r="F28" s="106"/>
      <c r="G28" s="107"/>
      <c r="H28" s="107"/>
      <c r="I28" s="214" t="str">
        <f t="shared" si="5"/>
        <v/>
      </c>
      <c r="J28" s="110"/>
      <c r="K28" s="111"/>
      <c r="L28" s="196" t="str">
        <f t="shared" si="6"/>
        <v/>
      </c>
      <c r="M28" s="235" t="str">
        <f t="shared" si="1"/>
        <v/>
      </c>
      <c r="N28" s="233">
        <f t="shared" si="2"/>
        <v>0</v>
      </c>
      <c r="O28" s="113"/>
      <c r="P28" s="224" t="str">
        <f t="shared" si="7"/>
        <v/>
      </c>
      <c r="Q28" s="241" t="str">
        <f t="shared" si="8"/>
        <v/>
      </c>
      <c r="R28" s="227" t="str">
        <f t="shared" si="9"/>
        <v/>
      </c>
      <c r="S28" s="225" t="str">
        <f t="shared" si="17"/>
        <v/>
      </c>
      <c r="T28" s="226" t="str">
        <f t="shared" ref="T28:U43" si="19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227" t="str">
        <f t="shared" si="19"/>
        <v/>
      </c>
      <c r="V28" s="252">
        <f t="shared" si="3"/>
        <v>0</v>
      </c>
      <c r="W28" s="253">
        <f t="shared" si="10"/>
        <v>0</v>
      </c>
      <c r="X28" s="254">
        <f t="shared" si="11"/>
        <v>0</v>
      </c>
      <c r="Y28" s="255">
        <f t="shared" si="12"/>
        <v>0</v>
      </c>
      <c r="Z28" s="256">
        <f t="shared" si="13"/>
        <v>0</v>
      </c>
      <c r="AA28" s="257">
        <f t="shared" si="14"/>
        <v>0</v>
      </c>
      <c r="AB28" s="258">
        <f t="shared" si="15"/>
        <v>0</v>
      </c>
      <c r="AC28" s="259">
        <f t="shared" si="16"/>
        <v>0</v>
      </c>
      <c r="AD28" s="38"/>
      <c r="AE28" s="85" t="s">
        <v>70</v>
      </c>
      <c r="AF28" s="192">
        <f ca="1">SUM(AA7)</f>
        <v>0</v>
      </c>
      <c r="AG28" s="23"/>
      <c r="AH28" s="46"/>
      <c r="AI28" s="45"/>
      <c r="AJ28" s="23"/>
      <c r="AK28" s="23"/>
      <c r="AL28" s="23"/>
      <c r="AM28" s="23"/>
      <c r="AN28" s="23"/>
      <c r="AO28" s="23"/>
      <c r="AP28" s="23"/>
    </row>
    <row r="29" spans="1:42" ht="15.95" customHeight="1">
      <c r="A29" s="23"/>
      <c r="B29" s="174">
        <v>20</v>
      </c>
      <c r="C29" s="52" t="str">
        <f>IF(D29="","",IF(COUNTIF(Fériés,D29)&gt;0,"Férié",IF(WEEKDAY(D29,2)&lt;=6,"Se","Dim")))</f>
        <v>Se</v>
      </c>
      <c r="D29" s="143">
        <f t="shared" si="4"/>
        <v>42114</v>
      </c>
      <c r="E29" s="106"/>
      <c r="F29" s="106"/>
      <c r="G29" s="107"/>
      <c r="H29" s="107"/>
      <c r="I29" s="214" t="str">
        <f t="shared" si="5"/>
        <v/>
      </c>
      <c r="J29" s="110"/>
      <c r="K29" s="111"/>
      <c r="L29" s="196" t="str">
        <f t="shared" si="6"/>
        <v/>
      </c>
      <c r="M29" s="235" t="str">
        <f t="shared" si="1"/>
        <v/>
      </c>
      <c r="N29" s="233">
        <f t="shared" si="2"/>
        <v>0</v>
      </c>
      <c r="O29" s="113"/>
      <c r="P29" s="224" t="str">
        <f t="shared" si="7"/>
        <v/>
      </c>
      <c r="Q29" s="241" t="str">
        <f t="shared" si="8"/>
        <v/>
      </c>
      <c r="R29" s="227" t="str">
        <f t="shared" si="9"/>
        <v/>
      </c>
      <c r="S29" s="225" t="str">
        <f t="shared" si="17"/>
        <v/>
      </c>
      <c r="T29" s="226" t="str">
        <f t="shared" si="19"/>
        <v/>
      </c>
      <c r="U29" s="227" t="str">
        <f t="shared" si="19"/>
        <v/>
      </c>
      <c r="V29" s="252">
        <f t="shared" si="3"/>
        <v>0</v>
      </c>
      <c r="W29" s="253">
        <f t="shared" si="10"/>
        <v>0</v>
      </c>
      <c r="X29" s="254">
        <f t="shared" si="11"/>
        <v>0</v>
      </c>
      <c r="Y29" s="255">
        <f t="shared" si="12"/>
        <v>0</v>
      </c>
      <c r="Z29" s="256">
        <f t="shared" si="13"/>
        <v>0</v>
      </c>
      <c r="AA29" s="257">
        <f t="shared" si="14"/>
        <v>0</v>
      </c>
      <c r="AB29" s="258">
        <f t="shared" si="15"/>
        <v>0</v>
      </c>
      <c r="AC29" s="259">
        <f t="shared" si="16"/>
        <v>0</v>
      </c>
      <c r="AD29" s="38"/>
      <c r="AE29" s="297"/>
      <c r="AF29" s="298"/>
      <c r="AG29" s="23"/>
      <c r="AH29" s="46"/>
      <c r="AI29" s="45"/>
      <c r="AJ29" s="23"/>
      <c r="AK29" s="23"/>
      <c r="AL29" s="23"/>
      <c r="AM29" s="23"/>
      <c r="AN29" s="23"/>
      <c r="AO29" s="23"/>
      <c r="AP29" s="23"/>
    </row>
    <row r="30" spans="1:42" ht="15.75">
      <c r="A30" s="23"/>
      <c r="B30" s="174">
        <v>21</v>
      </c>
      <c r="C30" s="52" t="str">
        <f>IF(D30="","",IF(COUNTIF(Fériés,D30)&gt;0,"Férié",IF(WEEKDAY(D30,2)&lt;=6,"Se","Dim")))</f>
        <v>Se</v>
      </c>
      <c r="D30" s="143">
        <f t="shared" si="4"/>
        <v>42115</v>
      </c>
      <c r="E30" s="106"/>
      <c r="F30" s="106"/>
      <c r="G30" s="107"/>
      <c r="H30" s="107"/>
      <c r="I30" s="214" t="str">
        <f t="shared" si="5"/>
        <v/>
      </c>
      <c r="J30" s="110"/>
      <c r="K30" s="111"/>
      <c r="L30" s="196" t="str">
        <f t="shared" si="6"/>
        <v/>
      </c>
      <c r="M30" s="235" t="str">
        <f t="shared" si="1"/>
        <v/>
      </c>
      <c r="N30" s="233">
        <f t="shared" si="2"/>
        <v>0</v>
      </c>
      <c r="O30" s="113"/>
      <c r="P30" s="224" t="str">
        <f t="shared" si="7"/>
        <v/>
      </c>
      <c r="Q30" s="241" t="str">
        <f t="shared" si="8"/>
        <v/>
      </c>
      <c r="R30" s="227" t="str">
        <f t="shared" si="9"/>
        <v/>
      </c>
      <c r="S30" s="225" t="str">
        <f t="shared" si="17"/>
        <v/>
      </c>
      <c r="T30" s="226" t="str">
        <f t="shared" si="19"/>
        <v/>
      </c>
      <c r="U30" s="227" t="str">
        <f t="shared" si="19"/>
        <v/>
      </c>
      <c r="V30" s="252">
        <f t="shared" si="3"/>
        <v>0</v>
      </c>
      <c r="W30" s="253">
        <f t="shared" si="10"/>
        <v>0</v>
      </c>
      <c r="X30" s="254">
        <f t="shared" si="11"/>
        <v>0</v>
      </c>
      <c r="Y30" s="255">
        <f t="shared" si="12"/>
        <v>0</v>
      </c>
      <c r="Z30" s="256">
        <f t="shared" si="13"/>
        <v>0</v>
      </c>
      <c r="AA30" s="257">
        <f t="shared" si="14"/>
        <v>0</v>
      </c>
      <c r="AB30" s="258">
        <f t="shared" si="15"/>
        <v>0</v>
      </c>
      <c r="AC30" s="259">
        <f t="shared" si="16"/>
        <v>0</v>
      </c>
      <c r="AD30" s="41"/>
      <c r="AE30" s="87" t="s">
        <v>62</v>
      </c>
      <c r="AF30" s="193">
        <f>SUM(J10:J59,K10:K59)</f>
        <v>0</v>
      </c>
      <c r="AG30" s="23"/>
      <c r="AH30" s="23"/>
      <c r="AI30" s="23"/>
      <c r="AJ30" s="45"/>
      <c r="AK30" s="45"/>
      <c r="AL30" s="23"/>
      <c r="AM30" s="23"/>
      <c r="AN30" s="23"/>
      <c r="AO30" s="23"/>
      <c r="AP30" s="23"/>
    </row>
    <row r="31" spans="1:42" ht="15.75">
      <c r="A31" s="23"/>
      <c r="B31" s="174">
        <v>22</v>
      </c>
      <c r="C31" s="52" t="str">
        <f>IF(D31="","",IF(COUNTIF(Fériés,D31)&gt;0,"Férié",IF(WEEKDAY(D31,2)&lt;=6,"Se","Dim")))</f>
        <v>Se</v>
      </c>
      <c r="D31" s="143">
        <f t="shared" si="4"/>
        <v>42116</v>
      </c>
      <c r="E31" s="106"/>
      <c r="F31" s="106"/>
      <c r="G31" s="107"/>
      <c r="H31" s="107"/>
      <c r="I31" s="214" t="str">
        <f t="shared" si="5"/>
        <v/>
      </c>
      <c r="J31" s="110"/>
      <c r="K31" s="111"/>
      <c r="L31" s="196" t="str">
        <f t="shared" si="6"/>
        <v/>
      </c>
      <c r="M31" s="235" t="str">
        <f t="shared" si="1"/>
        <v/>
      </c>
      <c r="N31" s="233">
        <f t="shared" si="2"/>
        <v>0</v>
      </c>
      <c r="O31" s="113"/>
      <c r="P31" s="224" t="str">
        <f t="shared" si="7"/>
        <v/>
      </c>
      <c r="Q31" s="241" t="str">
        <f t="shared" si="8"/>
        <v/>
      </c>
      <c r="R31" s="227" t="str">
        <f t="shared" si="9"/>
        <v/>
      </c>
      <c r="S31" s="225" t="str">
        <f t="shared" si="17"/>
        <v/>
      </c>
      <c r="T31" s="226" t="str">
        <f t="shared" si="19"/>
        <v/>
      </c>
      <c r="U31" s="227" t="str">
        <f t="shared" si="19"/>
        <v/>
      </c>
      <c r="V31" s="252">
        <f t="shared" si="3"/>
        <v>0</v>
      </c>
      <c r="W31" s="253">
        <f t="shared" si="10"/>
        <v>0</v>
      </c>
      <c r="X31" s="254">
        <f t="shared" si="11"/>
        <v>0</v>
      </c>
      <c r="Y31" s="255">
        <f t="shared" si="12"/>
        <v>0</v>
      </c>
      <c r="Z31" s="256">
        <f t="shared" si="13"/>
        <v>0</v>
      </c>
      <c r="AA31" s="257">
        <f t="shared" si="14"/>
        <v>0</v>
      </c>
      <c r="AB31" s="258">
        <f t="shared" si="15"/>
        <v>0</v>
      </c>
      <c r="AC31" s="259">
        <f t="shared" si="16"/>
        <v>0</v>
      </c>
      <c r="AD31" s="38"/>
      <c r="AE31" s="305"/>
      <c r="AF31" s="306"/>
      <c r="AG31" s="23"/>
      <c r="AH31" s="23"/>
      <c r="AI31" s="23"/>
      <c r="AJ31" s="45"/>
      <c r="AK31" s="45"/>
      <c r="AL31" s="23"/>
      <c r="AM31" s="23"/>
      <c r="AN31" s="23"/>
      <c r="AO31" s="23"/>
      <c r="AP31" s="23"/>
    </row>
    <row r="32" spans="1:42" ht="15" customHeight="1">
      <c r="A32" s="23"/>
      <c r="B32" s="174">
        <v>23</v>
      </c>
      <c r="C32" s="52" t="str">
        <f>IF(D32="","",IF(COUNTIF(Fériés,D32)&gt;0,"Férié",IF(WEEKDAY(D32,2)&lt;=6,"Se","Dim")))</f>
        <v>Se</v>
      </c>
      <c r="D32" s="143">
        <f t="shared" si="4"/>
        <v>42117</v>
      </c>
      <c r="E32" s="106"/>
      <c r="F32" s="106"/>
      <c r="G32" s="107"/>
      <c r="H32" s="107"/>
      <c r="I32" s="214" t="str">
        <f t="shared" si="5"/>
        <v/>
      </c>
      <c r="J32" s="110"/>
      <c r="K32" s="111"/>
      <c r="L32" s="196" t="str">
        <f t="shared" si="6"/>
        <v/>
      </c>
      <c r="M32" s="235" t="str">
        <f t="shared" si="1"/>
        <v/>
      </c>
      <c r="N32" s="233">
        <f t="shared" si="2"/>
        <v>0</v>
      </c>
      <c r="O32" s="113"/>
      <c r="P32" s="224" t="str">
        <f t="shared" si="7"/>
        <v/>
      </c>
      <c r="Q32" s="241" t="str">
        <f t="shared" si="8"/>
        <v/>
      </c>
      <c r="R32" s="227" t="str">
        <f t="shared" si="9"/>
        <v/>
      </c>
      <c r="S32" s="225" t="str">
        <f t="shared" si="17"/>
        <v/>
      </c>
      <c r="T32" s="226" t="str">
        <f t="shared" si="19"/>
        <v/>
      </c>
      <c r="U32" s="227" t="str">
        <f t="shared" si="19"/>
        <v/>
      </c>
      <c r="V32" s="252">
        <f t="shared" si="3"/>
        <v>0</v>
      </c>
      <c r="W32" s="253">
        <f t="shared" si="10"/>
        <v>0</v>
      </c>
      <c r="X32" s="254">
        <f t="shared" si="11"/>
        <v>0</v>
      </c>
      <c r="Y32" s="255">
        <f t="shared" si="12"/>
        <v>0</v>
      </c>
      <c r="Z32" s="256">
        <f t="shared" si="13"/>
        <v>0</v>
      </c>
      <c r="AA32" s="257">
        <f t="shared" si="14"/>
        <v>0</v>
      </c>
      <c r="AB32" s="258">
        <f t="shared" si="15"/>
        <v>0</v>
      </c>
      <c r="AC32" s="259">
        <f t="shared" si="16"/>
        <v>0</v>
      </c>
      <c r="AD32" s="41"/>
      <c r="AE32" s="87" t="s">
        <v>63</v>
      </c>
      <c r="AF32" s="193">
        <f>SUM(J10:J59)</f>
        <v>0</v>
      </c>
      <c r="AG32" s="23"/>
      <c r="AH32" s="150"/>
      <c r="AI32" s="307"/>
      <c r="AJ32" s="307"/>
      <c r="AK32" s="307"/>
      <c r="AL32" s="23"/>
      <c r="AM32" s="23"/>
      <c r="AN32" s="23"/>
      <c r="AO32" s="23"/>
      <c r="AP32" s="23"/>
    </row>
    <row r="33" spans="1:47" ht="15" customHeight="1">
      <c r="A33" s="23"/>
      <c r="B33" s="174">
        <v>24</v>
      </c>
      <c r="C33" s="52" t="str">
        <f>IF(D33="","",IF(COUNTIF(Fériés,D33)&gt;0,"Férié",IF(WEEKDAY(D33,2)&lt;=6,"Se","Dim")))</f>
        <v>Se</v>
      </c>
      <c r="D33" s="143">
        <f t="shared" si="4"/>
        <v>42118</v>
      </c>
      <c r="E33" s="106"/>
      <c r="F33" s="106"/>
      <c r="G33" s="107"/>
      <c r="H33" s="107"/>
      <c r="I33" s="214" t="str">
        <f t="shared" si="5"/>
        <v/>
      </c>
      <c r="J33" s="110"/>
      <c r="K33" s="111"/>
      <c r="L33" s="196" t="str">
        <f t="shared" si="6"/>
        <v/>
      </c>
      <c r="M33" s="235" t="str">
        <f t="shared" si="1"/>
        <v/>
      </c>
      <c r="N33" s="233">
        <f t="shared" si="2"/>
        <v>0</v>
      </c>
      <c r="O33" s="113"/>
      <c r="P33" s="224" t="str">
        <f t="shared" si="7"/>
        <v/>
      </c>
      <c r="Q33" s="241" t="str">
        <f t="shared" si="8"/>
        <v/>
      </c>
      <c r="R33" s="227" t="str">
        <f t="shared" si="9"/>
        <v/>
      </c>
      <c r="S33" s="225" t="str">
        <f t="shared" si="17"/>
        <v/>
      </c>
      <c r="T33" s="226" t="str">
        <f t="shared" si="19"/>
        <v/>
      </c>
      <c r="U33" s="227" t="str">
        <f t="shared" si="19"/>
        <v/>
      </c>
      <c r="V33" s="252">
        <f t="shared" si="3"/>
        <v>0</v>
      </c>
      <c r="W33" s="253">
        <f t="shared" si="10"/>
        <v>0</v>
      </c>
      <c r="X33" s="254">
        <f t="shared" si="11"/>
        <v>0</v>
      </c>
      <c r="Y33" s="255">
        <f t="shared" si="12"/>
        <v>0</v>
      </c>
      <c r="Z33" s="256">
        <f t="shared" si="13"/>
        <v>0</v>
      </c>
      <c r="AA33" s="257">
        <f t="shared" si="14"/>
        <v>0</v>
      </c>
      <c r="AB33" s="258">
        <f t="shared" si="15"/>
        <v>0</v>
      </c>
      <c r="AC33" s="259">
        <f t="shared" si="16"/>
        <v>0</v>
      </c>
      <c r="AD33" s="41"/>
      <c r="AE33" s="305"/>
      <c r="AF33" s="306"/>
      <c r="AG33" s="23"/>
      <c r="AH33" s="150"/>
      <c r="AI33" s="307"/>
      <c r="AJ33" s="307"/>
      <c r="AK33" s="307"/>
      <c r="AL33" s="23"/>
      <c r="AM33" s="23"/>
      <c r="AN33" s="23"/>
      <c r="AO33" s="23"/>
      <c r="AP33" s="23"/>
    </row>
    <row r="34" spans="1:47" ht="15.75">
      <c r="A34" s="23"/>
      <c r="B34" s="174">
        <v>25</v>
      </c>
      <c r="C34" s="52" t="str">
        <f>IF(D34="","",IF(COUNTIF(Fériés,D34)&gt;0,"Férié",IF(WEEKDAY(D34,2)&lt;=6,"Se","Dim")))</f>
        <v>Se</v>
      </c>
      <c r="D34" s="143">
        <f t="shared" si="4"/>
        <v>42119</v>
      </c>
      <c r="E34" s="106"/>
      <c r="F34" s="106"/>
      <c r="G34" s="107"/>
      <c r="H34" s="107"/>
      <c r="I34" s="214" t="str">
        <f t="shared" si="5"/>
        <v/>
      </c>
      <c r="J34" s="110"/>
      <c r="K34" s="111"/>
      <c r="L34" s="196" t="str">
        <f t="shared" si="6"/>
        <v/>
      </c>
      <c r="M34" s="235" t="str">
        <f t="shared" si="1"/>
        <v/>
      </c>
      <c r="N34" s="233">
        <f t="shared" si="2"/>
        <v>0</v>
      </c>
      <c r="O34" s="113"/>
      <c r="P34" s="224" t="str">
        <f t="shared" si="7"/>
        <v/>
      </c>
      <c r="Q34" s="241" t="str">
        <f t="shared" si="8"/>
        <v/>
      </c>
      <c r="R34" s="227" t="str">
        <f t="shared" si="9"/>
        <v/>
      </c>
      <c r="S34" s="225" t="str">
        <f t="shared" si="17"/>
        <v/>
      </c>
      <c r="T34" s="226" t="str">
        <f t="shared" si="19"/>
        <v/>
      </c>
      <c r="U34" s="227" t="str">
        <f t="shared" si="19"/>
        <v/>
      </c>
      <c r="V34" s="252">
        <f t="shared" si="3"/>
        <v>0</v>
      </c>
      <c r="W34" s="253">
        <f t="shared" si="10"/>
        <v>0</v>
      </c>
      <c r="X34" s="254">
        <f t="shared" si="11"/>
        <v>0</v>
      </c>
      <c r="Y34" s="255">
        <f t="shared" si="12"/>
        <v>0</v>
      </c>
      <c r="Z34" s="256">
        <f t="shared" si="13"/>
        <v>0</v>
      </c>
      <c r="AA34" s="257">
        <f t="shared" si="14"/>
        <v>0</v>
      </c>
      <c r="AB34" s="258">
        <f t="shared" si="15"/>
        <v>0</v>
      </c>
      <c r="AC34" s="259">
        <f t="shared" si="16"/>
        <v>0</v>
      </c>
      <c r="AD34" s="41"/>
      <c r="AE34" s="85" t="s">
        <v>64</v>
      </c>
      <c r="AF34" s="192">
        <f>SUM(K10:K59)</f>
        <v>0</v>
      </c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7" ht="15.75">
      <c r="A35" s="23"/>
      <c r="B35" s="174">
        <v>26</v>
      </c>
      <c r="C35" s="52" t="str">
        <f>IF(D35="","",IF(COUNTIF(Fériés,D35)&gt;0,"Férié",IF(WEEKDAY(D35,2)&lt;=6,"Se","Dim")))</f>
        <v>Dim</v>
      </c>
      <c r="D35" s="143">
        <f t="shared" si="4"/>
        <v>42120</v>
      </c>
      <c r="E35" s="106"/>
      <c r="F35" s="106"/>
      <c r="G35" s="107"/>
      <c r="H35" s="107"/>
      <c r="I35" s="214" t="str">
        <f t="shared" si="5"/>
        <v/>
      </c>
      <c r="J35" s="110"/>
      <c r="K35" s="111"/>
      <c r="L35" s="196" t="str">
        <f t="shared" si="6"/>
        <v/>
      </c>
      <c r="M35" s="235" t="str">
        <f t="shared" si="1"/>
        <v/>
      </c>
      <c r="N35" s="233">
        <f t="shared" si="2"/>
        <v>0</v>
      </c>
      <c r="O35" s="113"/>
      <c r="P35" s="224" t="str">
        <f t="shared" si="7"/>
        <v/>
      </c>
      <c r="Q35" s="241" t="str">
        <f t="shared" si="8"/>
        <v/>
      </c>
      <c r="R35" s="227" t="str">
        <f t="shared" si="9"/>
        <v/>
      </c>
      <c r="S35" s="225" t="str">
        <f t="shared" si="17"/>
        <v/>
      </c>
      <c r="T35" s="226" t="str">
        <f t="shared" si="19"/>
        <v/>
      </c>
      <c r="U35" s="227" t="str">
        <f t="shared" si="19"/>
        <v/>
      </c>
      <c r="V35" s="252">
        <f t="shared" si="3"/>
        <v>0</v>
      </c>
      <c r="W35" s="253">
        <f t="shared" si="10"/>
        <v>0</v>
      </c>
      <c r="X35" s="254">
        <f t="shared" si="11"/>
        <v>0</v>
      </c>
      <c r="Y35" s="255">
        <f t="shared" si="12"/>
        <v>0</v>
      </c>
      <c r="Z35" s="256">
        <f t="shared" si="13"/>
        <v>0</v>
      </c>
      <c r="AA35" s="257">
        <f t="shared" si="14"/>
        <v>0</v>
      </c>
      <c r="AB35" s="258">
        <f t="shared" si="15"/>
        <v>0</v>
      </c>
      <c r="AC35" s="259">
        <f t="shared" si="16"/>
        <v>0</v>
      </c>
      <c r="AD35" s="41"/>
      <c r="AE35" s="297"/>
      <c r="AF35" s="298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7" ht="15.75">
      <c r="A36" s="23"/>
      <c r="B36" s="174">
        <v>27</v>
      </c>
      <c r="C36" s="52" t="str">
        <f>IF(D36="","",IF(COUNTIF(Fériés,D36)&gt;0,"Férié",IF(WEEKDAY(D36,2)&lt;=6,"Se","Dim")))</f>
        <v>Se</v>
      </c>
      <c r="D36" s="143">
        <f t="shared" si="4"/>
        <v>42121</v>
      </c>
      <c r="E36" s="106"/>
      <c r="F36" s="106"/>
      <c r="G36" s="107"/>
      <c r="H36" s="107"/>
      <c r="I36" s="214" t="str">
        <f t="shared" si="5"/>
        <v/>
      </c>
      <c r="J36" s="110"/>
      <c r="K36" s="111"/>
      <c r="L36" s="196" t="str">
        <f t="shared" si="6"/>
        <v/>
      </c>
      <c r="M36" s="235" t="str">
        <f t="shared" si="1"/>
        <v/>
      </c>
      <c r="N36" s="233">
        <f t="shared" si="2"/>
        <v>0</v>
      </c>
      <c r="O36" s="113"/>
      <c r="P36" s="224" t="str">
        <f t="shared" si="7"/>
        <v/>
      </c>
      <c r="Q36" s="241" t="str">
        <f t="shared" si="8"/>
        <v/>
      </c>
      <c r="R36" s="227" t="str">
        <f t="shared" si="9"/>
        <v/>
      </c>
      <c r="S36" s="225" t="str">
        <f t="shared" si="17"/>
        <v/>
      </c>
      <c r="T36" s="226" t="str">
        <f t="shared" si="19"/>
        <v/>
      </c>
      <c r="U36" s="227" t="str">
        <f t="shared" si="19"/>
        <v/>
      </c>
      <c r="V36" s="252">
        <f t="shared" si="3"/>
        <v>0</v>
      </c>
      <c r="W36" s="253">
        <f t="shared" si="10"/>
        <v>0</v>
      </c>
      <c r="X36" s="254">
        <f t="shared" si="11"/>
        <v>0</v>
      </c>
      <c r="Y36" s="255">
        <f t="shared" si="12"/>
        <v>0</v>
      </c>
      <c r="Z36" s="256">
        <f t="shared" si="13"/>
        <v>0</v>
      </c>
      <c r="AA36" s="257">
        <f t="shared" si="14"/>
        <v>0</v>
      </c>
      <c r="AB36" s="258">
        <f t="shared" si="15"/>
        <v>0</v>
      </c>
      <c r="AC36" s="259">
        <f t="shared" si="16"/>
        <v>0</v>
      </c>
      <c r="AD36" s="41"/>
      <c r="AE36" s="85" t="s">
        <v>65</v>
      </c>
      <c r="AF36" s="89">
        <f>COUNTA(G10:G59)</f>
        <v>0</v>
      </c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7" ht="15.75">
      <c r="A37" s="23"/>
      <c r="B37" s="174">
        <v>28</v>
      </c>
      <c r="C37" s="52" t="str">
        <f>IF(D37="","",IF(COUNTIF(Fériés,D37)&gt;0,"Férié",IF(WEEKDAY(D37,2)&lt;=6,"Se","Dim")))</f>
        <v>Se</v>
      </c>
      <c r="D37" s="143">
        <f t="shared" si="4"/>
        <v>42122</v>
      </c>
      <c r="E37" s="106"/>
      <c r="F37" s="106"/>
      <c r="G37" s="107"/>
      <c r="H37" s="107"/>
      <c r="I37" s="214" t="str">
        <f t="shared" si="5"/>
        <v/>
      </c>
      <c r="J37" s="110"/>
      <c r="K37" s="111"/>
      <c r="L37" s="196" t="str">
        <f t="shared" si="6"/>
        <v/>
      </c>
      <c r="M37" s="235" t="str">
        <f t="shared" si="1"/>
        <v/>
      </c>
      <c r="N37" s="233">
        <f t="shared" si="2"/>
        <v>0</v>
      </c>
      <c r="O37" s="113"/>
      <c r="P37" s="224" t="str">
        <f t="shared" si="7"/>
        <v/>
      </c>
      <c r="Q37" s="241" t="str">
        <f t="shared" si="8"/>
        <v/>
      </c>
      <c r="R37" s="227" t="str">
        <f t="shared" si="9"/>
        <v/>
      </c>
      <c r="S37" s="225" t="str">
        <f t="shared" si="17"/>
        <v/>
      </c>
      <c r="T37" s="226" t="str">
        <f t="shared" si="19"/>
        <v/>
      </c>
      <c r="U37" s="227" t="str">
        <f t="shared" si="19"/>
        <v/>
      </c>
      <c r="V37" s="252">
        <f t="shared" si="3"/>
        <v>0</v>
      </c>
      <c r="W37" s="253">
        <f t="shared" si="10"/>
        <v>0</v>
      </c>
      <c r="X37" s="254">
        <f t="shared" si="11"/>
        <v>0</v>
      </c>
      <c r="Y37" s="255">
        <f t="shared" si="12"/>
        <v>0</v>
      </c>
      <c r="Z37" s="256">
        <f t="shared" si="13"/>
        <v>0</v>
      </c>
      <c r="AA37" s="257">
        <f t="shared" si="14"/>
        <v>0</v>
      </c>
      <c r="AB37" s="258">
        <f t="shared" si="15"/>
        <v>0</v>
      </c>
      <c r="AC37" s="259">
        <f t="shared" si="16"/>
        <v>0</v>
      </c>
      <c r="AD37" s="41"/>
      <c r="AE37" s="297"/>
      <c r="AF37" s="298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7" ht="15.75">
      <c r="A38" s="23"/>
      <c r="B38" s="174">
        <v>29</v>
      </c>
      <c r="C38" s="52" t="str">
        <f>IF(D38="","",IF(COUNTIF(Fériés,D38)&gt;0,"Férié",IF(WEEKDAY(D38,2)&lt;=6,"Se","Dim")))</f>
        <v>Se</v>
      </c>
      <c r="D38" s="143">
        <f t="shared" si="4"/>
        <v>42123</v>
      </c>
      <c r="E38" s="106"/>
      <c r="F38" s="106"/>
      <c r="G38" s="107"/>
      <c r="H38" s="107"/>
      <c r="I38" s="214" t="str">
        <f t="shared" si="5"/>
        <v/>
      </c>
      <c r="J38" s="110"/>
      <c r="K38" s="111"/>
      <c r="L38" s="196" t="str">
        <f t="shared" si="6"/>
        <v/>
      </c>
      <c r="M38" s="235" t="str">
        <f t="shared" si="1"/>
        <v/>
      </c>
      <c r="N38" s="233">
        <f t="shared" si="2"/>
        <v>0</v>
      </c>
      <c r="O38" s="113"/>
      <c r="P38" s="224" t="str">
        <f t="shared" si="7"/>
        <v/>
      </c>
      <c r="Q38" s="241" t="str">
        <f t="shared" si="8"/>
        <v/>
      </c>
      <c r="R38" s="227" t="str">
        <f t="shared" si="9"/>
        <v/>
      </c>
      <c r="S38" s="225" t="str">
        <f t="shared" si="17"/>
        <v/>
      </c>
      <c r="T38" s="226" t="str">
        <f t="shared" si="19"/>
        <v/>
      </c>
      <c r="U38" s="227" t="str">
        <f t="shared" si="19"/>
        <v/>
      </c>
      <c r="V38" s="252">
        <f t="shared" si="3"/>
        <v>0</v>
      </c>
      <c r="W38" s="253">
        <f t="shared" si="10"/>
        <v>0</v>
      </c>
      <c r="X38" s="254">
        <f t="shared" si="11"/>
        <v>0</v>
      </c>
      <c r="Y38" s="255">
        <f t="shared" si="12"/>
        <v>0</v>
      </c>
      <c r="Z38" s="256">
        <f t="shared" si="13"/>
        <v>0</v>
      </c>
      <c r="AA38" s="257">
        <f t="shared" si="14"/>
        <v>0</v>
      </c>
      <c r="AB38" s="258">
        <f t="shared" si="15"/>
        <v>0</v>
      </c>
      <c r="AC38" s="259">
        <f t="shared" si="16"/>
        <v>0</v>
      </c>
      <c r="AD38" s="41"/>
      <c r="AE38" s="90" t="s">
        <v>66</v>
      </c>
      <c r="AF38" s="192">
        <f>SUM(M10:M59)</f>
        <v>0</v>
      </c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7" ht="16.5" thickBot="1">
      <c r="A39" s="23"/>
      <c r="B39" s="174">
        <v>30</v>
      </c>
      <c r="C39" s="52" t="str">
        <f>IF(D39="","",IF(COUNTIF(Fériés,D39)&gt;0,"Férié",IF(WEEKDAY(D39,2)&lt;=6,"Se","Dim")))</f>
        <v>Se</v>
      </c>
      <c r="D39" s="143">
        <f t="shared" si="4"/>
        <v>42124</v>
      </c>
      <c r="E39" s="106"/>
      <c r="F39" s="106"/>
      <c r="G39" s="107"/>
      <c r="H39" s="107"/>
      <c r="I39" s="214" t="str">
        <f t="shared" si="5"/>
        <v/>
      </c>
      <c r="J39" s="110"/>
      <c r="K39" s="111"/>
      <c r="L39" s="196" t="str">
        <f t="shared" si="6"/>
        <v/>
      </c>
      <c r="M39" s="235" t="str">
        <f t="shared" si="1"/>
        <v/>
      </c>
      <c r="N39" s="233">
        <f t="shared" si="2"/>
        <v>0</v>
      </c>
      <c r="O39" s="113"/>
      <c r="P39" s="224" t="str">
        <f t="shared" si="7"/>
        <v/>
      </c>
      <c r="Q39" s="241" t="str">
        <f t="shared" si="8"/>
        <v/>
      </c>
      <c r="R39" s="227" t="str">
        <f t="shared" si="9"/>
        <v/>
      </c>
      <c r="S39" s="225" t="str">
        <f t="shared" si="17"/>
        <v/>
      </c>
      <c r="T39" s="226" t="str">
        <f t="shared" si="19"/>
        <v/>
      </c>
      <c r="U39" s="227" t="str">
        <f t="shared" si="19"/>
        <v/>
      </c>
      <c r="V39" s="252">
        <f t="shared" si="3"/>
        <v>0</v>
      </c>
      <c r="W39" s="253">
        <f t="shared" si="10"/>
        <v>0</v>
      </c>
      <c r="X39" s="254">
        <f t="shared" si="11"/>
        <v>0</v>
      </c>
      <c r="Y39" s="255">
        <f t="shared" si="12"/>
        <v>0</v>
      </c>
      <c r="Z39" s="256">
        <f t="shared" si="13"/>
        <v>0</v>
      </c>
      <c r="AA39" s="257">
        <f t="shared" si="14"/>
        <v>0</v>
      </c>
      <c r="AB39" s="258">
        <f t="shared" si="15"/>
        <v>0</v>
      </c>
      <c r="AC39" s="259">
        <f t="shared" si="16"/>
        <v>0</v>
      </c>
      <c r="AD39" s="41"/>
      <c r="AE39" s="301"/>
      <c r="AF39" s="302"/>
      <c r="AG39" s="23"/>
      <c r="AH39" s="46"/>
      <c r="AI39" s="45"/>
      <c r="AJ39" s="23"/>
      <c r="AK39" s="23"/>
      <c r="AL39" s="23"/>
      <c r="AM39" s="23"/>
      <c r="AN39" s="23"/>
      <c r="AO39" s="23"/>
      <c r="AP39" s="23"/>
    </row>
    <row r="40" spans="1:47" ht="15.75">
      <c r="A40" s="23"/>
      <c r="B40" s="175">
        <v>31</v>
      </c>
      <c r="C40" s="52" t="str">
        <f>IF(D40="","",IF(COUNTIF(Fériés,D40)&gt;0,"Férié",IF(WEEKDAY(D40,2)&lt;=6,"Se","Dim")))</f>
        <v/>
      </c>
      <c r="D40" s="143" t="str">
        <f t="shared" si="4"/>
        <v/>
      </c>
      <c r="E40" s="106"/>
      <c r="F40" s="106"/>
      <c r="G40" s="107"/>
      <c r="H40" s="107"/>
      <c r="I40" s="214" t="str">
        <f t="shared" si="5"/>
        <v/>
      </c>
      <c r="J40" s="110"/>
      <c r="K40" s="111"/>
      <c r="L40" s="196" t="str">
        <f t="shared" si="6"/>
        <v/>
      </c>
      <c r="M40" s="235" t="str">
        <f t="shared" si="1"/>
        <v/>
      </c>
      <c r="N40" s="233">
        <f t="shared" si="2"/>
        <v>0</v>
      </c>
      <c r="O40" s="113"/>
      <c r="P40" s="224" t="str">
        <f t="shared" si="7"/>
        <v/>
      </c>
      <c r="Q40" s="241" t="str">
        <f t="shared" si="8"/>
        <v/>
      </c>
      <c r="R40" s="227" t="str">
        <f t="shared" si="9"/>
        <v/>
      </c>
      <c r="S40" s="225" t="str">
        <f t="shared" si="17"/>
        <v/>
      </c>
      <c r="T40" s="226" t="str">
        <f t="shared" si="19"/>
        <v/>
      </c>
      <c r="U40" s="227" t="str">
        <f t="shared" si="19"/>
        <v/>
      </c>
      <c r="V40" s="252">
        <f t="shared" si="3"/>
        <v>0</v>
      </c>
      <c r="W40" s="253">
        <f t="shared" si="10"/>
        <v>0</v>
      </c>
      <c r="X40" s="254" t="str">
        <f t="shared" si="11"/>
        <v/>
      </c>
      <c r="Y40" s="255" t="str">
        <f t="shared" si="12"/>
        <v/>
      </c>
      <c r="Z40" s="256">
        <f t="shared" si="13"/>
        <v>0</v>
      </c>
      <c r="AA40" s="257">
        <f t="shared" si="14"/>
        <v>0</v>
      </c>
      <c r="AB40" s="258">
        <f t="shared" si="15"/>
        <v>0</v>
      </c>
      <c r="AC40" s="259">
        <f t="shared" si="16"/>
        <v>0</v>
      </c>
      <c r="AD40" s="41"/>
      <c r="AE40" s="23"/>
      <c r="AF40" s="23"/>
      <c r="AG40" s="23"/>
      <c r="AH40" s="46"/>
      <c r="AI40" s="45"/>
      <c r="AJ40" s="23"/>
      <c r="AK40" s="23"/>
      <c r="AL40" s="23"/>
      <c r="AM40" s="23"/>
      <c r="AN40" s="23"/>
      <c r="AO40" s="23"/>
      <c r="AP40" s="23"/>
    </row>
    <row r="41" spans="1:47" s="1" customFormat="1" ht="15.75">
      <c r="A41" s="40"/>
      <c r="B41" s="174">
        <v>32</v>
      </c>
      <c r="C41" s="52" t="str">
        <f>IF(D41="","",IF(COUNTIF(Fériés,D41)&gt;0,"Férié",IF(WEEKDAY(D41,2)&lt;=6,"Se","Dim")))</f>
        <v/>
      </c>
      <c r="D41" s="143" t="str">
        <f t="shared" si="4"/>
        <v/>
      </c>
      <c r="E41" s="448"/>
      <c r="F41" s="448"/>
      <c r="G41" s="449"/>
      <c r="H41" s="449"/>
      <c r="I41" s="450" t="str">
        <f t="shared" si="5"/>
        <v/>
      </c>
      <c r="J41" s="451"/>
      <c r="K41" s="111"/>
      <c r="L41" s="452" t="str">
        <f t="shared" si="6"/>
        <v/>
      </c>
      <c r="M41" s="453" t="str">
        <f t="shared" si="1"/>
        <v/>
      </c>
      <c r="N41" s="454">
        <f t="shared" si="2"/>
        <v>0</v>
      </c>
      <c r="O41" s="455"/>
      <c r="P41" s="456" t="str">
        <f t="shared" si="7"/>
        <v/>
      </c>
      <c r="Q41" s="457" t="str">
        <f t="shared" si="8"/>
        <v/>
      </c>
      <c r="R41" s="458" t="str">
        <f t="shared" si="9"/>
        <v/>
      </c>
      <c r="S41" s="459" t="str">
        <f t="shared" si="17"/>
        <v/>
      </c>
      <c r="T41" s="460" t="str">
        <f t="shared" si="19"/>
        <v/>
      </c>
      <c r="U41" s="458" t="str">
        <f t="shared" si="19"/>
        <v/>
      </c>
      <c r="V41" s="461">
        <f t="shared" si="3"/>
        <v>0</v>
      </c>
      <c r="W41" s="462">
        <f t="shared" si="10"/>
        <v>0</v>
      </c>
      <c r="X41" s="463" t="str">
        <f t="shared" si="11"/>
        <v/>
      </c>
      <c r="Y41" s="464" t="str">
        <f t="shared" si="12"/>
        <v/>
      </c>
      <c r="Z41" s="465">
        <f t="shared" si="13"/>
        <v>0</v>
      </c>
      <c r="AA41" s="466">
        <f t="shared" si="14"/>
        <v>0</v>
      </c>
      <c r="AB41" s="467">
        <f t="shared" si="15"/>
        <v>0</v>
      </c>
      <c r="AC41" s="468">
        <f t="shared" si="16"/>
        <v>0</v>
      </c>
      <c r="AD41" s="47"/>
      <c r="AE41" s="38"/>
      <c r="AF41" s="38"/>
      <c r="AG41" s="40"/>
      <c r="AH41" s="47"/>
      <c r="AI41" s="47"/>
      <c r="AJ41" s="40"/>
      <c r="AK41" s="40"/>
      <c r="AL41" s="40"/>
      <c r="AM41" s="40"/>
      <c r="AN41" s="40"/>
      <c r="AO41" s="40"/>
      <c r="AP41" s="40"/>
    </row>
    <row r="42" spans="1:47" ht="15.75">
      <c r="A42" s="23"/>
      <c r="B42" s="175">
        <v>33</v>
      </c>
      <c r="C42" s="52" t="str">
        <f>IF(D42="","",IF(COUNTIF(Fériés,D42)&gt;0,"Férié",IF(WEEKDAY(D42,2)&lt;=6,"Se","Dim")))</f>
        <v/>
      </c>
      <c r="D42" s="143" t="str">
        <f t="shared" si="4"/>
        <v/>
      </c>
      <c r="E42" s="106"/>
      <c r="F42" s="106"/>
      <c r="G42" s="107"/>
      <c r="H42" s="107"/>
      <c r="I42" s="214" t="str">
        <f t="shared" si="5"/>
        <v/>
      </c>
      <c r="J42" s="110"/>
      <c r="K42" s="111"/>
      <c r="L42" s="196" t="str">
        <f t="shared" si="6"/>
        <v/>
      </c>
      <c r="M42" s="235" t="str">
        <f t="shared" si="1"/>
        <v/>
      </c>
      <c r="N42" s="233">
        <f t="shared" si="2"/>
        <v>0</v>
      </c>
      <c r="O42" s="113"/>
      <c r="P42" s="224" t="str">
        <f t="shared" si="7"/>
        <v/>
      </c>
      <c r="Q42" s="241" t="str">
        <f t="shared" si="8"/>
        <v/>
      </c>
      <c r="R42" s="227" t="str">
        <f t="shared" si="9"/>
        <v/>
      </c>
      <c r="S42" s="225" t="str">
        <f t="shared" si="17"/>
        <v/>
      </c>
      <c r="T42" s="226" t="str">
        <f t="shared" si="19"/>
        <v/>
      </c>
      <c r="U42" s="227" t="str">
        <f t="shared" si="19"/>
        <v/>
      </c>
      <c r="V42" s="252">
        <f t="shared" si="3"/>
        <v>0</v>
      </c>
      <c r="W42" s="253">
        <f t="shared" si="10"/>
        <v>0</v>
      </c>
      <c r="X42" s="254" t="str">
        <f t="shared" si="11"/>
        <v/>
      </c>
      <c r="Y42" s="255" t="str">
        <f t="shared" si="12"/>
        <v/>
      </c>
      <c r="Z42" s="256">
        <f t="shared" si="13"/>
        <v>0</v>
      </c>
      <c r="AA42" s="257">
        <f t="shared" si="14"/>
        <v>0</v>
      </c>
      <c r="AB42" s="258">
        <f t="shared" si="15"/>
        <v>0</v>
      </c>
      <c r="AC42" s="259">
        <f t="shared" si="16"/>
        <v>0</v>
      </c>
      <c r="AD42" s="23"/>
      <c r="AE42" s="48"/>
      <c r="AF42" s="48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5"/>
      <c r="AR42" s="5"/>
      <c r="AS42" s="5"/>
      <c r="AT42" s="5"/>
      <c r="AU42" s="5"/>
    </row>
    <row r="43" spans="1:47" ht="15.75">
      <c r="A43" s="23"/>
      <c r="B43" s="174">
        <v>34</v>
      </c>
      <c r="C43" s="52" t="str">
        <f>IF(D43="","",IF(COUNTIF(Fériés,D43)&gt;0,"Férié",IF(WEEKDAY(D43,2)&lt;=6,"Se","Dim")))</f>
        <v/>
      </c>
      <c r="D43" s="143" t="str">
        <f t="shared" si="4"/>
        <v/>
      </c>
      <c r="E43" s="106"/>
      <c r="F43" s="106"/>
      <c r="G43" s="107"/>
      <c r="H43" s="107"/>
      <c r="I43" s="214" t="str">
        <f t="shared" si="5"/>
        <v/>
      </c>
      <c r="J43" s="110"/>
      <c r="K43" s="111"/>
      <c r="L43" s="196" t="str">
        <f t="shared" si="6"/>
        <v/>
      </c>
      <c r="M43" s="235" t="str">
        <f t="shared" si="1"/>
        <v/>
      </c>
      <c r="N43" s="233">
        <f t="shared" si="2"/>
        <v>0</v>
      </c>
      <c r="O43" s="113"/>
      <c r="P43" s="224" t="str">
        <f t="shared" si="7"/>
        <v/>
      </c>
      <c r="Q43" s="241" t="str">
        <f t="shared" si="8"/>
        <v/>
      </c>
      <c r="R43" s="227" t="str">
        <f t="shared" si="9"/>
        <v/>
      </c>
      <c r="S43" s="225" t="str">
        <f t="shared" si="17"/>
        <v/>
      </c>
      <c r="T43" s="226" t="str">
        <f t="shared" si="19"/>
        <v/>
      </c>
      <c r="U43" s="227" t="str">
        <f t="shared" si="19"/>
        <v/>
      </c>
      <c r="V43" s="252">
        <f t="shared" si="3"/>
        <v>0</v>
      </c>
      <c r="W43" s="253">
        <f t="shared" si="10"/>
        <v>0</v>
      </c>
      <c r="X43" s="254" t="str">
        <f t="shared" si="11"/>
        <v/>
      </c>
      <c r="Y43" s="255" t="str">
        <f t="shared" si="12"/>
        <v/>
      </c>
      <c r="Z43" s="256">
        <f t="shared" si="13"/>
        <v>0</v>
      </c>
      <c r="AA43" s="257">
        <f t="shared" si="14"/>
        <v>0</v>
      </c>
      <c r="AB43" s="258">
        <f t="shared" si="15"/>
        <v>0</v>
      </c>
      <c r="AC43" s="259">
        <f t="shared" si="16"/>
        <v>0</v>
      </c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5"/>
      <c r="AR43" s="5"/>
      <c r="AS43" s="5"/>
      <c r="AT43" s="5"/>
      <c r="AU43" s="5"/>
    </row>
    <row r="44" spans="1:47" s="4" customFormat="1" ht="15.75">
      <c r="A44" s="23"/>
      <c r="B44" s="175">
        <v>35</v>
      </c>
      <c r="C44" s="52" t="str">
        <f>IF(D44="","",IF(COUNTIF(Fériés,D44)&gt;0,"Férié",IF(WEEKDAY(D44,2)&lt;=6,"Se","Dim")))</f>
        <v/>
      </c>
      <c r="D44" s="143" t="str">
        <f t="shared" si="4"/>
        <v/>
      </c>
      <c r="E44" s="106"/>
      <c r="F44" s="106"/>
      <c r="G44" s="107"/>
      <c r="H44" s="107"/>
      <c r="I44" s="214" t="str">
        <f t="shared" si="5"/>
        <v/>
      </c>
      <c r="J44" s="110"/>
      <c r="K44" s="111"/>
      <c r="L44" s="196" t="str">
        <f t="shared" si="6"/>
        <v/>
      </c>
      <c r="M44" s="235" t="str">
        <f t="shared" si="1"/>
        <v/>
      </c>
      <c r="N44" s="233">
        <f t="shared" si="2"/>
        <v>0</v>
      </c>
      <c r="O44" s="113"/>
      <c r="P44" s="224" t="str">
        <f t="shared" si="7"/>
        <v/>
      </c>
      <c r="Q44" s="241" t="str">
        <f t="shared" si="8"/>
        <v/>
      </c>
      <c r="R44" s="227" t="str">
        <f t="shared" si="9"/>
        <v/>
      </c>
      <c r="S44" s="225" t="str">
        <f t="shared" si="17"/>
        <v/>
      </c>
      <c r="T44" s="226" t="str">
        <f t="shared" ref="T44:U59" si="20">IF(OR(S44="",T$9=""),"",IF(IF($G43&gt;0,IF($G43&gt;=$H43,MAX(,MIN(T$9,$H43+24/24)-MAX(T$8,$G43)),MAX(,MIN(T$9,$H43)-MAX(T$8,$G43))),0)&lt;0,0,IF($G43&gt;0,IF($G43&gt;=$H43,MAX(,MIN(T$9,$H43+24/24)-MAX(T$8,$G43)),MAX(,MIN(T$9,$H43)-MAX(T$8,$G43))),0)))</f>
        <v/>
      </c>
      <c r="U44" s="227" t="str">
        <f t="shared" si="20"/>
        <v/>
      </c>
      <c r="V44" s="252">
        <f t="shared" si="3"/>
        <v>0</v>
      </c>
      <c r="W44" s="253">
        <f t="shared" si="10"/>
        <v>0</v>
      </c>
      <c r="X44" s="254" t="str">
        <f t="shared" si="11"/>
        <v/>
      </c>
      <c r="Y44" s="255" t="str">
        <f t="shared" si="12"/>
        <v/>
      </c>
      <c r="Z44" s="256">
        <f t="shared" si="13"/>
        <v>0</v>
      </c>
      <c r="AA44" s="257">
        <f t="shared" si="14"/>
        <v>0</v>
      </c>
      <c r="AB44" s="258">
        <f t="shared" si="15"/>
        <v>0</v>
      </c>
      <c r="AC44" s="259">
        <f t="shared" si="16"/>
        <v>0</v>
      </c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6"/>
      <c r="AR44" s="6"/>
      <c r="AS44" s="6"/>
      <c r="AT44" s="6"/>
      <c r="AU44" s="6"/>
    </row>
    <row r="45" spans="1:47" s="4" customFormat="1" ht="15.75">
      <c r="A45" s="23"/>
      <c r="B45" s="174">
        <v>36</v>
      </c>
      <c r="C45" s="52" t="str">
        <f>IF(D45="","",IF(COUNTIF(Fériés,D45)&gt;0,"Férié",IF(WEEKDAY(D45,2)&lt;=6,"Se","Dim")))</f>
        <v/>
      </c>
      <c r="D45" s="143" t="str">
        <f t="shared" si="4"/>
        <v/>
      </c>
      <c r="E45" s="106"/>
      <c r="F45" s="106"/>
      <c r="G45" s="107"/>
      <c r="H45" s="107"/>
      <c r="I45" s="214" t="str">
        <f t="shared" si="5"/>
        <v/>
      </c>
      <c r="J45" s="110"/>
      <c r="K45" s="111"/>
      <c r="L45" s="196" t="str">
        <f t="shared" si="6"/>
        <v/>
      </c>
      <c r="M45" s="235" t="str">
        <f t="shared" si="1"/>
        <v/>
      </c>
      <c r="N45" s="233">
        <f t="shared" si="2"/>
        <v>0</v>
      </c>
      <c r="O45" s="113"/>
      <c r="P45" s="224" t="str">
        <f t="shared" si="7"/>
        <v/>
      </c>
      <c r="Q45" s="241" t="str">
        <f t="shared" si="8"/>
        <v/>
      </c>
      <c r="R45" s="227" t="str">
        <f t="shared" si="9"/>
        <v/>
      </c>
      <c r="S45" s="225" t="str">
        <f t="shared" si="17"/>
        <v/>
      </c>
      <c r="T45" s="226" t="str">
        <f t="shared" si="20"/>
        <v/>
      </c>
      <c r="U45" s="227" t="str">
        <f t="shared" si="20"/>
        <v/>
      </c>
      <c r="V45" s="252">
        <f t="shared" si="3"/>
        <v>0</v>
      </c>
      <c r="W45" s="253">
        <f t="shared" si="10"/>
        <v>0</v>
      </c>
      <c r="X45" s="254" t="str">
        <f t="shared" si="11"/>
        <v/>
      </c>
      <c r="Y45" s="255" t="str">
        <f t="shared" si="12"/>
        <v/>
      </c>
      <c r="Z45" s="256">
        <f t="shared" si="13"/>
        <v>0</v>
      </c>
      <c r="AA45" s="257">
        <f t="shared" si="14"/>
        <v>0</v>
      </c>
      <c r="AB45" s="258">
        <f t="shared" si="15"/>
        <v>0</v>
      </c>
      <c r="AC45" s="259">
        <f t="shared" si="16"/>
        <v>0</v>
      </c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6"/>
      <c r="AR45" s="6"/>
      <c r="AS45" s="6"/>
      <c r="AT45" s="6"/>
      <c r="AU45" s="6"/>
    </row>
    <row r="46" spans="1:47" s="4" customFormat="1" ht="15.75">
      <c r="A46" s="23"/>
      <c r="B46" s="175">
        <v>37</v>
      </c>
      <c r="C46" s="52" t="str">
        <f>IF(D46="","",IF(COUNTIF(Fériés,D46)&gt;0,"Férié",IF(WEEKDAY(D46,2)&lt;=6,"Se","Dim")))</f>
        <v/>
      </c>
      <c r="D46" s="143" t="str">
        <f t="shared" si="4"/>
        <v/>
      </c>
      <c r="E46" s="106"/>
      <c r="F46" s="106"/>
      <c r="G46" s="107"/>
      <c r="H46" s="107"/>
      <c r="I46" s="214" t="str">
        <f t="shared" si="5"/>
        <v/>
      </c>
      <c r="J46" s="110"/>
      <c r="K46" s="111"/>
      <c r="L46" s="196" t="str">
        <f t="shared" si="6"/>
        <v/>
      </c>
      <c r="M46" s="235" t="str">
        <f t="shared" si="1"/>
        <v/>
      </c>
      <c r="N46" s="233">
        <f t="shared" si="2"/>
        <v>0</v>
      </c>
      <c r="O46" s="113"/>
      <c r="P46" s="224" t="str">
        <f t="shared" si="7"/>
        <v/>
      </c>
      <c r="Q46" s="241" t="str">
        <f t="shared" si="8"/>
        <v/>
      </c>
      <c r="R46" s="227" t="str">
        <f t="shared" si="9"/>
        <v/>
      </c>
      <c r="S46" s="225" t="str">
        <f t="shared" si="17"/>
        <v/>
      </c>
      <c r="T46" s="226" t="str">
        <f t="shared" si="20"/>
        <v/>
      </c>
      <c r="U46" s="227" t="str">
        <f t="shared" si="20"/>
        <v/>
      </c>
      <c r="V46" s="252">
        <f t="shared" si="3"/>
        <v>0</v>
      </c>
      <c r="W46" s="253">
        <f t="shared" si="10"/>
        <v>0</v>
      </c>
      <c r="X46" s="254" t="str">
        <f t="shared" si="11"/>
        <v/>
      </c>
      <c r="Y46" s="255" t="str">
        <f t="shared" si="12"/>
        <v/>
      </c>
      <c r="Z46" s="256">
        <f t="shared" si="13"/>
        <v>0</v>
      </c>
      <c r="AA46" s="257">
        <f t="shared" si="14"/>
        <v>0</v>
      </c>
      <c r="AB46" s="258">
        <f t="shared" si="15"/>
        <v>0</v>
      </c>
      <c r="AC46" s="259">
        <f t="shared" si="16"/>
        <v>0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6"/>
      <c r="AR46" s="6"/>
      <c r="AS46" s="6"/>
      <c r="AT46" s="6"/>
      <c r="AU46" s="6"/>
    </row>
    <row r="47" spans="1:47" s="4" customFormat="1" ht="15.75">
      <c r="A47" s="23"/>
      <c r="B47" s="174">
        <v>38</v>
      </c>
      <c r="C47" s="52" t="str">
        <f>IF(D47="","",IF(COUNTIF(Fériés,D47)&gt;0,"Férié",IF(WEEKDAY(D47,2)&lt;=6,"Se","Dim")))</f>
        <v/>
      </c>
      <c r="D47" s="143" t="str">
        <f t="shared" si="4"/>
        <v/>
      </c>
      <c r="E47" s="106"/>
      <c r="F47" s="106"/>
      <c r="G47" s="107"/>
      <c r="H47" s="107"/>
      <c r="I47" s="214" t="str">
        <f t="shared" si="5"/>
        <v/>
      </c>
      <c r="J47" s="110"/>
      <c r="K47" s="111"/>
      <c r="L47" s="196" t="str">
        <f t="shared" si="6"/>
        <v/>
      </c>
      <c r="M47" s="235" t="str">
        <f t="shared" si="1"/>
        <v/>
      </c>
      <c r="N47" s="233">
        <f t="shared" si="2"/>
        <v>0</v>
      </c>
      <c r="O47" s="113"/>
      <c r="P47" s="224" t="str">
        <f t="shared" si="7"/>
        <v/>
      </c>
      <c r="Q47" s="241" t="str">
        <f t="shared" si="8"/>
        <v/>
      </c>
      <c r="R47" s="227" t="str">
        <f t="shared" si="9"/>
        <v/>
      </c>
      <c r="S47" s="225" t="str">
        <f t="shared" si="17"/>
        <v/>
      </c>
      <c r="T47" s="226" t="str">
        <f t="shared" si="20"/>
        <v/>
      </c>
      <c r="U47" s="227" t="str">
        <f t="shared" si="20"/>
        <v/>
      </c>
      <c r="V47" s="252">
        <f t="shared" si="3"/>
        <v>0</v>
      </c>
      <c r="W47" s="253">
        <f t="shared" si="10"/>
        <v>0</v>
      </c>
      <c r="X47" s="254" t="str">
        <f t="shared" si="11"/>
        <v/>
      </c>
      <c r="Y47" s="255" t="str">
        <f t="shared" si="12"/>
        <v/>
      </c>
      <c r="Z47" s="256">
        <f t="shared" si="13"/>
        <v>0</v>
      </c>
      <c r="AA47" s="257">
        <f t="shared" si="14"/>
        <v>0</v>
      </c>
      <c r="AB47" s="258">
        <f t="shared" si="15"/>
        <v>0</v>
      </c>
      <c r="AC47" s="259">
        <f t="shared" si="16"/>
        <v>0</v>
      </c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6"/>
      <c r="AR47" s="6"/>
      <c r="AS47" s="6"/>
      <c r="AT47" s="6"/>
      <c r="AU47" s="6"/>
    </row>
    <row r="48" spans="1:47" s="4" customFormat="1" ht="15.75">
      <c r="A48" s="23"/>
      <c r="B48" s="175">
        <v>39</v>
      </c>
      <c r="C48" s="52" t="str">
        <f>IF(D48="","",IF(COUNTIF(Fériés,D48)&gt;0,"Férié",IF(WEEKDAY(D48,2)&lt;=6,"Se","Dim")))</f>
        <v/>
      </c>
      <c r="D48" s="143" t="str">
        <f t="shared" si="4"/>
        <v/>
      </c>
      <c r="E48" s="106"/>
      <c r="F48" s="106"/>
      <c r="G48" s="107"/>
      <c r="H48" s="107"/>
      <c r="I48" s="214" t="str">
        <f t="shared" si="5"/>
        <v/>
      </c>
      <c r="J48" s="110"/>
      <c r="K48" s="111"/>
      <c r="L48" s="196" t="str">
        <f t="shared" si="6"/>
        <v/>
      </c>
      <c r="M48" s="235" t="str">
        <f t="shared" si="1"/>
        <v/>
      </c>
      <c r="N48" s="233">
        <f t="shared" si="2"/>
        <v>0</v>
      </c>
      <c r="O48" s="113"/>
      <c r="P48" s="224" t="str">
        <f t="shared" si="7"/>
        <v/>
      </c>
      <c r="Q48" s="241" t="str">
        <f t="shared" si="8"/>
        <v/>
      </c>
      <c r="R48" s="227" t="str">
        <f t="shared" si="9"/>
        <v/>
      </c>
      <c r="S48" s="225" t="str">
        <f t="shared" si="17"/>
        <v/>
      </c>
      <c r="T48" s="226" t="str">
        <f t="shared" si="20"/>
        <v/>
      </c>
      <c r="U48" s="227" t="str">
        <f t="shared" si="20"/>
        <v/>
      </c>
      <c r="V48" s="252">
        <f t="shared" si="3"/>
        <v>0</v>
      </c>
      <c r="W48" s="253">
        <f t="shared" si="10"/>
        <v>0</v>
      </c>
      <c r="X48" s="254" t="str">
        <f t="shared" si="11"/>
        <v/>
      </c>
      <c r="Y48" s="255" t="str">
        <f t="shared" si="12"/>
        <v/>
      </c>
      <c r="Z48" s="256">
        <f t="shared" si="13"/>
        <v>0</v>
      </c>
      <c r="AA48" s="257">
        <f t="shared" si="14"/>
        <v>0</v>
      </c>
      <c r="AB48" s="258">
        <f t="shared" si="15"/>
        <v>0</v>
      </c>
      <c r="AC48" s="259">
        <f t="shared" si="16"/>
        <v>0</v>
      </c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6"/>
      <c r="AR48" s="6"/>
      <c r="AS48" s="6"/>
      <c r="AT48" s="6"/>
      <c r="AU48" s="6"/>
    </row>
    <row r="49" spans="1:47" ht="15.75">
      <c r="A49" s="23"/>
      <c r="B49" s="174">
        <v>40</v>
      </c>
      <c r="C49" s="52" t="str">
        <f>IF(D49="","",IF(COUNTIF(Fériés,D49)&gt;0,"Férié",IF(WEEKDAY(D49,2)&lt;=6,"Se","Dim")))</f>
        <v/>
      </c>
      <c r="D49" s="143" t="str">
        <f t="shared" si="4"/>
        <v/>
      </c>
      <c r="E49" s="106"/>
      <c r="F49" s="106"/>
      <c r="G49" s="107"/>
      <c r="H49" s="107"/>
      <c r="I49" s="214" t="str">
        <f t="shared" si="5"/>
        <v/>
      </c>
      <c r="J49" s="110"/>
      <c r="K49" s="111"/>
      <c r="L49" s="196" t="str">
        <f t="shared" si="6"/>
        <v/>
      </c>
      <c r="M49" s="235" t="str">
        <f t="shared" si="1"/>
        <v/>
      </c>
      <c r="N49" s="233">
        <f t="shared" si="2"/>
        <v>0</v>
      </c>
      <c r="O49" s="113"/>
      <c r="P49" s="224" t="str">
        <f t="shared" si="7"/>
        <v/>
      </c>
      <c r="Q49" s="241" t="str">
        <f t="shared" si="8"/>
        <v/>
      </c>
      <c r="R49" s="227" t="str">
        <f t="shared" si="9"/>
        <v/>
      </c>
      <c r="S49" s="225" t="str">
        <f t="shared" si="17"/>
        <v/>
      </c>
      <c r="T49" s="226" t="str">
        <f t="shared" si="20"/>
        <v/>
      </c>
      <c r="U49" s="227" t="str">
        <f t="shared" si="20"/>
        <v/>
      </c>
      <c r="V49" s="252">
        <f t="shared" si="3"/>
        <v>0</v>
      </c>
      <c r="W49" s="253">
        <f t="shared" si="10"/>
        <v>0</v>
      </c>
      <c r="X49" s="254" t="str">
        <f t="shared" si="11"/>
        <v/>
      </c>
      <c r="Y49" s="255" t="str">
        <f t="shared" si="12"/>
        <v/>
      </c>
      <c r="Z49" s="256">
        <f t="shared" si="13"/>
        <v>0</v>
      </c>
      <c r="AA49" s="257">
        <f t="shared" si="14"/>
        <v>0</v>
      </c>
      <c r="AB49" s="258">
        <f t="shared" si="15"/>
        <v>0</v>
      </c>
      <c r="AC49" s="259">
        <f t="shared" si="16"/>
        <v>0</v>
      </c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5"/>
      <c r="AR49" s="5"/>
      <c r="AS49" s="5"/>
      <c r="AT49" s="5"/>
      <c r="AU49" s="5"/>
    </row>
    <row r="50" spans="1:47" ht="15.75">
      <c r="A50" s="23"/>
      <c r="B50" s="175">
        <v>41</v>
      </c>
      <c r="C50" s="52" t="str">
        <f>IF(D50="","",IF(COUNTIF(Fériés,D50)&gt;0,"Férié",IF(WEEKDAY(D50,2)&lt;=6,"Se","Dim")))</f>
        <v/>
      </c>
      <c r="D50" s="143" t="str">
        <f t="shared" si="4"/>
        <v/>
      </c>
      <c r="E50" s="106"/>
      <c r="F50" s="106"/>
      <c r="G50" s="107"/>
      <c r="H50" s="107"/>
      <c r="I50" s="214" t="str">
        <f t="shared" si="5"/>
        <v/>
      </c>
      <c r="J50" s="110"/>
      <c r="K50" s="111"/>
      <c r="L50" s="196" t="str">
        <f t="shared" si="6"/>
        <v/>
      </c>
      <c r="M50" s="235" t="str">
        <f t="shared" si="1"/>
        <v/>
      </c>
      <c r="N50" s="233">
        <f t="shared" si="2"/>
        <v>0</v>
      </c>
      <c r="O50" s="113"/>
      <c r="P50" s="224" t="str">
        <f t="shared" si="7"/>
        <v/>
      </c>
      <c r="Q50" s="241" t="str">
        <f t="shared" si="8"/>
        <v/>
      </c>
      <c r="R50" s="227" t="str">
        <f t="shared" si="9"/>
        <v/>
      </c>
      <c r="S50" s="225" t="str">
        <f t="shared" si="17"/>
        <v/>
      </c>
      <c r="T50" s="226" t="str">
        <f t="shared" si="20"/>
        <v/>
      </c>
      <c r="U50" s="227" t="str">
        <f t="shared" si="20"/>
        <v/>
      </c>
      <c r="V50" s="252">
        <f t="shared" si="3"/>
        <v>0</v>
      </c>
      <c r="W50" s="253">
        <f t="shared" si="10"/>
        <v>0</v>
      </c>
      <c r="X50" s="254" t="str">
        <f t="shared" si="11"/>
        <v/>
      </c>
      <c r="Y50" s="255" t="str">
        <f t="shared" si="12"/>
        <v/>
      </c>
      <c r="Z50" s="256">
        <f t="shared" si="13"/>
        <v>0</v>
      </c>
      <c r="AA50" s="257">
        <f t="shared" si="14"/>
        <v>0</v>
      </c>
      <c r="AB50" s="258">
        <f t="shared" si="15"/>
        <v>0</v>
      </c>
      <c r="AC50" s="259">
        <f t="shared" si="16"/>
        <v>0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5"/>
      <c r="AR50" s="5"/>
      <c r="AS50" s="5"/>
      <c r="AT50" s="5"/>
      <c r="AU50" s="5"/>
    </row>
    <row r="51" spans="1:47" ht="15.75">
      <c r="A51" s="23"/>
      <c r="B51" s="174">
        <v>42</v>
      </c>
      <c r="C51" s="52" t="str">
        <f>IF(D51="","",IF(COUNTIF(Fériés,D51)&gt;0,"Férié",IF(WEEKDAY(D51,2)&lt;=6,"Se","Dim")))</f>
        <v/>
      </c>
      <c r="D51" s="143" t="str">
        <f t="shared" si="4"/>
        <v/>
      </c>
      <c r="E51" s="106"/>
      <c r="F51" s="106"/>
      <c r="G51" s="107"/>
      <c r="H51" s="107"/>
      <c r="I51" s="214" t="str">
        <f t="shared" si="5"/>
        <v/>
      </c>
      <c r="J51" s="110"/>
      <c r="K51" s="111"/>
      <c r="L51" s="196" t="str">
        <f t="shared" si="6"/>
        <v/>
      </c>
      <c r="M51" s="235" t="str">
        <f t="shared" si="1"/>
        <v/>
      </c>
      <c r="N51" s="233">
        <f t="shared" si="2"/>
        <v>0</v>
      </c>
      <c r="O51" s="113"/>
      <c r="P51" s="224" t="str">
        <f t="shared" si="7"/>
        <v/>
      </c>
      <c r="Q51" s="241" t="str">
        <f t="shared" si="8"/>
        <v/>
      </c>
      <c r="R51" s="227" t="str">
        <f t="shared" si="9"/>
        <v/>
      </c>
      <c r="S51" s="225" t="str">
        <f t="shared" si="17"/>
        <v/>
      </c>
      <c r="T51" s="226" t="str">
        <f t="shared" si="20"/>
        <v/>
      </c>
      <c r="U51" s="227" t="str">
        <f t="shared" si="20"/>
        <v/>
      </c>
      <c r="V51" s="252">
        <f t="shared" si="3"/>
        <v>0</v>
      </c>
      <c r="W51" s="253">
        <f t="shared" si="10"/>
        <v>0</v>
      </c>
      <c r="X51" s="254" t="str">
        <f t="shared" si="11"/>
        <v/>
      </c>
      <c r="Y51" s="255" t="str">
        <f t="shared" si="12"/>
        <v/>
      </c>
      <c r="Z51" s="256">
        <f t="shared" si="13"/>
        <v>0</v>
      </c>
      <c r="AA51" s="257">
        <f t="shared" si="14"/>
        <v>0</v>
      </c>
      <c r="AB51" s="258">
        <f t="shared" si="15"/>
        <v>0</v>
      </c>
      <c r="AC51" s="259">
        <f t="shared" si="16"/>
        <v>0</v>
      </c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7" ht="15.75">
      <c r="A52" s="23"/>
      <c r="B52" s="175">
        <v>43</v>
      </c>
      <c r="C52" s="52" t="str">
        <f>IF(D52="","",IF(COUNTIF(Fériés,D52)&gt;0,"Férié",IF(WEEKDAY(D52,2)&lt;=6,"Se","Dim")))</f>
        <v/>
      </c>
      <c r="D52" s="143" t="str">
        <f t="shared" si="4"/>
        <v/>
      </c>
      <c r="E52" s="106"/>
      <c r="F52" s="106"/>
      <c r="G52" s="107"/>
      <c r="H52" s="107"/>
      <c r="I52" s="214" t="str">
        <f t="shared" si="5"/>
        <v/>
      </c>
      <c r="J52" s="110"/>
      <c r="K52" s="111"/>
      <c r="L52" s="196" t="str">
        <f t="shared" si="6"/>
        <v/>
      </c>
      <c r="M52" s="235" t="str">
        <f t="shared" si="1"/>
        <v/>
      </c>
      <c r="N52" s="233">
        <f t="shared" si="2"/>
        <v>0</v>
      </c>
      <c r="O52" s="113"/>
      <c r="P52" s="224" t="str">
        <f t="shared" si="7"/>
        <v/>
      </c>
      <c r="Q52" s="241" t="str">
        <f t="shared" si="8"/>
        <v/>
      </c>
      <c r="R52" s="227" t="str">
        <f t="shared" si="9"/>
        <v/>
      </c>
      <c r="S52" s="225" t="str">
        <f t="shared" si="17"/>
        <v/>
      </c>
      <c r="T52" s="226" t="str">
        <f t="shared" si="20"/>
        <v/>
      </c>
      <c r="U52" s="227" t="str">
        <f t="shared" si="20"/>
        <v/>
      </c>
      <c r="V52" s="252">
        <f t="shared" si="3"/>
        <v>0</v>
      </c>
      <c r="W52" s="253">
        <f t="shared" si="10"/>
        <v>0</v>
      </c>
      <c r="X52" s="254" t="str">
        <f t="shared" si="11"/>
        <v/>
      </c>
      <c r="Y52" s="255" t="str">
        <f t="shared" si="12"/>
        <v/>
      </c>
      <c r="Z52" s="256">
        <f t="shared" si="13"/>
        <v>0</v>
      </c>
      <c r="AA52" s="257">
        <f t="shared" si="14"/>
        <v>0</v>
      </c>
      <c r="AB52" s="258">
        <f t="shared" si="15"/>
        <v>0</v>
      </c>
      <c r="AC52" s="259">
        <f t="shared" si="16"/>
        <v>0</v>
      </c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7" ht="15.75">
      <c r="A53" s="23"/>
      <c r="B53" s="174">
        <v>44</v>
      </c>
      <c r="C53" s="52" t="str">
        <f>IF(D53="","",IF(COUNTIF(Fériés,D53)&gt;0,"Férié",IF(WEEKDAY(D53,2)&lt;=6,"Se","Dim")))</f>
        <v/>
      </c>
      <c r="D53" s="143" t="str">
        <f t="shared" si="4"/>
        <v/>
      </c>
      <c r="E53" s="106"/>
      <c r="F53" s="106"/>
      <c r="G53" s="107"/>
      <c r="H53" s="107"/>
      <c r="I53" s="214" t="str">
        <f t="shared" si="5"/>
        <v/>
      </c>
      <c r="J53" s="110"/>
      <c r="K53" s="111"/>
      <c r="L53" s="196" t="str">
        <f t="shared" si="6"/>
        <v/>
      </c>
      <c r="M53" s="235" t="str">
        <f t="shared" si="1"/>
        <v/>
      </c>
      <c r="N53" s="233">
        <f t="shared" si="2"/>
        <v>0</v>
      </c>
      <c r="O53" s="113"/>
      <c r="P53" s="224" t="str">
        <f t="shared" si="7"/>
        <v/>
      </c>
      <c r="Q53" s="241" t="str">
        <f t="shared" si="8"/>
        <v/>
      </c>
      <c r="R53" s="227" t="str">
        <f t="shared" si="9"/>
        <v/>
      </c>
      <c r="S53" s="225" t="str">
        <f t="shared" si="17"/>
        <v/>
      </c>
      <c r="T53" s="226" t="str">
        <f t="shared" si="20"/>
        <v/>
      </c>
      <c r="U53" s="227" t="str">
        <f t="shared" si="20"/>
        <v/>
      </c>
      <c r="V53" s="252">
        <f t="shared" si="3"/>
        <v>0</v>
      </c>
      <c r="W53" s="253">
        <f t="shared" si="10"/>
        <v>0</v>
      </c>
      <c r="X53" s="254" t="str">
        <f t="shared" si="11"/>
        <v/>
      </c>
      <c r="Y53" s="255" t="str">
        <f t="shared" si="12"/>
        <v/>
      </c>
      <c r="Z53" s="256">
        <f t="shared" si="13"/>
        <v>0</v>
      </c>
      <c r="AA53" s="257">
        <f t="shared" si="14"/>
        <v>0</v>
      </c>
      <c r="AB53" s="258">
        <f t="shared" si="15"/>
        <v>0</v>
      </c>
      <c r="AC53" s="259">
        <f t="shared" si="16"/>
        <v>0</v>
      </c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7" ht="15.75">
      <c r="A54" s="23"/>
      <c r="B54" s="175">
        <v>45</v>
      </c>
      <c r="C54" s="52" t="str">
        <f>IF(D54="","",IF(COUNTIF(Fériés,D54)&gt;0,"Férié",IF(WEEKDAY(D54,2)&lt;=6,"Se","Dim")))</f>
        <v/>
      </c>
      <c r="D54" s="143" t="str">
        <f t="shared" si="4"/>
        <v/>
      </c>
      <c r="E54" s="106"/>
      <c r="F54" s="106"/>
      <c r="G54" s="107"/>
      <c r="H54" s="107"/>
      <c r="I54" s="214" t="str">
        <f t="shared" si="5"/>
        <v/>
      </c>
      <c r="J54" s="110"/>
      <c r="K54" s="111"/>
      <c r="L54" s="196" t="str">
        <f t="shared" si="6"/>
        <v/>
      </c>
      <c r="M54" s="235" t="str">
        <f t="shared" si="1"/>
        <v/>
      </c>
      <c r="N54" s="233">
        <f t="shared" si="2"/>
        <v>0</v>
      </c>
      <c r="O54" s="113"/>
      <c r="P54" s="224" t="str">
        <f t="shared" si="7"/>
        <v/>
      </c>
      <c r="Q54" s="241" t="str">
        <f t="shared" si="8"/>
        <v/>
      </c>
      <c r="R54" s="227" t="str">
        <f t="shared" si="9"/>
        <v/>
      </c>
      <c r="S54" s="225" t="str">
        <f t="shared" si="17"/>
        <v/>
      </c>
      <c r="T54" s="226" t="str">
        <f t="shared" si="20"/>
        <v/>
      </c>
      <c r="U54" s="227" t="str">
        <f t="shared" si="20"/>
        <v/>
      </c>
      <c r="V54" s="252">
        <f t="shared" si="3"/>
        <v>0</v>
      </c>
      <c r="W54" s="253">
        <f t="shared" si="10"/>
        <v>0</v>
      </c>
      <c r="X54" s="254" t="str">
        <f t="shared" si="11"/>
        <v/>
      </c>
      <c r="Y54" s="255" t="str">
        <f t="shared" si="12"/>
        <v/>
      </c>
      <c r="Z54" s="256">
        <f t="shared" si="13"/>
        <v>0</v>
      </c>
      <c r="AA54" s="257">
        <f t="shared" si="14"/>
        <v>0</v>
      </c>
      <c r="AB54" s="258">
        <f t="shared" si="15"/>
        <v>0</v>
      </c>
      <c r="AC54" s="259">
        <f t="shared" si="16"/>
        <v>0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7" ht="15.75">
      <c r="A55" s="23"/>
      <c r="B55" s="174">
        <v>46</v>
      </c>
      <c r="C55" s="52" t="str">
        <f>IF(D55="","",IF(COUNTIF(Fériés,D55)&gt;0,"Férié",IF(WEEKDAY(D55,2)&lt;=6,"Se","Dim")))</f>
        <v/>
      </c>
      <c r="D55" s="143" t="str">
        <f t="shared" si="4"/>
        <v/>
      </c>
      <c r="E55" s="106"/>
      <c r="F55" s="106"/>
      <c r="G55" s="107"/>
      <c r="H55" s="107"/>
      <c r="I55" s="214" t="str">
        <f t="shared" si="5"/>
        <v/>
      </c>
      <c r="J55" s="110"/>
      <c r="K55" s="111"/>
      <c r="L55" s="196" t="str">
        <f t="shared" si="6"/>
        <v/>
      </c>
      <c r="M55" s="235" t="str">
        <f t="shared" si="1"/>
        <v/>
      </c>
      <c r="N55" s="233">
        <f t="shared" si="2"/>
        <v>0</v>
      </c>
      <c r="O55" s="113"/>
      <c r="P55" s="224" t="str">
        <f t="shared" si="7"/>
        <v/>
      </c>
      <c r="Q55" s="241" t="str">
        <f t="shared" si="8"/>
        <v/>
      </c>
      <c r="R55" s="227" t="str">
        <f t="shared" si="9"/>
        <v/>
      </c>
      <c r="S55" s="225" t="str">
        <f t="shared" si="17"/>
        <v/>
      </c>
      <c r="T55" s="226" t="str">
        <f t="shared" si="20"/>
        <v/>
      </c>
      <c r="U55" s="227" t="str">
        <f t="shared" si="20"/>
        <v/>
      </c>
      <c r="V55" s="252">
        <f t="shared" si="3"/>
        <v>0</v>
      </c>
      <c r="W55" s="253">
        <f t="shared" si="10"/>
        <v>0</v>
      </c>
      <c r="X55" s="254" t="str">
        <f t="shared" si="11"/>
        <v/>
      </c>
      <c r="Y55" s="255" t="str">
        <f t="shared" si="12"/>
        <v/>
      </c>
      <c r="Z55" s="256">
        <f t="shared" si="13"/>
        <v>0</v>
      </c>
      <c r="AA55" s="257">
        <f t="shared" si="14"/>
        <v>0</v>
      </c>
      <c r="AB55" s="258">
        <f t="shared" si="15"/>
        <v>0</v>
      </c>
      <c r="AC55" s="259">
        <f t="shared" si="16"/>
        <v>0</v>
      </c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7" ht="15.75">
      <c r="A56" s="23"/>
      <c r="B56" s="175">
        <v>47</v>
      </c>
      <c r="C56" s="52" t="str">
        <f>IF(D56="","",IF(COUNTIF(Fériés,D56)&gt;0,"Férié",IF(WEEKDAY(D56,2)&lt;=6,"Se","Dim")))</f>
        <v/>
      </c>
      <c r="D56" s="143" t="str">
        <f t="shared" si="4"/>
        <v/>
      </c>
      <c r="E56" s="106"/>
      <c r="F56" s="106"/>
      <c r="G56" s="107"/>
      <c r="H56" s="107"/>
      <c r="I56" s="214" t="str">
        <f t="shared" si="5"/>
        <v/>
      </c>
      <c r="J56" s="110"/>
      <c r="K56" s="111"/>
      <c r="L56" s="196" t="str">
        <f t="shared" si="6"/>
        <v/>
      </c>
      <c r="M56" s="235" t="str">
        <f t="shared" si="1"/>
        <v/>
      </c>
      <c r="N56" s="233">
        <f t="shared" si="2"/>
        <v>0</v>
      </c>
      <c r="O56" s="113"/>
      <c r="P56" s="224" t="str">
        <f t="shared" si="7"/>
        <v/>
      </c>
      <c r="Q56" s="241" t="str">
        <f t="shared" si="8"/>
        <v/>
      </c>
      <c r="R56" s="227" t="str">
        <f t="shared" si="9"/>
        <v/>
      </c>
      <c r="S56" s="225" t="str">
        <f t="shared" si="17"/>
        <v/>
      </c>
      <c r="T56" s="226" t="str">
        <f t="shared" si="20"/>
        <v/>
      </c>
      <c r="U56" s="227" t="str">
        <f t="shared" si="20"/>
        <v/>
      </c>
      <c r="V56" s="252">
        <f t="shared" si="3"/>
        <v>0</v>
      </c>
      <c r="W56" s="253">
        <f t="shared" si="10"/>
        <v>0</v>
      </c>
      <c r="X56" s="254" t="str">
        <f t="shared" si="11"/>
        <v/>
      </c>
      <c r="Y56" s="255" t="str">
        <f t="shared" si="12"/>
        <v/>
      </c>
      <c r="Z56" s="256">
        <f t="shared" si="13"/>
        <v>0</v>
      </c>
      <c r="AA56" s="257">
        <f t="shared" si="14"/>
        <v>0</v>
      </c>
      <c r="AB56" s="258">
        <f t="shared" si="15"/>
        <v>0</v>
      </c>
      <c r="AC56" s="259">
        <f t="shared" si="16"/>
        <v>0</v>
      </c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7" ht="15.75">
      <c r="A57" s="23"/>
      <c r="B57" s="174">
        <v>48</v>
      </c>
      <c r="C57" s="52" t="str">
        <f>IF(D57="","",IF(COUNTIF(Fériés,D57)&gt;0,"Férié",IF(WEEKDAY(D57,2)&lt;=6,"Se","Dim")))</f>
        <v/>
      </c>
      <c r="D57" s="143" t="str">
        <f t="shared" si="4"/>
        <v/>
      </c>
      <c r="E57" s="106"/>
      <c r="F57" s="106"/>
      <c r="G57" s="107"/>
      <c r="H57" s="107"/>
      <c r="I57" s="214" t="str">
        <f t="shared" si="5"/>
        <v/>
      </c>
      <c r="J57" s="110"/>
      <c r="K57" s="111"/>
      <c r="L57" s="196" t="str">
        <f t="shared" si="6"/>
        <v/>
      </c>
      <c r="M57" s="235" t="str">
        <f t="shared" si="1"/>
        <v/>
      </c>
      <c r="N57" s="233">
        <f t="shared" si="2"/>
        <v>0</v>
      </c>
      <c r="O57" s="113"/>
      <c r="P57" s="224" t="str">
        <f t="shared" si="7"/>
        <v/>
      </c>
      <c r="Q57" s="241" t="str">
        <f t="shared" si="8"/>
        <v/>
      </c>
      <c r="R57" s="227" t="str">
        <f t="shared" si="9"/>
        <v/>
      </c>
      <c r="S57" s="225" t="str">
        <f t="shared" si="17"/>
        <v/>
      </c>
      <c r="T57" s="226" t="str">
        <f t="shared" si="20"/>
        <v/>
      </c>
      <c r="U57" s="227" t="str">
        <f t="shared" si="20"/>
        <v/>
      </c>
      <c r="V57" s="252">
        <f t="shared" si="3"/>
        <v>0</v>
      </c>
      <c r="W57" s="253">
        <f t="shared" si="10"/>
        <v>0</v>
      </c>
      <c r="X57" s="254" t="str">
        <f t="shared" si="11"/>
        <v/>
      </c>
      <c r="Y57" s="255" t="str">
        <f t="shared" si="12"/>
        <v/>
      </c>
      <c r="Z57" s="256">
        <f t="shared" si="13"/>
        <v>0</v>
      </c>
      <c r="AA57" s="257">
        <f t="shared" si="14"/>
        <v>0</v>
      </c>
      <c r="AB57" s="258">
        <f t="shared" si="15"/>
        <v>0</v>
      </c>
      <c r="AC57" s="259">
        <f t="shared" si="16"/>
        <v>0</v>
      </c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7" ht="15.75">
      <c r="A58" s="23"/>
      <c r="B58" s="175">
        <v>49</v>
      </c>
      <c r="C58" s="52" t="str">
        <f>IF(D58="","",IF(COUNTIF(Fériés,D58)&gt;0,"Férié",IF(WEEKDAY(D58,2)&lt;=6,"Se","Dim")))</f>
        <v/>
      </c>
      <c r="D58" s="143" t="str">
        <f t="shared" si="4"/>
        <v/>
      </c>
      <c r="E58" s="106"/>
      <c r="F58" s="106"/>
      <c r="G58" s="107"/>
      <c r="H58" s="107"/>
      <c r="I58" s="214" t="str">
        <f t="shared" si="5"/>
        <v/>
      </c>
      <c r="J58" s="110"/>
      <c r="K58" s="111"/>
      <c r="L58" s="196" t="str">
        <f t="shared" si="6"/>
        <v/>
      </c>
      <c r="M58" s="235" t="str">
        <f t="shared" si="1"/>
        <v/>
      </c>
      <c r="N58" s="233">
        <f t="shared" si="2"/>
        <v>0</v>
      </c>
      <c r="O58" s="113"/>
      <c r="P58" s="224" t="str">
        <f t="shared" si="7"/>
        <v/>
      </c>
      <c r="Q58" s="241" t="str">
        <f t="shared" si="8"/>
        <v/>
      </c>
      <c r="R58" s="227" t="str">
        <f t="shared" si="9"/>
        <v/>
      </c>
      <c r="S58" s="225" t="str">
        <f t="shared" si="17"/>
        <v/>
      </c>
      <c r="T58" s="226" t="str">
        <f t="shared" si="20"/>
        <v/>
      </c>
      <c r="U58" s="227" t="str">
        <f t="shared" si="20"/>
        <v/>
      </c>
      <c r="V58" s="252">
        <f t="shared" si="3"/>
        <v>0</v>
      </c>
      <c r="W58" s="253">
        <f t="shared" si="10"/>
        <v>0</v>
      </c>
      <c r="X58" s="254" t="str">
        <f t="shared" si="11"/>
        <v/>
      </c>
      <c r="Y58" s="255" t="str">
        <f t="shared" si="12"/>
        <v/>
      </c>
      <c r="Z58" s="256">
        <f t="shared" si="13"/>
        <v>0</v>
      </c>
      <c r="AA58" s="257">
        <f t="shared" si="14"/>
        <v>0</v>
      </c>
      <c r="AB58" s="258">
        <f t="shared" si="15"/>
        <v>0</v>
      </c>
      <c r="AC58" s="259">
        <f t="shared" si="16"/>
        <v>0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7" ht="15.75">
      <c r="A59" s="23"/>
      <c r="B59" s="174">
        <v>50</v>
      </c>
      <c r="C59" s="470" t="str">
        <f>IF(D59="","",IF(COUNTIF(Fériés,D59)&gt;0,"Férié",IF(WEEKDAY(D59,2)&lt;=6,"Se","Dim")))</f>
        <v/>
      </c>
      <c r="D59" s="143" t="str">
        <f t="shared" si="4"/>
        <v/>
      </c>
      <c r="E59" s="177"/>
      <c r="F59" s="177"/>
      <c r="G59" s="178"/>
      <c r="H59" s="178"/>
      <c r="I59" s="215" t="str">
        <f t="shared" si="5"/>
        <v/>
      </c>
      <c r="J59" s="179"/>
      <c r="K59" s="180"/>
      <c r="L59" s="197" t="str">
        <f t="shared" si="6"/>
        <v/>
      </c>
      <c r="M59" s="237" t="str">
        <f t="shared" si="1"/>
        <v/>
      </c>
      <c r="N59" s="234">
        <f t="shared" si="2"/>
        <v>0</v>
      </c>
      <c r="O59" s="181"/>
      <c r="P59" s="228" t="str">
        <f t="shared" si="7"/>
        <v/>
      </c>
      <c r="Q59" s="242" t="str">
        <f t="shared" si="8"/>
        <v/>
      </c>
      <c r="R59" s="231" t="str">
        <f t="shared" si="9"/>
        <v/>
      </c>
      <c r="S59" s="229" t="str">
        <f t="shared" si="17"/>
        <v/>
      </c>
      <c r="T59" s="230" t="str">
        <f t="shared" si="20"/>
        <v/>
      </c>
      <c r="U59" s="231" t="str">
        <f t="shared" si="20"/>
        <v/>
      </c>
      <c r="V59" s="252">
        <f t="shared" si="3"/>
        <v>0</v>
      </c>
      <c r="W59" s="260">
        <f t="shared" si="10"/>
        <v>0</v>
      </c>
      <c r="X59" s="254" t="str">
        <f t="shared" si="11"/>
        <v/>
      </c>
      <c r="Y59" s="261" t="str">
        <f t="shared" si="12"/>
        <v/>
      </c>
      <c r="Z59" s="262">
        <f t="shared" si="13"/>
        <v>0</v>
      </c>
      <c r="AA59" s="263">
        <f t="shared" si="14"/>
        <v>0</v>
      </c>
      <c r="AB59" s="264">
        <f t="shared" si="15"/>
        <v>0</v>
      </c>
      <c r="AC59" s="265">
        <f t="shared" si="16"/>
        <v>0</v>
      </c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7" ht="15.75" thickBot="1">
      <c r="A60" s="23"/>
      <c r="B60" s="176" t="s">
        <v>60</v>
      </c>
      <c r="C60" s="469"/>
      <c r="D60" s="182">
        <f>COUNTA(D10:D59)</f>
        <v>50</v>
      </c>
      <c r="E60" s="182">
        <f>COUNTA(E10:E59)</f>
        <v>0</v>
      </c>
      <c r="F60" s="182">
        <f>COUNTA(F10:F59)</f>
        <v>0</v>
      </c>
      <c r="G60" s="182">
        <f>COUNTA(G10:G59)</f>
        <v>0</v>
      </c>
      <c r="H60" s="182">
        <f>COUNTA(H10:H59)</f>
        <v>0</v>
      </c>
      <c r="I60" s="238">
        <f>SUM(I10:I59)</f>
        <v>0</v>
      </c>
      <c r="J60" s="183">
        <f>SUM(J10:J59)</f>
        <v>0</v>
      </c>
      <c r="K60" s="183">
        <f>SUM(K10:K59)</f>
        <v>0</v>
      </c>
      <c r="L60" s="184">
        <f>SUM(L10:L59)</f>
        <v>0</v>
      </c>
      <c r="M60" s="189">
        <f>SUM(M10:M59)</f>
        <v>0</v>
      </c>
      <c r="N60" s="189">
        <f>SUM(N10:N59)</f>
        <v>0</v>
      </c>
      <c r="O60" s="185"/>
      <c r="P60" s="186">
        <f>SUM(P10:P59)</f>
        <v>0</v>
      </c>
      <c r="Q60" s="189">
        <f>SUM(Q10:Q59)</f>
        <v>0</v>
      </c>
      <c r="R60" s="244">
        <f>SUM(R10:R59)</f>
        <v>0</v>
      </c>
      <c r="S60" s="186">
        <f>SUM(S10:S59)</f>
        <v>0</v>
      </c>
      <c r="T60" s="189">
        <f>SUM(T10:T59)</f>
        <v>0</v>
      </c>
      <c r="U60" s="244">
        <f>SUM(U10:U59)</f>
        <v>0</v>
      </c>
      <c r="V60" s="190">
        <f>SUMIF(D10:D59,"&gt;0",V10:V59)</f>
        <v>0</v>
      </c>
      <c r="W60" s="190">
        <f>SUMIF(D10:D59,"&gt;0",W10:W59)</f>
        <v>0</v>
      </c>
      <c r="X60" s="190">
        <f ca="1">SUMPRODUCT((WEEKDAY(INDIRECT("$D$10:$D$"&amp;COUNTIF($D$10:$D$59,"&gt;0")+9)=1))*(INDIRECT("$AB$10:$AB$"&amp;COUNTIF($D$10:$D$59,"&gt;0")+9)))</f>
        <v>0</v>
      </c>
      <c r="Y60" s="190">
        <f ca="1">SUMPRODUCT((INDIRECT("$C$10:$C$"&amp;COUNTIF($D$10:$D$59,"&gt;0")+9)="dim")*(INDIRECT("$AC$10:$AC$"&amp;COUNTIF($D$10:$D$59,"&gt;0")+9)))</f>
        <v>0</v>
      </c>
      <c r="Z60" s="190">
        <f ca="1">SUMPRODUCT((INDIRECT("$C$10:$C$"&amp;COUNTIF($D$10:$D$59,"&gt;0")+9)="férié")*(INDIRECT("$Z$10:$Z$"&amp;COUNTIF($D$10:$D$59,"&gt;0")+9)))</f>
        <v>0</v>
      </c>
      <c r="AA60" s="190">
        <f ca="1">SUMPRODUCT((INDIRECT("$C$10:$C$"&amp;COUNTIF($D$10:$D$59,"&gt;0")+9)="férié")*(INDIRECT("$AA$10:$AA$"&amp;COUNTIF($D$10:$D$59,"&gt;0")+9)))</f>
        <v>0</v>
      </c>
      <c r="AB60" s="190">
        <f>SUMIF(D10:D59,"&gt;0",AB10:AB59)</f>
        <v>0</v>
      </c>
      <c r="AC60" s="191">
        <f>SUMIF(D10:D59,"&gt;0",AC10:AC59)</f>
        <v>0</v>
      </c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7">
      <c r="A61" s="23"/>
      <c r="B61" s="23"/>
      <c r="C61" s="23"/>
      <c r="D61" s="23"/>
      <c r="E61" s="23"/>
      <c r="F61" s="23"/>
      <c r="G61" s="23"/>
      <c r="H61" s="23"/>
      <c r="I61" s="207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7" hidden="1">
      <c r="A62" s="23"/>
      <c r="B62" s="23"/>
      <c r="C62" s="23"/>
      <c r="D62" s="23"/>
      <c r="E62" s="23"/>
      <c r="F62" s="23"/>
      <c r="G62" s="23"/>
      <c r="H62" s="23"/>
      <c r="I62" s="207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7" hidden="1">
      <c r="A63" s="23"/>
      <c r="B63" s="23"/>
      <c r="C63" s="23"/>
      <c r="D63" s="23"/>
      <c r="E63" s="23"/>
      <c r="F63" s="23"/>
      <c r="G63" s="23"/>
      <c r="H63" s="23"/>
      <c r="I63" s="207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7" hidden="1">
      <c r="A64" s="23"/>
      <c r="B64" s="23"/>
      <c r="C64" s="23"/>
      <c r="D64" s="23"/>
      <c r="E64" s="23"/>
      <c r="F64" s="23"/>
      <c r="G64" s="23"/>
      <c r="H64" s="23"/>
      <c r="I64" s="207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 hidden="1">
      <c r="A65" s="23"/>
      <c r="B65" s="23"/>
      <c r="C65" s="23"/>
      <c r="D65" s="23"/>
      <c r="E65" s="23"/>
      <c r="F65" s="23"/>
      <c r="G65" s="23"/>
      <c r="H65" s="23"/>
      <c r="I65" s="207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 hidden="1">
      <c r="A66" s="23"/>
      <c r="B66" s="23"/>
      <c r="C66" s="23"/>
      <c r="D66" s="23"/>
      <c r="E66" s="23"/>
      <c r="F66" s="23"/>
      <c r="G66" s="23"/>
      <c r="H66" s="23"/>
      <c r="I66" s="207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 hidden="1">
      <c r="A67" s="23"/>
      <c r="B67" s="23"/>
      <c r="C67" s="23"/>
      <c r="D67" s="23"/>
      <c r="E67" s="23"/>
      <c r="F67" s="23"/>
      <c r="G67" s="23"/>
      <c r="H67" s="23"/>
      <c r="I67" s="207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</sheetData>
  <sheetProtection selectLockedCells="1"/>
  <mergeCells count="58">
    <mergeCell ref="AE35:AF35"/>
    <mergeCell ref="AE37:AF37"/>
    <mergeCell ref="AE39:AF39"/>
    <mergeCell ref="AE25:AF25"/>
    <mergeCell ref="AE27:AF27"/>
    <mergeCell ref="AE29:AF29"/>
    <mergeCell ref="AE31:AF31"/>
    <mergeCell ref="AI32:AK33"/>
    <mergeCell ref="AE33:AF33"/>
    <mergeCell ref="AH22:AI22"/>
    <mergeCell ref="AJ22:AK22"/>
    <mergeCell ref="AE23:AF23"/>
    <mergeCell ref="AH23:AI23"/>
    <mergeCell ref="AJ23:AK23"/>
    <mergeCell ref="AH24:AI24"/>
    <mergeCell ref="AJ24:AK24"/>
    <mergeCell ref="AH14:AK14"/>
    <mergeCell ref="AE15:AF15"/>
    <mergeCell ref="AE17:AF17"/>
    <mergeCell ref="AE19:AF19"/>
    <mergeCell ref="AH20:AK20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D3:D4"/>
    <mergeCell ref="E3:F4"/>
    <mergeCell ref="V3:W3"/>
    <mergeCell ref="X3:Y3"/>
    <mergeCell ref="Z3:AA3"/>
    <mergeCell ref="AB3:AC3"/>
  </mergeCells>
  <conditionalFormatting sqref="C10:D59">
    <cfRule type="expression" dxfId="4" priority="5" stopIfTrue="1">
      <formula>COUNTIF(Fériés,$D10)&gt;0</formula>
    </cfRule>
  </conditionalFormatting>
  <conditionalFormatting sqref="AJ21:AK24">
    <cfRule type="expression" dxfId="3" priority="2" stopIfTrue="1">
      <formula>(AJ21:AJ24&lt;=TODAY()+120)*(AJ21:AJ24&lt;&gt;"")</formula>
    </cfRule>
    <cfRule type="expression" dxfId="2" priority="3" stopIfTrue="1">
      <formula>(AJ21:AJ24&lt;=TODAY()+180)*(AJ21:AJ24&lt;&gt;"")</formula>
    </cfRule>
    <cfRule type="expression" dxfId="1" priority="4" stopIfTrue="1">
      <formula>(AJ21:AJ24&lt;=TODAY()&gt;180)*(AJ21:AJ24&lt;&gt;"")</formula>
    </cfRule>
  </conditionalFormatting>
  <conditionalFormatting sqref="C10:AC59">
    <cfRule type="expression" dxfId="0" priority="1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J22" sqref="J22"/>
    </sheetView>
  </sheetViews>
  <sheetFormatPr baseColWidth="10" defaultRowHeight="15"/>
  <cols>
    <col min="2" max="2" width="24.28515625" customWidth="1"/>
    <col min="3" max="3" width="15.42578125" customWidth="1"/>
    <col min="5" max="5" width="11.28515625" customWidth="1"/>
    <col min="6" max="6" width="26.7109375" customWidth="1"/>
    <col min="8" max="8" width="12.85546875" customWidth="1"/>
    <col min="9" max="9" width="23.7109375" customWidth="1"/>
  </cols>
  <sheetData>
    <row r="1" spans="1:38">
      <c r="A1" s="363" t="s">
        <v>111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3"/>
      <c r="M1" s="363"/>
      <c r="N1" s="363"/>
      <c r="O1" s="363"/>
      <c r="P1" s="363"/>
      <c r="Q1" s="363"/>
      <c r="R1" s="363"/>
      <c r="S1" s="363"/>
      <c r="T1" s="363"/>
      <c r="U1" s="363"/>
      <c r="V1" s="91"/>
      <c r="W1" s="91"/>
      <c r="X1" s="91"/>
      <c r="Y1" s="91"/>
      <c r="Z1" s="91"/>
      <c r="AA1" s="91"/>
      <c r="AB1" s="91"/>
      <c r="AC1" s="91"/>
      <c r="AD1" s="91"/>
      <c r="AE1" s="91"/>
      <c r="AF1" s="91"/>
      <c r="AG1" s="91"/>
      <c r="AH1" s="91"/>
      <c r="AI1" s="91"/>
      <c r="AJ1" s="91"/>
      <c r="AK1" s="91"/>
      <c r="AL1" s="91"/>
    </row>
    <row r="2" spans="1:38">
      <c r="A2" s="363"/>
      <c r="B2" s="363"/>
      <c r="C2" s="363"/>
      <c r="D2" s="363"/>
      <c r="E2" s="363"/>
      <c r="F2" s="363"/>
      <c r="G2" s="363"/>
      <c r="H2" s="363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/>
      <c r="AJ2" s="91"/>
      <c r="AK2" s="91"/>
      <c r="AL2" s="91"/>
    </row>
    <row r="3" spans="1:38">
      <c r="A3" s="363"/>
      <c r="B3" s="363"/>
      <c r="C3" s="363"/>
      <c r="D3" s="363"/>
      <c r="E3" s="363"/>
      <c r="F3" s="363"/>
      <c r="G3" s="363"/>
      <c r="H3" s="363"/>
      <c r="I3" s="363"/>
      <c r="J3" s="363"/>
      <c r="K3" s="363"/>
      <c r="L3" s="363"/>
      <c r="M3" s="363"/>
      <c r="N3" s="363"/>
      <c r="O3" s="363"/>
      <c r="P3" s="363"/>
      <c r="Q3" s="363"/>
      <c r="R3" s="363"/>
      <c r="S3" s="363"/>
      <c r="T3" s="363"/>
      <c r="U3" s="363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</row>
    <row r="4" spans="1:38">
      <c r="A4" s="363"/>
      <c r="B4" s="363"/>
      <c r="C4" s="363"/>
      <c r="D4" s="363"/>
      <c r="E4" s="363"/>
      <c r="F4" s="363"/>
      <c r="G4" s="363"/>
      <c r="H4" s="363"/>
      <c r="I4" s="363"/>
      <c r="J4" s="363"/>
      <c r="K4" s="363"/>
      <c r="L4" s="363"/>
      <c r="M4" s="363"/>
      <c r="N4" s="363"/>
      <c r="O4" s="363"/>
      <c r="P4" s="363"/>
      <c r="Q4" s="363"/>
      <c r="R4" s="363"/>
      <c r="S4" s="363"/>
      <c r="T4" s="363"/>
      <c r="U4" s="363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</row>
    <row r="5" spans="1:38">
      <c r="A5" s="363"/>
      <c r="B5" s="363"/>
      <c r="C5" s="363"/>
      <c r="D5" s="363"/>
      <c r="E5" s="363"/>
      <c r="F5" s="363"/>
      <c r="G5" s="363"/>
      <c r="H5" s="363"/>
      <c r="I5" s="363"/>
      <c r="J5" s="363"/>
      <c r="K5" s="363"/>
      <c r="L5" s="363"/>
      <c r="M5" s="363"/>
      <c r="N5" s="363"/>
      <c r="O5" s="363"/>
      <c r="P5" s="363"/>
      <c r="Q5" s="363"/>
      <c r="R5" s="363"/>
      <c r="S5" s="363"/>
      <c r="T5" s="363"/>
      <c r="U5" s="363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</row>
    <row r="6" spans="1:38" ht="15.75" thickBot="1">
      <c r="A6" s="1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ht="15.75">
      <c r="A7" s="23"/>
      <c r="B7" s="23"/>
      <c r="C7" s="23"/>
      <c r="D7" s="23"/>
      <c r="E7" s="23"/>
      <c r="F7" s="347" t="s">
        <v>110</v>
      </c>
      <c r="G7" s="348"/>
      <c r="H7" s="23"/>
      <c r="I7" s="364" t="s">
        <v>17</v>
      </c>
      <c r="J7" s="365"/>
      <c r="K7" s="365"/>
      <c r="L7" s="366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  <row r="8" spans="1:38" ht="19.5">
      <c r="A8" s="23"/>
      <c r="B8" s="23"/>
      <c r="C8" s="23"/>
      <c r="D8" s="23"/>
      <c r="E8" s="23"/>
      <c r="F8" s="85" t="s">
        <v>2</v>
      </c>
      <c r="G8" s="290">
        <f>SUM(Janvier!AF4,Février!AF4,Mars!AF4,Avril!AF4)</f>
        <v>0</v>
      </c>
      <c r="H8" s="23"/>
      <c r="I8" s="92"/>
      <c r="J8" s="93" t="s">
        <v>34</v>
      </c>
      <c r="K8" s="94" t="s">
        <v>23</v>
      </c>
      <c r="L8" s="95" t="s">
        <v>11</v>
      </c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</row>
    <row r="9" spans="1:38">
      <c r="A9" s="23"/>
      <c r="B9" s="23"/>
      <c r="C9" s="23"/>
      <c r="D9" s="23"/>
      <c r="E9" s="23"/>
      <c r="F9" s="325"/>
      <c r="G9" s="326"/>
      <c r="H9" s="23"/>
      <c r="I9" s="17" t="s">
        <v>1</v>
      </c>
      <c r="J9" s="274">
        <f>SUM(Janvier!AF10,Février!AF10,Mars!AF10,Avril!AF10)</f>
        <v>0</v>
      </c>
      <c r="K9" s="279">
        <v>9.93</v>
      </c>
      <c r="L9" s="282">
        <f t="shared" ref="L9:L14" si="0">(J9*24)*K9</f>
        <v>0</v>
      </c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</row>
    <row r="10" spans="1:38">
      <c r="A10" s="23"/>
      <c r="B10" s="23"/>
      <c r="C10" s="23"/>
      <c r="D10" s="23"/>
      <c r="E10" s="23"/>
      <c r="F10" s="85" t="s">
        <v>67</v>
      </c>
      <c r="G10" s="274">
        <f>SUM(Janvier!AF6,Février!AF6,Mars!AF6,Avril!AF6)</f>
        <v>0</v>
      </c>
      <c r="H10" s="23"/>
      <c r="I10" s="10" t="s">
        <v>18</v>
      </c>
      <c r="J10" s="274">
        <f>SUM(Janvier!AF12,Février!AF12,Mars!AF12,Avril!AF12)</f>
        <v>0</v>
      </c>
      <c r="K10" s="280">
        <v>0.99299999999999999</v>
      </c>
      <c r="L10" s="283">
        <f t="shared" si="0"/>
        <v>0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</row>
    <row r="11" spans="1:38">
      <c r="A11" s="23"/>
      <c r="B11" s="23"/>
      <c r="C11" s="23"/>
      <c r="D11" s="23"/>
      <c r="E11" s="23"/>
      <c r="F11" s="311"/>
      <c r="G11" s="312"/>
      <c r="H11" s="23"/>
      <c r="I11" s="10" t="s">
        <v>20</v>
      </c>
      <c r="J11" s="275">
        <f ca="1">SUM(Janvier!AF18,Février!AF18,Mars!AF18,Avril!AF18)*24</f>
        <v>0</v>
      </c>
      <c r="K11" s="280">
        <v>0.99299999999999999</v>
      </c>
      <c r="L11" s="283">
        <f t="shared" ca="1" si="0"/>
        <v>0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</row>
    <row r="12" spans="1:38">
      <c r="A12" s="23"/>
      <c r="B12" s="23"/>
      <c r="C12" s="23"/>
      <c r="D12" s="23"/>
      <c r="E12" s="23"/>
      <c r="F12" s="85" t="s">
        <v>61</v>
      </c>
      <c r="G12" s="290">
        <f ca="1">SUM(Janvier!AF8,Février!AF8,Mars!AF8,Avril!AF8)</f>
        <v>0</v>
      </c>
      <c r="H12" s="23"/>
      <c r="I12" s="10" t="s">
        <v>19</v>
      </c>
      <c r="J12" s="275">
        <f ca="1">SUM(Janvier!AF20,Février!AF20,Mars!AF20,Avril!AF20)*24</f>
        <v>0</v>
      </c>
      <c r="K12" s="280">
        <v>1.88</v>
      </c>
      <c r="L12" s="283">
        <f t="shared" ca="1" si="0"/>
        <v>0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</row>
    <row r="13" spans="1:38">
      <c r="A13" s="23"/>
      <c r="B13" s="23"/>
      <c r="C13" s="23"/>
      <c r="D13" s="23"/>
      <c r="E13" s="23"/>
      <c r="F13" s="311"/>
      <c r="G13" s="312"/>
      <c r="H13" s="23"/>
      <c r="I13" s="10" t="s">
        <v>21</v>
      </c>
      <c r="J13" s="275">
        <f ca="1">SUM(Janvier!AF24,Février!AF24,Mars!AF24,Avril!AF24)*24</f>
        <v>0</v>
      </c>
      <c r="K13" s="280">
        <v>9.93</v>
      </c>
      <c r="L13" s="283">
        <f t="shared" ca="1" si="0"/>
        <v>0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</row>
    <row r="14" spans="1:38">
      <c r="A14" s="23"/>
      <c r="B14" s="23"/>
      <c r="C14" s="23"/>
      <c r="D14" s="23"/>
      <c r="E14" s="23"/>
      <c r="F14" s="85" t="s">
        <v>71</v>
      </c>
      <c r="G14" s="274">
        <f>SUM(Janvier!AF10,Février!AF10,Mars!AF10,Avril!AF10)</f>
        <v>0</v>
      </c>
      <c r="H14" s="23"/>
      <c r="I14" s="11" t="s">
        <v>22</v>
      </c>
      <c r="J14" s="275">
        <f ca="1">SUM(J9:J12)</f>
        <v>0</v>
      </c>
      <c r="K14" s="280">
        <v>0.13100000000000001</v>
      </c>
      <c r="L14" s="283">
        <f t="shared" ca="1" si="0"/>
        <v>0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</row>
    <row r="15" spans="1:38" ht="15.75" thickBot="1">
      <c r="A15" s="23"/>
      <c r="B15" s="23"/>
      <c r="C15" s="23"/>
      <c r="D15" s="23"/>
      <c r="E15" s="23"/>
      <c r="F15" s="313"/>
      <c r="G15" s="314"/>
      <c r="H15" s="23"/>
      <c r="I15" s="12" t="s">
        <v>24</v>
      </c>
      <c r="J15" s="276">
        <f ca="1">SUM(J10+J12)</f>
        <v>0</v>
      </c>
      <c r="K15" s="281"/>
      <c r="L15" s="284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</row>
    <row r="16" spans="1:38" ht="16.5" thickBot="1">
      <c r="A16" s="23"/>
      <c r="B16" s="23"/>
      <c r="C16" s="23"/>
      <c r="D16" s="23"/>
      <c r="E16" s="23"/>
      <c r="F16" s="85" t="s">
        <v>72</v>
      </c>
      <c r="G16" s="274">
        <f>SUM(Janvier!AF12,Février!AF12,Mars!AF12,Avril!AF12)</f>
        <v>0</v>
      </c>
      <c r="H16" s="23"/>
      <c r="I16" s="42"/>
      <c r="J16" s="35"/>
      <c r="K16" s="16" t="s">
        <v>76</v>
      </c>
      <c r="L16" s="285">
        <f ca="1">SUM(L9:L15)</f>
        <v>0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</row>
    <row r="17" spans="1:38" ht="15.75" thickBot="1">
      <c r="A17" s="23"/>
      <c r="B17" s="23"/>
      <c r="C17" s="23"/>
      <c r="D17" s="23"/>
      <c r="E17" s="23"/>
      <c r="F17" s="297"/>
      <c r="G17" s="298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</row>
    <row r="18" spans="1:38">
      <c r="A18" s="23"/>
      <c r="B18" s="23"/>
      <c r="C18" s="23"/>
      <c r="D18" s="23"/>
      <c r="E18" s="23"/>
      <c r="F18" s="87" t="s">
        <v>81</v>
      </c>
      <c r="G18" s="290">
        <f ca="1">SUM(Janvier!AF14,Février!AF14,Mars!AF14,Avril!AF14)</f>
        <v>0</v>
      </c>
      <c r="H18" s="23"/>
      <c r="I18" s="367" t="s">
        <v>16</v>
      </c>
      <c r="J18" s="368"/>
      <c r="K18" s="368"/>
      <c r="L18" s="369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</row>
    <row r="19" spans="1:38">
      <c r="A19" s="23"/>
      <c r="B19" s="23"/>
      <c r="C19" s="23"/>
      <c r="D19" s="23"/>
      <c r="E19" s="23"/>
      <c r="F19" s="311"/>
      <c r="G19" s="312"/>
      <c r="H19" s="23"/>
      <c r="I19" s="96"/>
      <c r="J19" s="97" t="s">
        <v>11</v>
      </c>
      <c r="K19" s="97" t="s">
        <v>23</v>
      </c>
      <c r="L19" s="98" t="s">
        <v>11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</row>
    <row r="20" spans="1:38">
      <c r="A20" s="23"/>
      <c r="B20" s="23"/>
      <c r="C20" s="23"/>
      <c r="D20" s="23"/>
      <c r="E20" s="23"/>
      <c r="F20" s="87" t="s">
        <v>75</v>
      </c>
      <c r="G20" s="274">
        <f ca="1">SUM(Janvier!AF16,Février!AF16,Mars!AF16,Avril!AF16)</f>
        <v>0</v>
      </c>
      <c r="H20" s="23"/>
      <c r="I20" s="14" t="s">
        <v>78</v>
      </c>
      <c r="J20" s="277">
        <f>SUM(Janvier!AF36,Février!AF36,Mars!AF36,Avril!AF36)</f>
        <v>0</v>
      </c>
      <c r="K20" s="289">
        <v>3.43</v>
      </c>
      <c r="L20" s="286">
        <f>J20*K20</f>
        <v>0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</row>
    <row r="21" spans="1:38" ht="15.75" thickBot="1">
      <c r="A21" s="23"/>
      <c r="B21" s="23"/>
      <c r="C21" s="23"/>
      <c r="D21" s="23"/>
      <c r="E21" s="23"/>
      <c r="F21" s="311"/>
      <c r="G21" s="312"/>
      <c r="H21" s="23"/>
      <c r="I21" s="15" t="s">
        <v>77</v>
      </c>
      <c r="J21" s="278">
        <f>SUM(Janvier!AF38,Février!AF38,Mars!AF38,Avril!AF38)</f>
        <v>0</v>
      </c>
      <c r="K21" s="281">
        <v>0.81</v>
      </c>
      <c r="L21" s="287">
        <f>(J21*24)*K21</f>
        <v>0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</row>
    <row r="22" spans="1:38" ht="16.5" thickBot="1">
      <c r="A22" s="23"/>
      <c r="B22" s="23"/>
      <c r="C22" s="23"/>
      <c r="D22" s="23"/>
      <c r="E22" s="23"/>
      <c r="F22" s="85" t="s">
        <v>73</v>
      </c>
      <c r="G22" s="274">
        <f ca="1">SUM(Janvier!AF18,Février!AF18,Mars!AF18,Avril!AF18)</f>
        <v>0</v>
      </c>
      <c r="H22" s="23"/>
      <c r="I22" s="43"/>
      <c r="J22" s="44"/>
      <c r="K22" s="16" t="s">
        <v>76</v>
      </c>
      <c r="L22" s="288">
        <f>SUM(L20:L21)</f>
        <v>0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</row>
    <row r="23" spans="1:38">
      <c r="A23" s="23"/>
      <c r="B23" s="23"/>
      <c r="C23" s="23"/>
      <c r="D23" s="23"/>
      <c r="E23" s="23"/>
      <c r="F23" s="297"/>
      <c r="G23" s="298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</row>
    <row r="24" spans="1:38">
      <c r="A24" s="23"/>
      <c r="B24" s="23"/>
      <c r="C24" s="23"/>
      <c r="D24" s="23"/>
      <c r="E24" s="23"/>
      <c r="F24" s="85" t="s">
        <v>74</v>
      </c>
      <c r="G24" s="274">
        <f ca="1">SUM(Janvier!AF20,Février!AF20,Mars!AF20,Avril!AF20)</f>
        <v>0</v>
      </c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</row>
    <row r="25" spans="1:38">
      <c r="A25" s="23"/>
      <c r="B25" s="23"/>
      <c r="C25" s="23"/>
      <c r="D25" s="23"/>
      <c r="E25" s="23"/>
      <c r="F25" s="297"/>
      <c r="G25" s="298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</row>
    <row r="26" spans="1:38">
      <c r="A26" s="23"/>
      <c r="B26" s="23"/>
      <c r="C26" s="23"/>
      <c r="D26" s="23"/>
      <c r="E26" s="23"/>
      <c r="F26" s="85" t="s">
        <v>80</v>
      </c>
      <c r="G26" s="290">
        <f ca="1">SUM(Janvier!AF22,Février!AF22,Mars!AF22,Avril!AF22)</f>
        <v>0</v>
      </c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</row>
    <row r="27" spans="1:38">
      <c r="A27" s="23"/>
      <c r="B27" s="23"/>
      <c r="C27" s="23"/>
      <c r="D27" s="23"/>
      <c r="E27" s="23"/>
      <c r="F27" s="299"/>
      <c r="G27" s="300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</row>
    <row r="28" spans="1:38">
      <c r="A28" s="23"/>
      <c r="B28" s="23"/>
      <c r="C28" s="23"/>
      <c r="D28" s="23"/>
      <c r="E28" s="23"/>
      <c r="F28" s="85" t="s">
        <v>68</v>
      </c>
      <c r="G28" s="274">
        <f ca="1">SUM(Janvier!AF24,Février!AF24,Mars!AF24,Avril!AF24)</f>
        <v>0</v>
      </c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</row>
    <row r="29" spans="1:38">
      <c r="A29" s="23"/>
      <c r="B29" s="23"/>
      <c r="C29" s="23"/>
      <c r="D29" s="23"/>
      <c r="E29" s="23"/>
      <c r="F29" s="297"/>
      <c r="G29" s="298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</row>
    <row r="30" spans="1:38">
      <c r="A30" s="23"/>
      <c r="B30" s="23"/>
      <c r="C30" s="23"/>
      <c r="D30" s="23"/>
      <c r="E30" s="23"/>
      <c r="F30" s="85" t="s">
        <v>69</v>
      </c>
      <c r="G30" s="274">
        <f ca="1">SUM(Janvier!AF26,Février!AF26,Mars!AF26,Avril!AF26)</f>
        <v>0</v>
      </c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</row>
    <row r="31" spans="1:38">
      <c r="A31" s="23"/>
      <c r="B31" s="23"/>
      <c r="C31" s="23"/>
      <c r="D31" s="23"/>
      <c r="E31" s="23"/>
      <c r="F31" s="297"/>
      <c r="G31" s="298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</row>
    <row r="32" spans="1:38">
      <c r="A32" s="23"/>
      <c r="B32" s="23"/>
      <c r="C32" s="23"/>
      <c r="D32" s="23"/>
      <c r="E32" s="23"/>
      <c r="F32" s="85" t="s">
        <v>70</v>
      </c>
      <c r="G32" s="274">
        <f ca="1">SUM(Janvier!AF28,Février!AF28,Mars!AF28,Avril!AF28)</f>
        <v>0</v>
      </c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</row>
    <row r="33" spans="1:38">
      <c r="A33" s="23"/>
      <c r="B33" s="23"/>
      <c r="C33" s="23"/>
      <c r="D33" s="23"/>
      <c r="E33" s="23"/>
      <c r="F33" s="297"/>
      <c r="G33" s="298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</row>
    <row r="34" spans="1:38">
      <c r="A34" s="23"/>
      <c r="B34" s="23"/>
      <c r="C34" s="23"/>
      <c r="D34" s="23"/>
      <c r="E34" s="23"/>
      <c r="F34" s="87" t="s">
        <v>62</v>
      </c>
      <c r="G34" s="274">
        <f>SUM(Janvier!AF30,Février!AF30,Mars!AF30,Avril!AF30)</f>
        <v>0</v>
      </c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</row>
    <row r="35" spans="1:38">
      <c r="A35" s="23"/>
      <c r="B35" s="23"/>
      <c r="C35" s="23"/>
      <c r="D35" s="23"/>
      <c r="E35" s="23"/>
      <c r="F35" s="305"/>
      <c r="G35" s="306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</row>
    <row r="36" spans="1:38">
      <c r="A36" s="23"/>
      <c r="B36" s="23"/>
      <c r="C36" s="23"/>
      <c r="D36" s="23"/>
      <c r="E36" s="23"/>
      <c r="F36" s="87" t="s">
        <v>63</v>
      </c>
      <c r="G36" s="274">
        <f>SUM(Janvier!AF32,Février!AF32,Mars!AF32,Avril!AF32)</f>
        <v>0</v>
      </c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</row>
    <row r="37" spans="1:38">
      <c r="A37" s="23"/>
      <c r="B37" s="23"/>
      <c r="C37" s="23"/>
      <c r="D37" s="23"/>
      <c r="E37" s="23"/>
      <c r="F37" s="305"/>
      <c r="G37" s="306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</row>
    <row r="38" spans="1:38">
      <c r="A38" s="23"/>
      <c r="B38" s="23"/>
      <c r="C38" s="23"/>
      <c r="D38" s="23"/>
      <c r="E38" s="23"/>
      <c r="F38" s="85" t="s">
        <v>64</v>
      </c>
      <c r="G38" s="274">
        <f>SUM(Janvier!AF34,Février!AF34,Mars!AF34,Avril!AF34)</f>
        <v>0</v>
      </c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</row>
    <row r="39" spans="1:38">
      <c r="A39" s="23"/>
      <c r="B39" s="23"/>
      <c r="C39" s="23"/>
      <c r="D39" s="23"/>
      <c r="E39" s="23"/>
      <c r="F39" s="297"/>
      <c r="G39" s="298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</row>
    <row r="40" spans="1:38">
      <c r="A40" s="23"/>
      <c r="B40" s="23"/>
      <c r="C40" s="23"/>
      <c r="D40" s="23"/>
      <c r="E40" s="23"/>
      <c r="F40" s="85" t="s">
        <v>65</v>
      </c>
      <c r="G40" s="290">
        <f>SUM(Janvier!AF36,Février!AF36,Mars!AF36,Avril!AF36)</f>
        <v>0</v>
      </c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</row>
    <row r="41" spans="1:38">
      <c r="A41" s="23"/>
      <c r="B41" s="23"/>
      <c r="C41" s="23"/>
      <c r="D41" s="23"/>
      <c r="E41" s="23"/>
      <c r="F41" s="297"/>
      <c r="G41" s="298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</row>
    <row r="42" spans="1:38">
      <c r="A42" s="23"/>
      <c r="B42" s="23"/>
      <c r="C42" s="23"/>
      <c r="D42" s="23"/>
      <c r="E42" s="23"/>
      <c r="F42" s="90" t="s">
        <v>66</v>
      </c>
      <c r="G42" s="274">
        <f>SUM(Janvier!AF38,Février!AF38,Mars!AF38,Avril!AF38)</f>
        <v>0</v>
      </c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</row>
    <row r="43" spans="1:38" ht="15.75" thickBot="1">
      <c r="A43" s="23"/>
      <c r="B43" s="23"/>
      <c r="C43" s="23"/>
      <c r="D43" s="23"/>
      <c r="E43" s="23"/>
      <c r="F43" s="301"/>
      <c r="G43" s="302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</row>
    <row r="44" spans="1:38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</row>
    <row r="45" spans="1:38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</row>
    <row r="46" spans="1:38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</row>
    <row r="47" spans="1:38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</row>
    <row r="48" spans="1:38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</row>
    <row r="49" spans="1:38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</row>
    <row r="50" spans="1:38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</row>
    <row r="51" spans="1:38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</row>
    <row r="52" spans="1:38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</row>
    <row r="53" spans="1:38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</row>
    <row r="54" spans="1:38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</row>
    <row r="55" spans="1:38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</row>
    <row r="56" spans="1:38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</row>
    <row r="57" spans="1:38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</row>
    <row r="58" spans="1:38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</row>
    <row r="59" spans="1:38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</row>
    <row r="60" spans="1:38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</row>
    <row r="61" spans="1:38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</row>
    <row r="62" spans="1:38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</row>
    <row r="63" spans="1:38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</row>
    <row r="64" spans="1:38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</row>
    <row r="65" spans="1:38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</row>
    <row r="66" spans="1:38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</row>
    <row r="67" spans="1:38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</row>
    <row r="68" spans="1:38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</row>
    <row r="69" spans="1:38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</row>
    <row r="70" spans="1:38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</row>
    <row r="71" spans="1:38">
      <c r="A71" s="23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</row>
    <row r="72" spans="1:38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</row>
    <row r="73" spans="1:38">
      <c r="A73" s="23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</row>
    <row r="74" spans="1:38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</row>
    <row r="75" spans="1:38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</row>
    <row r="76" spans="1:38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</row>
    <row r="77" spans="1:38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</row>
    <row r="78" spans="1:38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</row>
  </sheetData>
  <sheetProtection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F27:G27"/>
    <mergeCell ref="F17:G17"/>
    <mergeCell ref="F19:G19"/>
    <mergeCell ref="F21:G21"/>
    <mergeCell ref="F23:G23"/>
    <mergeCell ref="F25:G25"/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</mergeCells>
  <pageMargins left="0.7" right="0.7" top="0.75" bottom="0.75" header="0.3" footer="0.3"/>
  <pageSetup paperSize="9" orientation="portrait" horizontalDpi="4294967292" verticalDpi="4294967292" r:id="rId1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AP70"/>
  <sheetViews>
    <sheetView zoomScale="90" zoomScaleNormal="90" zoomScalePageLayoutView="90" workbookViewId="0">
      <selection activeCell="J25" sqref="J25"/>
    </sheetView>
  </sheetViews>
  <sheetFormatPr baseColWidth="10" defaultRowHeight="15"/>
  <cols>
    <col min="1" max="1" width="2.28515625" customWidth="1"/>
    <col min="2" max="2" width="2.42578125" customWidth="1"/>
    <col min="3" max="3" width="2.85546875" customWidth="1"/>
    <col min="4" max="5" width="10.85546875" style="7"/>
    <col min="6" max="6" width="11.28515625" style="71" customWidth="1"/>
    <col min="7" max="7" width="12.42578125" style="7" customWidth="1"/>
    <col min="8" max="8" width="12.140625" customWidth="1"/>
    <col min="10" max="10" width="17.7109375" customWidth="1"/>
    <col min="13" max="13" width="18.28515625" bestFit="1" customWidth="1"/>
    <col min="14" max="14" width="26.42578125" bestFit="1" customWidth="1"/>
    <col min="15" max="15" width="2.85546875" customWidth="1"/>
    <col min="16" max="16" width="3.42578125" customWidth="1"/>
    <col min="17" max="17" width="14.140625" customWidth="1"/>
    <col min="18" max="18" width="11.42578125" customWidth="1"/>
    <col min="20" max="20" width="13.85546875" customWidth="1"/>
    <col min="21" max="21" width="12.7109375" customWidth="1"/>
    <col min="22" max="22" width="5.42578125" customWidth="1"/>
  </cols>
  <sheetData>
    <row r="1" spans="1:42">
      <c r="A1" s="163"/>
      <c r="B1" s="125"/>
      <c r="C1" s="126"/>
      <c r="D1" s="8" t="s">
        <v>84</v>
      </c>
      <c r="E1" s="8" t="s">
        <v>33</v>
      </c>
      <c r="F1" s="132"/>
      <c r="G1" s="120" t="s">
        <v>13</v>
      </c>
      <c r="H1" s="9" t="s">
        <v>26</v>
      </c>
      <c r="I1" s="23"/>
      <c r="J1" s="38"/>
      <c r="K1" s="139"/>
      <c r="L1" s="23"/>
      <c r="M1" s="156">
        <f>An</f>
        <v>2015</v>
      </c>
      <c r="N1" s="160" t="s">
        <v>122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</row>
    <row r="2" spans="1:42">
      <c r="A2" s="23"/>
      <c r="B2" s="23"/>
      <c r="C2" s="23"/>
      <c r="D2" s="121">
        <v>0</v>
      </c>
      <c r="E2" s="121">
        <v>1.0416666666666666E-2</v>
      </c>
      <c r="F2" s="133"/>
      <c r="G2" s="115" t="s">
        <v>56</v>
      </c>
      <c r="H2" s="117" t="s">
        <v>125</v>
      </c>
      <c r="I2" s="23"/>
      <c r="J2" s="127"/>
      <c r="K2" s="127"/>
      <c r="L2" s="23"/>
      <c r="M2" s="157" t="s">
        <v>88</v>
      </c>
      <c r="N2" s="153">
        <f>DATE(An,1,1)</f>
        <v>42005</v>
      </c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</row>
    <row r="3" spans="1:42">
      <c r="A3" s="23"/>
      <c r="B3" s="23"/>
      <c r="C3" s="23"/>
      <c r="D3" s="121">
        <v>2.0833333333333332E-2</v>
      </c>
      <c r="E3" s="121">
        <v>2.0833333333333332E-2</v>
      </c>
      <c r="F3" s="133"/>
      <c r="G3" s="115" t="s">
        <v>57</v>
      </c>
      <c r="H3" s="118" t="s">
        <v>27</v>
      </c>
      <c r="I3" s="23"/>
      <c r="J3" s="38"/>
      <c r="K3" s="38"/>
      <c r="L3" s="23"/>
      <c r="M3" s="158" t="s">
        <v>89</v>
      </c>
      <c r="N3" s="154">
        <f>FLOOR(DAY(MINUTE(An/38)/2+56)&amp;"/5/"&amp;An,7)-34</f>
        <v>42099</v>
      </c>
      <c r="O3" s="23"/>
      <c r="P3" s="23"/>
      <c r="Q3" s="374" t="s">
        <v>107</v>
      </c>
      <c r="R3" s="374"/>
      <c r="S3" s="374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</row>
    <row r="4" spans="1:42">
      <c r="A4" s="23"/>
      <c r="B4" s="23"/>
      <c r="C4" s="23"/>
      <c r="D4" s="121">
        <v>4.1666666666666664E-2</v>
      </c>
      <c r="E4" s="121">
        <v>3.125E-2</v>
      </c>
      <c r="F4" s="133"/>
      <c r="G4" s="115" t="s">
        <v>58</v>
      </c>
      <c r="H4" s="118" t="s">
        <v>8</v>
      </c>
      <c r="I4" s="23"/>
      <c r="J4" s="127"/>
      <c r="K4" s="127"/>
      <c r="L4" s="23"/>
      <c r="M4" s="158" t="s">
        <v>90</v>
      </c>
      <c r="N4" s="154">
        <f>Paques+1</f>
        <v>42100</v>
      </c>
      <c r="O4" s="23"/>
      <c r="P4" s="23"/>
      <c r="Q4" s="374"/>
      <c r="R4" s="374"/>
      <c r="S4" s="374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</row>
    <row r="5" spans="1:42">
      <c r="A5" s="23"/>
      <c r="B5" s="23"/>
      <c r="C5" s="23"/>
      <c r="D5" s="121">
        <v>6.25E-2</v>
      </c>
      <c r="E5" s="121">
        <v>4.1666666666666664E-2</v>
      </c>
      <c r="F5" s="133"/>
      <c r="G5" s="115" t="s">
        <v>59</v>
      </c>
      <c r="H5" s="118" t="s">
        <v>9</v>
      </c>
      <c r="I5" s="23"/>
      <c r="J5" s="127"/>
      <c r="K5" s="127"/>
      <c r="L5" s="23"/>
      <c r="M5" s="158" t="s">
        <v>91</v>
      </c>
      <c r="N5" s="154">
        <f>DATE(An,5,1)</f>
        <v>42125</v>
      </c>
      <c r="O5" s="23"/>
      <c r="P5" s="23"/>
      <c r="Q5" s="72" t="s">
        <v>106</v>
      </c>
      <c r="R5" s="72"/>
      <c r="S5" s="72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</row>
    <row r="6" spans="1:42">
      <c r="A6" s="23"/>
      <c r="B6" s="23"/>
      <c r="C6" s="23"/>
      <c r="D6" s="121">
        <v>8.3333333333333301E-2</v>
      </c>
      <c r="E6" s="121">
        <v>5.2083333333333336E-2</v>
      </c>
      <c r="F6" s="133"/>
      <c r="G6" s="115" t="s">
        <v>79</v>
      </c>
      <c r="H6" s="119" t="s">
        <v>118</v>
      </c>
      <c r="I6" s="23"/>
      <c r="J6" s="127"/>
      <c r="K6" s="38"/>
      <c r="L6" s="23"/>
      <c r="M6" s="158" t="s">
        <v>92</v>
      </c>
      <c r="N6" s="154">
        <f>DATE(An,5,8)</f>
        <v>42132</v>
      </c>
      <c r="O6" s="23"/>
      <c r="P6" s="23"/>
      <c r="Q6" s="73" t="s">
        <v>101</v>
      </c>
      <c r="R6" s="73" t="s">
        <v>102</v>
      </c>
      <c r="S6" s="7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</row>
    <row r="7" spans="1:42">
      <c r="A7" s="23"/>
      <c r="B7" s="23"/>
      <c r="C7" s="23"/>
      <c r="D7" s="121">
        <v>0.104166666666667</v>
      </c>
      <c r="E7" s="121">
        <v>6.25E-2</v>
      </c>
      <c r="F7" s="133"/>
      <c r="G7" s="115" t="s">
        <v>6</v>
      </c>
      <c r="H7" s="136"/>
      <c r="I7" s="23"/>
      <c r="J7" s="127"/>
      <c r="K7" s="38"/>
      <c r="L7" s="23"/>
      <c r="M7" s="158" t="s">
        <v>93</v>
      </c>
      <c r="N7" s="154">
        <f>Paques+39</f>
        <v>42138</v>
      </c>
      <c r="O7" s="23"/>
      <c r="P7" s="23"/>
      <c r="Q7" s="73" t="s">
        <v>15</v>
      </c>
      <c r="R7" s="73" t="s">
        <v>103</v>
      </c>
      <c r="S7" s="7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</row>
    <row r="8" spans="1:42">
      <c r="A8" s="23"/>
      <c r="B8" s="23"/>
      <c r="C8" s="23"/>
      <c r="D8" s="121">
        <v>0.125</v>
      </c>
      <c r="E8" s="121">
        <v>7.2916666666666671E-2</v>
      </c>
      <c r="F8" s="133"/>
      <c r="G8" s="116" t="s">
        <v>14</v>
      </c>
      <c r="H8" s="136"/>
      <c r="I8" s="23"/>
      <c r="J8" s="127"/>
      <c r="K8" s="38"/>
      <c r="L8" s="23"/>
      <c r="M8" s="158" t="s">
        <v>94</v>
      </c>
      <c r="N8" s="154">
        <f>Paques+49</f>
        <v>42148</v>
      </c>
      <c r="O8" s="23"/>
      <c r="P8" s="23"/>
      <c r="Q8" s="73" t="s">
        <v>104</v>
      </c>
      <c r="R8" s="73" t="s">
        <v>105</v>
      </c>
      <c r="S8" s="7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</row>
    <row r="9" spans="1:42" ht="15.75" thickBot="1">
      <c r="A9" s="23"/>
      <c r="B9" s="23"/>
      <c r="C9" s="23"/>
      <c r="D9" s="121">
        <v>0.14583333333333301</v>
      </c>
      <c r="E9" s="121">
        <v>8.3333333333333329E-2</v>
      </c>
      <c r="F9" s="134"/>
      <c r="G9" s="161"/>
      <c r="H9" s="162"/>
      <c r="I9" s="23"/>
      <c r="J9" s="127"/>
      <c r="K9" s="38"/>
      <c r="L9" s="23"/>
      <c r="M9" s="158" t="s">
        <v>95</v>
      </c>
      <c r="N9" s="154">
        <f>Paques+50</f>
        <v>42149</v>
      </c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</row>
    <row r="10" spans="1:42" ht="15.75" thickBot="1">
      <c r="A10" s="23"/>
      <c r="B10" s="23"/>
      <c r="C10" s="23"/>
      <c r="D10" s="121">
        <v>0.16666666666666699</v>
      </c>
      <c r="E10" s="121">
        <v>9.375E-2</v>
      </c>
      <c r="F10" s="134"/>
      <c r="G10" s="372" t="s">
        <v>121</v>
      </c>
      <c r="H10" s="373"/>
      <c r="I10" s="23"/>
      <c r="J10" s="127"/>
      <c r="K10" s="38"/>
      <c r="L10" s="23"/>
      <c r="M10" s="158" t="s">
        <v>96</v>
      </c>
      <c r="N10" s="154">
        <f>DATE(An,7,14)</f>
        <v>42199</v>
      </c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</row>
    <row r="11" spans="1:42">
      <c r="A11" s="23"/>
      <c r="B11" s="23"/>
      <c r="C11" s="23"/>
      <c r="D11" s="121">
        <v>0.1875</v>
      </c>
      <c r="E11" s="121">
        <v>0.10416666666666667</v>
      </c>
      <c r="F11" s="134"/>
      <c r="G11" s="161"/>
      <c r="H11" s="162"/>
      <c r="I11" s="23"/>
      <c r="J11" s="127"/>
      <c r="K11" s="38"/>
      <c r="L11" s="23"/>
      <c r="M11" s="158" t="s">
        <v>97</v>
      </c>
      <c r="N11" s="154">
        <f>DATE(An,8,15)</f>
        <v>42231</v>
      </c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</row>
    <row r="12" spans="1:42" ht="15" customHeight="1">
      <c r="A12" s="23"/>
      <c r="B12" s="23"/>
      <c r="C12" s="23"/>
      <c r="D12" s="121">
        <v>0.20833333333333301</v>
      </c>
      <c r="E12" s="121">
        <v>0.11458333333333333</v>
      </c>
      <c r="F12" s="134"/>
      <c r="G12" s="161"/>
      <c r="H12" s="162"/>
      <c r="I12" s="151"/>
      <c r="J12" s="151"/>
      <c r="K12" s="151"/>
      <c r="L12" s="23"/>
      <c r="M12" s="158" t="s">
        <v>98</v>
      </c>
      <c r="N12" s="154">
        <f>DATE(An,11,1)</f>
        <v>42309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</row>
    <row r="13" spans="1:42" ht="14.1" customHeight="1">
      <c r="A13" s="23"/>
      <c r="B13" s="23"/>
      <c r="C13" s="23"/>
      <c r="D13" s="121">
        <v>0.22916666666666699</v>
      </c>
      <c r="E13" s="121">
        <v>0.125</v>
      </c>
      <c r="F13" s="135"/>
      <c r="G13" s="161"/>
      <c r="H13" s="162"/>
      <c r="I13" s="151"/>
      <c r="J13" s="151"/>
      <c r="K13" s="151"/>
      <c r="L13" s="23"/>
      <c r="M13" s="158" t="s">
        <v>99</v>
      </c>
      <c r="N13" s="154">
        <f>DATE(An,11,11)</f>
        <v>42319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</row>
    <row r="14" spans="1:42" ht="15" customHeight="1" thickBot="1">
      <c r="A14" s="23"/>
      <c r="B14" s="23"/>
      <c r="C14" s="23"/>
      <c r="D14" s="121">
        <v>0.25</v>
      </c>
      <c r="E14" s="121">
        <v>0.13541666666666666</v>
      </c>
      <c r="F14" s="32"/>
      <c r="G14" s="161"/>
      <c r="H14" s="123"/>
      <c r="I14" s="151"/>
      <c r="J14" s="151"/>
      <c r="K14" s="151"/>
      <c r="L14" s="137"/>
      <c r="M14" s="159" t="s">
        <v>100</v>
      </c>
      <c r="N14" s="155">
        <f>DATE(An,12,25)</f>
        <v>42363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</row>
    <row r="15" spans="1:42">
      <c r="A15" s="49"/>
      <c r="B15" s="49"/>
      <c r="C15" s="23"/>
      <c r="D15" s="121">
        <v>0.27083333333333298</v>
      </c>
      <c r="E15" s="121">
        <v>0.14583333333333334</v>
      </c>
      <c r="F15" s="32"/>
      <c r="G15" s="140"/>
      <c r="H15" s="23"/>
      <c r="I15" s="152"/>
      <c r="J15" s="152"/>
      <c r="K15" s="152"/>
      <c r="L15" s="138"/>
      <c r="M15" s="38"/>
      <c r="N15" s="38"/>
      <c r="O15" s="23"/>
      <c r="P15" s="23"/>
      <c r="Q15" s="383" t="s">
        <v>117</v>
      </c>
      <c r="R15" s="384"/>
      <c r="S15" s="387">
        <f ca="1">TODAY()</f>
        <v>42360</v>
      </c>
      <c r="T15" s="388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</row>
    <row r="16" spans="1:42" ht="15.75" thickBot="1">
      <c r="A16" s="49"/>
      <c r="B16" s="49"/>
      <c r="C16" s="23"/>
      <c r="D16" s="121">
        <v>0.29166666666666702</v>
      </c>
      <c r="E16" s="121">
        <v>0.15625</v>
      </c>
      <c r="F16" s="32"/>
      <c r="G16" s="129"/>
      <c r="H16" s="23"/>
      <c r="I16" s="152"/>
      <c r="J16" s="152"/>
      <c r="K16" s="152"/>
      <c r="L16" s="23"/>
      <c r="M16" s="38"/>
      <c r="N16" s="38"/>
      <c r="O16" s="23"/>
      <c r="P16" s="23"/>
      <c r="Q16" s="385"/>
      <c r="R16" s="386"/>
      <c r="S16" s="389"/>
      <c r="T16" s="390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</row>
    <row r="17" spans="1:42">
      <c r="A17" s="23"/>
      <c r="B17" s="23"/>
      <c r="C17" s="23"/>
      <c r="D17" s="121">
        <v>0.3125</v>
      </c>
      <c r="E17" s="121">
        <v>0.16666666666666666</v>
      </c>
      <c r="F17" s="32"/>
      <c r="G17" s="129"/>
      <c r="H17" s="23"/>
      <c r="I17" s="23"/>
      <c r="J17" s="127"/>
      <c r="K17" s="38"/>
      <c r="L17" s="38"/>
      <c r="M17" s="38"/>
      <c r="N17" s="38"/>
      <c r="O17" s="38"/>
      <c r="P17" s="114"/>
      <c r="Q17" s="130"/>
      <c r="R17" s="130"/>
      <c r="S17" s="130"/>
      <c r="T17" s="114"/>
      <c r="U17" s="114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</row>
    <row r="18" spans="1:42" ht="15.75" thickBot="1">
      <c r="A18" s="23"/>
      <c r="B18" s="23"/>
      <c r="C18" s="23"/>
      <c r="D18" s="121">
        <v>0.33333333333333298</v>
      </c>
      <c r="E18" s="121">
        <v>0.17708333333333334</v>
      </c>
      <c r="F18" s="32"/>
      <c r="G18" s="129"/>
      <c r="H18" s="23"/>
      <c r="I18" s="23"/>
      <c r="J18" s="38"/>
      <c r="K18" s="38"/>
      <c r="L18" s="38"/>
      <c r="M18" s="38"/>
      <c r="N18" s="38"/>
      <c r="O18" s="38"/>
      <c r="P18" s="114"/>
      <c r="Q18" s="114"/>
      <c r="R18" s="114"/>
      <c r="S18" s="114"/>
      <c r="T18" s="114"/>
      <c r="U18" s="114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</row>
    <row r="19" spans="1:42" ht="16.5" thickBot="1">
      <c r="A19" s="23"/>
      <c r="B19" s="23"/>
      <c r="C19" s="23"/>
      <c r="D19" s="121">
        <v>0.35416666666666702</v>
      </c>
      <c r="E19" s="121">
        <v>0.1875</v>
      </c>
      <c r="F19" s="32"/>
      <c r="G19" s="129"/>
      <c r="H19" s="23"/>
      <c r="I19" s="23"/>
      <c r="J19" s="23"/>
      <c r="K19" s="23"/>
      <c r="L19" s="38"/>
      <c r="M19" s="38"/>
      <c r="N19" s="38"/>
      <c r="O19" s="38"/>
      <c r="P19" s="114"/>
      <c r="Q19" s="381" t="s">
        <v>82</v>
      </c>
      <c r="R19" s="382"/>
      <c r="S19" s="382"/>
      <c r="T19" s="382"/>
      <c r="U19" s="370" t="s">
        <v>119</v>
      </c>
      <c r="V19" s="371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</row>
    <row r="20" spans="1:42" ht="15" customHeight="1">
      <c r="A20" s="23"/>
      <c r="B20" s="23"/>
      <c r="C20" s="23"/>
      <c r="D20" s="121">
        <v>0.375</v>
      </c>
      <c r="E20" s="121">
        <v>0.19791666666666666</v>
      </c>
      <c r="F20" s="129"/>
      <c r="G20" s="32"/>
      <c r="H20" s="23"/>
      <c r="I20" s="23"/>
      <c r="J20" s="141"/>
      <c r="K20" s="23"/>
      <c r="L20" s="38"/>
      <c r="M20" s="38"/>
      <c r="N20" s="38"/>
      <c r="O20" s="38"/>
      <c r="P20" s="114"/>
      <c r="Q20" s="395" t="s">
        <v>112</v>
      </c>
      <c r="R20" s="396"/>
      <c r="S20" s="397">
        <v>42402</v>
      </c>
      <c r="T20" s="398"/>
      <c r="U20" s="144" t="s">
        <v>120</v>
      </c>
      <c r="V20" s="145">
        <f ca="1">ABS(S15-S20)</f>
        <v>42</v>
      </c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</row>
    <row r="21" spans="1:42" ht="15" customHeight="1">
      <c r="A21" s="23"/>
      <c r="B21" s="23"/>
      <c r="C21" s="23"/>
      <c r="D21" s="121">
        <v>0.39583333333333298</v>
      </c>
      <c r="E21" s="122">
        <v>0.20833333333333334</v>
      </c>
      <c r="F21" s="129"/>
      <c r="G21" s="32"/>
      <c r="H21" s="23"/>
      <c r="I21" s="23"/>
      <c r="J21" s="141"/>
      <c r="K21" s="23"/>
      <c r="L21" s="38"/>
      <c r="M21" s="38"/>
      <c r="N21" s="38"/>
      <c r="O21" s="38"/>
      <c r="P21" s="114"/>
      <c r="Q21" s="399" t="s">
        <v>113</v>
      </c>
      <c r="R21" s="400"/>
      <c r="S21" s="401">
        <v>42461</v>
      </c>
      <c r="T21" s="402"/>
      <c r="U21" s="146" t="s">
        <v>120</v>
      </c>
      <c r="V21" s="147">
        <f ca="1">ABS(S15-S21)</f>
        <v>101</v>
      </c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</row>
    <row r="22" spans="1:42" ht="15.75" thickBot="1">
      <c r="A22" s="23"/>
      <c r="B22" s="23"/>
      <c r="C22" s="23"/>
      <c r="D22" s="121">
        <v>0.41666666666666702</v>
      </c>
      <c r="E22" s="32"/>
      <c r="F22" s="32"/>
      <c r="G22" s="129"/>
      <c r="H22" s="23"/>
      <c r="I22" s="23"/>
      <c r="J22" s="23"/>
      <c r="K22" s="23"/>
      <c r="L22" s="38"/>
      <c r="M22" s="38"/>
      <c r="N22" s="38"/>
      <c r="O22" s="38"/>
      <c r="P22" s="114"/>
      <c r="Q22" s="399" t="s">
        <v>8</v>
      </c>
      <c r="R22" s="400"/>
      <c r="S22" s="401">
        <v>42552</v>
      </c>
      <c r="T22" s="402"/>
      <c r="U22" s="146" t="s">
        <v>120</v>
      </c>
      <c r="V22" s="147">
        <f ca="1">ABS(S15-S22)</f>
        <v>192</v>
      </c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</row>
    <row r="23" spans="1:42" ht="16.5" thickTop="1" thickBot="1">
      <c r="A23" s="23"/>
      <c r="B23" s="23"/>
      <c r="C23" s="23"/>
      <c r="D23" s="121">
        <v>0.4375</v>
      </c>
      <c r="E23" s="32"/>
      <c r="F23" s="129"/>
      <c r="G23" s="377" t="s">
        <v>85</v>
      </c>
      <c r="H23" s="378"/>
      <c r="I23" s="378"/>
      <c r="J23" s="375">
        <v>2015</v>
      </c>
      <c r="K23" s="23"/>
      <c r="L23" s="38"/>
      <c r="M23" s="38"/>
      <c r="N23" s="38"/>
      <c r="O23" s="38"/>
      <c r="P23" s="114"/>
      <c r="Q23" s="391" t="s">
        <v>83</v>
      </c>
      <c r="R23" s="392"/>
      <c r="S23" s="393">
        <v>43405</v>
      </c>
      <c r="T23" s="394"/>
      <c r="U23" s="148" t="s">
        <v>120</v>
      </c>
      <c r="V23" s="149">
        <f ca="1">ABS(S15-S23)</f>
        <v>1045</v>
      </c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</row>
    <row r="24" spans="1:42" ht="15.75" thickBot="1">
      <c r="A24" s="23"/>
      <c r="B24" s="23"/>
      <c r="C24" s="23"/>
      <c r="D24" s="121">
        <v>0.45833333333333298</v>
      </c>
      <c r="E24" s="32"/>
      <c r="F24" s="129"/>
      <c r="G24" s="379"/>
      <c r="H24" s="380"/>
      <c r="I24" s="380"/>
      <c r="J24" s="376"/>
      <c r="K24" s="23"/>
      <c r="L24" s="23"/>
      <c r="M24" s="23"/>
      <c r="N24" s="23"/>
      <c r="O24" s="23"/>
      <c r="P24" s="114"/>
      <c r="Q24" s="114"/>
      <c r="R24" s="114"/>
      <c r="S24" s="114"/>
      <c r="T24" s="114"/>
      <c r="U24" s="114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</row>
    <row r="25" spans="1:42" ht="15" customHeight="1" thickTop="1">
      <c r="A25" s="23"/>
      <c r="B25" s="23"/>
      <c r="C25" s="23"/>
      <c r="D25" s="121">
        <v>0.47916666666666702</v>
      </c>
      <c r="E25" s="32"/>
      <c r="F25" s="129"/>
      <c r="G25" s="32"/>
      <c r="H25" s="23"/>
      <c r="I25" s="23"/>
      <c r="J25" s="23"/>
      <c r="K25" s="131"/>
      <c r="L25" s="23"/>
      <c r="M25" s="23"/>
      <c r="N25" s="23"/>
      <c r="O25" s="23"/>
      <c r="P25" s="114"/>
      <c r="Q25" s="114"/>
      <c r="R25" s="114"/>
      <c r="S25" s="114"/>
      <c r="T25" s="114"/>
      <c r="U25" s="114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</row>
    <row r="26" spans="1:42" ht="14.1" customHeight="1">
      <c r="A26" s="23"/>
      <c r="B26" s="23"/>
      <c r="C26" s="23"/>
      <c r="D26" s="121">
        <v>0.5</v>
      </c>
      <c r="E26" s="32"/>
      <c r="F26" s="129"/>
      <c r="G26" s="32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</row>
    <row r="27" spans="1:42" ht="14.1" customHeight="1">
      <c r="A27" s="23"/>
      <c r="B27" s="23"/>
      <c r="C27" s="23"/>
      <c r="D27" s="121">
        <v>0.52083333333333304</v>
      </c>
      <c r="E27" s="32"/>
      <c r="F27" s="129"/>
      <c r="G27" s="32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</row>
    <row r="28" spans="1:42" ht="15" customHeight="1">
      <c r="A28" s="23"/>
      <c r="B28" s="23"/>
      <c r="C28" s="23"/>
      <c r="D28" s="121">
        <v>0.54166666666666696</v>
      </c>
      <c r="E28" s="32"/>
      <c r="F28" s="129"/>
      <c r="G28" s="32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</row>
    <row r="29" spans="1:42">
      <c r="A29" s="23"/>
      <c r="B29" s="23"/>
      <c r="C29" s="23"/>
      <c r="D29" s="121">
        <v>0.5625</v>
      </c>
      <c r="E29" s="32"/>
      <c r="F29" s="129"/>
      <c r="G29" s="32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</row>
    <row r="30" spans="1:42">
      <c r="A30" s="23"/>
      <c r="B30" s="23"/>
      <c r="C30" s="23"/>
      <c r="D30" s="121">
        <v>0.58333333333333304</v>
      </c>
      <c r="E30" s="32"/>
      <c r="F30" s="129"/>
      <c r="G30" s="32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</row>
    <row r="31" spans="1:42">
      <c r="A31" s="23"/>
      <c r="B31" s="23"/>
      <c r="C31" s="23"/>
      <c r="D31" s="121">
        <v>0.60416666666666696</v>
      </c>
      <c r="E31" s="32"/>
      <c r="F31" s="129"/>
      <c r="G31" s="32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</row>
    <row r="32" spans="1:42">
      <c r="A32" s="23"/>
      <c r="B32" s="23"/>
      <c r="C32" s="23"/>
      <c r="D32" s="121">
        <v>0.625</v>
      </c>
      <c r="E32" s="32"/>
      <c r="F32" s="129"/>
      <c r="G32" s="32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</row>
    <row r="33" spans="1:42">
      <c r="A33" s="23"/>
      <c r="B33" s="23"/>
      <c r="C33" s="23"/>
      <c r="D33" s="121">
        <v>0.64583333333333304</v>
      </c>
      <c r="E33" s="32"/>
      <c r="F33" s="129"/>
      <c r="G33" s="32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</row>
    <row r="34" spans="1:42">
      <c r="A34" s="23"/>
      <c r="B34" s="23"/>
      <c r="C34" s="23"/>
      <c r="D34" s="121">
        <v>0.66666666666666696</v>
      </c>
      <c r="E34" s="32"/>
      <c r="F34" s="129"/>
      <c r="G34" s="32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</row>
    <row r="35" spans="1:42">
      <c r="A35" s="23"/>
      <c r="B35" s="23"/>
      <c r="C35" s="23"/>
      <c r="D35" s="121">
        <v>0.6875</v>
      </c>
      <c r="E35" s="32"/>
      <c r="F35" s="129"/>
      <c r="G35" s="32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</row>
    <row r="36" spans="1:42">
      <c r="A36" s="23"/>
      <c r="B36" s="23"/>
      <c r="C36" s="23"/>
      <c r="D36" s="121">
        <v>0.70833333333333304</v>
      </c>
      <c r="E36" s="32"/>
      <c r="F36" s="129"/>
      <c r="G36" s="32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</row>
    <row r="37" spans="1:42">
      <c r="A37" s="23"/>
      <c r="B37" s="23"/>
      <c r="C37" s="23"/>
      <c r="D37" s="121">
        <v>0.72916666666666696</v>
      </c>
      <c r="E37" s="32"/>
      <c r="F37" s="129"/>
      <c r="G37" s="32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</row>
    <row r="38" spans="1:42">
      <c r="A38" s="23"/>
      <c r="B38" s="23"/>
      <c r="C38" s="23"/>
      <c r="D38" s="121">
        <v>0.75</v>
      </c>
      <c r="E38" s="32"/>
      <c r="F38" s="129"/>
      <c r="G38" s="32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</row>
    <row r="39" spans="1:42">
      <c r="A39" s="23"/>
      <c r="B39" s="23"/>
      <c r="C39" s="23"/>
      <c r="D39" s="121">
        <v>0.77083333333333304</v>
      </c>
      <c r="E39" s="32"/>
      <c r="F39" s="129"/>
      <c r="G39" s="32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</row>
    <row r="40" spans="1:42">
      <c r="A40" s="23"/>
      <c r="B40" s="23"/>
      <c r="C40" s="23"/>
      <c r="D40" s="121">
        <v>0.79166666666666696</v>
      </c>
      <c r="E40" s="32"/>
      <c r="F40" s="129"/>
      <c r="G40" s="32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</row>
    <row r="41" spans="1:42">
      <c r="A41" s="23"/>
      <c r="B41" s="23"/>
      <c r="C41" s="23"/>
      <c r="D41" s="121">
        <v>0.8125</v>
      </c>
      <c r="E41" s="32"/>
      <c r="F41" s="129"/>
      <c r="G41" s="32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</row>
    <row r="42" spans="1:42">
      <c r="A42" s="23"/>
      <c r="B42" s="23"/>
      <c r="C42" s="23"/>
      <c r="D42" s="121">
        <v>0.83333333333333304</v>
      </c>
      <c r="E42" s="32"/>
      <c r="F42" s="129"/>
      <c r="G42" s="32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</row>
    <row r="43" spans="1:42">
      <c r="A43" s="23"/>
      <c r="B43" s="23"/>
      <c r="C43" s="23"/>
      <c r="D43" s="121">
        <v>0.85416666666666696</v>
      </c>
      <c r="E43" s="32"/>
      <c r="F43" s="129"/>
      <c r="G43" s="32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</row>
    <row r="44" spans="1:42">
      <c r="A44" s="23"/>
      <c r="B44" s="23"/>
      <c r="C44" s="23"/>
      <c r="D44" s="121">
        <v>0.875</v>
      </c>
      <c r="E44" s="32"/>
      <c r="F44" s="129"/>
      <c r="G44" s="32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</row>
    <row r="45" spans="1:42">
      <c r="A45" s="23"/>
      <c r="B45" s="23"/>
      <c r="C45" s="23"/>
      <c r="D45" s="121">
        <v>0.89583333333333304</v>
      </c>
      <c r="E45" s="32"/>
      <c r="F45" s="129"/>
      <c r="G45" s="32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</row>
    <row r="46" spans="1:42">
      <c r="A46" s="23"/>
      <c r="B46" s="23"/>
      <c r="C46" s="23"/>
      <c r="D46" s="121">
        <v>0.91666666666666696</v>
      </c>
      <c r="E46" s="32"/>
      <c r="F46" s="129"/>
      <c r="G46" s="32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</row>
    <row r="47" spans="1:42">
      <c r="A47" s="23"/>
      <c r="B47" s="23"/>
      <c r="C47" s="23"/>
      <c r="D47" s="121">
        <v>0.9375</v>
      </c>
      <c r="E47" s="32"/>
      <c r="F47" s="129"/>
      <c r="G47" s="32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</row>
    <row r="48" spans="1:42">
      <c r="A48" s="23"/>
      <c r="B48" s="23"/>
      <c r="C48" s="23"/>
      <c r="D48" s="121">
        <v>0.95833333333333304</v>
      </c>
      <c r="E48" s="32"/>
      <c r="F48" s="129"/>
      <c r="G48" s="32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</row>
    <row r="49" spans="1:42">
      <c r="A49" s="23"/>
      <c r="B49" s="23"/>
      <c r="C49" s="23"/>
      <c r="D49" s="122">
        <v>0.97916666666666696</v>
      </c>
      <c r="E49" s="32"/>
      <c r="F49" s="129"/>
      <c r="G49" s="32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</row>
    <row r="50" spans="1:42">
      <c r="A50" s="23"/>
      <c r="B50" s="23"/>
      <c r="C50" s="23"/>
      <c r="D50" s="128"/>
      <c r="E50" s="32"/>
      <c r="F50" s="129"/>
      <c r="G50" s="32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</row>
    <row r="51" spans="1:42">
      <c r="A51" s="23"/>
      <c r="B51" s="23"/>
      <c r="C51" s="127"/>
      <c r="D51" s="127"/>
      <c r="E51" s="32"/>
      <c r="F51" s="129"/>
      <c r="G51" s="32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</row>
    <row r="52" spans="1:42">
      <c r="A52" s="23"/>
      <c r="B52" s="23"/>
      <c r="C52" s="127"/>
      <c r="D52" s="127"/>
      <c r="E52" s="32"/>
      <c r="F52" s="129"/>
      <c r="G52" s="32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</row>
    <row r="53" spans="1:42">
      <c r="A53" s="23"/>
      <c r="B53" s="23"/>
      <c r="C53" s="127"/>
      <c r="D53" s="127"/>
      <c r="E53" s="32"/>
      <c r="F53" s="129"/>
      <c r="G53" s="32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</row>
    <row r="54" spans="1:42">
      <c r="A54" s="23"/>
      <c r="B54" s="23"/>
      <c r="C54" s="127"/>
      <c r="D54" s="127"/>
      <c r="E54" s="32"/>
      <c r="F54" s="129"/>
      <c r="G54" s="32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</row>
    <row r="55" spans="1:42">
      <c r="A55" s="23"/>
      <c r="B55" s="23"/>
      <c r="C55" s="127"/>
      <c r="D55" s="127"/>
      <c r="E55" s="32"/>
      <c r="F55" s="129"/>
      <c r="G55" s="32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</row>
    <row r="56" spans="1:42">
      <c r="A56" s="23"/>
      <c r="B56" s="23"/>
      <c r="C56" s="127"/>
      <c r="D56" s="127"/>
      <c r="E56" s="32"/>
      <c r="F56" s="129"/>
      <c r="G56" s="32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</row>
    <row r="57" spans="1:42">
      <c r="A57" s="23"/>
      <c r="B57" s="23"/>
      <c r="C57" s="127"/>
      <c r="D57" s="127"/>
      <c r="E57" s="32"/>
      <c r="F57" s="129"/>
      <c r="G57" s="32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</row>
    <row r="58" spans="1:42">
      <c r="A58" s="23"/>
      <c r="B58" s="23"/>
      <c r="C58" s="127"/>
      <c r="D58" s="127"/>
      <c r="E58" s="32"/>
      <c r="F58" s="129"/>
      <c r="G58" s="32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</row>
    <row r="59" spans="1:42">
      <c r="A59" s="23"/>
      <c r="B59" s="23"/>
      <c r="C59" s="127"/>
      <c r="D59" s="127"/>
      <c r="E59" s="32"/>
      <c r="F59" s="129"/>
      <c r="G59" s="32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</row>
    <row r="60" spans="1:42">
      <c r="A60" s="23"/>
      <c r="B60" s="23"/>
      <c r="C60" s="127"/>
      <c r="D60" s="127"/>
      <c r="E60" s="32"/>
      <c r="F60" s="129"/>
      <c r="G60" s="32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</row>
    <row r="61" spans="1:42">
      <c r="A61" s="23"/>
      <c r="B61" s="23"/>
      <c r="C61" s="127"/>
      <c r="D61" s="127"/>
      <c r="E61" s="32"/>
      <c r="F61" s="129"/>
      <c r="G61" s="32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</row>
    <row r="62" spans="1:42">
      <c r="A62" s="23"/>
      <c r="B62" s="23"/>
      <c r="C62" s="127"/>
      <c r="D62" s="127"/>
      <c r="E62" s="32"/>
      <c r="F62" s="129"/>
      <c r="G62" s="32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</row>
    <row r="63" spans="1:42">
      <c r="A63" s="23"/>
      <c r="B63" s="23"/>
      <c r="C63" s="127"/>
      <c r="D63" s="127"/>
      <c r="E63" s="32"/>
      <c r="F63" s="129"/>
      <c r="G63" s="32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</row>
    <row r="64" spans="1:42">
      <c r="A64" s="23"/>
      <c r="B64" s="23"/>
      <c r="C64" s="127"/>
      <c r="D64" s="127"/>
      <c r="E64" s="32"/>
      <c r="F64" s="129"/>
      <c r="G64" s="32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</row>
    <row r="65" spans="1:42">
      <c r="A65" s="23"/>
      <c r="B65" s="23"/>
      <c r="C65" s="38"/>
      <c r="D65" s="34"/>
      <c r="E65" s="32"/>
      <c r="F65" s="129"/>
      <c r="G65" s="32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</row>
    <row r="66" spans="1:42">
      <c r="A66" s="23"/>
      <c r="B66" s="23"/>
      <c r="C66" s="23"/>
      <c r="D66" s="32"/>
      <c r="E66" s="32"/>
      <c r="F66" s="129"/>
      <c r="G66" s="32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</row>
    <row r="67" spans="1:42">
      <c r="A67" s="23"/>
      <c r="B67" s="23"/>
      <c r="C67" s="23"/>
      <c r="D67" s="32"/>
      <c r="E67" s="32"/>
      <c r="F67" s="129"/>
      <c r="G67" s="32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</row>
    <row r="68" spans="1:42">
      <c r="A68" s="23"/>
      <c r="B68" s="23"/>
      <c r="C68" s="23"/>
      <c r="D68" s="32"/>
      <c r="E68" s="32"/>
      <c r="F68" s="129"/>
      <c r="G68" s="32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</row>
    <row r="69" spans="1:42">
      <c r="A69" s="23"/>
      <c r="B69" s="23"/>
      <c r="C69" s="23"/>
      <c r="D69" s="32"/>
      <c r="E69" s="32"/>
      <c r="F69" s="129"/>
      <c r="G69" s="32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</row>
    <row r="70" spans="1:42">
      <c r="A70" s="23"/>
      <c r="B70" s="23"/>
      <c r="C70" s="23"/>
      <c r="D70" s="32"/>
      <c r="E70" s="32"/>
      <c r="F70" s="129"/>
      <c r="G70" s="32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</row>
  </sheetData>
  <sheetProtection selectLockedCells="1"/>
  <mergeCells count="16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22" priority="1" stopIfTrue="1">
      <formula>(S20:S23&lt;=TODAY()+120)*(S20:S23&lt;&gt;"")</formula>
    </cfRule>
    <cfRule type="expression" dxfId="21" priority="2" stopIfTrue="1">
      <formula>(S20:S23&lt;=TODAY()+180)*(S20:S23&lt;&gt;"")</formula>
    </cfRule>
    <cfRule type="expression" dxfId="20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5546875" defaultRowHeight="15"/>
  <cols>
    <col min="1" max="16384" width="10.85546875" style="83"/>
  </cols>
  <sheetData>
    <row r="1" spans="1:31" ht="15" customHeight="1" thickBot="1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7"/>
      <c r="V1" s="37"/>
      <c r="W1" s="38"/>
      <c r="X1" s="38"/>
      <c r="Y1" s="38"/>
      <c r="Z1" s="38"/>
      <c r="AA1" s="38"/>
      <c r="AB1" s="38"/>
      <c r="AC1" s="38"/>
      <c r="AD1" s="38"/>
      <c r="AE1" s="38"/>
    </row>
    <row r="2" spans="1:31" ht="15.95" customHeight="1" thickTop="1">
      <c r="A2" s="38"/>
      <c r="B2" s="38"/>
      <c r="C2" s="38"/>
      <c r="D2" s="38"/>
      <c r="E2" s="38"/>
      <c r="F2" s="38"/>
      <c r="G2" s="38"/>
      <c r="H2" s="84"/>
      <c r="I2" s="38"/>
      <c r="J2" s="433" t="s">
        <v>131</v>
      </c>
      <c r="K2" s="434"/>
      <c r="L2" s="434"/>
      <c r="M2" s="434"/>
      <c r="N2" s="434"/>
      <c r="O2" s="435"/>
      <c r="P2" s="38"/>
      <c r="Q2" s="38"/>
      <c r="R2" s="38"/>
      <c r="S2" s="38"/>
      <c r="T2" s="38"/>
      <c r="U2" s="446" t="s">
        <v>114</v>
      </c>
      <c r="V2" s="447"/>
      <c r="W2" s="38"/>
      <c r="X2" s="38"/>
      <c r="Y2" s="38"/>
      <c r="Z2" s="38"/>
      <c r="AA2" s="38"/>
      <c r="AB2" s="38"/>
      <c r="AC2" s="38"/>
      <c r="AD2" s="38"/>
      <c r="AE2" s="38"/>
    </row>
    <row r="3" spans="1:31">
      <c r="A3" s="38"/>
      <c r="B3" s="38"/>
      <c r="C3" s="38"/>
      <c r="D3" s="38"/>
      <c r="E3" s="38"/>
      <c r="F3" s="38"/>
      <c r="G3" s="38"/>
      <c r="H3" s="84"/>
      <c r="I3" s="38"/>
      <c r="J3" s="436"/>
      <c r="K3" s="437"/>
      <c r="L3" s="437"/>
      <c r="M3" s="437"/>
      <c r="N3" s="437"/>
      <c r="O3" s="438"/>
      <c r="P3" s="38"/>
      <c r="Q3" s="38"/>
      <c r="R3" s="38"/>
      <c r="S3" s="38"/>
      <c r="T3" s="38"/>
      <c r="U3" s="442" t="s">
        <v>115</v>
      </c>
      <c r="V3" s="443"/>
      <c r="W3" s="38"/>
      <c r="X3" s="38"/>
      <c r="Y3" s="38"/>
      <c r="Z3" s="38"/>
      <c r="AA3" s="38"/>
      <c r="AB3" s="38"/>
      <c r="AC3" s="38"/>
      <c r="AD3" s="38"/>
      <c r="AE3" s="38"/>
    </row>
    <row r="4" spans="1:31">
      <c r="A4" s="38"/>
      <c r="B4" s="38"/>
      <c r="C4" s="38"/>
      <c r="D4" s="38"/>
      <c r="E4" s="38"/>
      <c r="F4" s="38"/>
      <c r="G4" s="38"/>
      <c r="H4" s="84"/>
      <c r="I4" s="38"/>
      <c r="J4" s="436"/>
      <c r="K4" s="437"/>
      <c r="L4" s="437"/>
      <c r="M4" s="437"/>
      <c r="N4" s="437"/>
      <c r="O4" s="438"/>
      <c r="P4" s="38"/>
      <c r="Q4" s="38"/>
      <c r="R4" s="38"/>
      <c r="S4" s="38"/>
      <c r="T4" s="38"/>
      <c r="U4" s="444" t="s">
        <v>116</v>
      </c>
      <c r="V4" s="445"/>
      <c r="W4" s="38"/>
      <c r="X4" s="38"/>
      <c r="Y4" s="38"/>
      <c r="Z4" s="38"/>
      <c r="AA4" s="38"/>
      <c r="AB4" s="38"/>
      <c r="AC4" s="38"/>
      <c r="AD4" s="38"/>
      <c r="AE4" s="38"/>
    </row>
    <row r="5" spans="1:31">
      <c r="A5" s="38"/>
      <c r="B5" s="164"/>
      <c r="C5" s="164"/>
      <c r="D5" s="164"/>
      <c r="E5" s="164"/>
      <c r="F5" s="38"/>
      <c r="G5" s="38"/>
      <c r="H5" s="84"/>
      <c r="I5" s="38"/>
      <c r="J5" s="436"/>
      <c r="K5" s="437"/>
      <c r="L5" s="437"/>
      <c r="M5" s="437"/>
      <c r="N5" s="437"/>
      <c r="O5" s="4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</row>
    <row r="6" spans="1:31" ht="15" customHeight="1">
      <c r="A6" s="38"/>
      <c r="B6" s="35"/>
      <c r="C6" s="35"/>
      <c r="D6" s="35"/>
      <c r="E6" s="35"/>
      <c r="F6" s="38"/>
      <c r="G6" s="38"/>
      <c r="H6" s="84"/>
      <c r="I6" s="38"/>
      <c r="J6" s="436"/>
      <c r="K6" s="437"/>
      <c r="L6" s="437"/>
      <c r="M6" s="437"/>
      <c r="N6" s="437"/>
      <c r="O6" s="4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1:31">
      <c r="A7" s="38"/>
      <c r="B7" s="38"/>
      <c r="C7" s="38"/>
      <c r="D7" s="38"/>
      <c r="E7" s="38"/>
      <c r="F7" s="38"/>
      <c r="G7" s="38"/>
      <c r="H7" s="84"/>
      <c r="I7" s="38"/>
      <c r="J7" s="436"/>
      <c r="K7" s="437"/>
      <c r="L7" s="437"/>
      <c r="M7" s="437"/>
      <c r="N7" s="437"/>
      <c r="O7" s="4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</row>
    <row r="8" spans="1:31" ht="15.75" thickBot="1">
      <c r="A8" s="38"/>
      <c r="B8" s="38"/>
      <c r="C8" s="38"/>
      <c r="D8" s="38"/>
      <c r="E8" s="38"/>
      <c r="F8" s="38"/>
      <c r="G8" s="38"/>
      <c r="H8" s="84"/>
      <c r="I8" s="38"/>
      <c r="J8" s="436"/>
      <c r="K8" s="437"/>
      <c r="L8" s="437"/>
      <c r="M8" s="437"/>
      <c r="N8" s="437"/>
      <c r="O8" s="4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</row>
    <row r="9" spans="1:31">
      <c r="A9" s="38"/>
      <c r="B9" s="403" t="s">
        <v>109</v>
      </c>
      <c r="C9" s="404"/>
      <c r="D9" s="404"/>
      <c r="E9" s="405"/>
      <c r="F9" s="38"/>
      <c r="G9" s="38"/>
      <c r="H9" s="84"/>
      <c r="I9" s="38"/>
      <c r="J9" s="436"/>
      <c r="K9" s="437"/>
      <c r="L9" s="437"/>
      <c r="M9" s="437"/>
      <c r="N9" s="437"/>
      <c r="O9" s="4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</row>
    <row r="10" spans="1:31" ht="15.75" thickBot="1">
      <c r="A10" s="38"/>
      <c r="B10" s="406"/>
      <c r="C10" s="407"/>
      <c r="D10" s="407"/>
      <c r="E10" s="408"/>
      <c r="F10" s="38"/>
      <c r="G10" s="38"/>
      <c r="H10" s="84"/>
      <c r="I10" s="38"/>
      <c r="J10" s="436"/>
      <c r="K10" s="437"/>
      <c r="L10" s="437"/>
      <c r="M10" s="437"/>
      <c r="N10" s="437"/>
      <c r="O10" s="4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1:31" ht="15" customHeight="1">
      <c r="A11" s="38"/>
      <c r="B11" s="409" t="s">
        <v>123</v>
      </c>
      <c r="C11" s="410"/>
      <c r="D11" s="410"/>
      <c r="E11" s="411"/>
      <c r="F11" s="38"/>
      <c r="G11" s="38"/>
      <c r="H11" s="84"/>
      <c r="I11" s="38"/>
      <c r="J11" s="436"/>
      <c r="K11" s="437"/>
      <c r="L11" s="437"/>
      <c r="M11" s="437"/>
      <c r="N11" s="437"/>
      <c r="O11" s="4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</row>
    <row r="12" spans="1:31" ht="15.75" thickBot="1">
      <c r="A12" s="38"/>
      <c r="B12" s="412" t="s">
        <v>124</v>
      </c>
      <c r="C12" s="413"/>
      <c r="D12" s="413"/>
      <c r="E12" s="414"/>
      <c r="F12" s="38"/>
      <c r="G12" s="38"/>
      <c r="H12" s="84"/>
      <c r="I12" s="38"/>
      <c r="J12" s="436"/>
      <c r="K12" s="437"/>
      <c r="L12" s="437"/>
      <c r="M12" s="437"/>
      <c r="N12" s="437"/>
      <c r="O12" s="4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</row>
    <row r="13" spans="1:31" ht="15.75" thickBot="1">
      <c r="A13" s="38"/>
      <c r="B13" s="38"/>
      <c r="C13" s="38"/>
      <c r="D13" s="38"/>
      <c r="E13" s="38"/>
      <c r="F13" s="38"/>
      <c r="G13" s="38"/>
      <c r="H13" s="84"/>
      <c r="I13" s="38"/>
      <c r="J13" s="436"/>
      <c r="K13" s="437"/>
      <c r="L13" s="437"/>
      <c r="M13" s="437"/>
      <c r="N13" s="437"/>
      <c r="O13" s="4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</row>
    <row r="14" spans="1:31" ht="15.75" thickBot="1">
      <c r="A14" s="38"/>
      <c r="B14" s="415" t="s">
        <v>126</v>
      </c>
      <c r="C14" s="416"/>
      <c r="D14" s="416"/>
      <c r="E14" s="417"/>
      <c r="F14" s="38"/>
      <c r="G14" s="38"/>
      <c r="H14" s="84"/>
      <c r="I14" s="38"/>
      <c r="J14" s="439"/>
      <c r="K14" s="440"/>
      <c r="L14" s="440"/>
      <c r="M14" s="440"/>
      <c r="N14" s="440"/>
      <c r="O14" s="441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</row>
    <row r="15" spans="1:31">
      <c r="A15" s="38"/>
      <c r="B15" s="84"/>
      <c r="C15" s="84"/>
      <c r="D15" s="84"/>
      <c r="E15" s="84"/>
      <c r="F15" s="84"/>
      <c r="G15" s="84"/>
      <c r="H15" s="84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</row>
    <row r="16" spans="1:31">
      <c r="A16" s="38"/>
      <c r="B16" s="84"/>
      <c r="C16" s="84"/>
      <c r="D16" s="84"/>
      <c r="E16" s="84"/>
      <c r="F16" s="84"/>
      <c r="G16" s="84"/>
      <c r="H16" s="84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</row>
    <row r="17" spans="1:31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</row>
    <row r="18" spans="1:31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</row>
    <row r="19" spans="1:31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</row>
    <row r="20" spans="1:31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</row>
    <row r="21" spans="1:31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</row>
    <row r="22" spans="1:31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</row>
    <row r="23" spans="1:31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</row>
    <row r="24" spans="1:31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</row>
    <row r="25" spans="1:31" ht="15.75" thickBot="1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</row>
    <row r="26" spans="1:31">
      <c r="A26" s="38"/>
      <c r="B26" s="38"/>
      <c r="C26" s="38"/>
      <c r="D26" s="38"/>
      <c r="E26" s="38"/>
      <c r="F26" s="38"/>
      <c r="G26" s="38"/>
      <c r="H26" s="38"/>
      <c r="I26" s="418" t="s">
        <v>130</v>
      </c>
      <c r="J26" s="419"/>
      <c r="K26" s="419"/>
      <c r="L26" s="419"/>
      <c r="M26" s="419"/>
      <c r="N26" s="419"/>
      <c r="O26" s="419"/>
      <c r="P26" s="420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</row>
    <row r="27" spans="1:31">
      <c r="A27" s="38"/>
      <c r="B27" s="38"/>
      <c r="C27" s="38"/>
      <c r="D27" s="38"/>
      <c r="E27" s="38"/>
      <c r="F27" s="38"/>
      <c r="G27" s="38"/>
      <c r="H27" s="38"/>
      <c r="I27" s="421"/>
      <c r="J27" s="422"/>
      <c r="K27" s="422"/>
      <c r="L27" s="422"/>
      <c r="M27" s="422"/>
      <c r="N27" s="422"/>
      <c r="O27" s="422"/>
      <c r="P27" s="423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</row>
    <row r="28" spans="1:31" ht="15.75" thickBot="1">
      <c r="A28" s="38"/>
      <c r="B28" s="38"/>
      <c r="C28" s="38"/>
      <c r="D28" s="38"/>
      <c r="E28" s="38"/>
      <c r="F28" s="38"/>
      <c r="G28" s="38"/>
      <c r="H28" s="38"/>
      <c r="I28" s="424"/>
      <c r="J28" s="425"/>
      <c r="K28" s="425"/>
      <c r="L28" s="425"/>
      <c r="M28" s="425"/>
      <c r="N28" s="425"/>
      <c r="O28" s="425"/>
      <c r="P28" s="426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</row>
    <row r="29" spans="1:31">
      <c r="A29" s="38"/>
      <c r="B29" s="38"/>
      <c r="C29" s="38"/>
      <c r="D29" s="38"/>
      <c r="E29" s="38"/>
      <c r="F29" s="38"/>
      <c r="G29" s="38"/>
      <c r="H29" s="38"/>
      <c r="I29" s="427"/>
      <c r="J29" s="428"/>
      <c r="K29" s="428"/>
      <c r="L29" s="428"/>
      <c r="M29" s="428"/>
      <c r="N29" s="428"/>
      <c r="O29" s="428"/>
      <c r="P29" s="429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</row>
    <row r="30" spans="1:31" ht="15.75" thickBot="1">
      <c r="A30" s="38"/>
      <c r="B30" s="38"/>
      <c r="C30" s="38"/>
      <c r="D30" s="38"/>
      <c r="E30" s="38"/>
      <c r="F30" s="38"/>
      <c r="G30" s="38"/>
      <c r="H30" s="38"/>
      <c r="I30" s="430"/>
      <c r="J30" s="431"/>
      <c r="K30" s="431"/>
      <c r="L30" s="431"/>
      <c r="M30" s="431"/>
      <c r="N30" s="431"/>
      <c r="O30" s="431"/>
      <c r="P30" s="432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</row>
    <row r="31" spans="1:3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</row>
    <row r="32" spans="1:3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</row>
    <row r="33" spans="1:3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</row>
    <row r="34" spans="1:31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</row>
    <row r="35" spans="1:31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</row>
    <row r="36" spans="1:31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</row>
    <row r="37" spans="1:31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</row>
    <row r="38" spans="1:31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</row>
    <row r="39" spans="1:31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</row>
    <row r="40" spans="1:31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</row>
    <row r="41" spans="1:31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</row>
    <row r="42" spans="1:31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</row>
    <row r="43" spans="1:31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</row>
    <row r="44" spans="1:31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</row>
    <row r="45" spans="1:31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</row>
    <row r="46" spans="1:31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</row>
    <row r="47" spans="1:31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</row>
    <row r="48" spans="1:31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</row>
    <row r="49" spans="1:31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</row>
    <row r="50" spans="1:31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</row>
    <row r="51" spans="1:31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</row>
    <row r="52" spans="1:31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</row>
    <row r="53" spans="1:31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</row>
    <row r="54" spans="1:31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</row>
    <row r="55" spans="1:31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</row>
    <row r="56" spans="1:31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</row>
    <row r="57" spans="1:31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</row>
    <row r="58" spans="1:31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</row>
    <row r="59" spans="1:31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</row>
    <row r="60" spans="1:31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</row>
    <row r="61" spans="1:31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</row>
    <row r="62" spans="1:31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</row>
    <row r="63" spans="1:31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</sheetData>
  <sheetProtection selectLockedCells="1" selectUnlockedCells="1"/>
  <mergeCells count="10">
    <mergeCell ref="I29:P30"/>
    <mergeCell ref="J2:O14"/>
    <mergeCell ref="U3:V3"/>
    <mergeCell ref="U4:V4"/>
    <mergeCell ref="U2:V2"/>
    <mergeCell ref="B9:E10"/>
    <mergeCell ref="B11:E11"/>
    <mergeCell ref="B12:E12"/>
    <mergeCell ref="B14:E14"/>
    <mergeCell ref="I26:P28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Janvier</vt:lpstr>
      <vt:lpstr>Février</vt:lpstr>
      <vt:lpstr>Mars</vt:lpstr>
      <vt:lpstr>Avril</vt:lpstr>
      <vt:lpstr>Stats année</vt:lpstr>
      <vt:lpstr>Réglages</vt:lpstr>
      <vt:lpstr>Aide et remerciements</vt:lpstr>
      <vt:lpstr>An</vt:lpstr>
      <vt:lpstr>Fériés</vt:lpstr>
      <vt:lpstr>Paques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Olivier</cp:lastModifiedBy>
  <dcterms:created xsi:type="dcterms:W3CDTF">2015-10-25T17:19:21Z</dcterms:created>
  <dcterms:modified xsi:type="dcterms:W3CDTF">2015-12-22T22:31:44Z</dcterms:modified>
</cp:coreProperties>
</file>