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/>
  <bookViews>
    <workbookView xWindow="0" yWindow="0" windowWidth="24240" windowHeight="13740" tabRatio="773"/>
  </bookViews>
  <sheets>
    <sheet name="Janvier" sheetId="40" r:id="rId1"/>
    <sheet name="Stats année" sheetId="54" r:id="rId2"/>
    <sheet name="Réglages" sheetId="13" r:id="rId3"/>
    <sheet name="Aide et remerciements" sheetId="53" r:id="rId4"/>
  </sheets>
  <definedNames>
    <definedName name="An">Réglages!$J$23</definedName>
    <definedName name="Fériés">Réglages!$N$2:$N$14</definedName>
    <definedName name="Paques">Réglages!$N$3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40"/>
  <c r="D11"/>
  <c r="D12"/>
  <c r="D13"/>
  <c r="I13"/>
  <c r="D14"/>
  <c r="D15"/>
  <c r="D16"/>
  <c r="D17"/>
  <c r="D18"/>
  <c r="D19"/>
  <c r="D20"/>
  <c r="D21"/>
  <c r="D22"/>
  <c r="D23"/>
  <c r="D24"/>
  <c r="D25"/>
  <c r="D26"/>
  <c r="D27"/>
  <c r="I27"/>
  <c r="P27"/>
  <c r="Q27"/>
  <c r="I26"/>
  <c r="P26"/>
  <c r="Q26"/>
  <c r="R26"/>
  <c r="S27"/>
  <c r="T27"/>
  <c r="AB27"/>
  <c r="N2" i="13"/>
  <c r="N3"/>
  <c r="N4"/>
  <c r="N5"/>
  <c r="N6"/>
  <c r="N7"/>
  <c r="N8"/>
  <c r="N9"/>
  <c r="N10"/>
  <c r="N11"/>
  <c r="N12"/>
  <c r="N13"/>
  <c r="N14"/>
  <c r="C27" i="40"/>
  <c r="V27"/>
  <c r="R27"/>
  <c r="S28"/>
  <c r="T28"/>
  <c r="D28"/>
  <c r="I28"/>
  <c r="P28"/>
  <c r="Q28"/>
  <c r="AB28"/>
  <c r="C28"/>
  <c r="V28"/>
  <c r="R28"/>
  <c r="S29"/>
  <c r="T29"/>
  <c r="D29"/>
  <c r="I29"/>
  <c r="P29"/>
  <c r="Q29"/>
  <c r="AB29"/>
  <c r="C29"/>
  <c r="V29"/>
  <c r="R29"/>
  <c r="S30"/>
  <c r="T30"/>
  <c r="D30"/>
  <c r="I30"/>
  <c r="P30"/>
  <c r="Q30"/>
  <c r="AB30"/>
  <c r="C30"/>
  <c r="V30"/>
  <c r="D31"/>
  <c r="D32"/>
  <c r="I32"/>
  <c r="P32"/>
  <c r="Q32"/>
  <c r="I31"/>
  <c r="P31"/>
  <c r="Q31"/>
  <c r="R31"/>
  <c r="S32"/>
  <c r="T32"/>
  <c r="AB32"/>
  <c r="C32"/>
  <c r="V32"/>
  <c r="R32"/>
  <c r="S33"/>
  <c r="T33"/>
  <c r="D33"/>
  <c r="I33"/>
  <c r="P33"/>
  <c r="Q33"/>
  <c r="AB33"/>
  <c r="C33"/>
  <c r="V33"/>
  <c r="R33"/>
  <c r="S34"/>
  <c r="T34"/>
  <c r="D34"/>
  <c r="I34"/>
  <c r="P34"/>
  <c r="Q34"/>
  <c r="AB34"/>
  <c r="C34"/>
  <c r="V34"/>
  <c r="R34"/>
  <c r="S35"/>
  <c r="T35"/>
  <c r="D35"/>
  <c r="I35"/>
  <c r="P35"/>
  <c r="Q35"/>
  <c r="AB35"/>
  <c r="C35"/>
  <c r="V35"/>
  <c r="I17"/>
  <c r="P17"/>
  <c r="Q17"/>
  <c r="I16"/>
  <c r="P16"/>
  <c r="Q16"/>
  <c r="R16"/>
  <c r="S17"/>
  <c r="T17"/>
  <c r="AB17"/>
  <c r="C17"/>
  <c r="V17"/>
  <c r="I10"/>
  <c r="P10"/>
  <c r="Q10"/>
  <c r="AB10"/>
  <c r="C10"/>
  <c r="V10"/>
  <c r="R10"/>
  <c r="S11"/>
  <c r="T11"/>
  <c r="I11"/>
  <c r="P11"/>
  <c r="Q11"/>
  <c r="AB11"/>
  <c r="C11"/>
  <c r="V11"/>
  <c r="P13"/>
  <c r="Q13"/>
  <c r="I12"/>
  <c r="P12"/>
  <c r="Q12"/>
  <c r="R12"/>
  <c r="S13"/>
  <c r="T13"/>
  <c r="AB13"/>
  <c r="C13"/>
  <c r="V13"/>
  <c r="R13"/>
  <c r="S14"/>
  <c r="T14"/>
  <c r="I14"/>
  <c r="P14"/>
  <c r="Q14"/>
  <c r="AB14"/>
  <c r="C14"/>
  <c r="V14"/>
  <c r="C12"/>
  <c r="R11"/>
  <c r="S12"/>
  <c r="T12"/>
  <c r="AB12"/>
  <c r="V12"/>
  <c r="C15"/>
  <c r="I15"/>
  <c r="P15"/>
  <c r="Q15"/>
  <c r="R14"/>
  <c r="S15"/>
  <c r="T15"/>
  <c r="AB15"/>
  <c r="V15"/>
  <c r="C16"/>
  <c r="R15"/>
  <c r="S16"/>
  <c r="T16"/>
  <c r="AB16"/>
  <c r="V16"/>
  <c r="C18"/>
  <c r="I18"/>
  <c r="P18"/>
  <c r="Q18"/>
  <c r="R17"/>
  <c r="S18"/>
  <c r="T18"/>
  <c r="AB18"/>
  <c r="V18"/>
  <c r="C19"/>
  <c r="I19"/>
  <c r="P19"/>
  <c r="Q19"/>
  <c r="R18"/>
  <c r="S19"/>
  <c r="T19"/>
  <c r="AB19"/>
  <c r="V19"/>
  <c r="C20"/>
  <c r="I20"/>
  <c r="P20"/>
  <c r="Q20"/>
  <c r="R19"/>
  <c r="S20"/>
  <c r="T20"/>
  <c r="AB20"/>
  <c r="V20"/>
  <c r="C21"/>
  <c r="I21"/>
  <c r="P21"/>
  <c r="Q21"/>
  <c r="R20"/>
  <c r="S21"/>
  <c r="T21"/>
  <c r="AB21"/>
  <c r="V21"/>
  <c r="C22"/>
  <c r="I22"/>
  <c r="P22"/>
  <c r="Q22"/>
  <c r="R21"/>
  <c r="S22"/>
  <c r="T22"/>
  <c r="AB22"/>
  <c r="V22"/>
  <c r="C23"/>
  <c r="I23"/>
  <c r="P23"/>
  <c r="Q23"/>
  <c r="R22"/>
  <c r="S23"/>
  <c r="T23"/>
  <c r="AB23"/>
  <c r="V23"/>
  <c r="C24"/>
  <c r="I24"/>
  <c r="P24"/>
  <c r="Q24"/>
  <c r="R23"/>
  <c r="S24"/>
  <c r="T24"/>
  <c r="AB24"/>
  <c r="V24"/>
  <c r="C25"/>
  <c r="I25"/>
  <c r="P25"/>
  <c r="Q25"/>
  <c r="R24"/>
  <c r="S25"/>
  <c r="T25"/>
  <c r="AB25"/>
  <c r="V25"/>
  <c r="C26"/>
  <c r="R25"/>
  <c r="S26"/>
  <c r="T26"/>
  <c r="AB26"/>
  <c r="V26"/>
  <c r="C31"/>
  <c r="R30"/>
  <c r="S31"/>
  <c r="T31"/>
  <c r="AB31"/>
  <c r="V31"/>
  <c r="D36"/>
  <c r="C36"/>
  <c r="I36"/>
  <c r="P36"/>
  <c r="Q36"/>
  <c r="R35"/>
  <c r="S36"/>
  <c r="T36"/>
  <c r="AB36"/>
  <c r="V36"/>
  <c r="D37"/>
  <c r="C37"/>
  <c r="I37"/>
  <c r="P37"/>
  <c r="Q37"/>
  <c r="R36"/>
  <c r="S37"/>
  <c r="T37"/>
  <c r="AB37"/>
  <c r="V37"/>
  <c r="D38"/>
  <c r="C38"/>
  <c r="I38"/>
  <c r="P38"/>
  <c r="Q38"/>
  <c r="R37"/>
  <c r="S38"/>
  <c r="T38"/>
  <c r="AB38"/>
  <c r="V38"/>
  <c r="D39"/>
  <c r="C39"/>
  <c r="I39"/>
  <c r="P39"/>
  <c r="Q39"/>
  <c r="R38"/>
  <c r="S39"/>
  <c r="T39"/>
  <c r="AB39"/>
  <c r="V39"/>
  <c r="D40"/>
  <c r="C40"/>
  <c r="I40"/>
  <c r="P40"/>
  <c r="Q40"/>
  <c r="R39"/>
  <c r="S40"/>
  <c r="T40"/>
  <c r="AB40"/>
  <c r="V40"/>
  <c r="V7"/>
  <c r="AI5"/>
  <c r="U27"/>
  <c r="AC27"/>
  <c r="W27"/>
  <c r="U28"/>
  <c r="AC28"/>
  <c r="W28"/>
  <c r="U29"/>
  <c r="AC29"/>
  <c r="W29"/>
  <c r="U30"/>
  <c r="AC30"/>
  <c r="W30"/>
  <c r="U32"/>
  <c r="AC32"/>
  <c r="W32"/>
  <c r="U33"/>
  <c r="AC33"/>
  <c r="W33"/>
  <c r="U34"/>
  <c r="AC34"/>
  <c r="W34"/>
  <c r="U35"/>
  <c r="AC35"/>
  <c r="W35"/>
  <c r="U17"/>
  <c r="AC17"/>
  <c r="W17"/>
  <c r="AC10"/>
  <c r="W10"/>
  <c r="U11"/>
  <c r="AC11"/>
  <c r="W11"/>
  <c r="U13"/>
  <c r="AC13"/>
  <c r="W13"/>
  <c r="U14"/>
  <c r="AC14"/>
  <c r="W14"/>
  <c r="U12"/>
  <c r="AC12"/>
  <c r="W12"/>
  <c r="U15"/>
  <c r="AC15"/>
  <c r="W15"/>
  <c r="U16"/>
  <c r="AC16"/>
  <c r="W16"/>
  <c r="U18"/>
  <c r="AC18"/>
  <c r="W18"/>
  <c r="U19"/>
  <c r="AC19"/>
  <c r="W19"/>
  <c r="U20"/>
  <c r="AC20"/>
  <c r="W20"/>
  <c r="U21"/>
  <c r="AC21"/>
  <c r="W21"/>
  <c r="U22"/>
  <c r="AC22"/>
  <c r="W22"/>
  <c r="U23"/>
  <c r="AC23"/>
  <c r="W23"/>
  <c r="U24"/>
  <c r="AC24"/>
  <c r="W24"/>
  <c r="U25"/>
  <c r="AC25"/>
  <c r="W25"/>
  <c r="U26"/>
  <c r="AC26"/>
  <c r="W26"/>
  <c r="U31"/>
  <c r="AC31"/>
  <c r="W31"/>
  <c r="U36"/>
  <c r="AC36"/>
  <c r="W36"/>
  <c r="U37"/>
  <c r="AC37"/>
  <c r="W37"/>
  <c r="U38"/>
  <c r="AC38"/>
  <c r="W38"/>
  <c r="U39"/>
  <c r="AC39"/>
  <c r="W39"/>
  <c r="R40"/>
  <c r="U40"/>
  <c r="AC40"/>
  <c r="W40"/>
  <c r="W7"/>
  <c r="AI6"/>
  <c r="X7"/>
  <c r="AI7"/>
  <c r="Y7"/>
  <c r="AI8"/>
  <c r="Z27"/>
  <c r="Z28"/>
  <c r="Z29"/>
  <c r="Z30"/>
  <c r="Z32"/>
  <c r="Z33"/>
  <c r="Z34"/>
  <c r="Z35"/>
  <c r="Z17"/>
  <c r="Z10"/>
  <c r="Z11"/>
  <c r="Z13"/>
  <c r="Z14"/>
  <c r="Z12"/>
  <c r="Z15"/>
  <c r="Z16"/>
  <c r="Z18"/>
  <c r="Z19"/>
  <c r="Z20"/>
  <c r="Z21"/>
  <c r="Z22"/>
  <c r="Z23"/>
  <c r="Z24"/>
  <c r="Z25"/>
  <c r="Z26"/>
  <c r="Z31"/>
  <c r="Z36"/>
  <c r="Z37"/>
  <c r="Z38"/>
  <c r="Z39"/>
  <c r="Z40"/>
  <c r="Z7"/>
  <c r="AA27"/>
  <c r="AA28"/>
  <c r="AA29"/>
  <c r="AA30"/>
  <c r="AA32"/>
  <c r="AA33"/>
  <c r="AA34"/>
  <c r="AA35"/>
  <c r="AA17"/>
  <c r="AA10"/>
  <c r="AA11"/>
  <c r="AA13"/>
  <c r="AA14"/>
  <c r="AA12"/>
  <c r="AA15"/>
  <c r="AA16"/>
  <c r="AA18"/>
  <c r="AA19"/>
  <c r="AA20"/>
  <c r="AA21"/>
  <c r="AA22"/>
  <c r="AA23"/>
  <c r="AA24"/>
  <c r="AA25"/>
  <c r="AA26"/>
  <c r="AA31"/>
  <c r="AA36"/>
  <c r="AA37"/>
  <c r="AA38"/>
  <c r="AA39"/>
  <c r="AA40"/>
  <c r="AA7"/>
  <c r="Z5"/>
  <c r="AI9"/>
  <c r="AI10"/>
  <c r="N13"/>
  <c r="N10"/>
  <c r="N11"/>
  <c r="N12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I41"/>
  <c r="L16"/>
  <c r="L17"/>
  <c r="L18"/>
  <c r="L19"/>
  <c r="L20"/>
  <c r="L21"/>
  <c r="L10"/>
  <c r="L11"/>
  <c r="L12"/>
  <c r="L13"/>
  <c r="L14"/>
  <c r="L15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AI16"/>
  <c r="L9"/>
  <c r="AJ22"/>
  <c r="AJ23"/>
  <c r="AJ24"/>
  <c r="S15" i="13"/>
  <c r="V23"/>
  <c r="V22"/>
  <c r="V21"/>
  <c r="V20"/>
  <c r="E3" i="40"/>
  <c r="AH24"/>
  <c r="AH23"/>
  <c r="AH22"/>
  <c r="AH21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AF38"/>
  <c r="J21" i="54"/>
  <c r="L21"/>
  <c r="AF36" i="40"/>
  <c r="J20" i="54"/>
  <c r="L20"/>
  <c r="P9" i="40"/>
  <c r="Q9"/>
  <c r="R9"/>
  <c r="S9"/>
  <c r="T9"/>
  <c r="AF10"/>
  <c r="J9" i="54"/>
  <c r="U9" i="40"/>
  <c r="AF12"/>
  <c r="J10" i="54"/>
  <c r="L10"/>
  <c r="L9"/>
  <c r="L22"/>
  <c r="G42"/>
  <c r="G40"/>
  <c r="AF34" i="40"/>
  <c r="G38" i="54"/>
  <c r="AF32" i="40"/>
  <c r="G36" i="54"/>
  <c r="AF30" i="40"/>
  <c r="G34" i="54"/>
  <c r="G16"/>
  <c r="G14"/>
  <c r="AF6" i="40"/>
  <c r="G10" i="54"/>
  <c r="AF8" i="40"/>
  <c r="AF4"/>
  <c r="G8" i="54"/>
  <c r="AI17" i="40"/>
  <c r="Q8"/>
  <c r="R8"/>
  <c r="S8"/>
  <c r="T8"/>
  <c r="U8"/>
  <c r="AC41"/>
  <c r="AB41"/>
  <c r="X41"/>
  <c r="W41"/>
  <c r="V41"/>
  <c r="U41"/>
  <c r="T41"/>
  <c r="S41"/>
  <c r="R41"/>
  <c r="Q41"/>
  <c r="P41"/>
  <c r="M41"/>
  <c r="K41"/>
  <c r="J41"/>
  <c r="H41"/>
  <c r="G41"/>
  <c r="F41"/>
  <c r="E41"/>
  <c r="D41"/>
  <c r="Y40"/>
  <c r="X40"/>
  <c r="Y39"/>
  <c r="X39"/>
  <c r="Y38"/>
  <c r="X38"/>
  <c r="Y37"/>
  <c r="X37"/>
  <c r="Y36"/>
  <c r="X36"/>
  <c r="Y35"/>
  <c r="X35"/>
  <c r="Y34"/>
  <c r="X34"/>
  <c r="Y33"/>
  <c r="X33"/>
  <c r="Y32"/>
  <c r="X32"/>
  <c r="Y31"/>
  <c r="X31"/>
  <c r="Y30"/>
  <c r="X30"/>
  <c r="Y29"/>
  <c r="X29"/>
  <c r="Y28"/>
  <c r="X28"/>
  <c r="Y27"/>
  <c r="X27"/>
  <c r="Z9"/>
  <c r="Y26"/>
  <c r="X26"/>
  <c r="Y25"/>
  <c r="X25"/>
  <c r="Y24"/>
  <c r="X24"/>
  <c r="Y23"/>
  <c r="X23"/>
  <c r="Y22"/>
  <c r="X22"/>
  <c r="Y21"/>
  <c r="X21"/>
  <c r="Y20"/>
  <c r="X20"/>
  <c r="Y19"/>
  <c r="X19"/>
  <c r="AK16"/>
  <c r="AK17"/>
  <c r="AK18"/>
  <c r="Y18"/>
  <c r="X18"/>
  <c r="Y17"/>
  <c r="X17"/>
  <c r="Y16"/>
  <c r="X16"/>
  <c r="Y15"/>
  <c r="X15"/>
  <c r="Y14"/>
  <c r="X14"/>
  <c r="Y13"/>
  <c r="X13"/>
  <c r="AK8"/>
  <c r="Y12"/>
  <c r="X12"/>
  <c r="Y11"/>
  <c r="X11"/>
  <c r="Y10"/>
  <c r="X10"/>
  <c r="AB9"/>
  <c r="X9"/>
  <c r="V9"/>
  <c r="M9"/>
  <c r="AC7"/>
  <c r="AB7"/>
  <c r="U7"/>
  <c r="T7"/>
  <c r="S7"/>
  <c r="R7"/>
  <c r="Q7"/>
  <c r="P7"/>
  <c r="D6"/>
  <c r="AB5"/>
  <c r="V5"/>
  <c r="M1" i="13"/>
  <c r="Y41" i="40"/>
  <c r="Z41"/>
  <c r="AA41"/>
  <c r="X5"/>
  <c r="AK6"/>
  <c r="AK7"/>
  <c r="AI11"/>
  <c r="AF14"/>
  <c r="AF16"/>
  <c r="G20" i="54"/>
  <c r="AF22" i="40"/>
  <c r="AF28"/>
  <c r="AF26"/>
  <c r="AF24"/>
  <c r="AK5"/>
  <c r="AK9"/>
  <c r="AK10"/>
  <c r="AK12"/>
  <c r="AF18"/>
  <c r="J11" i="54"/>
  <c r="L11"/>
  <c r="AF20" i="40"/>
  <c r="J12" i="54"/>
  <c r="L12"/>
  <c r="J13"/>
  <c r="L13"/>
  <c r="J14"/>
  <c r="L14"/>
  <c r="L16"/>
  <c r="G28"/>
  <c r="G30"/>
  <c r="G32"/>
  <c r="G26"/>
  <c r="G24"/>
  <c r="G22"/>
  <c r="G18"/>
  <c r="G12"/>
  <c r="J15"/>
  <c r="AJ21" i="40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<sst xmlns="http://schemas.openxmlformats.org/spreadsheetml/2006/main" count="221" uniqueCount="132">
  <si>
    <t>Commentaires</t>
  </si>
  <si>
    <t>Jours</t>
  </si>
  <si>
    <t>Total vacations</t>
  </si>
  <si>
    <t>Total jour(s) férié(s)</t>
  </si>
  <si>
    <t>Total dimanche(s)</t>
  </si>
  <si>
    <t>N°</t>
  </si>
  <si>
    <t>Formation</t>
  </si>
  <si>
    <t>Poste</t>
  </si>
  <si>
    <t>SSIAP 1</t>
  </si>
  <si>
    <t>SSIAP 2</t>
  </si>
  <si>
    <t>Acompte :</t>
  </si>
  <si>
    <t>Total</t>
  </si>
  <si>
    <t>Date</t>
  </si>
  <si>
    <t>Site</t>
  </si>
  <si>
    <t>Autre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</si>
  <si>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</si>
  <si>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</si>
  <si>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</si>
  <si>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</si>
  <si>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</si>
  <si>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</si>
  <si>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</si>
  <si>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</si>
  <si>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</si>
  <si>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</si>
  <si>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</si>
  <si>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</si>
  <si>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Maitre chien</t>
  </si>
  <si>
    <t>Journée</t>
  </si>
  <si>
    <t>Soirée</t>
  </si>
  <si>
    <t>Nuit &amp; Matin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</si>
  <si>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</si>
  <si>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</si>
  <si>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</si>
  <si>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</si>
  <si>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</si>
  <si>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</si>
  <si>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</si>
  <si>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</si>
  <si>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</si>
  <si>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</si>
  <si>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</si>
  <si>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</si>
  <si>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</si>
  <si>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</si>
  <si>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</si>
  <si>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</si>
  <si>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</si>
  <si>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</si>
  <si>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</si>
  <si>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</si>
  <si>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Dimanche(s)</t>
  </si>
  <si>
    <t>Jour(s) férié(s)</t>
  </si>
  <si>
    <t>Semaine</t>
  </si>
  <si>
    <t>Mois entier</t>
  </si>
  <si>
    <t>Primes</t>
  </si>
  <si>
    <t>Site 1</t>
  </si>
  <si>
    <t>Site 2</t>
  </si>
  <si>
    <t>Site 3</t>
  </si>
  <si>
    <t>Site 4</t>
  </si>
  <si>
    <t>T</t>
  </si>
  <si>
    <t>Jours semaine travaillés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</si>
  <si>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</si>
  <si>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</si>
  <si>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</si>
  <si>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</si>
  <si>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</si>
  <si>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</si>
  <si>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</si>
  <si>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</si>
  <si>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</si>
  <si>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</si>
  <si>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</si>
  <si>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</si>
  <si>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</si>
  <si>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</si>
  <si>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</si>
  <si>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</si>
  <si>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</si>
  <si>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</si>
  <si>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</si>
  <si>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</si>
  <si>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</si>
  <si>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Carte PRO CNAPS</t>
  </si>
  <si>
    <t>Horaires</t>
  </si>
  <si>
    <t>Inscrire l'année désirée :</t>
  </si>
  <si>
    <t>:: Statistiques complètes ::</t>
  </si>
  <si>
    <t>Prévu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</si>
  <si>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</si>
  <si>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</si>
  <si>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</si>
  <si>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</si>
  <si>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</si>
  <si>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</si>
  <si>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</si>
  <si>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</si>
  <si>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</si>
  <si>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</si>
  <si>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</si>
  <si>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</si>
  <si>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</si>
  <si>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</si>
  <si>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='Calendrier auto'!$AI$28</t>
  </si>
  <si>
    <t>=Data!$N$2:$N$14</t>
  </si>
  <si>
    <t>Paques</t>
  </si>
  <si>
    <t>=Data!$N$3</t>
  </si>
  <si>
    <t>zones nommées</t>
  </si>
  <si>
    <t>Pour information</t>
  </si>
  <si>
    <t>vacation</t>
  </si>
  <si>
    <t>:: A vos risques et périls ::</t>
  </si>
  <si>
    <t>:: Statistiques détaillées ::</t>
  </si>
  <si>
    <t>:: Statistiques sur l'année ::</t>
  </si>
  <si>
    <t>Carte SST</t>
  </si>
  <si>
    <t>HOBS-BE (Manœuvre)</t>
  </si>
  <si>
    <t>Création de Yann</t>
  </si>
  <si>
    <t>Dernière mise à jour :</t>
  </si>
  <si>
    <t>Décembre 2015</t>
  </si>
  <si>
    <t>Aujourd'hui, nous sommes le :</t>
  </si>
  <si>
    <t>SSIAP 3</t>
  </si>
  <si>
    <t>Jours restants</t>
  </si>
  <si>
    <t>Jours restants :</t>
  </si>
  <si>
    <t>CP = Congés payés</t>
  </si>
  <si>
    <t>Jours fériés</t>
  </si>
  <si>
    <t>Mot de passe pour les feuilles :</t>
  </si>
  <si>
    <t>Ne pas toucher</t>
  </si>
  <si>
    <t>ADS/APS</t>
  </si>
  <si>
    <t>Contact : infoyann@gmail.com</t>
  </si>
  <si>
    <t>Total hrs dimanches</t>
  </si>
  <si>
    <t>Total hrs semaine</t>
  </si>
  <si>
    <t>Total hrs fériés</t>
  </si>
  <si>
    <t>Pour obtenir de l'aide sur l'utilisation de ce planning, veuillez regarder cette vidéo :</t>
  </si>
  <si>
    <r>
      <rPr>
        <b/>
        <sz val="14"/>
        <color theme="1"/>
        <rFont val="Calibri (Corps)"/>
      </rPr>
      <t xml:space="preserve">
:: Remerciements ::</t>
    </r>
    <r>
      <rPr>
        <sz val="11"/>
        <color theme="0"/>
        <rFont val="Calibri"/>
        <family val="2"/>
        <scheme val="minor"/>
      </rPr>
      <t xml:space="preserve">
</t>
    </r>
    <r>
      <rPr>
        <b/>
        <sz val="12"/>
        <color rgb="FF008000"/>
        <rFont val="Calibri (Corps)"/>
      </rPr>
      <t>Forum excel-pratique.com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2"/>
        <color theme="1" tint="0.249977111117893"/>
        <rFont val="Calibri"/>
        <scheme val="minor"/>
      </rPr>
      <t>Et en particulier aux membres : 
Banzai64, DjiDji59430, patrick1957, LouReeD, Jean-Eric, R@chid et Raja.
Et merci aussi à TONY34200 du forum excel-downloads.com  pour son ébauche de planning sur lequel j'ai pu prendre pas mal d'idées.</t>
    </r>
    <r>
      <rPr>
        <b/>
        <sz val="12"/>
        <color theme="0"/>
        <rFont val="Calibri"/>
        <family val="2"/>
        <scheme val="minor"/>
      </rPr>
      <t xml:space="preserve">
</t>
    </r>
    <r>
      <rPr>
        <b/>
        <sz val="12"/>
        <color rgb="FF7030A0"/>
        <rFont val="Calibri (Corps)"/>
      </rPr>
      <t xml:space="preserve">Ce planning ne serait pas aussi complet sans leurs aides </t>
    </r>
    <r>
      <rPr>
        <sz val="12"/>
        <color rgb="FF7030A0"/>
        <rFont val="Calibri (Corps)"/>
      </rPr>
      <t>!</t>
    </r>
    <r>
      <rPr>
        <sz val="11"/>
        <color theme="0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</si>
</sst>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dd\ mmmm\ yyyy"/>
    <numFmt numFmtId="174" formatCode="0;[Red]0"/>
  </numFmts>
  <fonts count="85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</font>
    <font>
      <sz val="12"/>
      <color theme="0"/>
      <name val="Arial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</font>
    <font>
      <sz val="9"/>
      <color theme="0"/>
      <name val="Arial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 tint="-4.9989318521683403E-2"/>
      <name val="Calibri"/>
      <scheme val="minor"/>
    </font>
    <font>
      <b/>
      <sz val="12"/>
      <color theme="0" tint="-4.9989318521683403E-2"/>
      <name val="Calibri"/>
      <scheme val="minor"/>
    </font>
    <font>
      <b/>
      <u/>
      <sz val="18"/>
      <color theme="0"/>
      <name val="Georgia"/>
      <charset val="16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0" tint="-4.9989318521683403E-2"/>
      <name val="Arial"/>
    </font>
    <font>
      <b/>
      <u/>
      <sz val="14"/>
      <color theme="0"/>
      <name val="Georgia"/>
      <charset val="161"/>
    </font>
    <font>
      <sz val="14"/>
      <color theme="9"/>
      <name val="Calibri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</font>
    <font>
      <b/>
      <sz val="11"/>
      <color rgb="FF99E352"/>
      <name val="Calibri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sz val="11"/>
      <color rgb="FF000000"/>
      <name val="Arial"/>
    </font>
    <font>
      <b/>
      <sz val="11"/>
      <color rgb="FFFFFFFF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</font>
    <font>
      <b/>
      <sz val="11"/>
      <color rgb="FFFF0000"/>
      <name val="Arial"/>
    </font>
    <font>
      <b/>
      <sz val="12"/>
      <color rgb="FF00B050"/>
      <name val="Calibri"/>
      <scheme val="minor"/>
    </font>
    <font>
      <sz val="10"/>
      <color theme="0"/>
      <name val="Arial"/>
      <family val="2"/>
    </font>
    <font>
      <sz val="12"/>
      <color theme="0"/>
      <name val="Georgia"/>
      <charset val="161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b/>
      <sz val="11"/>
      <color theme="4" tint="-0.249977111117893"/>
      <name val="Arial"/>
    </font>
    <font>
      <sz val="12"/>
      <color rgb="FFFFFF00"/>
      <name val="Calibri"/>
      <family val="2"/>
      <scheme val="minor"/>
    </font>
    <font>
      <b/>
      <sz val="14"/>
      <color theme="1"/>
      <name val="Calibri (Corps)"/>
    </font>
    <font>
      <b/>
      <sz val="12"/>
      <color rgb="FF7030A0"/>
      <name val="Calibri (Corps)"/>
    </font>
    <font>
      <sz val="12"/>
      <color rgb="FF7030A0"/>
      <name val="Calibri (Corps)"/>
    </font>
    <font>
      <b/>
      <sz val="11"/>
      <color rgb="FFFF0000"/>
      <name val="Calibri"/>
      <family val="2"/>
      <scheme val="minor"/>
    </font>
    <font>
      <b/>
      <sz val="11"/>
      <color theme="1" tint="0.14999847407452621"/>
      <name val="Arial"/>
      <family val="2"/>
    </font>
    <font>
      <sz val="24"/>
      <color theme="0"/>
      <name val="Chalkduster"/>
    </font>
    <font>
      <sz val="8"/>
      <name val="Calibri"/>
      <family val="2"/>
      <scheme val="minor"/>
    </font>
    <font>
      <b/>
      <sz val="12"/>
      <color rgb="FFFFFFFF"/>
      <name val="Arial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scheme val="minor"/>
    </font>
    <font>
      <sz val="13"/>
      <color theme="0"/>
      <name val="Calibri"/>
      <scheme val="minor"/>
    </font>
    <font>
      <sz val="11"/>
      <color rgb="FFFFFFFF"/>
      <name val="Calibri"/>
      <scheme val="minor"/>
    </font>
    <font>
      <sz val="18"/>
      <color rgb="FF92D050"/>
      <name val="Monaco"/>
    </font>
    <font>
      <b/>
      <sz val="11"/>
      <color theme="0" tint="-0.249977111117893"/>
      <name val="Calibri"/>
      <scheme val="minor"/>
    </font>
    <font>
      <b/>
      <sz val="11"/>
      <color theme="0" tint="-0.34998626667073579"/>
      <name val="Calibri"/>
      <scheme val="minor"/>
    </font>
    <font>
      <b/>
      <sz val="14"/>
      <color rgb="FFFFFF00"/>
      <name val="Calibri"/>
      <scheme val="minor"/>
    </font>
    <font>
      <b/>
      <sz val="12"/>
      <color theme="1" tint="0.249977111117893"/>
      <name val="Calibri"/>
      <scheme val="minor"/>
    </font>
    <font>
      <sz val="11"/>
      <color rgb="FFF79646"/>
      <name val="Calibri"/>
      <scheme val="minor"/>
    </font>
    <font>
      <b/>
      <sz val="12"/>
      <color theme="0" tint="-0.34998626667073579"/>
      <name val="Calibri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scheme val="minor"/>
    </font>
    <font>
      <b/>
      <sz val="12"/>
      <color rgb="FF008000"/>
      <name val="Calibri (Corps)"/>
    </font>
    <font>
      <b/>
      <sz val="11"/>
      <color rgb="FF008000"/>
      <name val="Arial"/>
    </font>
  </fonts>
  <fills count="3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40404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2E46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CCFFCC"/>
        <bgColor indexed="64"/>
      </patternFill>
    </fill>
  </fills>
  <borders count="18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hair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/>
      </left>
      <right style="medium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/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 tint="0.24994659260841701"/>
      </bottom>
      <diagonal/>
    </border>
    <border>
      <left style="medium">
        <color theme="1"/>
      </left>
      <right style="thin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rgb="FF0087E8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 style="hair">
        <color rgb="FF0087E8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40404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hair">
        <color rgb="FF404040"/>
      </bottom>
      <diagonal/>
    </border>
    <border>
      <left/>
      <right style="thin">
        <color rgb="FF80808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medium">
        <color rgb="FF404040"/>
      </bottom>
      <diagonal/>
    </border>
    <border>
      <left/>
      <right style="thin">
        <color rgb="FF808080"/>
      </right>
      <top style="hair">
        <color rgb="FF404040"/>
      </top>
      <bottom style="medium">
        <color rgb="FF404040"/>
      </bottom>
      <diagonal/>
    </border>
    <border>
      <left/>
      <right style="medium">
        <color rgb="FF404040"/>
      </right>
      <top style="hair">
        <color rgb="FF404040"/>
      </top>
      <bottom style="medium">
        <color rgb="FF404040"/>
      </bottom>
      <diagonal/>
    </border>
    <border>
      <left style="thin">
        <color rgb="FF808080"/>
      </left>
      <right/>
      <top style="hair">
        <color rgb="FF404040"/>
      </top>
      <bottom style="hair">
        <color rgb="FF404040"/>
      </bottom>
      <diagonal/>
    </border>
    <border>
      <left style="thin">
        <color rgb="FF808080"/>
      </left>
      <right/>
      <top style="hair">
        <color rgb="FF404040"/>
      </top>
      <bottom style="medium">
        <color rgb="FF40404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404040"/>
      </left>
      <right/>
      <top/>
      <bottom style="hair">
        <color rgb="FF404040"/>
      </bottom>
      <diagonal/>
    </border>
    <border>
      <left/>
      <right style="thin">
        <color rgb="FF808080"/>
      </right>
      <top/>
      <bottom style="hair">
        <color rgb="FF404040"/>
      </bottom>
      <diagonal/>
    </border>
    <border>
      <left style="thin">
        <color rgb="FF808080"/>
      </left>
      <right/>
      <top/>
      <bottom style="hair">
        <color rgb="FF404040"/>
      </bottom>
      <diagonal/>
    </border>
    <border>
      <left/>
      <right style="medium">
        <color rgb="FF404040"/>
      </right>
      <top/>
      <bottom style="hair">
        <color rgb="FF40404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rgb="FF404040"/>
      </left>
      <right/>
      <top/>
      <bottom/>
      <diagonal/>
    </border>
    <border>
      <left style="medium">
        <color rgb="FF404040"/>
      </left>
      <right/>
      <top style="medium">
        <color rgb="FF404040"/>
      </top>
      <bottom/>
      <diagonal/>
    </border>
    <border>
      <left style="medium">
        <color rgb="FF404040"/>
      </left>
      <right/>
      <top/>
      <bottom style="medium">
        <color rgb="FF404040"/>
      </bottom>
      <diagonal/>
    </border>
    <border>
      <left style="medium">
        <color rgb="FF404040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 tint="0.249977111117893"/>
      </right>
      <top style="medium">
        <color rgb="FF404040"/>
      </top>
      <bottom style="medium">
        <color rgb="FF404040"/>
      </bottom>
      <diagonal/>
    </border>
    <border>
      <left/>
      <right style="medium">
        <color theme="1" tint="0.249977111117893"/>
      </right>
      <top style="medium">
        <color rgb="FF404040"/>
      </top>
      <bottom/>
      <diagonal/>
    </border>
    <border>
      <left/>
      <right style="medium">
        <color theme="1" tint="0.249977111117893"/>
      </right>
      <top/>
      <bottom/>
      <diagonal/>
    </border>
    <border>
      <left/>
      <right style="medium">
        <color theme="1" tint="0.249977111117893"/>
      </right>
      <top/>
      <bottom style="medium">
        <color rgb="FF404040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/>
      <top style="thin">
        <color theme="0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thin">
        <color theme="0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3366FF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 style="hair">
        <color rgb="FF3366F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medium">
        <color rgb="FF0087E8"/>
      </top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1"/>
      </left>
      <right style="thin">
        <color theme="1" tint="0.24994659260841701"/>
      </right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/>
      <diagonal/>
    </border>
    <border>
      <left style="thin">
        <color theme="5" tint="0.39994506668294322"/>
      </left>
      <right style="medium">
        <color theme="5" tint="0.39991454817346722"/>
      </right>
      <top/>
      <bottom/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/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/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/>
      <diagonal/>
    </border>
    <border>
      <left style="medium">
        <color theme="1"/>
      </left>
      <right style="thin">
        <color theme="1"/>
      </right>
      <top style="hair">
        <color theme="1" tint="0.24994659260841701"/>
      </top>
      <bottom/>
      <diagonal/>
    </border>
    <border>
      <left/>
      <right style="thin">
        <color theme="1" tint="0.24994659260841701"/>
      </right>
      <top style="hair">
        <color theme="1" tint="0.24994659260841701"/>
      </top>
      <bottom/>
      <diagonal/>
    </border>
    <border>
      <left style="thin">
        <color theme="1" tint="0.24994659260841701"/>
      </left>
      <right/>
      <top style="hair">
        <color theme="1" tint="0.24994659260841701"/>
      </top>
      <bottom/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/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/>
      <diagonal/>
    </border>
    <border>
      <left style="medium">
        <color theme="1" tint="0.24994659260841701"/>
      </left>
      <right style="thin">
        <color theme="1"/>
      </right>
      <top style="hair">
        <color theme="1" tint="0.24994659260841701"/>
      </top>
      <bottom/>
      <diagonal/>
    </border>
    <border>
      <left style="thin">
        <color theme="1"/>
      </left>
      <right style="medium">
        <color theme="1"/>
      </right>
      <top style="hair">
        <color theme="1" tint="0.24994659260841701"/>
      </top>
      <bottom/>
      <diagonal/>
    </border>
    <border>
      <left/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/>
      <diagonal/>
    </border>
  </borders>
  <cellStyleXfs count="47">
    <xf numFmtId="0" fontId="0" fillId="0" borderId="0"/>
    <xf numFmtId="0" fontId="9" fillId="0" borderId="0"/>
    <xf numFmtId="166" fontId="10" fillId="0" borderId="0"/>
    <xf numFmtId="0" fontId="16" fillId="8" borderId="0" applyNumberFormat="0" applyBorder="0" applyAlignment="0" applyProtection="0"/>
    <xf numFmtId="0" fontId="17" fillId="9" borderId="5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439">
    <xf numFmtId="0" fontId="0" fillId="0" borderId="0" xfId="0"/>
    <xf numFmtId="0" fontId="4" fillId="0" borderId="0" xfId="0" applyFont="1" applyAlignment="1">
      <alignment vertical="center"/>
    </xf>
    <xf numFmtId="2" fontId="4" fillId="0" borderId="6" xfId="0" applyNumberFormat="1" applyFont="1" applyBorder="1" applyAlignment="1">
      <alignment horizontal="center" vertical="center"/>
    </xf>
    <xf numFmtId="0" fontId="38" fillId="0" borderId="7" xfId="0" applyNumberFormat="1" applyFont="1" applyBorder="1" applyAlignment="1">
      <alignment horizontal="center" vertical="center"/>
    </xf>
    <xf numFmtId="0" fontId="0" fillId="3" borderId="0" xfId="0" applyFill="1"/>
    <xf numFmtId="0" fontId="0" fillId="0" borderId="8" xfId="0" applyBorder="1"/>
    <xf numFmtId="0" fontId="0" fillId="3" borderId="8" xfId="0" applyFill="1" applyBorder="1"/>
    <xf numFmtId="0" fontId="0" fillId="0" borderId="0" xfId="0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45" fillId="4" borderId="10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2" fontId="4" fillId="0" borderId="20" xfId="0" applyNumberFormat="1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2" fontId="4" fillId="0" borderId="22" xfId="0" applyNumberFormat="1" applyFont="1" applyBorder="1" applyAlignment="1">
      <alignment horizontal="center" vertical="center"/>
    </xf>
    <xf numFmtId="167" fontId="4" fillId="0" borderId="24" xfId="0" applyNumberFormat="1" applyFont="1" applyBorder="1" applyAlignment="1">
      <alignment horizontal="center" vertical="center"/>
    </xf>
    <xf numFmtId="0" fontId="38" fillId="0" borderId="28" xfId="0" applyFont="1" applyBorder="1" applyAlignment="1">
      <alignment horizontal="center" vertical="center"/>
    </xf>
    <xf numFmtId="0" fontId="38" fillId="0" borderId="29" xfId="0" applyNumberFormat="1" applyFont="1" applyBorder="1" applyAlignment="1">
      <alignment horizontal="center" vertical="center"/>
    </xf>
    <xf numFmtId="0" fontId="38" fillId="0" borderId="21" xfId="0" applyFont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2" fontId="44" fillId="3" borderId="31" xfId="0" applyNumberFormat="1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2" fontId="4" fillId="0" borderId="29" xfId="0" applyNumberFormat="1" applyFont="1" applyBorder="1" applyAlignment="1">
      <alignment horizontal="center" vertical="center"/>
    </xf>
    <xf numFmtId="0" fontId="29" fillId="15" borderId="3" xfId="0" applyFont="1" applyFill="1" applyBorder="1" applyAlignment="1">
      <alignment vertical="center"/>
    </xf>
    <xf numFmtId="0" fontId="46" fillId="15" borderId="0" xfId="0" applyFont="1" applyFill="1" applyBorder="1" applyAlignment="1">
      <alignment horizontal="center"/>
    </xf>
    <xf numFmtId="0" fontId="25" fillId="15" borderId="3" xfId="0" applyFont="1" applyFill="1" applyBorder="1" applyAlignment="1">
      <alignment vertical="center"/>
    </xf>
    <xf numFmtId="164" fontId="42" fillId="15" borderId="0" xfId="0" applyNumberFormat="1" applyFont="1" applyFill="1" applyBorder="1" applyAlignment="1">
      <alignment horizontal="center" vertical="center"/>
    </xf>
    <xf numFmtId="0" fontId="0" fillId="15" borderId="0" xfId="0" applyFill="1"/>
    <xf numFmtId="0" fontId="20" fillId="15" borderId="0" xfId="0" applyFont="1" applyFill="1" applyBorder="1" applyAlignment="1">
      <alignment vertical="center"/>
    </xf>
    <xf numFmtId="0" fontId="13" fillId="15" borderId="0" xfId="0" applyFont="1" applyFill="1" applyBorder="1" applyAlignment="1">
      <alignment vertical="center"/>
    </xf>
    <xf numFmtId="0" fontId="29" fillId="15" borderId="0" xfId="0" applyFont="1" applyFill="1" applyBorder="1" applyAlignment="1">
      <alignment vertical="center"/>
    </xf>
    <xf numFmtId="0" fontId="47" fillId="15" borderId="0" xfId="0" applyFont="1" applyFill="1" applyBorder="1" applyAlignment="1">
      <alignment horizontal="center" vertical="center"/>
    </xf>
    <xf numFmtId="0" fontId="34" fillId="15" borderId="0" xfId="0" applyFont="1" applyFill="1"/>
    <xf numFmtId="0" fontId="26" fillId="16" borderId="0" xfId="0" applyFont="1" applyFill="1" applyBorder="1" applyAlignment="1">
      <alignment horizontal="center"/>
    </xf>
    <xf numFmtId="0" fontId="8" fillId="15" borderId="0" xfId="0" applyFont="1" applyFill="1" applyBorder="1" applyAlignment="1">
      <alignment horizontal="center" vertical="center"/>
    </xf>
    <xf numFmtId="0" fontId="31" fillId="15" borderId="0" xfId="0" applyFont="1" applyFill="1" applyBorder="1" applyAlignment="1">
      <alignment vertical="center"/>
    </xf>
    <xf numFmtId="0" fontId="0" fillId="15" borderId="0" xfId="0" applyFill="1" applyAlignment="1">
      <alignment horizontal="center" vertical="center"/>
    </xf>
    <xf numFmtId="0" fontId="0" fillId="15" borderId="0" xfId="0" applyNumberFormat="1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49" fontId="30" fillId="15" borderId="0" xfId="0" applyNumberFormat="1" applyFont="1" applyFill="1" applyBorder="1" applyAlignment="1">
      <alignment horizontal="center" vertical="center"/>
    </xf>
    <xf numFmtId="0" fontId="0" fillId="15" borderId="0" xfId="0" applyFill="1" applyBorder="1" applyAlignment="1"/>
    <xf numFmtId="0" fontId="0" fillId="15" borderId="0" xfId="0" applyFill="1" applyBorder="1"/>
    <xf numFmtId="0" fontId="21" fillId="15" borderId="0" xfId="23" applyFill="1"/>
    <xf numFmtId="0" fontId="4" fillId="15" borderId="0" xfId="0" applyFont="1" applyFill="1" applyAlignment="1">
      <alignment vertical="center"/>
    </xf>
    <xf numFmtId="0" fontId="1" fillId="15" borderId="0" xfId="0" applyFont="1" applyFill="1" applyBorder="1"/>
    <xf numFmtId="0" fontId="0" fillId="15" borderId="0" xfId="0" applyFill="1" applyAlignment="1">
      <alignment vertical="center"/>
    </xf>
    <xf numFmtId="0" fontId="38" fillId="15" borderId="0" xfId="0" applyFont="1" applyFill="1" applyBorder="1" applyAlignment="1">
      <alignment vertical="center"/>
    </xf>
    <xf numFmtId="167" fontId="41" fillId="15" borderId="0" xfId="0" applyNumberFormat="1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vertical="center"/>
    </xf>
    <xf numFmtId="0" fontId="38" fillId="16" borderId="0" xfId="0" applyFont="1" applyFill="1" applyBorder="1" applyAlignment="1">
      <alignment vertical="center"/>
    </xf>
    <xf numFmtId="0" fontId="9" fillId="15" borderId="0" xfId="0" applyFont="1" applyFill="1"/>
    <xf numFmtId="20" fontId="47" fillId="12" borderId="45" xfId="0" applyNumberFormat="1" applyFont="1" applyFill="1" applyBorder="1" applyAlignment="1">
      <alignment horizontal="center" vertical="center"/>
    </xf>
    <xf numFmtId="20" fontId="47" fillId="12" borderId="46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7" fillId="14" borderId="60" xfId="0" applyFont="1" applyFill="1" applyBorder="1" applyAlignment="1">
      <alignment horizontal="center" vertical="center"/>
    </xf>
    <xf numFmtId="0" fontId="5" fillId="12" borderId="61" xfId="0" applyFont="1" applyFill="1" applyBorder="1" applyAlignment="1">
      <alignment horizontal="center" vertical="center"/>
    </xf>
    <xf numFmtId="0" fontId="5" fillId="12" borderId="61" xfId="0" applyNumberFormat="1" applyFont="1" applyFill="1" applyBorder="1" applyAlignment="1">
      <alignment horizontal="center" vertical="center"/>
    </xf>
    <xf numFmtId="0" fontId="5" fillId="12" borderId="62" xfId="0" applyFont="1" applyFill="1" applyBorder="1" applyAlignment="1">
      <alignment horizontal="center" vertical="center"/>
    </xf>
    <xf numFmtId="0" fontId="27" fillId="14" borderId="63" xfId="0" applyFont="1" applyFill="1" applyBorder="1" applyAlignment="1">
      <alignment horizontal="center" vertical="center"/>
    </xf>
    <xf numFmtId="0" fontId="5" fillId="12" borderId="64" xfId="0" applyFont="1" applyFill="1" applyBorder="1" applyAlignment="1">
      <alignment horizontal="center" vertical="center"/>
    </xf>
    <xf numFmtId="0" fontId="47" fillId="12" borderId="54" xfId="0" applyFont="1" applyFill="1" applyBorder="1" applyAlignment="1">
      <alignment horizontal="center" vertical="center"/>
    </xf>
    <xf numFmtId="0" fontId="47" fillId="12" borderId="44" xfId="0" applyFont="1" applyFill="1" applyBorder="1" applyAlignment="1">
      <alignment horizontal="center" vertical="center"/>
    </xf>
    <xf numFmtId="0" fontId="47" fillId="12" borderId="55" xfId="0" applyFont="1" applyFill="1" applyBorder="1" applyAlignment="1">
      <alignment horizontal="center" vertical="center"/>
    </xf>
    <xf numFmtId="0" fontId="19" fillId="12" borderId="44" xfId="0" applyFont="1" applyFill="1" applyBorder="1" applyAlignment="1">
      <alignment horizontal="center" vertical="center"/>
    </xf>
    <xf numFmtId="0" fontId="19" fillId="12" borderId="55" xfId="0" applyFont="1" applyFill="1" applyBorder="1" applyAlignment="1">
      <alignment horizontal="center" vertical="center"/>
    </xf>
    <xf numFmtId="0" fontId="23" fillId="12" borderId="44" xfId="0" applyFont="1" applyFill="1" applyBorder="1" applyAlignment="1">
      <alignment horizontal="center" vertical="center"/>
    </xf>
    <xf numFmtId="0" fontId="19" fillId="12" borderId="54" xfId="0" applyFont="1" applyFill="1" applyBorder="1" applyAlignment="1">
      <alignment horizontal="center" vertical="center"/>
    </xf>
    <xf numFmtId="20" fontId="52" fillId="17" borderId="54" xfId="0" applyNumberFormat="1" applyFont="1" applyFill="1" applyBorder="1" applyAlignment="1">
      <alignment horizontal="center" vertical="center"/>
    </xf>
    <xf numFmtId="0" fontId="52" fillId="17" borderId="44" xfId="0" applyFont="1" applyFill="1" applyBorder="1" applyAlignment="1">
      <alignment horizontal="center" vertical="center"/>
    </xf>
    <xf numFmtId="20" fontId="52" fillId="17" borderId="44" xfId="0" applyNumberFormat="1" applyFont="1" applyFill="1" applyBorder="1" applyAlignment="1">
      <alignment horizontal="center" vertical="center"/>
    </xf>
    <xf numFmtId="0" fontId="52" fillId="17" borderId="55" xfId="0" applyFont="1" applyFill="1" applyBorder="1" applyAlignment="1">
      <alignment horizontal="center" vertical="center"/>
    </xf>
    <xf numFmtId="20" fontId="32" fillId="13" borderId="54" xfId="0" applyNumberFormat="1" applyFont="1" applyFill="1" applyBorder="1" applyAlignment="1">
      <alignment horizontal="center" vertical="center"/>
    </xf>
    <xf numFmtId="20" fontId="32" fillId="13" borderId="44" xfId="0" applyNumberFormat="1" applyFont="1" applyFill="1" applyBorder="1" applyAlignment="1">
      <alignment horizontal="center" vertical="center"/>
    </xf>
    <xf numFmtId="169" fontId="32" fillId="13" borderId="44" xfId="0" applyNumberFormat="1" applyFont="1" applyFill="1" applyBorder="1" applyAlignment="1">
      <alignment horizontal="center" vertical="center"/>
    </xf>
    <xf numFmtId="169" fontId="32" fillId="13" borderId="55" xfId="0" applyNumberFormat="1" applyFont="1" applyFill="1" applyBorder="1" applyAlignment="1">
      <alignment horizontal="center" vertical="center"/>
    </xf>
    <xf numFmtId="20" fontId="28" fillId="13" borderId="56" xfId="0" applyNumberFormat="1" applyFont="1" applyFill="1" applyBorder="1" applyAlignment="1">
      <alignment horizontal="center" vertical="center"/>
    </xf>
    <xf numFmtId="20" fontId="28" fillId="13" borderId="57" xfId="0" applyNumberFormat="1" applyFont="1" applyFill="1" applyBorder="1" applyAlignment="1">
      <alignment horizontal="center" vertical="center"/>
    </xf>
    <xf numFmtId="169" fontId="28" fillId="13" borderId="57" xfId="0" applyNumberFormat="1" applyFont="1" applyFill="1" applyBorder="1" applyAlignment="1">
      <alignment horizontal="center" vertical="center"/>
    </xf>
    <xf numFmtId="169" fontId="28" fillId="13" borderId="58" xfId="0" applyNumberFormat="1" applyFont="1" applyFill="1" applyBorder="1" applyAlignment="1">
      <alignment horizontal="center" vertical="center"/>
    </xf>
    <xf numFmtId="168" fontId="54" fillId="17" borderId="44" xfId="3" applyNumberFormat="1" applyFont="1" applyFill="1" applyBorder="1" applyAlignment="1">
      <alignment horizontal="center" vertical="center"/>
    </xf>
    <xf numFmtId="168" fontId="54" fillId="17" borderId="54" xfId="3" applyNumberFormat="1" applyFont="1" applyFill="1" applyBorder="1" applyAlignment="1">
      <alignment horizontal="center" vertical="center"/>
    </xf>
    <xf numFmtId="168" fontId="54" fillId="17" borderId="55" xfId="3" applyNumberFormat="1" applyFont="1" applyFill="1" applyBorder="1" applyAlignment="1">
      <alignment horizontal="center" vertical="center"/>
    </xf>
    <xf numFmtId="0" fontId="44" fillId="3" borderId="31" xfId="0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0" fillId="21" borderId="0" xfId="0" applyFill="1"/>
    <xf numFmtId="0" fontId="0" fillId="11" borderId="0" xfId="0" applyFill="1"/>
    <xf numFmtId="0" fontId="11" fillId="15" borderId="0" xfId="0" applyFont="1" applyFill="1" applyBorder="1" applyAlignment="1" applyProtection="1">
      <alignment horizontal="center"/>
      <protection locked="0"/>
    </xf>
    <xf numFmtId="0" fontId="0" fillId="17" borderId="35" xfId="0" applyFill="1" applyBorder="1" applyAlignment="1">
      <alignment horizontal="center"/>
    </xf>
    <xf numFmtId="0" fontId="27" fillId="19" borderId="36" xfId="0" applyFont="1" applyFill="1" applyBorder="1" applyAlignment="1">
      <alignment horizontal="center" vertical="center"/>
    </xf>
    <xf numFmtId="0" fontId="3" fillId="17" borderId="37" xfId="0" applyFont="1" applyFill="1" applyBorder="1" applyAlignment="1">
      <alignment horizontal="center" vertical="center"/>
    </xf>
    <xf numFmtId="0" fontId="3" fillId="17" borderId="38" xfId="0" applyFont="1" applyFill="1" applyBorder="1" applyAlignment="1">
      <alignment horizontal="center" vertical="center"/>
    </xf>
    <xf numFmtId="0" fontId="40" fillId="19" borderId="39" xfId="0" applyFont="1" applyFill="1" applyBorder="1" applyAlignment="1">
      <alignment horizontal="center" vertical="center"/>
    </xf>
    <xf numFmtId="0" fontId="39" fillId="19" borderId="40" xfId="0" applyFont="1" applyFill="1" applyBorder="1" applyAlignment="1">
      <alignment horizontal="center" vertical="center"/>
    </xf>
    <xf numFmtId="0" fontId="39" fillId="19" borderId="41" xfId="0" applyFont="1" applyFill="1" applyBorder="1" applyAlignment="1">
      <alignment horizontal="center" vertical="center"/>
    </xf>
    <xf numFmtId="2" fontId="38" fillId="0" borderId="22" xfId="0" applyNumberFormat="1" applyFont="1" applyBorder="1" applyAlignment="1">
      <alignment horizontal="center" vertical="center"/>
    </xf>
    <xf numFmtId="170" fontId="59" fillId="18" borderId="86" xfId="0" applyNumberFormat="1" applyFont="1" applyFill="1" applyBorder="1" applyAlignment="1">
      <alignment horizontal="center" vertical="center"/>
    </xf>
    <xf numFmtId="170" fontId="59" fillId="18" borderId="84" xfId="0" applyNumberFormat="1" applyFont="1" applyFill="1" applyBorder="1" applyAlignment="1">
      <alignment horizontal="center" vertical="center"/>
    </xf>
    <xf numFmtId="170" fontId="59" fillId="18" borderId="67" xfId="0" applyNumberFormat="1" applyFont="1" applyFill="1" applyBorder="1" applyAlignment="1">
      <alignment horizontal="center" vertical="center"/>
    </xf>
    <xf numFmtId="170" fontId="59" fillId="18" borderId="68" xfId="0" applyNumberFormat="1" applyFont="1" applyFill="1" applyBorder="1" applyAlignment="1">
      <alignment horizontal="center" vertical="center"/>
    </xf>
    <xf numFmtId="170" fontId="59" fillId="18" borderId="66" xfId="0" applyNumberFormat="1" applyFont="1" applyFill="1" applyBorder="1" applyAlignment="1">
      <alignment horizontal="center" vertical="center"/>
    </xf>
    <xf numFmtId="170" fontId="59" fillId="18" borderId="87" xfId="0" applyNumberFormat="1" applyFont="1" applyFill="1" applyBorder="1" applyAlignment="1">
      <alignment horizontal="center" vertical="center"/>
    </xf>
    <xf numFmtId="170" fontId="59" fillId="18" borderId="85" xfId="0" applyNumberFormat="1" applyFont="1" applyFill="1" applyBorder="1" applyAlignment="1">
      <alignment horizontal="center" vertical="center"/>
    </xf>
    <xf numFmtId="170" fontId="59" fillId="18" borderId="71" xfId="0" applyNumberFormat="1" applyFont="1" applyFill="1" applyBorder="1" applyAlignment="1">
      <alignment horizontal="center" vertical="center"/>
    </xf>
    <xf numFmtId="170" fontId="59" fillId="18" borderId="72" xfId="0" applyNumberFormat="1" applyFont="1" applyFill="1" applyBorder="1" applyAlignment="1">
      <alignment horizontal="center" vertical="center"/>
    </xf>
    <xf numFmtId="170" fontId="59" fillId="18" borderId="7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0" fontId="47" fillId="15" borderId="0" xfId="0" applyFont="1" applyFill="1" applyBorder="1" applyAlignment="1">
      <alignment vertical="top" wrapText="1"/>
    </xf>
    <xf numFmtId="0" fontId="3" fillId="12" borderId="54" xfId="0" applyFont="1" applyFill="1" applyBorder="1" applyAlignment="1">
      <alignment horizontal="center" vertical="center"/>
    </xf>
    <xf numFmtId="0" fontId="53" fillId="12" borderId="55" xfId="0" applyFont="1" applyFill="1" applyBorder="1" applyAlignment="1">
      <alignment horizontal="center" vertical="center"/>
    </xf>
    <xf numFmtId="169" fontId="53" fillId="12" borderId="55" xfId="0" applyNumberFormat="1" applyFont="1" applyFill="1" applyBorder="1" applyAlignment="1">
      <alignment horizontal="center" vertical="center"/>
    </xf>
    <xf numFmtId="167" fontId="53" fillId="12" borderId="55" xfId="0" applyNumberFormat="1" applyFont="1" applyFill="1" applyBorder="1" applyAlignment="1">
      <alignment horizontal="center" vertical="center"/>
    </xf>
    <xf numFmtId="0" fontId="39" fillId="14" borderId="54" xfId="0" applyFont="1" applyFill="1" applyBorder="1" applyAlignment="1">
      <alignment horizontal="center" vertical="center"/>
    </xf>
    <xf numFmtId="0" fontId="53" fillId="14" borderId="55" xfId="0" applyNumberFormat="1" applyFont="1" applyFill="1" applyBorder="1" applyAlignment="1">
      <alignment horizontal="center" vertical="center"/>
    </xf>
    <xf numFmtId="169" fontId="53" fillId="14" borderId="55" xfId="0" applyNumberFormat="1" applyFont="1" applyFill="1" applyBorder="1" applyAlignment="1">
      <alignment horizontal="center" vertical="center"/>
    </xf>
    <xf numFmtId="0" fontId="53" fillId="12" borderId="55" xfId="0" applyNumberFormat="1" applyFont="1" applyFill="1" applyBorder="1" applyAlignment="1">
      <alignment horizontal="center" vertical="center"/>
    </xf>
    <xf numFmtId="171" fontId="53" fillId="14" borderId="55" xfId="0" applyNumberFormat="1" applyFont="1" applyFill="1" applyBorder="1" applyAlignment="1">
      <alignment horizontal="center" vertical="center"/>
    </xf>
    <xf numFmtId="171" fontId="53" fillId="12" borderId="55" xfId="0" applyNumberFormat="1" applyFont="1" applyFill="1" applyBorder="1" applyAlignment="1">
      <alignment horizontal="center" vertical="center"/>
    </xf>
    <xf numFmtId="0" fontId="3" fillId="12" borderId="54" xfId="0" applyNumberFormat="1" applyFont="1" applyFill="1" applyBorder="1" applyAlignment="1">
      <alignment horizontal="center" vertical="center"/>
    </xf>
    <xf numFmtId="0" fontId="0" fillId="12" borderId="0" xfId="0" applyFill="1"/>
    <xf numFmtId="43" fontId="38" fillId="0" borderId="24" xfId="0" applyNumberFormat="1" applyFont="1" applyBorder="1" applyAlignment="1">
      <alignment horizontal="center" vertical="center"/>
    </xf>
    <xf numFmtId="0" fontId="0" fillId="12" borderId="35" xfId="0" applyFill="1" applyBorder="1" applyAlignment="1">
      <alignment horizontal="center"/>
    </xf>
    <xf numFmtId="0" fontId="27" fillId="14" borderId="36" xfId="0" applyFont="1" applyFill="1" applyBorder="1" applyAlignment="1">
      <alignment horizontal="center" vertical="center"/>
    </xf>
    <xf numFmtId="0" fontId="3" fillId="12" borderId="37" xfId="0" applyFont="1" applyFill="1" applyBorder="1" applyAlignment="1">
      <alignment horizontal="center" vertical="center"/>
    </xf>
    <xf numFmtId="0" fontId="3" fillId="12" borderId="38" xfId="0" applyFont="1" applyFill="1" applyBorder="1" applyAlignment="1">
      <alignment horizontal="center" vertical="center"/>
    </xf>
    <xf numFmtId="0" fontId="40" fillId="14" borderId="39" xfId="0" applyFont="1" applyFill="1" applyBorder="1" applyAlignment="1">
      <alignment horizontal="center" vertical="center"/>
    </xf>
    <xf numFmtId="0" fontId="39" fillId="14" borderId="40" xfId="0" applyFont="1" applyFill="1" applyBorder="1" applyAlignment="1">
      <alignment horizontal="center" vertical="center"/>
    </xf>
    <xf numFmtId="0" fontId="39" fillId="14" borderId="41" xfId="0" applyFont="1" applyFill="1" applyBorder="1" applyAlignment="1">
      <alignment horizontal="center" vertical="center"/>
    </xf>
    <xf numFmtId="0" fontId="43" fillId="0" borderId="7" xfId="0" applyNumberFormat="1" applyFont="1" applyBorder="1" applyAlignment="1" applyProtection="1">
      <alignment horizontal="center" vertical="center"/>
      <protection locked="0"/>
    </xf>
    <xf numFmtId="0" fontId="43" fillId="0" borderId="6" xfId="0" applyFont="1" applyBorder="1" applyAlignment="1" applyProtection="1">
      <alignment horizontal="center" vertical="center"/>
      <protection locked="0"/>
    </xf>
    <xf numFmtId="0" fontId="43" fillId="0" borderId="23" xfId="0" applyFont="1" applyBorder="1" applyAlignment="1" applyProtection="1">
      <alignment horizontal="center" vertical="center"/>
      <protection locked="0"/>
    </xf>
    <xf numFmtId="0" fontId="43" fillId="0" borderId="7" xfId="0" applyFont="1" applyBorder="1" applyAlignment="1" applyProtection="1">
      <alignment horizontal="center" vertical="center"/>
      <protection locked="0"/>
    </xf>
    <xf numFmtId="0" fontId="0" fillId="15" borderId="0" xfId="0" applyFill="1" applyProtection="1">
      <protection locked="0"/>
    </xf>
    <xf numFmtId="164" fontId="1" fillId="3" borderId="89" xfId="0" applyNumberFormat="1" applyFont="1" applyFill="1" applyBorder="1" applyAlignment="1" applyProtection="1">
      <alignment horizontal="center" vertical="center"/>
      <protection locked="0"/>
    </xf>
    <xf numFmtId="169" fontId="1" fillId="0" borderId="89" xfId="0" applyNumberFormat="1" applyFont="1" applyBorder="1" applyAlignment="1" applyProtection="1">
      <alignment horizontal="center" vertical="center"/>
      <protection locked="0"/>
    </xf>
    <xf numFmtId="164" fontId="1" fillId="3" borderId="92" xfId="0" applyNumberFormat="1" applyFont="1" applyFill="1" applyBorder="1" applyAlignment="1" applyProtection="1">
      <alignment horizontal="center" vertical="center"/>
      <protection locked="0"/>
    </xf>
    <xf numFmtId="169" fontId="1" fillId="0" borderId="92" xfId="0" applyNumberFormat="1" applyFont="1" applyBorder="1" applyAlignment="1" applyProtection="1">
      <alignment horizontal="center" vertical="center"/>
      <protection locked="0"/>
    </xf>
    <xf numFmtId="171" fontId="65" fillId="6" borderId="90" xfId="0" applyNumberFormat="1" applyFont="1" applyFill="1" applyBorder="1" applyAlignment="1" applyProtection="1">
      <alignment horizontal="center" vertical="center"/>
      <protection locked="0"/>
    </xf>
    <xf numFmtId="169" fontId="65" fillId="6" borderId="65" xfId="0" applyNumberFormat="1" applyFont="1" applyFill="1" applyBorder="1" applyAlignment="1" applyProtection="1">
      <alignment horizontal="center" vertical="center"/>
      <protection locked="0"/>
    </xf>
    <xf numFmtId="171" fontId="65" fillId="6" borderId="93" xfId="0" applyNumberFormat="1" applyFont="1" applyFill="1" applyBorder="1" applyAlignment="1" applyProtection="1">
      <alignment horizontal="center" vertical="center"/>
      <protection locked="0"/>
    </xf>
    <xf numFmtId="169" fontId="65" fillId="6" borderId="42" xfId="0" applyNumberFormat="1" applyFont="1" applyFill="1" applyBorder="1" applyAlignment="1" applyProtection="1">
      <alignment horizontal="center" vertical="center"/>
      <protection locked="0"/>
    </xf>
    <xf numFmtId="0" fontId="4" fillId="3" borderId="96" xfId="0" applyFont="1" applyFill="1" applyBorder="1" applyAlignment="1" applyProtection="1">
      <alignment horizontal="center" vertical="center"/>
      <protection locked="0"/>
    </xf>
    <xf numFmtId="0" fontId="4" fillId="3" borderId="99" xfId="0" applyFont="1" applyFill="1" applyBorder="1" applyAlignment="1" applyProtection="1">
      <alignment horizontal="center" vertical="center"/>
      <protection locked="0"/>
    </xf>
    <xf numFmtId="0" fontId="40" fillId="23" borderId="0" xfId="0" applyFont="1" applyFill="1"/>
    <xf numFmtId="0" fontId="0" fillId="26" borderId="4" xfId="0" applyFill="1" applyBorder="1" applyAlignment="1" applyProtection="1">
      <alignment horizontal="center" vertical="center"/>
      <protection locked="0"/>
    </xf>
    <xf numFmtId="0" fontId="0" fillId="26" borderId="2" xfId="0" applyFill="1" applyBorder="1" applyAlignment="1" applyProtection="1">
      <alignment horizontal="center" vertical="center"/>
      <protection locked="0"/>
    </xf>
    <xf numFmtId="0" fontId="9" fillId="26" borderId="10" xfId="0" applyFont="1" applyFill="1" applyBorder="1" applyAlignment="1" applyProtection="1">
      <alignment horizontal="center" vertical="center"/>
      <protection locked="0"/>
    </xf>
    <xf numFmtId="0" fontId="9" fillId="26" borderId="12" xfId="0" applyFont="1" applyFill="1" applyBorder="1" applyAlignment="1" applyProtection="1">
      <alignment horizontal="center" vertical="center"/>
      <protection locked="0"/>
    </xf>
    <xf numFmtId="0" fontId="9" fillId="26" borderId="13" xfId="0" applyFont="1" applyFill="1" applyBorder="1" applyAlignment="1" applyProtection="1">
      <alignment horizontal="center" vertical="center"/>
      <protection locked="0"/>
    </xf>
    <xf numFmtId="0" fontId="19" fillId="4" borderId="43" xfId="0" applyFon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15" borderId="0" xfId="0" applyFill="1" applyProtection="1"/>
    <xf numFmtId="0" fontId="73" fillId="24" borderId="0" xfId="0" applyFont="1" applyFill="1" applyBorder="1" applyAlignment="1">
      <alignment vertical="center"/>
    </xf>
    <xf numFmtId="0" fontId="73" fillId="16" borderId="0" xfId="0" applyFont="1" applyFill="1" applyBorder="1" applyAlignment="1">
      <alignment vertical="center"/>
    </xf>
    <xf numFmtId="0" fontId="6" fillId="15" borderId="0" xfId="0" applyFont="1" applyFill="1" applyAlignment="1">
      <alignment horizontal="center" vertical="center"/>
    </xf>
    <xf numFmtId="17" fontId="6" fillId="15" borderId="0" xfId="0" applyNumberFormat="1" applyFont="1" applyFill="1" applyAlignment="1">
      <alignment horizontal="center" vertical="center"/>
    </xf>
    <xf numFmtId="0" fontId="9" fillId="15" borderId="0" xfId="0" applyFont="1" applyFill="1" applyBorder="1"/>
    <xf numFmtId="20" fontId="0" fillId="15" borderId="0" xfId="0" applyNumberFormat="1" applyFill="1" applyAlignment="1">
      <alignment horizontal="center" vertical="center"/>
    </xf>
    <xf numFmtId="0" fontId="0" fillId="15" borderId="0" xfId="0" applyFill="1" applyAlignment="1" applyProtection="1">
      <alignment horizontal="center" vertical="center"/>
      <protection locked="0"/>
    </xf>
    <xf numFmtId="0" fontId="40" fillId="16" borderId="0" xfId="0" applyFont="1" applyFill="1"/>
    <xf numFmtId="20" fontId="0" fillId="15" borderId="0" xfId="0" applyNumberFormat="1" applyFill="1"/>
    <xf numFmtId="0" fontId="19" fillId="15" borderId="1" xfId="0" applyFon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14" fontId="0" fillId="15" borderId="11" xfId="0" applyNumberFormat="1" applyFill="1" applyBorder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0" fontId="9" fillId="15" borderId="0" xfId="0" applyFont="1" applyFill="1" applyBorder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/>
    </xf>
    <xf numFmtId="0" fontId="70" fillId="15" borderId="0" xfId="0" applyFont="1" applyFill="1" applyBorder="1" applyAlignment="1">
      <alignment vertical="center"/>
    </xf>
    <xf numFmtId="0" fontId="71" fillId="15" borderId="0" xfId="0" applyFont="1" applyFill="1" applyBorder="1" applyAlignment="1" applyProtection="1">
      <alignment horizontal="center" vertical="center"/>
      <protection locked="0"/>
    </xf>
    <xf numFmtId="0" fontId="58" fillId="15" borderId="0" xfId="0" applyFont="1" applyFill="1" applyBorder="1" applyAlignment="1">
      <alignment vertical="center"/>
    </xf>
    <xf numFmtId="172" fontId="1" fillId="0" borderId="88" xfId="0" applyNumberFormat="1" applyFont="1" applyFill="1" applyBorder="1" applyAlignment="1">
      <alignment horizontal="center" vertical="center"/>
    </xf>
    <xf numFmtId="172" fontId="1" fillId="0" borderId="91" xfId="0" applyNumberFormat="1" applyFont="1" applyFill="1" applyBorder="1" applyAlignment="1">
      <alignment horizontal="center" vertical="center"/>
    </xf>
    <xf numFmtId="0" fontId="6" fillId="3" borderId="132" xfId="0" applyFont="1" applyFill="1" applyBorder="1" applyAlignment="1">
      <alignment horizontal="center" vertical="center"/>
    </xf>
    <xf numFmtId="0" fontId="69" fillId="29" borderId="137" xfId="0" applyFont="1" applyFill="1" applyBorder="1" applyAlignment="1">
      <alignment horizontal="center" vertical="center"/>
    </xf>
    <xf numFmtId="0" fontId="6" fillId="3" borderId="131" xfId="0" applyFont="1" applyFill="1" applyBorder="1" applyAlignment="1">
      <alignment horizontal="center" vertical="center"/>
    </xf>
    <xf numFmtId="0" fontId="69" fillId="29" borderId="138" xfId="0" applyFont="1" applyFill="1" applyBorder="1" applyAlignment="1">
      <alignment horizontal="center" vertical="center"/>
    </xf>
    <xf numFmtId="0" fontId="6" fillId="3" borderId="133" xfId="0" applyFont="1" applyFill="1" applyBorder="1" applyAlignment="1">
      <alignment horizontal="center" vertical="center"/>
    </xf>
    <xf numFmtId="0" fontId="69" fillId="29" borderId="139" xfId="0" applyFont="1" applyFill="1" applyBorder="1" applyAlignment="1">
      <alignment horizontal="center" vertical="center"/>
    </xf>
    <xf numFmtId="0" fontId="72" fillId="15" borderId="0" xfId="0" applyFont="1" applyFill="1" applyBorder="1" applyAlignment="1">
      <alignment vertical="center"/>
    </xf>
    <xf numFmtId="0" fontId="33" fillId="15" borderId="0" xfId="0" applyFont="1" applyFill="1" applyBorder="1" applyAlignment="1">
      <alignment vertical="center"/>
    </xf>
    <xf numFmtId="0" fontId="35" fillId="15" borderId="0" xfId="0" applyFont="1" applyFill="1" applyBorder="1" applyAlignment="1">
      <alignment vertical="center"/>
    </xf>
    <xf numFmtId="172" fontId="19" fillId="2" borderId="111" xfId="0" applyNumberFormat="1" applyFont="1" applyFill="1" applyBorder="1" applyAlignment="1">
      <alignment horizontal="center" vertical="center"/>
    </xf>
    <xf numFmtId="172" fontId="19" fillId="2" borderId="112" xfId="0" applyNumberFormat="1" applyFont="1" applyFill="1" applyBorder="1" applyAlignment="1">
      <alignment horizontal="center" vertical="center"/>
    </xf>
    <xf numFmtId="172" fontId="19" fillId="2" borderId="113" xfId="0" applyNumberFormat="1" applyFont="1" applyFill="1" applyBorder="1" applyAlignment="1">
      <alignment horizontal="center" vertical="center"/>
    </xf>
    <xf numFmtId="0" fontId="6" fillId="20" borderId="43" xfId="0" applyFont="1" applyFill="1" applyBorder="1" applyAlignment="1">
      <alignment horizontal="center"/>
    </xf>
    <xf numFmtId="0" fontId="6" fillId="0" borderId="111" xfId="0" applyFont="1" applyBorder="1" applyAlignment="1">
      <alignment horizontal="center" vertical="center"/>
    </xf>
    <xf numFmtId="0" fontId="6" fillId="0" borderId="112" xfId="0" applyFont="1" applyBorder="1" applyAlignment="1">
      <alignment horizontal="center" vertical="center"/>
    </xf>
    <xf numFmtId="0" fontId="6" fillId="0" borderId="113" xfId="0" applyFont="1" applyBorder="1" applyAlignment="1">
      <alignment horizontal="center" vertical="center"/>
    </xf>
    <xf numFmtId="0" fontId="6" fillId="20" borderId="10" xfId="0" applyFont="1" applyFill="1" applyBorder="1" applyAlignment="1">
      <alignment horizontal="center"/>
    </xf>
    <xf numFmtId="0" fontId="71" fillId="15" borderId="0" xfId="0" applyFont="1" applyFill="1" applyBorder="1" applyAlignment="1" applyProtection="1">
      <alignment horizontal="center" vertical="center"/>
    </xf>
    <xf numFmtId="0" fontId="9" fillId="15" borderId="0" xfId="0" applyFont="1" applyFill="1" applyBorder="1" applyAlignment="1" applyProtection="1">
      <alignment horizontal="center" vertical="center"/>
    </xf>
    <xf numFmtId="0" fontId="6" fillId="15" borderId="0" xfId="0" applyFont="1" applyFill="1" applyAlignment="1" applyProtection="1">
      <alignment horizontal="center" vertical="center"/>
      <protection locked="0"/>
    </xf>
    <xf numFmtId="0" fontId="64" fillId="15" borderId="0" xfId="0" applyFont="1" applyFill="1" applyBorder="1" applyAlignment="1">
      <alignment vertical="center"/>
    </xf>
    <xf numFmtId="0" fontId="47" fillId="12" borderId="160" xfId="0" applyFont="1" applyFill="1" applyBorder="1" applyAlignment="1">
      <alignment horizontal="center" vertical="center"/>
    </xf>
    <xf numFmtId="0" fontId="12" fillId="12" borderId="162" xfId="0" applyFont="1" applyFill="1" applyBorder="1" applyAlignment="1">
      <alignment horizontal="center" vertical="center"/>
    </xf>
    <xf numFmtId="0" fontId="12" fillId="12" borderId="163" xfId="0" applyFont="1" applyFill="1" applyBorder="1" applyAlignment="1">
      <alignment horizontal="center" vertical="center"/>
    </xf>
    <xf numFmtId="0" fontId="50" fillId="12" borderId="59" xfId="0" applyFont="1" applyFill="1" applyBorder="1" applyAlignment="1">
      <alignment horizontal="center" vertical="center"/>
    </xf>
    <xf numFmtId="0" fontId="56" fillId="17" borderId="57" xfId="0" applyFont="1" applyFill="1" applyBorder="1" applyAlignment="1">
      <alignment horizontal="center" vertical="center"/>
    </xf>
    <xf numFmtId="0" fontId="51" fillId="12" borderId="164" xfId="0" applyFont="1" applyFill="1" applyBorder="1" applyAlignment="1">
      <alignment horizontal="center" vertical="center"/>
    </xf>
    <xf numFmtId="0" fontId="51" fillId="12" borderId="61" xfId="0" applyFont="1" applyFill="1" applyBorder="1" applyAlignment="1">
      <alignment horizontal="center" vertical="center"/>
    </xf>
    <xf numFmtId="0" fontId="5" fillId="12" borderId="51" xfId="0" applyFont="1" applyFill="1" applyBorder="1" applyAlignment="1">
      <alignment horizontal="center" vertical="center"/>
    </xf>
    <xf numFmtId="0" fontId="14" fillId="12" borderId="62" xfId="0" applyFont="1" applyFill="1" applyBorder="1" applyAlignment="1">
      <alignment horizontal="center" vertical="center"/>
    </xf>
    <xf numFmtId="0" fontId="2" fillId="12" borderId="54" xfId="0" applyFont="1" applyFill="1" applyBorder="1" applyAlignment="1">
      <alignment horizontal="center" vertical="center"/>
    </xf>
    <xf numFmtId="0" fontId="3" fillId="12" borderId="165" xfId="0" applyNumberFormat="1" applyFont="1" applyFill="1" applyBorder="1" applyAlignment="1">
      <alignment horizontal="center" vertical="center"/>
    </xf>
    <xf numFmtId="0" fontId="2" fillId="12" borderId="166" xfId="0" applyFont="1" applyFill="1" applyBorder="1" applyAlignment="1">
      <alignment horizontal="center" vertical="center"/>
    </xf>
    <xf numFmtId="0" fontId="43" fillId="12" borderId="56" xfId="0" applyNumberFormat="1" applyFont="1" applyFill="1" applyBorder="1" applyAlignment="1">
      <alignment horizontal="center" vertical="center"/>
    </xf>
    <xf numFmtId="172" fontId="1" fillId="0" borderId="167" xfId="0" applyNumberFormat="1" applyFont="1" applyFill="1" applyBorder="1" applyAlignment="1">
      <alignment horizontal="center" vertical="center"/>
    </xf>
    <xf numFmtId="164" fontId="1" fillId="3" borderId="168" xfId="0" applyNumberFormat="1" applyFont="1" applyFill="1" applyBorder="1" applyAlignment="1" applyProtection="1">
      <alignment horizontal="center" vertical="center"/>
      <protection locked="0"/>
    </xf>
    <xf numFmtId="169" fontId="1" fillId="0" borderId="168" xfId="0" applyNumberFormat="1" applyFont="1" applyBorder="1" applyAlignment="1" applyProtection="1">
      <alignment horizontal="center" vertical="center"/>
      <protection locked="0"/>
    </xf>
    <xf numFmtId="171" fontId="65" fillId="6" borderId="169" xfId="0" applyNumberFormat="1" applyFont="1" applyFill="1" applyBorder="1" applyAlignment="1" applyProtection="1">
      <alignment horizontal="center" vertical="center"/>
      <protection locked="0"/>
    </xf>
    <xf numFmtId="169" fontId="65" fillId="6" borderId="170" xfId="0" applyNumberFormat="1" applyFont="1" applyFill="1" applyBorder="1" applyAlignment="1" applyProtection="1">
      <alignment horizontal="center" vertical="center"/>
      <protection locked="0"/>
    </xf>
    <xf numFmtId="0" fontId="4" fillId="3" borderId="174" xfId="0" applyFont="1" applyFill="1" applyBorder="1" applyAlignment="1" applyProtection="1">
      <alignment horizontal="center" vertical="center"/>
      <protection locked="0"/>
    </xf>
    <xf numFmtId="170" fontId="59" fillId="18" borderId="175" xfId="0" applyNumberFormat="1" applyFont="1" applyFill="1" applyBorder="1" applyAlignment="1">
      <alignment horizontal="center" vertical="center"/>
    </xf>
    <xf numFmtId="170" fontId="59" fillId="18" borderId="176" xfId="0" applyNumberFormat="1" applyFont="1" applyFill="1" applyBorder="1" applyAlignment="1">
      <alignment horizontal="center" vertical="center"/>
    </xf>
    <xf numFmtId="170" fontId="59" fillId="18" borderId="177" xfId="0" applyNumberFormat="1" applyFont="1" applyFill="1" applyBorder="1" applyAlignment="1">
      <alignment horizontal="center" vertical="center"/>
    </xf>
    <xf numFmtId="170" fontId="59" fillId="18" borderId="178" xfId="0" applyNumberFormat="1" applyFont="1" applyFill="1" applyBorder="1" applyAlignment="1">
      <alignment horizontal="center" vertical="center"/>
    </xf>
    <xf numFmtId="170" fontId="59" fillId="18" borderId="179" xfId="0" applyNumberFormat="1" applyFont="1" applyFill="1" applyBorder="1" applyAlignment="1">
      <alignment horizontal="center" vertical="center"/>
    </xf>
    <xf numFmtId="0" fontId="53" fillId="12" borderId="57" xfId="0" applyNumberFormat="1" applyFont="1" applyFill="1" applyBorder="1" applyAlignment="1">
      <alignment horizontal="center" vertical="center"/>
    </xf>
    <xf numFmtId="170" fontId="53" fillId="12" borderId="57" xfId="0" applyNumberFormat="1" applyFont="1" applyFill="1" applyBorder="1" applyAlignment="1">
      <alignment horizontal="center" vertical="center"/>
    </xf>
    <xf numFmtId="174" fontId="53" fillId="12" borderId="57" xfId="0" applyNumberFormat="1" applyFont="1" applyFill="1" applyBorder="1" applyAlignment="1">
      <alignment horizontal="center" vertical="center"/>
    </xf>
    <xf numFmtId="0" fontId="53" fillId="12" borderId="58" xfId="0" applyNumberFormat="1" applyFont="1" applyFill="1" applyBorder="1" applyAlignment="1">
      <alignment horizontal="center" vertical="center"/>
    </xf>
    <xf numFmtId="170" fontId="53" fillId="12" borderId="56" xfId="0" applyNumberFormat="1" applyFont="1" applyFill="1" applyBorder="1" applyAlignment="1">
      <alignment horizontal="center" vertical="center"/>
    </xf>
    <xf numFmtId="170" fontId="53" fillId="12" borderId="58" xfId="0" applyNumberFormat="1" applyFont="1" applyFill="1" applyBorder="1" applyAlignment="1">
      <alignment horizontal="center" vertical="center"/>
    </xf>
    <xf numFmtId="168" fontId="53" fillId="12" borderId="56" xfId="0" applyNumberFormat="1" applyFont="1" applyFill="1" applyBorder="1" applyAlignment="1">
      <alignment horizontal="center" vertical="center"/>
    </xf>
    <xf numFmtId="0" fontId="5" fillId="12" borderId="185" xfId="0" applyFont="1" applyFill="1" applyBorder="1" applyAlignment="1">
      <alignment horizontal="center" vertical="center"/>
    </xf>
    <xf numFmtId="168" fontId="56" fillId="17" borderId="161" xfId="0" applyNumberFormat="1" applyFont="1" applyFill="1" applyBorder="1" applyAlignment="1">
      <alignment horizontal="center" vertical="center"/>
    </xf>
    <xf numFmtId="168" fontId="18" fillId="11" borderId="95" xfId="4" applyNumberFormat="1" applyFont="1" applyFill="1" applyBorder="1" applyAlignment="1">
      <alignment horizontal="center" vertical="center"/>
    </xf>
    <xf numFmtId="168" fontId="18" fillId="11" borderId="98" xfId="4" applyNumberFormat="1" applyFont="1" applyFill="1" applyBorder="1" applyAlignment="1">
      <alignment horizontal="center" vertical="center"/>
    </xf>
    <xf numFmtId="168" fontId="18" fillId="11" borderId="173" xfId="4" applyNumberFormat="1" applyFont="1" applyFill="1" applyBorder="1" applyAlignment="1">
      <alignment horizontal="center" vertical="center"/>
    </xf>
    <xf numFmtId="168" fontId="53" fillId="12" borderId="57" xfId="0" applyNumberFormat="1" applyFont="1" applyFill="1" applyBorder="1" applyAlignment="1">
      <alignment horizontal="center" vertical="center"/>
    </xf>
    <xf numFmtId="168" fontId="53" fillId="12" borderId="183" xfId="0" applyNumberFormat="1" applyFont="1" applyFill="1" applyBorder="1" applyAlignment="1">
      <alignment horizontal="center" vertical="center"/>
    </xf>
    <xf numFmtId="168" fontId="53" fillId="12" borderId="184" xfId="0" applyNumberFormat="1" applyFont="1" applyFill="1" applyBorder="1" applyAlignment="1">
      <alignment horizontal="center" vertical="center"/>
    </xf>
    <xf numFmtId="168" fontId="53" fillId="12" borderId="55" xfId="0" applyNumberFormat="1" applyFont="1" applyFill="1" applyBorder="1" applyAlignment="1">
      <alignment horizontal="center" vertical="center"/>
    </xf>
    <xf numFmtId="168" fontId="53" fillId="14" borderId="55" xfId="0" applyNumberFormat="1" applyFont="1" applyFill="1" applyBorder="1" applyAlignment="1">
      <alignment horizontal="center" vertical="center"/>
    </xf>
    <xf numFmtId="168" fontId="54" fillId="17" borderId="44" xfId="0" applyNumberFormat="1" applyFont="1" applyFill="1" applyBorder="1" applyAlignment="1">
      <alignment horizontal="center" vertical="center"/>
    </xf>
    <xf numFmtId="170" fontId="15" fillId="13" borderId="68" xfId="4" applyNumberFormat="1" applyFont="1" applyFill="1" applyBorder="1" applyAlignment="1">
      <alignment horizontal="center" vertical="center"/>
    </xf>
    <xf numFmtId="170" fontId="15" fillId="13" borderId="69" xfId="4" applyNumberFormat="1" applyFont="1" applyFill="1" applyBorder="1" applyAlignment="1">
      <alignment horizontal="center" vertical="center"/>
    </xf>
    <xf numFmtId="170" fontId="3" fillId="13" borderId="68" xfId="0" applyNumberFormat="1" applyFont="1" applyFill="1" applyBorder="1" applyAlignment="1">
      <alignment horizontal="center" vertical="center"/>
    </xf>
    <xf numFmtId="170" fontId="3" fillId="13" borderId="69" xfId="0" applyNumberFormat="1" applyFont="1" applyFill="1" applyBorder="1" applyAlignment="1">
      <alignment horizontal="center" vertical="center"/>
    </xf>
    <xf numFmtId="170" fontId="15" fillId="13" borderId="72" xfId="4" applyNumberFormat="1" applyFont="1" applyFill="1" applyBorder="1" applyAlignment="1">
      <alignment horizontal="center" vertical="center"/>
    </xf>
    <xf numFmtId="170" fontId="15" fillId="13" borderId="73" xfId="4" applyNumberFormat="1" applyFont="1" applyFill="1" applyBorder="1" applyAlignment="1">
      <alignment horizontal="center" vertical="center"/>
    </xf>
    <xf numFmtId="170" fontId="3" fillId="13" borderId="72" xfId="0" applyNumberFormat="1" applyFont="1" applyFill="1" applyBorder="1" applyAlignment="1">
      <alignment horizontal="center" vertical="center"/>
    </xf>
    <xf numFmtId="170" fontId="3" fillId="13" borderId="73" xfId="0" applyNumberFormat="1" applyFont="1" applyFill="1" applyBorder="1" applyAlignment="1">
      <alignment horizontal="center" vertical="center"/>
    </xf>
    <xf numFmtId="170" fontId="15" fillId="13" borderId="178" xfId="4" applyNumberFormat="1" applyFont="1" applyFill="1" applyBorder="1" applyAlignment="1">
      <alignment horizontal="center" vertical="center"/>
    </xf>
    <xf numFmtId="170" fontId="15" fillId="13" borderId="180" xfId="4" applyNumberFormat="1" applyFont="1" applyFill="1" applyBorder="1" applyAlignment="1">
      <alignment horizontal="center" vertical="center"/>
    </xf>
    <xf numFmtId="170" fontId="3" fillId="13" borderId="178" xfId="0" applyNumberFormat="1" applyFont="1" applyFill="1" applyBorder="1" applyAlignment="1">
      <alignment horizontal="center" vertical="center"/>
    </xf>
    <xf numFmtId="170" fontId="3" fillId="13" borderId="180" xfId="0" applyNumberFormat="1" applyFont="1" applyFill="1" applyBorder="1" applyAlignment="1">
      <alignment horizontal="center" vertical="center"/>
    </xf>
    <xf numFmtId="170" fontId="54" fillId="12" borderId="74" xfId="4" applyNumberFormat="1" applyFont="1" applyFill="1" applyBorder="1" applyAlignment="1">
      <alignment horizontal="center" vertical="center"/>
    </xf>
    <xf numFmtId="170" fontId="54" fillId="12" borderId="75" xfId="4" applyNumberFormat="1" applyFont="1" applyFill="1" applyBorder="1" applyAlignment="1">
      <alignment horizontal="center" vertical="center"/>
    </xf>
    <xf numFmtId="170" fontId="54" fillId="12" borderId="76" xfId="4" applyNumberFormat="1" applyFont="1" applyFill="1" applyBorder="1" applyAlignment="1">
      <alignment horizontal="center" vertical="center"/>
    </xf>
    <xf numFmtId="170" fontId="54" fillId="12" borderId="77" xfId="4" applyNumberFormat="1" applyFont="1" applyFill="1" applyBorder="1" applyAlignment="1">
      <alignment horizontal="center" vertical="center"/>
    </xf>
    <xf numFmtId="170" fontId="54" fillId="12" borderId="181" xfId="4" applyNumberFormat="1" applyFont="1" applyFill="1" applyBorder="1" applyAlignment="1">
      <alignment horizontal="center" vertical="center"/>
    </xf>
    <xf numFmtId="170" fontId="54" fillId="12" borderId="182" xfId="4" applyNumberFormat="1" applyFont="1" applyFill="1" applyBorder="1" applyAlignment="1">
      <alignment horizontal="center" vertical="center"/>
    </xf>
    <xf numFmtId="170" fontId="80" fillId="17" borderId="68" xfId="4" applyNumberFormat="1" applyFont="1" applyFill="1" applyBorder="1" applyAlignment="1">
      <alignment horizontal="center" vertical="center"/>
    </xf>
    <xf numFmtId="170" fontId="80" fillId="17" borderId="69" xfId="4" applyNumberFormat="1" applyFont="1" applyFill="1" applyBorder="1" applyAlignment="1">
      <alignment horizontal="center" vertical="center"/>
    </xf>
    <xf numFmtId="170" fontId="80" fillId="17" borderId="72" xfId="4" applyNumberFormat="1" applyFont="1" applyFill="1" applyBorder="1" applyAlignment="1">
      <alignment horizontal="center" vertical="center"/>
    </xf>
    <xf numFmtId="170" fontId="80" fillId="17" borderId="73" xfId="4" applyNumberFormat="1" applyFont="1" applyFill="1" applyBorder="1" applyAlignment="1">
      <alignment horizontal="center" vertical="center"/>
    </xf>
    <xf numFmtId="170" fontId="80" fillId="17" borderId="178" xfId="4" applyNumberFormat="1" applyFont="1" applyFill="1" applyBorder="1" applyAlignment="1">
      <alignment horizontal="center" vertical="center"/>
    </xf>
    <xf numFmtId="170" fontId="80" fillId="17" borderId="180" xfId="4" applyNumberFormat="1" applyFont="1" applyFill="1" applyBorder="1" applyAlignment="1">
      <alignment horizontal="center" vertical="center"/>
    </xf>
    <xf numFmtId="174" fontId="1" fillId="6" borderId="158" xfId="0" applyNumberFormat="1" applyFont="1" applyFill="1" applyBorder="1" applyAlignment="1">
      <alignment horizontal="center" vertical="center"/>
    </xf>
    <xf numFmtId="171" fontId="1" fillId="6" borderId="94" xfId="0" applyNumberFormat="1" applyFont="1" applyFill="1" applyBorder="1" applyAlignment="1">
      <alignment horizontal="center" vertical="center"/>
    </xf>
    <xf numFmtId="174" fontId="1" fillId="6" borderId="159" xfId="0" applyNumberFormat="1" applyFont="1" applyFill="1" applyBorder="1" applyAlignment="1">
      <alignment horizontal="center" vertical="center"/>
    </xf>
    <xf numFmtId="171" fontId="1" fillId="6" borderId="97" xfId="0" applyNumberFormat="1" applyFont="1" applyFill="1" applyBorder="1" applyAlignment="1">
      <alignment horizontal="center" vertical="center"/>
    </xf>
    <xf numFmtId="174" fontId="1" fillId="6" borderId="171" xfId="0" applyNumberFormat="1" applyFont="1" applyFill="1" applyBorder="1" applyAlignment="1">
      <alignment horizontal="center" vertical="center"/>
    </xf>
    <xf numFmtId="171" fontId="1" fillId="6" borderId="172" xfId="0" applyNumberFormat="1" applyFont="1" applyFill="1" applyBorder="1" applyAlignment="1">
      <alignment horizontal="center" vertical="center"/>
    </xf>
    <xf numFmtId="44" fontId="38" fillId="0" borderId="24" xfId="0" applyNumberFormat="1" applyFont="1" applyBorder="1" applyAlignment="1">
      <alignment horizontal="center" vertical="center"/>
    </xf>
    <xf numFmtId="44" fontId="44" fillId="3" borderId="31" xfId="0" applyNumberFormat="1" applyFont="1" applyFill="1" applyBorder="1" applyAlignment="1">
      <alignment horizontal="center" vertical="center"/>
    </xf>
    <xf numFmtId="44" fontId="38" fillId="0" borderId="29" xfId="0" applyNumberFormat="1" applyFont="1" applyBorder="1" applyAlignment="1">
      <alignment horizontal="center" vertical="center"/>
    </xf>
    <xf numFmtId="168" fontId="4" fillId="0" borderId="24" xfId="0" applyNumberFormat="1" applyFont="1" applyBorder="1" applyAlignment="1">
      <alignment horizontal="center" vertical="center"/>
    </xf>
    <xf numFmtId="44" fontId="4" fillId="0" borderId="29" xfId="0" applyNumberFormat="1" applyFont="1" applyBorder="1" applyAlignment="1">
      <alignment horizontal="center" vertical="center"/>
    </xf>
    <xf numFmtId="44" fontId="4" fillId="0" borderId="20" xfId="0" applyNumberFormat="1" applyFont="1" applyBorder="1" applyAlignment="1">
      <alignment horizontal="center" vertical="center"/>
    </xf>
    <xf numFmtId="0" fontId="27" fillId="14" borderId="187" xfId="0" applyFont="1" applyFill="1" applyBorder="1" applyAlignment="1">
      <alignment horizontal="center" vertical="center"/>
    </xf>
    <xf numFmtId="165" fontId="60" fillId="12" borderId="186" xfId="0" applyNumberFormat="1" applyFont="1" applyFill="1" applyBorder="1" applyAlignment="1" applyProtection="1">
      <alignment horizontal="center" vertical="center"/>
      <protection locked="0"/>
    </xf>
    <xf numFmtId="170" fontId="84" fillId="5" borderId="89" xfId="0" applyNumberFormat="1" applyFont="1" applyFill="1" applyBorder="1" applyAlignment="1">
      <alignment horizontal="center" vertical="center"/>
    </xf>
    <xf numFmtId="170" fontId="84" fillId="5" borderId="92" xfId="0" applyNumberFormat="1" applyFont="1" applyFill="1" applyBorder="1" applyAlignment="1">
      <alignment horizontal="center" vertical="center"/>
    </xf>
    <xf numFmtId="170" fontId="84" fillId="5" borderId="168" xfId="0" applyNumberFormat="1" applyFont="1" applyFill="1" applyBorder="1" applyAlignment="1">
      <alignment horizontal="center" vertical="center"/>
    </xf>
    <xf numFmtId="0" fontId="75" fillId="24" borderId="115" xfId="0" applyFont="1" applyFill="1" applyBorder="1" applyAlignment="1">
      <alignment horizontal="center" vertical="center"/>
    </xf>
    <xf numFmtId="0" fontId="75" fillId="24" borderId="116" xfId="0" applyFont="1" applyFill="1" applyBorder="1" applyAlignment="1">
      <alignment horizontal="center" vertical="center"/>
    </xf>
    <xf numFmtId="172" fontId="75" fillId="24" borderId="117" xfId="0" applyNumberFormat="1" applyFont="1" applyFill="1" applyBorder="1" applyAlignment="1">
      <alignment horizontal="center" vertical="center"/>
    </xf>
    <xf numFmtId="172" fontId="75" fillId="24" borderId="118" xfId="0" applyNumberFormat="1" applyFont="1" applyFill="1" applyBorder="1" applyAlignment="1">
      <alignment horizontal="center" vertical="center"/>
    </xf>
    <xf numFmtId="172" fontId="75" fillId="24" borderId="119" xfId="0" applyNumberFormat="1" applyFont="1" applyFill="1" applyBorder="1" applyAlignment="1">
      <alignment horizontal="center" vertical="center"/>
    </xf>
    <xf numFmtId="172" fontId="75" fillId="24" borderId="120" xfId="0" applyNumberFormat="1" applyFont="1" applyFill="1" applyBorder="1" applyAlignment="1">
      <alignment horizontal="center" vertical="center"/>
    </xf>
    <xf numFmtId="0" fontId="15" fillId="10" borderId="51" xfId="0" applyFont="1" applyFill="1" applyBorder="1" applyAlignment="1">
      <alignment horizontal="center" vertical="center"/>
    </xf>
    <xf numFmtId="0" fontId="15" fillId="10" borderId="52" xfId="0" applyFont="1" applyFill="1" applyBorder="1" applyAlignment="1">
      <alignment horizontal="center" vertical="center"/>
    </xf>
    <xf numFmtId="0" fontId="24" fillId="10" borderId="52" xfId="0" applyFont="1" applyFill="1" applyBorder="1" applyAlignment="1">
      <alignment horizontal="center" vertical="center"/>
    </xf>
    <xf numFmtId="0" fontId="42" fillId="10" borderId="51" xfId="0" applyFont="1" applyFill="1" applyBorder="1" applyAlignment="1">
      <alignment horizontal="center" vertical="center"/>
    </xf>
    <xf numFmtId="0" fontId="42" fillId="10" borderId="53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3" fillId="12" borderId="18" xfId="0" applyFont="1" applyFill="1" applyBorder="1" applyAlignment="1">
      <alignment horizontal="center" vertical="center"/>
    </xf>
    <xf numFmtId="0" fontId="19" fillId="12" borderId="54" xfId="0" applyFont="1" applyFill="1" applyBorder="1" applyAlignment="1">
      <alignment horizontal="center" vertical="center"/>
    </xf>
    <xf numFmtId="0" fontId="19" fillId="12" borderId="44" xfId="0" applyFont="1" applyFill="1" applyBorder="1" applyAlignment="1">
      <alignment horizontal="center" vertical="center"/>
    </xf>
    <xf numFmtId="0" fontId="23" fillId="12" borderId="44" xfId="0" applyFont="1" applyFill="1" applyBorder="1" applyAlignment="1">
      <alignment horizontal="center" vertical="center"/>
    </xf>
    <xf numFmtId="0" fontId="19" fillId="12" borderId="55" xfId="0" applyFont="1" applyFill="1" applyBorder="1" applyAlignment="1">
      <alignment horizontal="center" vertical="center"/>
    </xf>
    <xf numFmtId="0" fontId="15" fillId="10" borderId="53" xfId="0" applyFont="1" applyFill="1" applyBorder="1" applyAlignment="1">
      <alignment horizontal="center" vertical="center"/>
    </xf>
    <xf numFmtId="0" fontId="19" fillId="17" borderId="54" xfId="0" applyFont="1" applyFill="1" applyBorder="1" applyAlignment="1">
      <alignment horizontal="center" vertical="center"/>
    </xf>
    <xf numFmtId="0" fontId="19" fillId="17" borderId="55" xfId="0" applyFont="1" applyFill="1" applyBorder="1" applyAlignment="1">
      <alignment horizontal="center" vertical="center"/>
    </xf>
    <xf numFmtId="0" fontId="74" fillId="12" borderId="47" xfId="0" applyNumberFormat="1" applyFont="1" applyFill="1" applyBorder="1" applyAlignment="1">
      <alignment horizontal="center" vertical="center"/>
    </xf>
    <xf numFmtId="0" fontId="74" fillId="12" borderId="48" xfId="0" applyNumberFormat="1" applyFont="1" applyFill="1" applyBorder="1" applyAlignment="1">
      <alignment horizontal="center" vertical="center"/>
    </xf>
    <xf numFmtId="0" fontId="74" fillId="12" borderId="49" xfId="0" applyNumberFormat="1" applyFont="1" applyFill="1" applyBorder="1" applyAlignment="1">
      <alignment horizontal="center" vertical="center"/>
    </xf>
    <xf numFmtId="0" fontId="23" fillId="12" borderId="51" xfId="0" applyFont="1" applyFill="1" applyBorder="1" applyAlignment="1">
      <alignment horizontal="center" vertical="center"/>
    </xf>
    <xf numFmtId="0" fontId="23" fillId="12" borderId="52" xfId="0" applyFont="1" applyFill="1" applyBorder="1" applyAlignment="1">
      <alignment horizontal="center" vertical="center"/>
    </xf>
    <xf numFmtId="0" fontId="5" fillId="12" borderId="127" xfId="0" applyFont="1" applyFill="1" applyBorder="1" applyAlignment="1">
      <alignment horizontal="center" vertical="center"/>
    </xf>
    <xf numFmtId="0" fontId="5" fillId="12" borderId="154" xfId="0" applyFont="1" applyFill="1" applyBorder="1" applyAlignment="1">
      <alignment horizontal="center" vertical="center"/>
    </xf>
    <xf numFmtId="0" fontId="5" fillId="12" borderId="130" xfId="0" applyFont="1" applyFill="1" applyBorder="1" applyAlignment="1">
      <alignment horizontal="center" vertical="center"/>
    </xf>
    <xf numFmtId="0" fontId="6" fillId="17" borderId="54" xfId="0" applyFont="1" applyFill="1" applyBorder="1" applyAlignment="1">
      <alignment horizontal="center" vertical="center"/>
    </xf>
    <xf numFmtId="0" fontId="6" fillId="17" borderId="55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0" fontId="54" fillId="17" borderId="56" xfId="3" applyFont="1" applyFill="1" applyBorder="1" applyAlignment="1">
      <alignment horizontal="center" vertical="center"/>
    </xf>
    <xf numFmtId="0" fontId="54" fillId="17" borderId="57" xfId="3" applyFont="1" applyFill="1" applyBorder="1" applyAlignment="1">
      <alignment horizontal="center" vertical="center"/>
    </xf>
    <xf numFmtId="0" fontId="19" fillId="10" borderId="51" xfId="0" applyFont="1" applyFill="1" applyBorder="1" applyAlignment="1">
      <alignment horizontal="center" vertical="center"/>
    </xf>
    <xf numFmtId="0" fontId="19" fillId="10" borderId="52" xfId="0" applyFont="1" applyFill="1" applyBorder="1" applyAlignment="1">
      <alignment horizontal="center" vertical="center"/>
    </xf>
    <xf numFmtId="0" fontId="19" fillId="10" borderId="53" xfId="0" applyFont="1" applyFill="1" applyBorder="1" applyAlignment="1">
      <alignment horizontal="center" vertical="center"/>
    </xf>
    <xf numFmtId="168" fontId="54" fillId="17" borderId="54" xfId="3" applyNumberFormat="1" applyFont="1" applyFill="1" applyBorder="1" applyAlignment="1">
      <alignment horizontal="center" vertical="center"/>
    </xf>
    <xf numFmtId="168" fontId="54" fillId="17" borderId="44" xfId="3" applyNumberFormat="1" applyFont="1" applyFill="1" applyBorder="1" applyAlignment="1">
      <alignment horizontal="center" vertical="center"/>
    </xf>
    <xf numFmtId="168" fontId="54" fillId="17" borderId="44" xfId="0" applyNumberFormat="1" applyFont="1" applyFill="1" applyBorder="1" applyAlignment="1">
      <alignment horizontal="center" vertical="center"/>
    </xf>
    <xf numFmtId="168" fontId="54" fillId="17" borderId="55" xfId="3" applyNumberFormat="1" applyFont="1" applyFill="1" applyBorder="1" applyAlignment="1">
      <alignment horizontal="center" vertical="center"/>
    </xf>
    <xf numFmtId="0" fontId="4" fillId="17" borderId="54" xfId="0" applyFont="1" applyFill="1" applyBorder="1" applyAlignment="1">
      <alignment horizontal="center" vertical="center"/>
    </xf>
    <xf numFmtId="0" fontId="4" fillId="17" borderId="55" xfId="0" applyFont="1" applyFill="1" applyBorder="1" applyAlignment="1">
      <alignment horizontal="center" vertical="center"/>
    </xf>
    <xf numFmtId="0" fontId="6" fillId="3" borderId="144" xfId="0" applyFont="1" applyFill="1" applyBorder="1" applyAlignment="1">
      <alignment horizontal="center" vertical="center"/>
    </xf>
    <xf numFmtId="0" fontId="6" fillId="3" borderId="145" xfId="0" applyFont="1" applyFill="1" applyBorder="1" applyAlignment="1">
      <alignment horizontal="center" vertical="center"/>
    </xf>
    <xf numFmtId="173" fontId="4" fillId="3" borderId="150" xfId="0" applyNumberFormat="1" applyFont="1" applyFill="1" applyBorder="1" applyAlignment="1">
      <alignment horizontal="center" vertical="center"/>
    </xf>
    <xf numFmtId="173" fontId="4" fillId="3" borderId="151" xfId="0" applyNumberFormat="1" applyFont="1" applyFill="1" applyBorder="1" applyAlignment="1">
      <alignment horizontal="center" vertical="center"/>
    </xf>
    <xf numFmtId="0" fontId="39" fillId="14" borderId="25" xfId="0" applyFont="1" applyFill="1" applyBorder="1" applyAlignment="1">
      <alignment horizontal="center" vertical="center"/>
    </xf>
    <xf numFmtId="0" fontId="39" fillId="14" borderId="26" xfId="0" applyFont="1" applyFill="1" applyBorder="1" applyAlignment="1">
      <alignment horizontal="center" vertical="center"/>
    </xf>
    <xf numFmtId="0" fontId="39" fillId="14" borderId="27" xfId="0" applyFont="1" applyFill="1" applyBorder="1" applyAlignment="1">
      <alignment horizontal="center" vertical="center"/>
    </xf>
    <xf numFmtId="0" fontId="42" fillId="12" borderId="32" xfId="0" applyFont="1" applyFill="1" applyBorder="1" applyAlignment="1">
      <alignment horizontal="center" vertical="center"/>
    </xf>
    <xf numFmtId="0" fontId="5" fillId="12" borderId="33" xfId="0" applyFont="1" applyFill="1" applyBorder="1" applyAlignment="1">
      <alignment horizontal="center" vertical="center"/>
    </xf>
    <xf numFmtId="0" fontId="5" fillId="12" borderId="34" xfId="0" applyFont="1" applyFill="1" applyBorder="1" applyAlignment="1">
      <alignment horizontal="center" vertical="center"/>
    </xf>
    <xf numFmtId="0" fontId="55" fillId="17" borderId="57" xfId="0" applyNumberFormat="1" applyFont="1" applyFill="1" applyBorder="1" applyAlignment="1">
      <alignment horizontal="center" vertical="center"/>
    </xf>
    <xf numFmtId="0" fontId="54" fillId="17" borderId="58" xfId="3" applyFont="1" applyFill="1" applyBorder="1" applyAlignment="1">
      <alignment horizontal="center" vertical="center"/>
    </xf>
    <xf numFmtId="0" fontId="7" fillId="17" borderId="54" xfId="0" applyFont="1" applyFill="1" applyBorder="1" applyAlignment="1">
      <alignment horizontal="center" vertical="center"/>
    </xf>
    <xf numFmtId="0" fontId="7" fillId="17" borderId="55" xfId="0" applyFont="1" applyFill="1" applyBorder="1" applyAlignment="1">
      <alignment horizontal="center" vertical="center"/>
    </xf>
    <xf numFmtId="0" fontId="4" fillId="17" borderId="56" xfId="0" applyFont="1" applyFill="1" applyBorder="1" applyAlignment="1">
      <alignment horizontal="center" vertical="center"/>
    </xf>
    <xf numFmtId="0" fontId="4" fillId="17" borderId="58" xfId="0" applyFont="1" applyFill="1" applyBorder="1" applyAlignment="1">
      <alignment horizontal="center" vertical="center"/>
    </xf>
    <xf numFmtId="173" fontId="4" fillId="3" borderId="146" xfId="0" applyNumberFormat="1" applyFont="1" applyFill="1" applyBorder="1" applyAlignment="1">
      <alignment horizontal="center" vertical="center"/>
    </xf>
    <xf numFmtId="173" fontId="4" fillId="3" borderId="147" xfId="0" applyNumberFormat="1" applyFont="1" applyFill="1" applyBorder="1" applyAlignment="1">
      <alignment horizontal="center" vertical="center"/>
    </xf>
    <xf numFmtId="0" fontId="38" fillId="19" borderId="54" xfId="0" applyFont="1" applyFill="1" applyBorder="1" applyAlignment="1">
      <alignment horizontal="center" vertical="center"/>
    </xf>
    <xf numFmtId="0" fontId="38" fillId="19" borderId="55" xfId="0" applyFont="1" applyFill="1" applyBorder="1" applyAlignment="1">
      <alignment horizontal="center" vertical="center"/>
    </xf>
    <xf numFmtId="172" fontId="72" fillId="15" borderId="0" xfId="0" applyNumberFormat="1" applyFont="1" applyFill="1" applyBorder="1" applyAlignment="1">
      <alignment horizontal="left" vertical="center"/>
    </xf>
    <xf numFmtId="173" fontId="4" fillId="3" borderId="148" xfId="0" applyNumberFormat="1" applyFont="1" applyFill="1" applyBorder="1" applyAlignment="1">
      <alignment horizontal="center" vertical="center"/>
    </xf>
    <xf numFmtId="173" fontId="4" fillId="3" borderId="149" xfId="0" applyNumberFormat="1" applyFont="1" applyFill="1" applyBorder="1" applyAlignment="1">
      <alignment horizontal="center" vertical="center"/>
    </xf>
    <xf numFmtId="0" fontId="6" fillId="3" borderId="142" xfId="0" applyFont="1" applyFill="1" applyBorder="1" applyAlignment="1">
      <alignment horizontal="center" vertical="center"/>
    </xf>
    <xf numFmtId="0" fontId="6" fillId="3" borderId="143" xfId="0" applyFont="1" applyFill="1" applyBorder="1" applyAlignment="1">
      <alignment horizontal="center" vertical="center"/>
    </xf>
    <xf numFmtId="0" fontId="6" fillId="3" borderId="140" xfId="0" applyFont="1" applyFill="1" applyBorder="1" applyAlignment="1">
      <alignment horizontal="center" vertical="center"/>
    </xf>
    <xf numFmtId="0" fontId="6" fillId="3" borderId="141" xfId="0" applyFont="1" applyFill="1" applyBorder="1" applyAlignment="1">
      <alignment horizontal="center" vertical="center"/>
    </xf>
    <xf numFmtId="0" fontId="0" fillId="17" borderId="54" xfId="0" applyFill="1" applyBorder="1" applyAlignment="1">
      <alignment horizontal="center" vertical="center"/>
    </xf>
    <xf numFmtId="0" fontId="0" fillId="17" borderId="55" xfId="0" applyFill="1" applyBorder="1" applyAlignment="1">
      <alignment horizontal="center" vertical="center"/>
    </xf>
    <xf numFmtId="0" fontId="66" fillId="12" borderId="0" xfId="0" applyFont="1" applyFill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9" fillId="22" borderId="25" xfId="0" applyFont="1" applyFill="1" applyBorder="1" applyAlignment="1">
      <alignment horizontal="center" vertical="center"/>
    </xf>
    <xf numFmtId="0" fontId="39" fillId="22" borderId="26" xfId="0" applyFont="1" applyFill="1" applyBorder="1" applyAlignment="1">
      <alignment horizontal="center" vertical="center"/>
    </xf>
    <xf numFmtId="0" fontId="39" fillId="22" borderId="27" xfId="0" applyFont="1" applyFill="1" applyBorder="1" applyAlignment="1">
      <alignment horizontal="center" vertical="center"/>
    </xf>
    <xf numFmtId="0" fontId="19" fillId="14" borderId="135" xfId="0" applyFont="1" applyFill="1" applyBorder="1" applyAlignment="1">
      <alignment horizontal="center"/>
    </xf>
    <xf numFmtId="0" fontId="19" fillId="14" borderId="136" xfId="0" applyFont="1" applyFill="1" applyBorder="1" applyAlignment="1">
      <alignment horizontal="center"/>
    </xf>
    <xf numFmtId="0" fontId="19" fillId="12" borderId="152" xfId="0" applyFont="1" applyFill="1" applyBorder="1" applyAlignment="1" applyProtection="1">
      <alignment horizontal="center" vertical="center"/>
    </xf>
    <xf numFmtId="0" fontId="19" fillId="12" borderId="50" xfId="0" applyFont="1" applyFill="1" applyBorder="1" applyAlignment="1" applyProtection="1">
      <alignment horizontal="center" vertical="center"/>
    </xf>
    <xf numFmtId="0" fontId="57" fillId="7" borderId="0" xfId="0" applyFont="1" applyFill="1" applyAlignment="1">
      <alignment horizontal="center" vertical="center"/>
    </xf>
    <xf numFmtId="0" fontId="48" fillId="12" borderId="80" xfId="0" applyFont="1" applyFill="1" applyBorder="1" applyAlignment="1" applyProtection="1">
      <alignment horizontal="center" vertical="center"/>
      <protection locked="0"/>
    </xf>
    <xf numFmtId="0" fontId="48" fillId="12" borderId="83" xfId="0" applyFont="1" applyFill="1" applyBorder="1" applyAlignment="1" applyProtection="1">
      <alignment horizontal="center" vertical="center"/>
      <protection locked="0"/>
    </xf>
    <xf numFmtId="0" fontId="49" fillId="12" borderId="78" xfId="0" applyFont="1" applyFill="1" applyBorder="1" applyAlignment="1">
      <alignment horizontal="center" vertical="center"/>
    </xf>
    <xf numFmtId="0" fontId="49" fillId="12" borderId="79" xfId="0" applyFont="1" applyFill="1" applyBorder="1" applyAlignment="1">
      <alignment horizontal="center" vertical="center"/>
    </xf>
    <xf numFmtId="0" fontId="49" fillId="12" borderId="81" xfId="0" applyFont="1" applyFill="1" applyBorder="1" applyAlignment="1">
      <alignment horizontal="center" vertical="center"/>
    </xf>
    <xf numFmtId="0" fontId="49" fillId="12" borderId="82" xfId="0" applyFont="1" applyFill="1" applyBorder="1" applyAlignment="1">
      <alignment horizontal="center" vertical="center"/>
    </xf>
    <xf numFmtId="0" fontId="68" fillId="24" borderId="134" xfId="0" applyFont="1" applyFill="1" applyBorder="1" applyAlignment="1">
      <alignment horizontal="center" vertical="center"/>
    </xf>
    <xf numFmtId="0" fontId="68" fillId="24" borderId="135" xfId="0" applyFont="1" applyFill="1" applyBorder="1" applyAlignment="1">
      <alignment horizontal="center" vertical="center"/>
    </xf>
    <xf numFmtId="0" fontId="76" fillId="12" borderId="125" xfId="0" applyFont="1" applyFill="1" applyBorder="1" applyAlignment="1">
      <alignment horizontal="right" vertical="center"/>
    </xf>
    <xf numFmtId="0" fontId="76" fillId="12" borderId="126" xfId="0" applyFont="1" applyFill="1" applyBorder="1" applyAlignment="1">
      <alignment horizontal="right" vertical="center"/>
    </xf>
    <xf numFmtId="0" fontId="76" fillId="12" borderId="128" xfId="0" applyFont="1" applyFill="1" applyBorder="1" applyAlignment="1">
      <alignment horizontal="right" vertical="center"/>
    </xf>
    <xf numFmtId="0" fontId="76" fillId="12" borderId="129" xfId="0" applyFont="1" applyFill="1" applyBorder="1" applyAlignment="1">
      <alignment horizontal="right" vertical="center"/>
    </xf>
    <xf numFmtId="172" fontId="76" fillId="12" borderId="126" xfId="0" applyNumberFormat="1" applyFont="1" applyFill="1" applyBorder="1" applyAlignment="1">
      <alignment horizontal="center" vertical="center"/>
    </xf>
    <xf numFmtId="172" fontId="76" fillId="12" borderId="127" xfId="0" applyNumberFormat="1" applyFont="1" applyFill="1" applyBorder="1" applyAlignment="1">
      <alignment horizontal="center" vertical="center"/>
    </xf>
    <xf numFmtId="172" fontId="76" fillId="12" borderId="129" xfId="0" applyNumberFormat="1" applyFont="1" applyFill="1" applyBorder="1" applyAlignment="1">
      <alignment horizontal="center" vertical="center"/>
    </xf>
    <xf numFmtId="172" fontId="76" fillId="12" borderId="130" xfId="0" applyNumberFormat="1" applyFont="1" applyFill="1" applyBorder="1" applyAlignment="1">
      <alignment horizontal="center" vertical="center"/>
    </xf>
    <xf numFmtId="0" fontId="69" fillId="25" borderId="105" xfId="0" applyFont="1" applyFill="1" applyBorder="1" applyAlignment="1" applyProtection="1">
      <alignment horizontal="center" vertical="center"/>
      <protection locked="0"/>
    </xf>
    <xf numFmtId="0" fontId="69" fillId="25" borderId="106" xfId="0" applyFont="1" applyFill="1" applyBorder="1" applyAlignment="1" applyProtection="1">
      <alignment horizontal="center" vertical="center"/>
      <protection locked="0"/>
    </xf>
    <xf numFmtId="173" fontId="4" fillId="25" borderId="109" xfId="0" applyNumberFormat="1" applyFont="1" applyFill="1" applyBorder="1" applyAlignment="1" applyProtection="1">
      <alignment horizontal="center" vertical="center"/>
      <protection locked="0"/>
    </xf>
    <xf numFmtId="173" fontId="4" fillId="25" borderId="107" xfId="0" applyNumberFormat="1" applyFont="1" applyFill="1" applyBorder="1" applyAlignment="1" applyProtection="1">
      <alignment horizontal="center" vertical="center"/>
      <protection locked="0"/>
    </xf>
    <xf numFmtId="0" fontId="69" fillId="25" borderId="121" xfId="0" applyFont="1" applyFill="1" applyBorder="1" applyAlignment="1" applyProtection="1">
      <alignment horizontal="center" vertical="center"/>
      <protection locked="0"/>
    </xf>
    <xf numFmtId="0" fontId="69" fillId="25" borderId="122" xfId="0" applyFont="1" applyFill="1" applyBorder="1" applyAlignment="1" applyProtection="1">
      <alignment horizontal="center" vertical="center"/>
      <protection locked="0"/>
    </xf>
    <xf numFmtId="173" fontId="4" fillId="25" borderId="123" xfId="0" applyNumberFormat="1" applyFont="1" applyFill="1" applyBorder="1" applyAlignment="1" applyProtection="1">
      <alignment horizontal="center" vertical="center"/>
      <protection locked="0"/>
    </xf>
    <xf numFmtId="173" fontId="4" fillId="25" borderId="124" xfId="0" applyNumberFormat="1" applyFont="1" applyFill="1" applyBorder="1" applyAlignment="1" applyProtection="1">
      <alignment horizontal="center" vertical="center"/>
      <protection locked="0"/>
    </xf>
    <xf numFmtId="0" fontId="69" fillId="25" borderId="103" xfId="0" applyFont="1" applyFill="1" applyBorder="1" applyAlignment="1" applyProtection="1">
      <alignment horizontal="center" vertical="center"/>
      <protection locked="0"/>
    </xf>
    <xf numFmtId="0" fontId="69" fillId="25" borderId="104" xfId="0" applyFont="1" applyFill="1" applyBorder="1" applyAlignment="1" applyProtection="1">
      <alignment horizontal="center" vertical="center"/>
      <protection locked="0"/>
    </xf>
    <xf numFmtId="173" fontId="4" fillId="25" borderId="108" xfId="0" applyNumberFormat="1" applyFont="1" applyFill="1" applyBorder="1" applyAlignment="1" applyProtection="1">
      <alignment horizontal="center" vertical="center"/>
      <protection locked="0"/>
    </xf>
    <xf numFmtId="173" fontId="4" fillId="25" borderId="102" xfId="0" applyNumberFormat="1" applyFont="1" applyFill="1" applyBorder="1" applyAlignment="1" applyProtection="1">
      <alignment horizontal="center" vertical="center"/>
      <protection locked="0"/>
    </xf>
    <xf numFmtId="0" fontId="82" fillId="12" borderId="125" xfId="0" applyFont="1" applyFill="1" applyBorder="1" applyAlignment="1">
      <alignment horizontal="center" vertical="center"/>
    </xf>
    <xf numFmtId="0" fontId="82" fillId="12" borderId="126" xfId="0" applyFont="1" applyFill="1" applyBorder="1" applyAlignment="1">
      <alignment horizontal="center" vertical="center"/>
    </xf>
    <xf numFmtId="0" fontId="82" fillId="12" borderId="127" xfId="0" applyFont="1" applyFill="1" applyBorder="1" applyAlignment="1">
      <alignment horizontal="center" vertical="center"/>
    </xf>
    <xf numFmtId="0" fontId="82" fillId="12" borderId="153" xfId="0" applyFont="1" applyFill="1" applyBorder="1" applyAlignment="1">
      <alignment horizontal="center" vertical="center"/>
    </xf>
    <xf numFmtId="0" fontId="82" fillId="12" borderId="0" xfId="0" applyFont="1" applyFill="1" applyBorder="1" applyAlignment="1">
      <alignment horizontal="center" vertical="center"/>
    </xf>
    <xf numFmtId="0" fontId="82" fillId="12" borderId="154" xfId="0" applyFont="1" applyFill="1" applyBorder="1" applyAlignment="1">
      <alignment horizontal="center" vertical="center"/>
    </xf>
    <xf numFmtId="0" fontId="82" fillId="12" borderId="128" xfId="0" applyFont="1" applyFill="1" applyBorder="1" applyAlignment="1">
      <alignment horizontal="center" vertical="center"/>
    </xf>
    <xf numFmtId="0" fontId="82" fillId="12" borderId="129" xfId="0" applyFont="1" applyFill="1" applyBorder="1" applyAlignment="1">
      <alignment horizontal="center" vertical="center"/>
    </xf>
    <xf numFmtId="0" fontId="82" fillId="12" borderId="130" xfId="0" applyFont="1" applyFill="1" applyBorder="1" applyAlignment="1">
      <alignment horizontal="center" vertical="center"/>
    </xf>
    <xf numFmtId="0" fontId="47" fillId="12" borderId="125" xfId="0" applyFont="1" applyFill="1" applyBorder="1" applyAlignment="1">
      <alignment horizontal="center"/>
    </xf>
    <xf numFmtId="0" fontId="47" fillId="12" borderId="126" xfId="0" applyFont="1" applyFill="1" applyBorder="1" applyAlignment="1">
      <alignment horizontal="center"/>
    </xf>
    <xf numFmtId="0" fontId="47" fillId="12" borderId="127" xfId="0" applyFont="1" applyFill="1" applyBorder="1" applyAlignment="1">
      <alignment horizontal="center"/>
    </xf>
    <xf numFmtId="0" fontId="47" fillId="12" borderId="128" xfId="0" applyFont="1" applyFill="1" applyBorder="1" applyAlignment="1">
      <alignment horizontal="center"/>
    </xf>
    <xf numFmtId="0" fontId="47" fillId="12" borderId="129" xfId="0" applyFont="1" applyFill="1" applyBorder="1" applyAlignment="1">
      <alignment horizontal="center"/>
    </xf>
    <xf numFmtId="0" fontId="47" fillId="12" borderId="130" xfId="0" applyFont="1" applyFill="1" applyBorder="1" applyAlignment="1">
      <alignment horizontal="center"/>
    </xf>
    <xf numFmtId="0" fontId="47" fillId="30" borderId="78" xfId="0" applyFont="1" applyFill="1" applyBorder="1" applyAlignment="1">
      <alignment horizontal="center" vertical="top" wrapText="1"/>
    </xf>
    <xf numFmtId="0" fontId="47" fillId="30" borderId="79" xfId="0" applyFont="1" applyFill="1" applyBorder="1" applyAlignment="1">
      <alignment horizontal="center" vertical="top" wrapText="1"/>
    </xf>
    <xf numFmtId="0" fontId="47" fillId="30" borderId="80" xfId="0" applyFont="1" applyFill="1" applyBorder="1" applyAlignment="1">
      <alignment horizontal="center" vertical="top" wrapText="1"/>
    </xf>
    <xf numFmtId="0" fontId="47" fillId="30" borderId="100" xfId="0" applyFont="1" applyFill="1" applyBorder="1" applyAlignment="1">
      <alignment horizontal="center" vertical="top" wrapText="1"/>
    </xf>
    <xf numFmtId="0" fontId="47" fillId="30" borderId="0" xfId="0" applyFont="1" applyFill="1" applyBorder="1" applyAlignment="1">
      <alignment horizontal="center" vertical="top" wrapText="1"/>
    </xf>
    <xf numFmtId="0" fontId="47" fillId="30" borderId="101" xfId="0" applyFont="1" applyFill="1" applyBorder="1" applyAlignment="1">
      <alignment horizontal="center" vertical="top" wrapText="1"/>
    </xf>
    <xf numFmtId="0" fontId="47" fillId="30" borderId="81" xfId="0" applyFont="1" applyFill="1" applyBorder="1" applyAlignment="1">
      <alignment horizontal="center" vertical="top" wrapText="1"/>
    </xf>
    <xf numFmtId="0" fontId="47" fillId="30" borderId="82" xfId="0" applyFont="1" applyFill="1" applyBorder="1" applyAlignment="1">
      <alignment horizontal="center" vertical="top" wrapText="1"/>
    </xf>
    <xf numFmtId="0" fontId="47" fillId="30" borderId="83" xfId="0" applyFont="1" applyFill="1" applyBorder="1" applyAlignment="1">
      <alignment horizontal="center" vertical="top" wrapText="1"/>
    </xf>
    <xf numFmtId="0" fontId="19" fillId="28" borderId="114" xfId="0" applyFont="1" applyFill="1" applyBorder="1" applyAlignment="1">
      <alignment horizontal="center"/>
    </xf>
    <xf numFmtId="0" fontId="19" fillId="28" borderId="10" xfId="0" applyFont="1" applyFill="1" applyBorder="1" applyAlignment="1">
      <alignment horizontal="center"/>
    </xf>
    <xf numFmtId="49" fontId="19" fillId="28" borderId="110" xfId="0" applyNumberFormat="1" applyFont="1" applyFill="1" applyBorder="1" applyAlignment="1">
      <alignment horizontal="center"/>
    </xf>
    <xf numFmtId="49" fontId="19" fillId="28" borderId="13" xfId="0" applyNumberFormat="1" applyFont="1" applyFill="1" applyBorder="1" applyAlignment="1">
      <alignment horizontal="center"/>
    </xf>
    <xf numFmtId="0" fontId="19" fillId="27" borderId="14" xfId="0" applyFont="1" applyFill="1" applyBorder="1" applyAlignment="1">
      <alignment horizontal="center"/>
    </xf>
    <xf numFmtId="0" fontId="19" fillId="27" borderId="15" xfId="0" applyFont="1" applyFill="1" applyBorder="1" applyAlignment="1">
      <alignment horizontal="center"/>
    </xf>
    <xf numFmtId="0" fontId="77" fillId="12" borderId="125" xfId="0" applyFont="1" applyFill="1" applyBorder="1" applyAlignment="1">
      <alignment horizontal="center" vertical="center"/>
    </xf>
    <xf numFmtId="0" fontId="77" fillId="12" borderId="126" xfId="0" applyFont="1" applyFill="1" applyBorder="1" applyAlignment="1">
      <alignment horizontal="center" vertical="center"/>
    </xf>
    <xf numFmtId="0" fontId="77" fillId="12" borderId="127" xfId="0" applyFont="1" applyFill="1" applyBorder="1" applyAlignment="1">
      <alignment horizontal="center" vertical="center"/>
    </xf>
    <xf numFmtId="0" fontId="77" fillId="12" borderId="128" xfId="0" applyFont="1" applyFill="1" applyBorder="1" applyAlignment="1">
      <alignment horizontal="center" vertical="center"/>
    </xf>
    <xf numFmtId="0" fontId="77" fillId="12" borderId="129" xfId="0" applyFont="1" applyFill="1" applyBorder="1" applyAlignment="1">
      <alignment horizontal="center" vertical="center"/>
    </xf>
    <xf numFmtId="0" fontId="77" fillId="12" borderId="130" xfId="0" applyFont="1" applyFill="1" applyBorder="1" applyAlignment="1">
      <alignment horizontal="center" vertical="center"/>
    </xf>
    <xf numFmtId="0" fontId="19" fillId="12" borderId="153" xfId="0" applyFont="1" applyFill="1" applyBorder="1" applyAlignment="1">
      <alignment horizontal="center" vertical="center"/>
    </xf>
    <xf numFmtId="0" fontId="19" fillId="12" borderId="0" xfId="0" applyFont="1" applyFill="1" applyBorder="1" applyAlignment="1">
      <alignment horizontal="center" vertical="center"/>
    </xf>
    <xf numFmtId="0" fontId="19" fillId="12" borderId="154" xfId="0" applyFont="1" applyFill="1" applyBorder="1" applyAlignment="1">
      <alignment horizontal="center" vertical="center"/>
    </xf>
    <xf numFmtId="0" fontId="81" fillId="12" borderId="128" xfId="0" applyFont="1" applyFill="1" applyBorder="1" applyAlignment="1">
      <alignment horizontal="center" vertical="center"/>
    </xf>
    <xf numFmtId="0" fontId="81" fillId="12" borderId="129" xfId="0" applyFont="1" applyFill="1" applyBorder="1" applyAlignment="1">
      <alignment horizontal="center" vertical="center"/>
    </xf>
    <xf numFmtId="0" fontId="81" fillId="12" borderId="130" xfId="0" applyFont="1" applyFill="1" applyBorder="1" applyAlignment="1">
      <alignment horizontal="center" vertical="center"/>
    </xf>
    <xf numFmtId="0" fontId="79" fillId="24" borderId="155" xfId="0" applyFont="1" applyFill="1" applyBorder="1" applyAlignment="1">
      <alignment horizontal="center"/>
    </xf>
    <xf numFmtId="0" fontId="79" fillId="24" borderId="156" xfId="0" applyFont="1" applyFill="1" applyBorder="1" applyAlignment="1">
      <alignment horizontal="center"/>
    </xf>
    <xf numFmtId="0" fontId="79" fillId="24" borderId="157" xfId="0" applyFont="1" applyFill="1" applyBorder="1" applyAlignment="1">
      <alignment horizontal="center"/>
    </xf>
    <xf numFmtId="167" fontId="84" fillId="5" borderId="92" xfId="0" applyNumberFormat="1" applyFont="1" applyFill="1" applyBorder="1" applyAlignment="1">
      <alignment horizontal="center" vertical="center"/>
    </xf>
  </cellXfs>
  <cellStyles count="4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Neutre" xfId="3" builtinId="28"/>
    <cellStyle name="Normal" xfId="0" builtinId="0"/>
    <cellStyle name="Normal 2" xfId="1"/>
    <cellStyle name="Sortie" xfId="4" builtinId="21"/>
  </cellStyles>
  <dxfs count="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87E8"/>
      <color rgb="FFD2FDCC"/>
      <color rgb="FFE0FD9F"/>
      <color rgb="FFBFE771"/>
      <color rgb="FFA2C45F"/>
      <color rgb="FFAEFB88"/>
      <color rgb="FFD0FC7C"/>
      <color rgb="FF99E352"/>
      <color rgb="FFC6FDC3"/>
      <color rgb="FFB0FCB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385800" y="218721"/>
          <a:ext cx="0" cy="3570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395106</xdr:colOff>
      <xdr:row>2</xdr:row>
      <xdr:rowOff>0</xdr:rowOff>
    </xdr:from>
    <xdr:to>
      <xdr:col>14</xdr:col>
      <xdr:colOff>3824110</xdr:colOff>
      <xdr:row>4</xdr:row>
      <xdr:rowOff>70555</xdr:rowOff>
    </xdr:to>
    <xdr:sp macro="[0]!AfficherStats" textlink="">
      <xdr:nvSpPr>
        <xdr:cNvPr id="4" name="Plaque 3"/>
        <xdr:cNvSpPr/>
      </xdr:nvSpPr>
      <xdr:spPr>
        <a:xfrm>
          <a:off x="10315217" y="395111"/>
          <a:ext cx="3429004" cy="465666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5" name="Plaque 4"/>
        <xdr:cNvSpPr/>
      </xdr:nvSpPr>
      <xdr:spPr>
        <a:xfrm>
          <a:off x="28659667" y="5334003"/>
          <a:ext cx="3810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352778</xdr:colOff>
      <xdr:row>25</xdr:row>
      <xdr:rowOff>56447</xdr:rowOff>
    </xdr:from>
    <xdr:to>
      <xdr:col>19</xdr:col>
      <xdr:colOff>773289</xdr:colOff>
      <xdr:row>38</xdr:row>
      <xdr:rowOff>42335</xdr:rowOff>
    </xdr:to>
    <xdr:sp macro="" textlink="">
      <xdr:nvSpPr>
        <xdr:cNvPr id="4" name="Rectangle avec flèche vers le haut 3"/>
        <xdr:cNvSpPr/>
      </xdr:nvSpPr>
      <xdr:spPr>
        <a:xfrm>
          <a:off x="13095111" y="4826003"/>
          <a:ext cx="3214511" cy="2384776"/>
        </a:xfrm>
        <a:prstGeom prst="upArrowCallout">
          <a:avLst/>
        </a:prstGeom>
        <a:effectLst>
          <a:glow rad="139700">
            <a:schemeClr val="accent5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Modifier les données ici, elles seront automatiquement affichées sous la même forme sur les 12 mois de votre planning.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56445</xdr:colOff>
      <xdr:row>26</xdr:row>
      <xdr:rowOff>15521</xdr:rowOff>
    </xdr:from>
    <xdr:to>
      <xdr:col>11</xdr:col>
      <xdr:colOff>183445</xdr:colOff>
      <xdr:row>39</xdr:row>
      <xdr:rowOff>112888</xdr:rowOff>
    </xdr:to>
    <xdr:sp macro="" textlink="">
      <xdr:nvSpPr>
        <xdr:cNvPr id="18" name="Rectangle avec flèche vers le haut 17"/>
        <xdr:cNvSpPr/>
      </xdr:nvSpPr>
      <xdr:spPr>
        <a:xfrm>
          <a:off x="5065889" y="4968521"/>
          <a:ext cx="3132667" cy="2496256"/>
        </a:xfrm>
        <a:prstGeom prst="upArrowCallout">
          <a:avLst/>
        </a:prstGeom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Indiquer ici l'année que vous désirez.</a:t>
          </a:r>
        </a:p>
        <a:p>
          <a:pPr algn="ctr"/>
          <a:r>
            <a:rPr lang="fr-FR" sz="1400" b="1">
              <a:solidFill>
                <a:schemeClr val="tx1"/>
              </a:solidFill>
            </a:rPr>
            <a:t>Elle se mettra automatiquement à jour dans la case M1 de cette feuille pour les jours fériés et dans les autres feuilles de ce classeur excel en remplissant automatiquement vos plannings.</a:t>
          </a:r>
        </a:p>
      </xdr:txBody>
    </xdr:sp>
    <xdr:clientData/>
  </xdr:twoCellAnchor>
  <xdr:twoCellAnchor>
    <xdr:from>
      <xdr:col>8</xdr:col>
      <xdr:colOff>14110</xdr:colOff>
      <xdr:row>0</xdr:row>
      <xdr:rowOff>0</xdr:rowOff>
    </xdr:from>
    <xdr:to>
      <xdr:col>11</xdr:col>
      <xdr:colOff>0</xdr:colOff>
      <xdr:row>8</xdr:row>
      <xdr:rowOff>42333</xdr:rowOff>
    </xdr:to>
    <xdr:sp macro="" textlink="">
      <xdr:nvSpPr>
        <xdr:cNvPr id="21" name="Flèche vers la gauche 20"/>
        <xdr:cNvSpPr/>
      </xdr:nvSpPr>
      <xdr:spPr>
        <a:xfrm>
          <a:off x="5023554" y="0"/>
          <a:ext cx="2991557" cy="1509889"/>
        </a:xfrm>
        <a:prstGeom prst="lef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00"/>
              </a:solidFill>
            </a:rPr>
            <a:t>Vous pouvez modifier les colonnes </a:t>
          </a:r>
          <a:r>
            <a:rPr lang="fr-FR" sz="1400" b="1">
              <a:solidFill>
                <a:schemeClr val="bg1"/>
              </a:solidFill>
            </a:rPr>
            <a:t>G</a:t>
          </a:r>
          <a:r>
            <a:rPr lang="fr-FR" sz="1400" b="1">
              <a:solidFill>
                <a:srgbClr val="000000"/>
              </a:solidFill>
            </a:rPr>
            <a:t> et </a:t>
          </a:r>
          <a:r>
            <a:rPr lang="fr-FR" sz="1400" b="1">
              <a:solidFill>
                <a:srgbClr val="FFFFFF"/>
              </a:solidFill>
            </a:rPr>
            <a:t>H</a:t>
          </a:r>
          <a:r>
            <a:rPr lang="fr-FR" sz="1400" b="1">
              <a:solidFill>
                <a:srgbClr val="000000"/>
              </a:solidFill>
            </a:rPr>
            <a:t>.</a:t>
          </a:r>
        </a:p>
      </xdr:txBody>
    </xdr:sp>
    <xdr:clientData/>
  </xdr:twoCellAnchor>
  <xdr:twoCellAnchor>
    <xdr:from>
      <xdr:col>16</xdr:col>
      <xdr:colOff>28224</xdr:colOff>
      <xdr:row>23</xdr:row>
      <xdr:rowOff>70556</xdr:rowOff>
    </xdr:from>
    <xdr:to>
      <xdr:col>20</xdr:col>
      <xdr:colOff>3</xdr:colOff>
      <xdr:row>24</xdr:row>
      <xdr:rowOff>112888</xdr:rowOff>
    </xdr:to>
    <xdr:sp macro="" textlink="">
      <xdr:nvSpPr>
        <xdr:cNvPr id="2" name="Parenthèse ouvrante 1"/>
        <xdr:cNvSpPr/>
      </xdr:nvSpPr>
      <xdr:spPr>
        <a:xfrm rot="16200000">
          <a:off x="14562670" y="2652887"/>
          <a:ext cx="239888" cy="3824113"/>
        </a:xfrm>
        <a:prstGeom prst="leftBracket">
          <a:avLst/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232834</xdr:colOff>
      <xdr:row>24</xdr:row>
      <xdr:rowOff>84666</xdr:rowOff>
    </xdr:from>
    <xdr:to>
      <xdr:col>10</xdr:col>
      <xdr:colOff>1</xdr:colOff>
      <xdr:row>25</xdr:row>
      <xdr:rowOff>63498</xdr:rowOff>
    </xdr:to>
    <xdr:sp macro="" textlink="">
      <xdr:nvSpPr>
        <xdr:cNvPr id="3" name="Parenthèse ouvrante 2"/>
        <xdr:cNvSpPr/>
      </xdr:nvSpPr>
      <xdr:spPr>
        <a:xfrm rot="16200000">
          <a:off x="6540502" y="4190998"/>
          <a:ext cx="176388" cy="1107723"/>
        </a:xfrm>
        <a:prstGeom prst="leftBracket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804334</xdr:colOff>
      <xdr:row>101</xdr:row>
      <xdr:rowOff>112889</xdr:rowOff>
    </xdr:from>
    <xdr:to>
      <xdr:col>24</xdr:col>
      <xdr:colOff>15523</xdr:colOff>
      <xdr:row>104</xdr:row>
      <xdr:rowOff>19755</xdr:rowOff>
    </xdr:to>
    <xdr:pic>
      <xdr:nvPicPr>
        <xdr:cNvPr id="49" name="Image 48" descr="Capture d’écran 2015-11-27 à 03.03.1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20556" y="18739556"/>
          <a:ext cx="8763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externalLinkPath" Target="/Users/Olivier/AppData/Local/Microsoft/Windows/INetCache/IE/DFLLQTVQ/Planning%20auto%20V2%20modifie&#769;.xlsm" TargetMode="External"/><Relationship Id="rId3" Type="http://schemas.openxmlformats.org/officeDocument/2006/relationships/externalLinkPath" Target="/Users/Olivier/AppData/Local/Microsoft/Windows/INetCache/IE/DFLLQTVQ/Planning%20auto%20V2%20modifie&#769;.xlsm" TargetMode="External"/><Relationship Id="rId7" Type="http://schemas.openxmlformats.org/officeDocument/2006/relationships/externalLinkPath" Target="/Users/Olivier/AppData/Local/Microsoft/Windows/INetCache/IE/DFLLQTVQ/Planning%20auto%20V2%20modifie&#769;.xlsm" TargetMode="External"/><Relationship Id="rId2" Type="http://schemas.openxmlformats.org/officeDocument/2006/relationships/externalLinkPath" Target="/Users/Olivier/AppData/Local/Microsoft/Windows/INetCache/IE/DFLLQTVQ/Planning%20auto%20V2%20modifie&#769;.xlsm" TargetMode="External"/><Relationship Id="rId1" Type="http://schemas.openxmlformats.org/officeDocument/2006/relationships/externalLinkPath" Target="/Users/Olivier/AppData/Local/Microsoft/Windows/INetCache/IE/DFLLQTVQ/Planning%20auto%20V2%20modifie&#769;.xlsm" TargetMode="External"/><Relationship Id="rId6" Type="http://schemas.openxmlformats.org/officeDocument/2006/relationships/externalLinkPath" Target="/Users/Olivier/AppData/Local/Microsoft/Windows/INetCache/IE/DFLLQTVQ/Planning%20auto%20V2%20modifie&#769;.xlsm" TargetMode="External"/><Relationship Id="rId11" Type="http://schemas.openxmlformats.org/officeDocument/2006/relationships/externalLinkPath" Target="/Users/Olivier/AppData/Local/Microsoft/Windows/INetCache/IE/DFLLQTVQ/Planning%20auto%20V2%20modifie&#769;.xlsm" TargetMode="External"/><Relationship Id="rId5" Type="http://schemas.openxmlformats.org/officeDocument/2006/relationships/externalLinkPath" Target="/Users/Olivier/AppData/Local/Microsoft/Windows/INetCache/IE/DFLLQTVQ/Planning%20auto%20V2%20modifie&#769;.xlsm" TargetMode="External"/><Relationship Id="rId10" Type="http://schemas.openxmlformats.org/officeDocument/2006/relationships/externalLinkPath" Target="/Users/Olivier/AppData/Local/Microsoft/Windows/INetCache/IE/DFLLQTVQ/Planning%20auto%20V2%20modifie&#769;.xlsm" TargetMode="External"/><Relationship Id="rId4" Type="http://schemas.openxmlformats.org/officeDocument/2006/relationships/externalLinkPath" Target="/Users/Olivier/AppData/Local/Microsoft/Windows/INetCache/IE/DFLLQTVQ/Planning%20auto%20V2%20modifie&#769;.xlsm" TargetMode="External"/><Relationship Id="rId9" Type="http://schemas.openxmlformats.org/officeDocument/2006/relationships/externalLinkPath" Target="/Users/Olivier/AppData/Local/Microsoft/Windows/INetCache/IE/DFLLQTVQ/Planning%20auto%20V2%20modifie&#769;.xls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4" enableFormatConditionsCalculation="0">
    <tabColor rgb="FF00B050"/>
    <pageSetUpPr autoPageBreaks="0"/>
  </sheetPr>
  <dimension ref="A1:AU50"/>
  <sheetViews>
    <sheetView tabSelected="1" zoomScale="95" zoomScaleNormal="95" zoomScalePageLayoutView="95" workbookViewId="0">
      <selection activeCell="A13" sqref="A13"/>
    </sheetView>
  </sheetViews>
  <sheetFormatPr baseColWidth="10" defaultRowHeight="15"/>
  <cols>
    <col min="1" max="1" width="7.85546875" customWidth="1"/>
    <col min="2" max="2" width="5.28515625" customWidth="1"/>
    <col min="3" max="3" width="10.28515625" hidden="1" customWidth="1"/>
    <col min="4" max="4" width="28.42578125" bestFit="1" customWidth="1"/>
    <col min="5" max="6" width="11.85546875" customWidth="1"/>
    <col min="7" max="9" width="7.7109375" customWidth="1"/>
    <col min="10" max="14" width="7.85546875" customWidth="1"/>
    <col min="15" max="15" width="56" customWidth="1"/>
    <col min="16" max="21" width="12.28515625" hidden="1" customWidth="1"/>
    <col min="22" max="29" width="9.140625" hidden="1" customWidth="1"/>
    <col min="30" max="30" width="2.85546875" hidden="1" customWidth="1"/>
    <col min="31" max="31" width="23.85546875" hidden="1" customWidth="1"/>
    <col min="32" max="32" width="10.28515625" hidden="1" customWidth="1"/>
    <col min="33" max="33" width="2.7109375" customWidth="1"/>
    <col min="34" max="34" width="24.28515625" customWidth="1"/>
    <col min="35" max="35" width="9.85546875" customWidth="1"/>
    <col min="36" max="36" width="9.7109375" customWidth="1"/>
    <col min="37" max="37" width="11.85546875" customWidth="1"/>
    <col min="38" max="38" width="17.85546875" customWidth="1"/>
    <col min="39" max="39" width="15.42578125" customWidth="1"/>
    <col min="40" max="40" width="18.42578125" customWidth="1"/>
    <col min="42" max="42" width="4.7109375" customWidth="1"/>
  </cols>
  <sheetData>
    <row r="1" spans="1:42" ht="15.95" customHeight="1">
      <c r="A1" s="135"/>
      <c r="B1" s="24"/>
      <c r="C1" s="25"/>
      <c r="D1" s="24"/>
      <c r="E1" s="24"/>
      <c r="F1" s="24"/>
      <c r="G1" s="25"/>
      <c r="H1" s="26"/>
      <c r="I1" s="26"/>
      <c r="J1" s="24"/>
      <c r="K1" s="26"/>
      <c r="L1" s="24"/>
      <c r="M1" s="24"/>
      <c r="N1" s="24"/>
      <c r="O1" s="27"/>
      <c r="P1" s="24"/>
      <c r="Q1" s="24"/>
      <c r="R1" s="28"/>
      <c r="S1" s="28"/>
      <c r="T1" s="26"/>
      <c r="U1" s="26"/>
      <c r="V1" s="26"/>
      <c r="W1" s="26"/>
      <c r="X1" s="26"/>
      <c r="Y1" s="26"/>
      <c r="Z1" s="26"/>
      <c r="AA1" s="26"/>
      <c r="AB1" s="29"/>
      <c r="AC1" s="30"/>
      <c r="AD1" s="30"/>
      <c r="AE1" s="28"/>
      <c r="AF1" s="28"/>
      <c r="AG1" s="28"/>
      <c r="AH1" s="28"/>
      <c r="AI1" s="28"/>
      <c r="AJ1" s="28"/>
      <c r="AK1" s="28"/>
      <c r="AL1" s="28"/>
      <c r="AM1" s="44"/>
      <c r="AN1" s="28"/>
      <c r="AO1" s="28"/>
      <c r="AP1" s="28"/>
    </row>
    <row r="2" spans="1:42" ht="15.95" customHeight="1" thickBot="1">
      <c r="A2" s="28"/>
      <c r="B2" s="157"/>
      <c r="C2" s="156"/>
      <c r="D2" s="28"/>
      <c r="E2" s="28"/>
      <c r="F2" s="28"/>
      <c r="G2" s="28"/>
      <c r="H2" s="28"/>
      <c r="I2" s="28"/>
      <c r="J2" s="32"/>
      <c r="K2" s="28"/>
      <c r="L2" s="31"/>
      <c r="M2" s="31"/>
      <c r="N2" s="31"/>
      <c r="O2" s="27"/>
      <c r="P2" s="31"/>
      <c r="Q2" s="31"/>
      <c r="R2" s="28"/>
      <c r="S2" s="33"/>
      <c r="T2" s="34"/>
      <c r="U2" s="35"/>
      <c r="V2" s="28"/>
      <c r="W2" s="28"/>
      <c r="X2" s="28"/>
      <c r="Y2" s="35"/>
      <c r="Z2" s="28"/>
      <c r="AA2" s="28"/>
      <c r="AB2" s="28"/>
      <c r="AC2" s="28"/>
      <c r="AD2" s="35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</row>
    <row r="3" spans="1:42" ht="15.95" customHeight="1">
      <c r="A3" s="28"/>
      <c r="B3" s="157"/>
      <c r="C3" s="156"/>
      <c r="D3" s="281" t="s">
        <v>117</v>
      </c>
      <c r="E3" s="283">
        <f ca="1">TODAY()</f>
        <v>42337</v>
      </c>
      <c r="F3" s="284"/>
      <c r="G3" s="28"/>
      <c r="H3" s="28"/>
      <c r="I3" s="28"/>
      <c r="J3" s="32"/>
      <c r="K3" s="36"/>
      <c r="L3" s="36"/>
      <c r="M3" s="36"/>
      <c r="N3" s="36"/>
      <c r="O3" s="27"/>
      <c r="P3" s="28"/>
      <c r="Q3" s="37"/>
      <c r="R3" s="38"/>
      <c r="S3" s="37"/>
      <c r="T3" s="35"/>
      <c r="U3" s="35"/>
      <c r="V3" s="287" t="s">
        <v>53</v>
      </c>
      <c r="W3" s="288"/>
      <c r="X3" s="289" t="s">
        <v>51</v>
      </c>
      <c r="Y3" s="289"/>
      <c r="Z3" s="288" t="s">
        <v>52</v>
      </c>
      <c r="AA3" s="288"/>
      <c r="AB3" s="288" t="s">
        <v>54</v>
      </c>
      <c r="AC3" s="299"/>
      <c r="AD3" s="35"/>
      <c r="AE3" s="290" t="s">
        <v>86</v>
      </c>
      <c r="AF3" s="291"/>
      <c r="AG3" s="28"/>
      <c r="AH3" s="292" t="s">
        <v>17</v>
      </c>
      <c r="AI3" s="293"/>
      <c r="AJ3" s="293"/>
      <c r="AK3" s="294"/>
      <c r="AL3" s="28"/>
      <c r="AM3" s="28"/>
      <c r="AN3" s="28"/>
      <c r="AO3" s="28"/>
      <c r="AP3" s="28"/>
    </row>
    <row r="4" spans="1:42" ht="15.95" customHeight="1" thickBot="1">
      <c r="A4" s="28"/>
      <c r="B4" s="28"/>
      <c r="C4" s="28"/>
      <c r="D4" s="282"/>
      <c r="E4" s="285"/>
      <c r="F4" s="286"/>
      <c r="G4" s="28"/>
      <c r="H4" s="39"/>
      <c r="I4" s="40"/>
      <c r="J4" s="28"/>
      <c r="K4" s="36"/>
      <c r="L4" s="36"/>
      <c r="M4" s="36"/>
      <c r="N4" s="36"/>
      <c r="O4" s="27"/>
      <c r="P4" s="28"/>
      <c r="Q4" s="28"/>
      <c r="R4" s="28"/>
      <c r="S4" s="28"/>
      <c r="T4" s="28"/>
      <c r="U4" s="28"/>
      <c r="V4" s="295" t="s">
        <v>128</v>
      </c>
      <c r="W4" s="296"/>
      <c r="X4" s="297" t="s">
        <v>127</v>
      </c>
      <c r="Y4" s="297"/>
      <c r="Z4" s="296" t="s">
        <v>129</v>
      </c>
      <c r="AA4" s="296"/>
      <c r="AB4" s="296" t="s">
        <v>39</v>
      </c>
      <c r="AC4" s="298"/>
      <c r="AD4" s="28"/>
      <c r="AE4" s="111" t="s">
        <v>2</v>
      </c>
      <c r="AF4" s="112">
        <f>COUNTA(G10:G40)</f>
        <v>15</v>
      </c>
      <c r="AG4" s="28"/>
      <c r="AH4" s="91"/>
      <c r="AI4" s="92" t="s">
        <v>34</v>
      </c>
      <c r="AJ4" s="93" t="s">
        <v>23</v>
      </c>
      <c r="AK4" s="94" t="s">
        <v>11</v>
      </c>
      <c r="AL4" s="28"/>
      <c r="AM4" s="28"/>
      <c r="AN4" s="28"/>
      <c r="AO4" s="28"/>
      <c r="AP4" s="28"/>
    </row>
    <row r="5" spans="1:42" ht="15.95" customHeight="1" thickBot="1">
      <c r="A5" s="28"/>
      <c r="B5" s="28"/>
      <c r="C5" s="28"/>
      <c r="D5" s="41"/>
      <c r="E5" s="41"/>
      <c r="F5" s="28"/>
      <c r="G5" s="28"/>
      <c r="H5" s="39"/>
      <c r="I5" s="40"/>
      <c r="J5" s="28"/>
      <c r="K5" s="36"/>
      <c r="L5" s="36"/>
      <c r="M5" s="36"/>
      <c r="N5" s="36"/>
      <c r="O5" s="27"/>
      <c r="P5" s="315" t="s">
        <v>31</v>
      </c>
      <c r="Q5" s="316"/>
      <c r="R5" s="316"/>
      <c r="S5" s="316" t="s">
        <v>32</v>
      </c>
      <c r="T5" s="316"/>
      <c r="U5" s="317"/>
      <c r="V5" s="318">
        <f>SUM(V7+W7)</f>
        <v>5.0208333333333321</v>
      </c>
      <c r="W5" s="319"/>
      <c r="X5" s="320">
        <f>SUM(X7+Y7)</f>
        <v>1.5624999999999998</v>
      </c>
      <c r="Y5" s="320"/>
      <c r="Z5" s="319">
        <f>SUM(Z7+AA7)</f>
        <v>0.14583333333333304</v>
      </c>
      <c r="AA5" s="319"/>
      <c r="AB5" s="319">
        <f>SUMPRODUCT((MONTH($D$10:$D$42=$E$8)*($C$10:$C$42&lt;&gt;"")*($AB$10:$AC$42)))</f>
        <v>6.7291666666666652</v>
      </c>
      <c r="AC5" s="321"/>
      <c r="AD5" s="28"/>
      <c r="AE5" s="300"/>
      <c r="AF5" s="301"/>
      <c r="AG5" s="28"/>
      <c r="AH5" s="21" t="s">
        <v>1</v>
      </c>
      <c r="AI5" s="22">
        <f>SUM(V7)*24</f>
        <v>102.49999999999997</v>
      </c>
      <c r="AJ5" s="131">
        <v>9.93</v>
      </c>
      <c r="AK5" s="274">
        <f t="shared" ref="AK5:AK10" si="0">AI5*AJ5</f>
        <v>1017.8249999999997</v>
      </c>
      <c r="AL5" s="28"/>
      <c r="AM5" s="28"/>
      <c r="AN5" s="28"/>
      <c r="AO5" s="28"/>
      <c r="AP5" s="28"/>
    </row>
    <row r="6" spans="1:42" ht="15.95" customHeight="1" thickBot="1">
      <c r="A6" s="28"/>
      <c r="B6" s="54"/>
      <c r="C6" s="90"/>
      <c r="D6" s="302" t="str">
        <f>UPPER(TEXT($D10,"mmmm aaaa"))</f>
        <v>JANVIER 2016</v>
      </c>
      <c r="E6" s="199" t="s">
        <v>37</v>
      </c>
      <c r="F6" s="55">
        <v>0.875</v>
      </c>
      <c r="G6" s="28"/>
      <c r="H6" s="28"/>
      <c r="I6" s="28"/>
      <c r="J6" s="40"/>
      <c r="K6" s="28"/>
      <c r="L6" s="28"/>
      <c r="M6" s="28"/>
      <c r="N6" s="28"/>
      <c r="O6" s="43"/>
      <c r="P6" s="64" t="s">
        <v>30</v>
      </c>
      <c r="Q6" s="65" t="s">
        <v>28</v>
      </c>
      <c r="R6" s="65" t="s">
        <v>29</v>
      </c>
      <c r="S6" s="65" t="s">
        <v>30</v>
      </c>
      <c r="T6" s="65" t="s">
        <v>28</v>
      </c>
      <c r="U6" s="66" t="s">
        <v>29</v>
      </c>
      <c r="V6" s="70" t="s">
        <v>40</v>
      </c>
      <c r="W6" s="67" t="s">
        <v>41</v>
      </c>
      <c r="X6" s="69" t="s">
        <v>49</v>
      </c>
      <c r="Y6" s="69" t="s">
        <v>50</v>
      </c>
      <c r="Z6" s="67" t="s">
        <v>42</v>
      </c>
      <c r="AA6" s="67" t="s">
        <v>43</v>
      </c>
      <c r="AB6" s="67" t="s">
        <v>1</v>
      </c>
      <c r="AC6" s="68" t="s">
        <v>18</v>
      </c>
      <c r="AD6" s="28"/>
      <c r="AE6" s="111" t="s">
        <v>67</v>
      </c>
      <c r="AF6" s="237">
        <f>SUM(N10:N40)</f>
        <v>7.7291666666666661</v>
      </c>
      <c r="AG6" s="28"/>
      <c r="AH6" s="10" t="s">
        <v>18</v>
      </c>
      <c r="AI6" s="2">
        <f>SUM(W7)*24</f>
        <v>18</v>
      </c>
      <c r="AJ6" s="132">
        <v>0.99299999999999999</v>
      </c>
      <c r="AK6" s="275">
        <f t="shared" si="0"/>
        <v>17.873999999999999</v>
      </c>
      <c r="AL6" s="28"/>
      <c r="AM6" s="28"/>
      <c r="AN6" s="28"/>
      <c r="AO6" s="28"/>
      <c r="AP6" s="28"/>
    </row>
    <row r="7" spans="1:42" ht="15.95" customHeight="1" thickBot="1">
      <c r="A7" s="28"/>
      <c r="B7" s="54"/>
      <c r="C7" s="90"/>
      <c r="D7" s="303"/>
      <c r="E7" s="200" t="s">
        <v>38</v>
      </c>
      <c r="F7" s="56">
        <v>0.25</v>
      </c>
      <c r="G7" s="28"/>
      <c r="H7" s="42"/>
      <c r="I7" s="42"/>
      <c r="J7" s="28"/>
      <c r="K7" s="28"/>
      <c r="L7" s="305" t="s">
        <v>55</v>
      </c>
      <c r="M7" s="306"/>
      <c r="N7" s="58" t="s">
        <v>34</v>
      </c>
      <c r="O7" s="307" t="s">
        <v>0</v>
      </c>
      <c r="P7" s="71" t="str">
        <f>TEXT(P8,"[hh]:mm")&amp;"h"&amp;" à "&amp;TEXT(P9,"[hh]:mm")&amp;"h"</f>
        <v>00:00h à 06:00h</v>
      </c>
      <c r="Q7" s="72" t="str">
        <f>TEXT(Q8,"[hh]:mm")&amp;"h"&amp;" à "&amp;TEXT(Q9,"[hh]:mm")&amp;"h"</f>
        <v>06:00h à 21:00h</v>
      </c>
      <c r="R7" s="72" t="str">
        <f>TEXT(R8,"[hh]:mm")&amp;"h"&amp;" à "&amp;TEXT(R9,"[hh]:mm")&amp;"h"</f>
        <v>21:00h à 24:00h</v>
      </c>
      <c r="S7" s="73" t="str">
        <f>TEXT(S8,"[hh]:mm")&amp;"h"&amp;" à "&amp;TEXT(S9,"hh:mm")&amp;"h"</f>
        <v>24:00h à 06:00h</v>
      </c>
      <c r="T7" s="72" t="str">
        <f>TEXT(T8,"hh:mm")&amp;"h"&amp;" à "&amp;TEXT(T9,"hh:mm")&amp;"h"</f>
        <v>06:00h à 21:00h</v>
      </c>
      <c r="U7" s="74" t="str">
        <f>TEXT(U8,"hh:mm")&amp;"h"&amp;" à "&amp;TEXT(U9-24/24,"[hh]:mm")&amp;"h"</f>
        <v>21:00h à 24:00h</v>
      </c>
      <c r="V7" s="84">
        <f>SUMIF(D10:D40,"&gt;0",V10:V40)</f>
        <v>4.2708333333333321</v>
      </c>
      <c r="W7" s="83">
        <f>SUMIF(D10:D40,"&gt;0",W10:W40)</f>
        <v>0.75</v>
      </c>
      <c r="X7" s="239">
        <f>SUMPRODUCT((WEEKDAY($D$10:$D$40)=1)*($AB$10:$AB$40))</f>
        <v>1.145833333333333</v>
      </c>
      <c r="Y7" s="239">
        <f>SUMPRODUCT((WEEKDAY($D$10:$D$40)=1)*($AC$10:$AC$40))</f>
        <v>0.41666666666666674</v>
      </c>
      <c r="Z7" s="83">
        <f>SUMPRODUCT(($C$10:$C$40="férié")*($Z$10:$Z$40))</f>
        <v>2.0833333333333037E-2</v>
      </c>
      <c r="AA7" s="83">
        <f>SUMPRODUCT(($C$10:$C$40="férié")*($AA$10:$AA$40))</f>
        <v>0.125</v>
      </c>
      <c r="AB7" s="83">
        <f>SUMIF(D10:D40,"&gt;0",AB10:AB40)</f>
        <v>5.4374999999999982</v>
      </c>
      <c r="AC7" s="85">
        <f>SUMIF(D10:D40,"&gt;0",AC10:AC40)</f>
        <v>1.2916666666666667</v>
      </c>
      <c r="AD7" s="28"/>
      <c r="AE7" s="310"/>
      <c r="AF7" s="311"/>
      <c r="AG7" s="28"/>
      <c r="AH7" s="10" t="s">
        <v>20</v>
      </c>
      <c r="AI7" s="2">
        <f>X7*24</f>
        <v>27.499999999999993</v>
      </c>
      <c r="AJ7" s="132">
        <v>0.99299999999999999</v>
      </c>
      <c r="AK7" s="275">
        <f t="shared" si="0"/>
        <v>27.307499999999994</v>
      </c>
      <c r="AL7" s="28"/>
      <c r="AM7" s="28"/>
      <c r="AN7" s="28"/>
      <c r="AO7" s="28"/>
      <c r="AP7" s="28"/>
    </row>
    <row r="8" spans="1:42" ht="15.95" customHeight="1" thickBot="1">
      <c r="A8" s="28"/>
      <c r="B8" s="28"/>
      <c r="C8" s="28"/>
      <c r="D8" s="304"/>
      <c r="E8" s="201" t="s">
        <v>10</v>
      </c>
      <c r="F8" s="277"/>
      <c r="G8" s="276" t="s">
        <v>34</v>
      </c>
      <c r="H8" s="58" t="s">
        <v>34</v>
      </c>
      <c r="I8" s="58" t="s">
        <v>34</v>
      </c>
      <c r="J8" s="58" t="s">
        <v>34</v>
      </c>
      <c r="K8" s="62" t="s">
        <v>34</v>
      </c>
      <c r="L8" s="65" t="s">
        <v>47</v>
      </c>
      <c r="M8" s="198" t="s">
        <v>48</v>
      </c>
      <c r="N8" s="203" t="s">
        <v>11</v>
      </c>
      <c r="O8" s="308"/>
      <c r="P8" s="75">
        <v>0</v>
      </c>
      <c r="Q8" s="76">
        <f>IF(ISBLANK(F7),0/24,P9)</f>
        <v>0.25</v>
      </c>
      <c r="R8" s="76">
        <f>Q9</f>
        <v>0.875</v>
      </c>
      <c r="S8" s="77">
        <f>R9</f>
        <v>1</v>
      </c>
      <c r="T8" s="77">
        <f>S9</f>
        <v>1.25</v>
      </c>
      <c r="U8" s="78">
        <f>T9</f>
        <v>1.875</v>
      </c>
      <c r="V8" s="295" t="s">
        <v>44</v>
      </c>
      <c r="W8" s="296"/>
      <c r="X8" s="312" t="s">
        <v>4</v>
      </c>
      <c r="Y8" s="312"/>
      <c r="Z8" s="296" t="s">
        <v>3</v>
      </c>
      <c r="AA8" s="296"/>
      <c r="AB8" s="296" t="s">
        <v>2</v>
      </c>
      <c r="AC8" s="298"/>
      <c r="AD8" s="43"/>
      <c r="AE8" s="111" t="s">
        <v>61</v>
      </c>
      <c r="AF8" s="112">
        <f>SUMPRODUCT((($C$10:$C$40="férié")*(WEEKDAY($D$10:$D$40)&lt;&gt;1)+($C$10:$C$40="se"))*($N$10:$N$40&gt;0))</f>
        <v>12</v>
      </c>
      <c r="AG8" s="28"/>
      <c r="AH8" s="10" t="s">
        <v>19</v>
      </c>
      <c r="AI8" s="2">
        <f>Y7*24</f>
        <v>10.000000000000002</v>
      </c>
      <c r="AJ8" s="132">
        <v>1.88</v>
      </c>
      <c r="AK8" s="275">
        <f t="shared" si="0"/>
        <v>18.8</v>
      </c>
      <c r="AL8" s="28"/>
      <c r="AM8" s="28"/>
      <c r="AN8" s="28"/>
      <c r="AO8" s="28"/>
      <c r="AP8" s="28"/>
    </row>
    <row r="9" spans="1:42" ht="15.95" customHeight="1" thickBot="1">
      <c r="A9" s="28"/>
      <c r="B9" s="205" t="s">
        <v>5</v>
      </c>
      <c r="C9" s="206" t="s">
        <v>25</v>
      </c>
      <c r="D9" s="61" t="s">
        <v>12</v>
      </c>
      <c r="E9" s="61" t="s">
        <v>7</v>
      </c>
      <c r="F9" s="229" t="s">
        <v>13</v>
      </c>
      <c r="G9" s="59" t="s">
        <v>35</v>
      </c>
      <c r="H9" s="59" t="s">
        <v>36</v>
      </c>
      <c r="I9" s="60" t="s">
        <v>87</v>
      </c>
      <c r="J9" s="59" t="s">
        <v>45</v>
      </c>
      <c r="K9" s="63" t="s">
        <v>46</v>
      </c>
      <c r="L9" s="202">
        <f>SUM(L10:L40)</f>
        <v>14</v>
      </c>
      <c r="M9" s="230">
        <f>SUM(M10:M40)</f>
        <v>1.6041666666666656</v>
      </c>
      <c r="N9" s="204" t="s">
        <v>108</v>
      </c>
      <c r="O9" s="309"/>
      <c r="P9" s="79">
        <f>IF(ISBLANK(F7),"",F7)</f>
        <v>0.25</v>
      </c>
      <c r="Q9" s="80">
        <f>F6</f>
        <v>0.875</v>
      </c>
      <c r="R9" s="81">
        <f>24/24</f>
        <v>1</v>
      </c>
      <c r="S9" s="81">
        <f>IF(ISBLANK(F7),Q9+24/24,IF(P9=0/24,Q9+24/24,P9+24/24))</f>
        <v>1.25</v>
      </c>
      <c r="T9" s="81">
        <f>Q9+24/24</f>
        <v>1.875</v>
      </c>
      <c r="U9" s="82">
        <f>R9+24/24</f>
        <v>2</v>
      </c>
      <c r="V9" s="313">
        <f>SUMPRODUCT((($C$10:$C$40="férié")*(WEEKDAY($D$10:$D$40)&lt;&gt;1)+($C$10:$C$40="se"))*($N$10:$N$40&gt;0))</f>
        <v>12</v>
      </c>
      <c r="W9" s="314"/>
      <c r="X9" s="334">
        <f>SUMPRODUCT((WEEKDAY($D$10:$D$40)=1)*($N$10:$N$40&gt;0))</f>
        <v>3</v>
      </c>
      <c r="Y9" s="334"/>
      <c r="Z9" s="314">
        <f>SUMPRODUCT(($C$10:$C$40="férié")*($N$10:$N$40&gt;0))</f>
        <v>1</v>
      </c>
      <c r="AA9" s="314"/>
      <c r="AB9" s="314">
        <f>COUNTA(G10:G40)</f>
        <v>15</v>
      </c>
      <c r="AC9" s="335"/>
      <c r="AD9" s="43"/>
      <c r="AE9" s="310"/>
      <c r="AF9" s="311"/>
      <c r="AG9" s="28"/>
      <c r="AH9" s="10" t="s">
        <v>21</v>
      </c>
      <c r="AI9" s="2">
        <f>Z5*24</f>
        <v>3.4999999999999929</v>
      </c>
      <c r="AJ9" s="132">
        <v>9.93</v>
      </c>
      <c r="AK9" s="275">
        <f t="shared" si="0"/>
        <v>34.754999999999932</v>
      </c>
      <c r="AL9" s="28"/>
      <c r="AM9" s="28"/>
      <c r="AN9" s="28"/>
      <c r="AO9" s="28"/>
      <c r="AP9" s="28"/>
    </row>
    <row r="10" spans="1:42" ht="15.75">
      <c r="A10" s="28"/>
      <c r="B10" s="207">
        <v>1</v>
      </c>
      <c r="C10" s="57" t="str">
        <f t="shared" ref="C10:C40" si="1">IF(D10=0,0,IF(COUNTIF(Fériés,D10)&gt;0,"Férié",IF(WEEKDAY(D10,2)&lt;=6,"Se","Dim")))</f>
        <v>Férié</v>
      </c>
      <c r="D10" s="175">
        <f>DATE(An,1,1)</f>
        <v>42370</v>
      </c>
      <c r="E10" s="136" t="s">
        <v>125</v>
      </c>
      <c r="F10" s="136" t="s">
        <v>56</v>
      </c>
      <c r="G10" s="137">
        <v>0.85416666666666696</v>
      </c>
      <c r="H10" s="137">
        <v>0.35416666666666669</v>
      </c>
      <c r="I10" s="278">
        <f t="shared" ref="I10:I40" si="2">IF(OR(D10="",G10="",H10=""),"",IF(COUNT(F$6:F$7)=1,"",IF(H10&gt;G10,H10-G10,MOD(H10+24/24-G10,1))))</f>
        <v>0.49999999999999978</v>
      </c>
      <c r="J10" s="140"/>
      <c r="K10" s="141"/>
      <c r="L10" s="264">
        <f>IF(N10*24&gt;=6,1,"")</f>
        <v>1</v>
      </c>
      <c r="M10" s="265" t="str">
        <f t="shared" ref="M10:M40" si="3">IF(E10="Maitre chien",I10+J10+K10,"")</f>
        <v/>
      </c>
      <c r="N10" s="231">
        <f t="shared" ref="N10:N40" si="4">SUM(I10,J10,K10)</f>
        <v>0.49999999999999978</v>
      </c>
      <c r="O10" s="144"/>
      <c r="P10" s="99">
        <f t="shared" ref="P10:P40" si="5">IF(OR($D10="",I10="",P$9=""),"",IF($G10&gt;$H10,MAX(,MIN(P$9,$H10+24/24)-MAX(P$8,$G10)),MAX(,MIN(P$9,$I10)-MAX(P$8,$G10))))</f>
        <v>0</v>
      </c>
      <c r="Q10" s="100">
        <f>IF(OR($D10="",P10="",Q$9=""),"",IF($G10&gt;$H10,MAX(,MIN(Q$9,$H10+24/24)-MAX(Q$8,$G10)),MAX(,MIN(Q$9,$H10)-MAX(Q$8,$G10))))</f>
        <v>2.0833333333333037E-2</v>
      </c>
      <c r="R10" s="101">
        <f t="shared" ref="Q10:R29" si="6">IF(OR($D10="",Q10="",R$9=""),"",IF($G10&gt;$H10,MAX(,MIN(R$9,$H10+24/24)-MAX(R$8,$G10)),MAX(,MIN(R$9,$H10)-MAX(R$8,$G10))))</f>
        <v>0.125</v>
      </c>
      <c r="S10" s="102"/>
      <c r="T10" s="103"/>
      <c r="U10" s="101"/>
      <c r="V10" s="240">
        <f>SUMPRODUCT(($C$10="se")*($AB$10))</f>
        <v>0</v>
      </c>
      <c r="W10" s="241">
        <f>SUMPRODUCT(($C$10="se")*($AC$10))</f>
        <v>0</v>
      </c>
      <c r="X10" s="242">
        <f t="shared" ref="X10:X40" si="7">(WEEKDAY($D10)=1)*($AB10)</f>
        <v>0</v>
      </c>
      <c r="Y10" s="243">
        <f t="shared" ref="Y10:Y40" si="8">(WEEKDAY($D10)=1)*($AC10)</f>
        <v>0</v>
      </c>
      <c r="Z10" s="258">
        <f>SUMPRODUCT(($C$10="férié")*($AB$10))</f>
        <v>2.0833333333333037E-2</v>
      </c>
      <c r="AA10" s="259">
        <f>SUMPRODUCT(($C$10="férié")*($AC$10))</f>
        <v>0.125</v>
      </c>
      <c r="AB10" s="252">
        <f t="shared" ref="AB10:AB40" si="9">SUM(J10,Q10,T10)</f>
        <v>2.0833333333333037E-2</v>
      </c>
      <c r="AC10" s="253">
        <f t="shared" ref="AC10:AC40" si="10">SUM(K10,P10,R10,S10,U10)</f>
        <v>0.125</v>
      </c>
      <c r="AD10" s="43"/>
      <c r="AE10" s="111" t="s">
        <v>71</v>
      </c>
      <c r="AF10" s="237">
        <f>SUMIF(D10:D40,"&gt;0",AB10:AB40)</f>
        <v>5.4374999999999982</v>
      </c>
      <c r="AG10" s="28"/>
      <c r="AH10" s="12" t="s">
        <v>22</v>
      </c>
      <c r="AI10" s="2">
        <f>SUM(AI5:AI9)</f>
        <v>161.49999999999997</v>
      </c>
      <c r="AJ10" s="132">
        <v>0.13100000000000001</v>
      </c>
      <c r="AK10" s="275">
        <f t="shared" si="0"/>
        <v>21.156499999999998</v>
      </c>
      <c r="AL10" s="28"/>
      <c r="AM10" s="28"/>
      <c r="AN10" s="28"/>
      <c r="AO10" s="28"/>
      <c r="AP10" s="28"/>
    </row>
    <row r="11" spans="1:42" ht="16.5" thickBot="1">
      <c r="A11" s="28"/>
      <c r="B11" s="207">
        <v>2</v>
      </c>
      <c r="C11" s="57" t="str">
        <f t="shared" si="1"/>
        <v>Se</v>
      </c>
      <c r="D11" s="176">
        <f>IF(D10=0,0,IF(MONTH(D10+1)=MONTH($D$10),D10+1,0))</f>
        <v>42371</v>
      </c>
      <c r="E11" s="138" t="s">
        <v>125</v>
      </c>
      <c r="F11" s="138" t="s">
        <v>56</v>
      </c>
      <c r="G11" s="139">
        <v>0.85416666666666696</v>
      </c>
      <c r="H11" s="139">
        <v>0.35416666666666702</v>
      </c>
      <c r="I11" s="279">
        <f t="shared" si="2"/>
        <v>0.5</v>
      </c>
      <c r="J11" s="142"/>
      <c r="K11" s="143"/>
      <c r="L11" s="266">
        <f t="shared" ref="L11:L40" si="11">IF(N11*24&gt;=6,1,"")</f>
        <v>1</v>
      </c>
      <c r="M11" s="267" t="str">
        <f t="shared" si="3"/>
        <v/>
      </c>
      <c r="N11" s="232">
        <f t="shared" si="4"/>
        <v>0.5</v>
      </c>
      <c r="O11" s="145"/>
      <c r="P11" s="104">
        <f t="shared" si="5"/>
        <v>0</v>
      </c>
      <c r="Q11" s="105">
        <f t="shared" si="6"/>
        <v>2.0833333333333037E-2</v>
      </c>
      <c r="R11" s="106">
        <f t="shared" si="6"/>
        <v>0.125</v>
      </c>
      <c r="S11" s="107">
        <f>IF(OR(R10="",S$9=""),"",IF($G10&gt;$H10,MAX(,MIN(S$9,$H10+24/24)-MAX(S$8,$G10)),MAX(,MIN(S$9,$H10)-MAX(S$8,$G10))))</f>
        <v>0.25</v>
      </c>
      <c r="T11" s="108">
        <f>IF(OR(S11="",T$9=""),"",IF($G10&gt;$H10,MAX(,MIN(T$9,$H10+24/24)-MAX(T$8,$G10)),MAX(,MIN(T$9,$H10)-MAX(T$8,$G10))))</f>
        <v>0.10416666666666674</v>
      </c>
      <c r="U11" s="106">
        <f>IF(OR(T11="",U$9=""),"",IF($G10&gt;$H10,MAX(,MIN(U$9,$H10+24/24)-MAX(U$8,$G10)),MAX(,MIN(U$9,$H10)-MAX(U$8,$G10))))</f>
        <v>0</v>
      </c>
      <c r="V11" s="244">
        <f>SUMPRODUCT(($C$11="se")*($AB$11))</f>
        <v>0.12499999999999978</v>
      </c>
      <c r="W11" s="245">
        <f>SUMPRODUCT(($C$11="se")*($AC$11))</f>
        <v>0.375</v>
      </c>
      <c r="X11" s="246">
        <f t="shared" si="7"/>
        <v>0</v>
      </c>
      <c r="Y11" s="247">
        <f t="shared" si="8"/>
        <v>0</v>
      </c>
      <c r="Z11" s="260">
        <f>SUMPRODUCT(($C$11="férié")*($AB$11))</f>
        <v>0</v>
      </c>
      <c r="AA11" s="261">
        <f>SUMPRODUCT(($C$11="férié")*($AC$11))</f>
        <v>0</v>
      </c>
      <c r="AB11" s="254">
        <f t="shared" si="9"/>
        <v>0.12499999999999978</v>
      </c>
      <c r="AC11" s="255">
        <f t="shared" si="10"/>
        <v>0.375</v>
      </c>
      <c r="AD11" s="43"/>
      <c r="AE11" s="336"/>
      <c r="AF11" s="337"/>
      <c r="AG11" s="28"/>
      <c r="AH11" s="13" t="s">
        <v>24</v>
      </c>
      <c r="AI11" s="14">
        <f>SUM(AI6+AI8)</f>
        <v>28</v>
      </c>
      <c r="AJ11" s="133"/>
      <c r="AK11" s="273"/>
      <c r="AL11" s="28"/>
      <c r="AM11" s="28"/>
      <c r="AN11" s="28"/>
      <c r="AO11" s="28"/>
      <c r="AP11" s="28"/>
    </row>
    <row r="12" spans="1:42" ht="16.5" thickBot="1">
      <c r="A12" s="28"/>
      <c r="B12" s="207">
        <v>3</v>
      </c>
      <c r="C12" s="57" t="str">
        <f t="shared" si="1"/>
        <v>Dim</v>
      </c>
      <c r="D12" s="176">
        <f t="shared" ref="D12:D40" si="12">IF(D11=0,0,IF(MONTH(D11+1)=MONTH($D$10),D11+1,0))</f>
        <v>42372</v>
      </c>
      <c r="E12" s="138" t="s">
        <v>125</v>
      </c>
      <c r="F12" s="138" t="s">
        <v>56</v>
      </c>
      <c r="G12" s="139">
        <v>0.85416666666666696</v>
      </c>
      <c r="H12" s="139">
        <v>0.35416666666666702</v>
      </c>
      <c r="I12" s="279">
        <f t="shared" si="2"/>
        <v>0.5</v>
      </c>
      <c r="J12" s="142"/>
      <c r="K12" s="143"/>
      <c r="L12" s="266">
        <f t="shared" si="11"/>
        <v>1</v>
      </c>
      <c r="M12" s="267" t="str">
        <f t="shared" si="3"/>
        <v/>
      </c>
      <c r="N12" s="232">
        <f t="shared" si="4"/>
        <v>0.5</v>
      </c>
      <c r="O12" s="145"/>
      <c r="P12" s="104">
        <f t="shared" si="5"/>
        <v>0</v>
      </c>
      <c r="Q12" s="105">
        <f t="shared" si="6"/>
        <v>2.0833333333333037E-2</v>
      </c>
      <c r="R12" s="106">
        <f t="shared" si="6"/>
        <v>0.125</v>
      </c>
      <c r="S12" s="107">
        <f t="shared" ref="S12:S40" si="13">IF(OR(R11="",S$9=""),"",IF($G11&gt;$H11,MAX(,MIN(S$9,$H11+24/24)-MAX(S$8,$G11)),MAX(,MIN(S$9,$H11)-MAX(S$8,$G11))))</f>
        <v>0.25</v>
      </c>
      <c r="T12" s="108">
        <f t="shared" ref="T12:U27" si="14">IF(OR(S12="",T$9=""),"",IF($G11&gt;$H11,MAX(,MIN(T$9,$H11+24/24)-MAX(T$8,$G11)),MAX(,MIN(T$9,$H11)-MAX(T$8,$G11))))</f>
        <v>0.10416666666666696</v>
      </c>
      <c r="U12" s="106">
        <f t="shared" si="14"/>
        <v>0</v>
      </c>
      <c r="V12" s="244">
        <f>SUMPRODUCT(($C$12="se")*($AB$12))</f>
        <v>0</v>
      </c>
      <c r="W12" s="245">
        <f>SUMPRODUCT(($C$12="se")*($AC$12))</f>
        <v>0</v>
      </c>
      <c r="X12" s="246">
        <f t="shared" si="7"/>
        <v>0.125</v>
      </c>
      <c r="Y12" s="247">
        <f t="shared" si="8"/>
        <v>0.375</v>
      </c>
      <c r="Z12" s="260">
        <f>SUMPRODUCT(($C$12="férié")*($AB$12))</f>
        <v>0</v>
      </c>
      <c r="AA12" s="261">
        <f>SUMPRODUCT(($C$12="férié")*($AC$12))</f>
        <v>0</v>
      </c>
      <c r="AB12" s="254">
        <f t="shared" si="9"/>
        <v>0.125</v>
      </c>
      <c r="AC12" s="255">
        <f t="shared" si="10"/>
        <v>0.375</v>
      </c>
      <c r="AD12" s="43"/>
      <c r="AE12" s="111" t="s">
        <v>72</v>
      </c>
      <c r="AF12" s="237">
        <f>SUMIF(D10:D40,"&gt;0",AC10:AC40)</f>
        <v>1.2916666666666667</v>
      </c>
      <c r="AG12" s="28"/>
      <c r="AH12" s="47"/>
      <c r="AI12" s="40"/>
      <c r="AJ12" s="19" t="s">
        <v>76</v>
      </c>
      <c r="AK12" s="271">
        <f>SUM(AK5:AK11)</f>
        <v>1137.7179999999994</v>
      </c>
      <c r="AL12" s="28"/>
      <c r="AM12" s="28"/>
      <c r="AN12" s="28"/>
      <c r="AO12" s="28"/>
      <c r="AP12" s="28"/>
    </row>
    <row r="13" spans="1:42" ht="16.5" thickBot="1">
      <c r="A13" s="28"/>
      <c r="B13" s="207">
        <v>4</v>
      </c>
      <c r="C13" s="57" t="str">
        <f t="shared" si="1"/>
        <v>Se</v>
      </c>
      <c r="D13" s="176">
        <f t="shared" si="12"/>
        <v>42373</v>
      </c>
      <c r="E13" s="138"/>
      <c r="F13" s="138"/>
      <c r="G13" s="139">
        <v>0.29166666666666669</v>
      </c>
      <c r="H13" s="139">
        <v>0.29166666666666669</v>
      </c>
      <c r="I13" s="438">
        <f>IF(OR(D13="",G13="",H13=""),"",IF(COUNT(F$6:F$7)=1,"",IF(H13&gt;G13,H13-G13,IF(H13=G13,(H13+1)-G13,MOD(H13+24/24-G13,1)))))</f>
        <v>1</v>
      </c>
      <c r="J13" s="142"/>
      <c r="K13" s="143"/>
      <c r="L13" s="266">
        <f t="shared" si="11"/>
        <v>1</v>
      </c>
      <c r="M13" s="267" t="str">
        <f t="shared" si="3"/>
        <v/>
      </c>
      <c r="N13" s="232">
        <f t="shared" si="4"/>
        <v>1</v>
      </c>
      <c r="O13" s="145"/>
      <c r="P13" s="104">
        <f t="shared" si="5"/>
        <v>0</v>
      </c>
      <c r="Q13" s="105">
        <f t="shared" si="6"/>
        <v>0</v>
      </c>
      <c r="R13" s="106">
        <f t="shared" si="6"/>
        <v>0</v>
      </c>
      <c r="S13" s="107">
        <f t="shared" si="13"/>
        <v>0.25</v>
      </c>
      <c r="T13" s="108">
        <f t="shared" si="14"/>
        <v>0.10416666666666696</v>
      </c>
      <c r="U13" s="106">
        <f t="shared" si="14"/>
        <v>0</v>
      </c>
      <c r="V13" s="244">
        <f>SUMPRODUCT(($C$13="se")*($AB$13))</f>
        <v>0.10416666666666696</v>
      </c>
      <c r="W13" s="245">
        <f>SUMPRODUCT(($C$13="se")*($AC$13))</f>
        <v>0.25</v>
      </c>
      <c r="X13" s="246">
        <f t="shared" si="7"/>
        <v>0</v>
      </c>
      <c r="Y13" s="247">
        <f t="shared" si="8"/>
        <v>0</v>
      </c>
      <c r="Z13" s="260">
        <f>SUMPRODUCT(($C$13="férié")*($AB$13))</f>
        <v>0</v>
      </c>
      <c r="AA13" s="261">
        <f>SUMPRODUCT(($C$13="férié")*($AC$13))</f>
        <v>0</v>
      </c>
      <c r="AB13" s="254">
        <f t="shared" si="9"/>
        <v>0.10416666666666696</v>
      </c>
      <c r="AC13" s="255">
        <f t="shared" si="10"/>
        <v>0.25</v>
      </c>
      <c r="AD13" s="43"/>
      <c r="AE13" s="322"/>
      <c r="AF13" s="323"/>
      <c r="AG13" s="28"/>
      <c r="AH13" s="28"/>
      <c r="AI13" s="28"/>
      <c r="AJ13" s="28"/>
      <c r="AK13" s="28"/>
      <c r="AL13" s="28"/>
      <c r="AM13" s="28"/>
      <c r="AN13" s="28"/>
      <c r="AO13" s="28"/>
      <c r="AP13" s="28"/>
    </row>
    <row r="14" spans="1:42" ht="15.75">
      <c r="A14" s="28"/>
      <c r="B14" s="207">
        <v>5</v>
      </c>
      <c r="C14" s="57" t="str">
        <f t="shared" si="1"/>
        <v>Se</v>
      </c>
      <c r="D14" s="176">
        <f t="shared" si="12"/>
        <v>42374</v>
      </c>
      <c r="E14" s="138"/>
      <c r="F14" s="138"/>
      <c r="G14" s="139"/>
      <c r="H14" s="139"/>
      <c r="I14" s="279" t="str">
        <f t="shared" si="2"/>
        <v/>
      </c>
      <c r="J14" s="142"/>
      <c r="K14" s="143"/>
      <c r="L14" s="266" t="str">
        <f t="shared" si="11"/>
        <v/>
      </c>
      <c r="M14" s="267" t="str">
        <f t="shared" si="3"/>
        <v/>
      </c>
      <c r="N14" s="232">
        <f t="shared" si="4"/>
        <v>0</v>
      </c>
      <c r="O14" s="145"/>
      <c r="P14" s="104" t="str">
        <f t="shared" si="5"/>
        <v/>
      </c>
      <c r="Q14" s="105" t="str">
        <f t="shared" si="6"/>
        <v/>
      </c>
      <c r="R14" s="106" t="str">
        <f t="shared" si="6"/>
        <v/>
      </c>
      <c r="S14" s="107">
        <f t="shared" si="13"/>
        <v>0</v>
      </c>
      <c r="T14" s="108">
        <f t="shared" si="14"/>
        <v>0</v>
      </c>
      <c r="U14" s="106">
        <f t="shared" si="14"/>
        <v>0</v>
      </c>
      <c r="V14" s="244">
        <f>SUMPRODUCT(($C$14="se")*($AB$14))</f>
        <v>0</v>
      </c>
      <c r="W14" s="245">
        <f>SUMPRODUCT(($C$14="se")*($AC$14))</f>
        <v>0</v>
      </c>
      <c r="X14" s="246">
        <f t="shared" si="7"/>
        <v>0</v>
      </c>
      <c r="Y14" s="247">
        <f t="shared" si="8"/>
        <v>0</v>
      </c>
      <c r="Z14" s="260">
        <f>SUMPRODUCT(($C$14="férié")*($AB$14))</f>
        <v>0</v>
      </c>
      <c r="AA14" s="261">
        <f>SUMPRODUCT(($C$14="férié")*($AC$14))</f>
        <v>0</v>
      </c>
      <c r="AB14" s="254">
        <f t="shared" si="9"/>
        <v>0</v>
      </c>
      <c r="AC14" s="255">
        <f t="shared" si="10"/>
        <v>0</v>
      </c>
      <c r="AD14" s="43"/>
      <c r="AE14" s="115" t="s">
        <v>81</v>
      </c>
      <c r="AF14" s="116">
        <f>SUMPRODUCT((WEEKDAY($D$10:$D$40)=1)*($N$10:$N$40&gt;0))</f>
        <v>3</v>
      </c>
      <c r="AG14" s="28"/>
      <c r="AH14" s="328" t="s">
        <v>16</v>
      </c>
      <c r="AI14" s="329"/>
      <c r="AJ14" s="329"/>
      <c r="AK14" s="330"/>
      <c r="AL14" s="28"/>
      <c r="AM14" s="28"/>
      <c r="AN14" s="28"/>
      <c r="AO14" s="28"/>
      <c r="AP14" s="28"/>
    </row>
    <row r="15" spans="1:42" ht="15.75">
      <c r="A15" s="28"/>
      <c r="B15" s="207">
        <v>6</v>
      </c>
      <c r="C15" s="57" t="str">
        <f t="shared" si="1"/>
        <v>Se</v>
      </c>
      <c r="D15" s="176">
        <f t="shared" si="12"/>
        <v>42375</v>
      </c>
      <c r="E15" s="138"/>
      <c r="F15" s="138"/>
      <c r="G15" s="139"/>
      <c r="H15" s="139"/>
      <c r="I15" s="279" t="str">
        <f t="shared" si="2"/>
        <v/>
      </c>
      <c r="J15" s="142"/>
      <c r="K15" s="143"/>
      <c r="L15" s="266" t="str">
        <f t="shared" si="11"/>
        <v/>
      </c>
      <c r="M15" s="267" t="str">
        <f t="shared" si="3"/>
        <v/>
      </c>
      <c r="N15" s="232">
        <f t="shared" si="4"/>
        <v>0</v>
      </c>
      <c r="O15" s="145"/>
      <c r="P15" s="104" t="str">
        <f t="shared" si="5"/>
        <v/>
      </c>
      <c r="Q15" s="105" t="str">
        <f t="shared" si="6"/>
        <v/>
      </c>
      <c r="R15" s="106" t="str">
        <f t="shared" si="6"/>
        <v/>
      </c>
      <c r="S15" s="107" t="str">
        <f t="shared" si="13"/>
        <v/>
      </c>
      <c r="T15" s="108" t="str">
        <f t="shared" si="14"/>
        <v/>
      </c>
      <c r="U15" s="106" t="str">
        <f t="shared" si="14"/>
        <v/>
      </c>
      <c r="V15" s="244">
        <f>SUMPRODUCT(($C$15="se")*($AB$15))</f>
        <v>0</v>
      </c>
      <c r="W15" s="245">
        <f>SUMPRODUCT(($C$15="se")*($AC$15))</f>
        <v>0</v>
      </c>
      <c r="X15" s="246">
        <f t="shared" si="7"/>
        <v>0</v>
      </c>
      <c r="Y15" s="247">
        <f t="shared" si="8"/>
        <v>0</v>
      </c>
      <c r="Z15" s="260">
        <f>SUMPRODUCT(($C$15="férié")*($AB$15))</f>
        <v>0</v>
      </c>
      <c r="AA15" s="261">
        <f>SUMPRODUCT(($C$15="férié")*($AC$15))</f>
        <v>0</v>
      </c>
      <c r="AB15" s="254">
        <f t="shared" si="9"/>
        <v>0</v>
      </c>
      <c r="AC15" s="255">
        <f t="shared" si="10"/>
        <v>0</v>
      </c>
      <c r="AD15" s="43"/>
      <c r="AE15" s="310"/>
      <c r="AF15" s="311"/>
      <c r="AG15" s="28"/>
      <c r="AH15" s="95"/>
      <c r="AI15" s="96" t="s">
        <v>11</v>
      </c>
      <c r="AJ15" s="96" t="s">
        <v>23</v>
      </c>
      <c r="AK15" s="97" t="s">
        <v>11</v>
      </c>
      <c r="AL15" s="28"/>
      <c r="AM15" s="28"/>
      <c r="AN15" s="28"/>
      <c r="AO15" s="28"/>
      <c r="AP15" s="28"/>
    </row>
    <row r="16" spans="1:42" ht="15.75">
      <c r="A16" s="28"/>
      <c r="B16" s="207">
        <v>7</v>
      </c>
      <c r="C16" s="57" t="str">
        <f t="shared" si="1"/>
        <v>Se</v>
      </c>
      <c r="D16" s="176">
        <f t="shared" si="12"/>
        <v>42376</v>
      </c>
      <c r="E16" s="138"/>
      <c r="F16" s="138"/>
      <c r="G16" s="139"/>
      <c r="H16" s="139"/>
      <c r="I16" s="279" t="str">
        <f t="shared" si="2"/>
        <v/>
      </c>
      <c r="J16" s="142"/>
      <c r="K16" s="143"/>
      <c r="L16" s="266" t="str">
        <f t="shared" si="11"/>
        <v/>
      </c>
      <c r="M16" s="267" t="str">
        <f t="shared" si="3"/>
        <v/>
      </c>
      <c r="N16" s="232">
        <f t="shared" si="4"/>
        <v>0</v>
      </c>
      <c r="O16" s="145"/>
      <c r="P16" s="104" t="str">
        <f t="shared" si="5"/>
        <v/>
      </c>
      <c r="Q16" s="105" t="str">
        <f t="shared" si="6"/>
        <v/>
      </c>
      <c r="R16" s="106" t="str">
        <f t="shared" si="6"/>
        <v/>
      </c>
      <c r="S16" s="107" t="str">
        <f t="shared" si="13"/>
        <v/>
      </c>
      <c r="T16" s="108" t="str">
        <f t="shared" si="14"/>
        <v/>
      </c>
      <c r="U16" s="106" t="str">
        <f t="shared" si="14"/>
        <v/>
      </c>
      <c r="V16" s="244">
        <f>SUMPRODUCT(($C$16="se")*($AB$16))</f>
        <v>0</v>
      </c>
      <c r="W16" s="245">
        <f>SUMPRODUCT(($C$16="se")*($AC$16))</f>
        <v>0</v>
      </c>
      <c r="X16" s="246">
        <f t="shared" si="7"/>
        <v>0</v>
      </c>
      <c r="Y16" s="247">
        <f t="shared" si="8"/>
        <v>0</v>
      </c>
      <c r="Z16" s="260">
        <f>SUMPRODUCT(($C$16="férié")*($AB$16))</f>
        <v>0</v>
      </c>
      <c r="AA16" s="261">
        <f>SUMPRODUCT(($C$16="férié")*($AC$16))</f>
        <v>0</v>
      </c>
      <c r="AB16" s="254">
        <f t="shared" si="9"/>
        <v>0</v>
      </c>
      <c r="AC16" s="255">
        <f t="shared" si="10"/>
        <v>0</v>
      </c>
      <c r="AD16" s="43"/>
      <c r="AE16" s="115" t="s">
        <v>75</v>
      </c>
      <c r="AF16" s="238">
        <f>SUM(X7+Y7)</f>
        <v>1.5624999999999998</v>
      </c>
      <c r="AG16" s="28"/>
      <c r="AH16" s="16" t="s">
        <v>78</v>
      </c>
      <c r="AI16" s="3">
        <f>SUM(L10:L40)</f>
        <v>14</v>
      </c>
      <c r="AJ16" s="134">
        <v>3.43</v>
      </c>
      <c r="AK16" s="272">
        <f>AI16*AJ16</f>
        <v>48.02</v>
      </c>
      <c r="AL16" s="28"/>
      <c r="AM16" s="28"/>
      <c r="AN16" s="28"/>
      <c r="AO16" s="28"/>
      <c r="AP16" s="28"/>
    </row>
    <row r="17" spans="1:42" ht="16.5" thickBot="1">
      <c r="A17" s="28"/>
      <c r="B17" s="207">
        <v>8</v>
      </c>
      <c r="C17" s="57" t="str">
        <f t="shared" si="1"/>
        <v>Se</v>
      </c>
      <c r="D17" s="176">
        <f t="shared" si="12"/>
        <v>42377</v>
      </c>
      <c r="E17" s="138" t="s">
        <v>27</v>
      </c>
      <c r="F17" s="138" t="s">
        <v>57</v>
      </c>
      <c r="G17" s="139">
        <v>0.29166666666666702</v>
      </c>
      <c r="H17" s="139">
        <v>0.8125</v>
      </c>
      <c r="I17" s="279">
        <f t="shared" si="2"/>
        <v>0.52083333333333304</v>
      </c>
      <c r="J17" s="142">
        <v>4.1666666666666664E-2</v>
      </c>
      <c r="K17" s="143"/>
      <c r="L17" s="266">
        <f t="shared" si="11"/>
        <v>1</v>
      </c>
      <c r="M17" s="267">
        <f t="shared" si="3"/>
        <v>0.56249999999999967</v>
      </c>
      <c r="N17" s="232">
        <f t="shared" si="4"/>
        <v>0.56249999999999967</v>
      </c>
      <c r="O17" s="145"/>
      <c r="P17" s="104">
        <f t="shared" si="5"/>
        <v>0</v>
      </c>
      <c r="Q17" s="105">
        <f t="shared" si="6"/>
        <v>0.52083333333333304</v>
      </c>
      <c r="R17" s="106">
        <f t="shared" si="6"/>
        <v>0</v>
      </c>
      <c r="S17" s="107" t="str">
        <f t="shared" si="13"/>
        <v/>
      </c>
      <c r="T17" s="108" t="str">
        <f t="shared" si="14"/>
        <v/>
      </c>
      <c r="U17" s="106" t="str">
        <f t="shared" si="14"/>
        <v/>
      </c>
      <c r="V17" s="244">
        <f>SUMPRODUCT(($C$17="se")*($AB$17))</f>
        <v>0.56249999999999967</v>
      </c>
      <c r="W17" s="245">
        <f>SUMPRODUCT(($C$17="se")*($AC$17))</f>
        <v>0</v>
      </c>
      <c r="X17" s="246">
        <f t="shared" si="7"/>
        <v>0</v>
      </c>
      <c r="Y17" s="247">
        <f t="shared" si="8"/>
        <v>0</v>
      </c>
      <c r="Z17" s="260">
        <f>SUMPRODUCT(($C$17="férié")*($AB$17))</f>
        <v>0</v>
      </c>
      <c r="AA17" s="261">
        <f>SUMPRODUCT(($C$17="férié")*($AC$17))</f>
        <v>0</v>
      </c>
      <c r="AB17" s="254">
        <f t="shared" si="9"/>
        <v>0.56249999999999967</v>
      </c>
      <c r="AC17" s="255">
        <f t="shared" si="10"/>
        <v>0</v>
      </c>
      <c r="AD17" s="43"/>
      <c r="AE17" s="310"/>
      <c r="AF17" s="311"/>
      <c r="AG17" s="28"/>
      <c r="AH17" s="18" t="s">
        <v>77</v>
      </c>
      <c r="AI17" s="98">
        <f>SUM(M10:M40)*24</f>
        <v>38.499999999999972</v>
      </c>
      <c r="AJ17" s="133">
        <v>0.81</v>
      </c>
      <c r="AK17" s="270">
        <f>AI17*AJ17</f>
        <v>31.184999999999977</v>
      </c>
      <c r="AL17" s="28"/>
      <c r="AM17" s="28"/>
      <c r="AN17" s="28"/>
      <c r="AO17" s="28"/>
      <c r="AP17" s="28"/>
    </row>
    <row r="18" spans="1:42" ht="16.5" thickBot="1">
      <c r="A18" s="28"/>
      <c r="B18" s="207">
        <v>9</v>
      </c>
      <c r="C18" s="57" t="str">
        <f t="shared" si="1"/>
        <v>Se</v>
      </c>
      <c r="D18" s="176">
        <f t="shared" si="12"/>
        <v>42378</v>
      </c>
      <c r="E18" s="138" t="s">
        <v>27</v>
      </c>
      <c r="F18" s="138" t="s">
        <v>57</v>
      </c>
      <c r="G18" s="139">
        <v>0.29166666666666702</v>
      </c>
      <c r="H18" s="139">
        <v>0.8125</v>
      </c>
      <c r="I18" s="279">
        <f t="shared" si="2"/>
        <v>0.52083333333333304</v>
      </c>
      <c r="J18" s="142"/>
      <c r="K18" s="143"/>
      <c r="L18" s="266">
        <f t="shared" si="11"/>
        <v>1</v>
      </c>
      <c r="M18" s="267">
        <f t="shared" si="3"/>
        <v>0.52083333333333304</v>
      </c>
      <c r="N18" s="232">
        <f t="shared" si="4"/>
        <v>0.52083333333333304</v>
      </c>
      <c r="O18" s="145"/>
      <c r="P18" s="104">
        <f t="shared" si="5"/>
        <v>0</v>
      </c>
      <c r="Q18" s="105">
        <f t="shared" si="6"/>
        <v>0.52083333333333304</v>
      </c>
      <c r="R18" s="106">
        <f t="shared" si="6"/>
        <v>0</v>
      </c>
      <c r="S18" s="107">
        <f t="shared" si="13"/>
        <v>0</v>
      </c>
      <c r="T18" s="108">
        <f t="shared" si="14"/>
        <v>0</v>
      </c>
      <c r="U18" s="106">
        <f t="shared" si="14"/>
        <v>0</v>
      </c>
      <c r="V18" s="244">
        <f>SUMPRODUCT(($C$18="se")*($AB$18))</f>
        <v>0.52083333333333304</v>
      </c>
      <c r="W18" s="245">
        <f>SUMPRODUCT(($C$18="se")*($AC$18))</f>
        <v>0</v>
      </c>
      <c r="X18" s="246">
        <f t="shared" si="7"/>
        <v>0</v>
      </c>
      <c r="Y18" s="247">
        <f t="shared" si="8"/>
        <v>0</v>
      </c>
      <c r="Z18" s="260">
        <f>SUMPRODUCT(($C$18="férié")*($AB$18))</f>
        <v>0</v>
      </c>
      <c r="AA18" s="261">
        <f>SUMPRODUCT(($C$18="férié")*($AC$18))</f>
        <v>0</v>
      </c>
      <c r="AB18" s="254">
        <f t="shared" si="9"/>
        <v>0.52083333333333304</v>
      </c>
      <c r="AC18" s="255">
        <f t="shared" si="10"/>
        <v>0</v>
      </c>
      <c r="AD18" s="43"/>
      <c r="AE18" s="111" t="s">
        <v>73</v>
      </c>
      <c r="AF18" s="237">
        <f>SUMPRODUCT(($C$10:$C$40="dim")*($AB$10:$AB$40))</f>
        <v>1.145833333333333</v>
      </c>
      <c r="AG18" s="28"/>
      <c r="AH18" s="48"/>
      <c r="AI18" s="49"/>
      <c r="AJ18" s="19" t="s">
        <v>76</v>
      </c>
      <c r="AK18" s="271">
        <f>SUM(AK16:AK17)</f>
        <v>79.204999999999984</v>
      </c>
      <c r="AL18" s="28"/>
      <c r="AM18" s="28"/>
      <c r="AN18" s="28"/>
      <c r="AO18" s="28"/>
      <c r="AP18" s="28"/>
    </row>
    <row r="19" spans="1:42" ht="16.5" thickBot="1">
      <c r="A19" s="28"/>
      <c r="B19" s="207">
        <v>10</v>
      </c>
      <c r="C19" s="57" t="str">
        <f t="shared" si="1"/>
        <v>Dim</v>
      </c>
      <c r="D19" s="176">
        <f t="shared" si="12"/>
        <v>42379</v>
      </c>
      <c r="E19" s="138" t="s">
        <v>27</v>
      </c>
      <c r="F19" s="138" t="s">
        <v>57</v>
      </c>
      <c r="G19" s="139">
        <v>0.29166666666666702</v>
      </c>
      <c r="H19" s="139">
        <v>0.8125</v>
      </c>
      <c r="I19" s="279">
        <f t="shared" si="2"/>
        <v>0.52083333333333304</v>
      </c>
      <c r="J19" s="142"/>
      <c r="K19" s="143"/>
      <c r="L19" s="266">
        <f t="shared" si="11"/>
        <v>1</v>
      </c>
      <c r="M19" s="267">
        <f t="shared" si="3"/>
        <v>0.52083333333333304</v>
      </c>
      <c r="N19" s="232">
        <f t="shared" si="4"/>
        <v>0.52083333333333304</v>
      </c>
      <c r="O19" s="145"/>
      <c r="P19" s="104">
        <f t="shared" si="5"/>
        <v>0</v>
      </c>
      <c r="Q19" s="105">
        <f t="shared" si="6"/>
        <v>0.52083333333333304</v>
      </c>
      <c r="R19" s="106">
        <f t="shared" si="6"/>
        <v>0</v>
      </c>
      <c r="S19" s="107">
        <f t="shared" si="13"/>
        <v>0</v>
      </c>
      <c r="T19" s="108">
        <f t="shared" si="14"/>
        <v>0</v>
      </c>
      <c r="U19" s="106">
        <f t="shared" si="14"/>
        <v>0</v>
      </c>
      <c r="V19" s="244">
        <f>SUMPRODUCT(($C$19="se")*($AB$19))</f>
        <v>0</v>
      </c>
      <c r="W19" s="245">
        <f>SUMPRODUCT(($C$19="se")*($AC$19))</f>
        <v>0</v>
      </c>
      <c r="X19" s="246">
        <f t="shared" si="7"/>
        <v>0.52083333333333304</v>
      </c>
      <c r="Y19" s="247">
        <f t="shared" si="8"/>
        <v>0</v>
      </c>
      <c r="Z19" s="260">
        <f>SUMPRODUCT(($C$19="férié")*($AB$19))</f>
        <v>0</v>
      </c>
      <c r="AA19" s="261">
        <f>SUMPRODUCT(($C$19="férié")*($AC$19))</f>
        <v>0</v>
      </c>
      <c r="AB19" s="254">
        <f t="shared" si="9"/>
        <v>0.52083333333333304</v>
      </c>
      <c r="AC19" s="255">
        <f t="shared" si="10"/>
        <v>0</v>
      </c>
      <c r="AD19" s="43"/>
      <c r="AE19" s="322"/>
      <c r="AF19" s="323"/>
      <c r="AG19" s="28"/>
      <c r="AH19" s="28"/>
      <c r="AI19" s="28"/>
      <c r="AJ19" s="28"/>
      <c r="AK19" s="28"/>
      <c r="AL19" s="28"/>
      <c r="AM19" s="28"/>
      <c r="AN19" s="28"/>
      <c r="AO19" s="28"/>
      <c r="AP19" s="28"/>
    </row>
    <row r="20" spans="1:42" ht="15.75">
      <c r="A20" s="28"/>
      <c r="B20" s="207">
        <v>11</v>
      </c>
      <c r="C20" s="57" t="str">
        <f t="shared" si="1"/>
        <v>Se</v>
      </c>
      <c r="D20" s="176">
        <f t="shared" si="12"/>
        <v>42380</v>
      </c>
      <c r="E20" s="138"/>
      <c r="F20" s="138"/>
      <c r="G20" s="139"/>
      <c r="H20" s="139"/>
      <c r="I20" s="279" t="str">
        <f t="shared" si="2"/>
        <v/>
      </c>
      <c r="J20" s="142"/>
      <c r="K20" s="143"/>
      <c r="L20" s="266" t="str">
        <f t="shared" si="11"/>
        <v/>
      </c>
      <c r="M20" s="267" t="str">
        <f t="shared" si="3"/>
        <v/>
      </c>
      <c r="N20" s="232">
        <f t="shared" si="4"/>
        <v>0</v>
      </c>
      <c r="O20" s="145"/>
      <c r="P20" s="104" t="str">
        <f t="shared" si="5"/>
        <v/>
      </c>
      <c r="Q20" s="105" t="str">
        <f t="shared" si="6"/>
        <v/>
      </c>
      <c r="R20" s="106" t="str">
        <f t="shared" si="6"/>
        <v/>
      </c>
      <c r="S20" s="107">
        <f t="shared" si="13"/>
        <v>0</v>
      </c>
      <c r="T20" s="108">
        <f t="shared" si="14"/>
        <v>0</v>
      </c>
      <c r="U20" s="106">
        <f t="shared" si="14"/>
        <v>0</v>
      </c>
      <c r="V20" s="244">
        <f>SUMPRODUCT(($C$20="se")*($AB$20))</f>
        <v>0</v>
      </c>
      <c r="W20" s="245">
        <f>SUMPRODUCT(($C$20="se")*($AC$20))</f>
        <v>0</v>
      </c>
      <c r="X20" s="246">
        <f t="shared" si="7"/>
        <v>0</v>
      </c>
      <c r="Y20" s="247">
        <f t="shared" si="8"/>
        <v>0</v>
      </c>
      <c r="Z20" s="260">
        <f>SUMPRODUCT(($C$20="férié")*($AB$20))</f>
        <v>0</v>
      </c>
      <c r="AA20" s="261">
        <f>SUMPRODUCT(($C$20="férié")*($AC$20))</f>
        <v>0</v>
      </c>
      <c r="AB20" s="254">
        <f t="shared" si="9"/>
        <v>0</v>
      </c>
      <c r="AC20" s="255">
        <f t="shared" si="10"/>
        <v>0</v>
      </c>
      <c r="AD20" s="43"/>
      <c r="AE20" s="111" t="s">
        <v>74</v>
      </c>
      <c r="AF20" s="237">
        <f>SUMPRODUCT(($C$10:$C$40="dim")*($AC$10:$AC$40))</f>
        <v>0.41666666666666674</v>
      </c>
      <c r="AG20" s="28"/>
      <c r="AH20" s="331" t="s">
        <v>82</v>
      </c>
      <c r="AI20" s="332"/>
      <c r="AJ20" s="332"/>
      <c r="AK20" s="333"/>
      <c r="AL20" s="28"/>
      <c r="AM20" s="28"/>
      <c r="AN20" s="28"/>
      <c r="AO20" s="28"/>
      <c r="AP20" s="28"/>
    </row>
    <row r="21" spans="1:42" ht="15.75">
      <c r="A21" s="28"/>
      <c r="B21" s="207">
        <v>12</v>
      </c>
      <c r="C21" s="57" t="str">
        <f t="shared" si="1"/>
        <v>Se</v>
      </c>
      <c r="D21" s="176">
        <f t="shared" si="12"/>
        <v>42381</v>
      </c>
      <c r="E21" s="138"/>
      <c r="F21" s="138"/>
      <c r="G21" s="139"/>
      <c r="H21" s="139"/>
      <c r="I21" s="279" t="str">
        <f t="shared" si="2"/>
        <v/>
      </c>
      <c r="J21" s="142"/>
      <c r="K21" s="143"/>
      <c r="L21" s="266" t="str">
        <f t="shared" si="11"/>
        <v/>
      </c>
      <c r="M21" s="267" t="str">
        <f t="shared" si="3"/>
        <v/>
      </c>
      <c r="N21" s="232">
        <f t="shared" si="4"/>
        <v>0</v>
      </c>
      <c r="O21" s="145"/>
      <c r="P21" s="104" t="str">
        <f t="shared" si="5"/>
        <v/>
      </c>
      <c r="Q21" s="105" t="str">
        <f t="shared" si="6"/>
        <v/>
      </c>
      <c r="R21" s="106" t="str">
        <f t="shared" si="6"/>
        <v/>
      </c>
      <c r="S21" s="107" t="str">
        <f t="shared" si="13"/>
        <v/>
      </c>
      <c r="T21" s="108" t="str">
        <f t="shared" si="14"/>
        <v/>
      </c>
      <c r="U21" s="106" t="str">
        <f t="shared" si="14"/>
        <v/>
      </c>
      <c r="V21" s="244">
        <f>SUMPRODUCT(($C$21="se")*($AB$21))</f>
        <v>0</v>
      </c>
      <c r="W21" s="245">
        <f>SUMPRODUCT(($C$21="se")*($AC$21))</f>
        <v>0</v>
      </c>
      <c r="X21" s="246">
        <f t="shared" si="7"/>
        <v>0</v>
      </c>
      <c r="Y21" s="247">
        <f t="shared" si="8"/>
        <v>0</v>
      </c>
      <c r="Z21" s="260">
        <f>SUMPRODUCT(($C$21="férié")*($AB$21))</f>
        <v>0</v>
      </c>
      <c r="AA21" s="261">
        <f>SUMPRODUCT(($C$21="férié")*($AC$21))</f>
        <v>0</v>
      </c>
      <c r="AB21" s="254">
        <f t="shared" si="9"/>
        <v>0</v>
      </c>
      <c r="AC21" s="255">
        <f t="shared" si="10"/>
        <v>0</v>
      </c>
      <c r="AD21" s="43"/>
      <c r="AE21" s="322"/>
      <c r="AF21" s="323"/>
      <c r="AG21" s="28"/>
      <c r="AH21" s="324" t="str">
        <f>Réglages!Q20</f>
        <v>Carte SST</v>
      </c>
      <c r="AI21" s="325"/>
      <c r="AJ21" s="326">
        <f>Réglages!S20</f>
        <v>42402</v>
      </c>
      <c r="AK21" s="327"/>
      <c r="AL21" s="28"/>
      <c r="AM21" s="28"/>
      <c r="AN21" s="28"/>
      <c r="AO21" s="28"/>
      <c r="AP21" s="28"/>
    </row>
    <row r="22" spans="1:42" ht="15.75">
      <c r="A22" s="28"/>
      <c r="B22" s="207">
        <v>13</v>
      </c>
      <c r="C22" s="57" t="str">
        <f t="shared" si="1"/>
        <v>Se</v>
      </c>
      <c r="D22" s="176">
        <f t="shared" si="12"/>
        <v>42382</v>
      </c>
      <c r="E22" s="138"/>
      <c r="F22" s="138"/>
      <c r="G22" s="139"/>
      <c r="H22" s="139"/>
      <c r="I22" s="279" t="str">
        <f t="shared" si="2"/>
        <v/>
      </c>
      <c r="J22" s="142"/>
      <c r="K22" s="143"/>
      <c r="L22" s="266" t="str">
        <f t="shared" si="11"/>
        <v/>
      </c>
      <c r="M22" s="267" t="str">
        <f t="shared" si="3"/>
        <v/>
      </c>
      <c r="N22" s="232">
        <f t="shared" si="4"/>
        <v>0</v>
      </c>
      <c r="O22" s="145"/>
      <c r="P22" s="104" t="str">
        <f t="shared" si="5"/>
        <v/>
      </c>
      <c r="Q22" s="105" t="str">
        <f t="shared" si="6"/>
        <v/>
      </c>
      <c r="R22" s="106" t="str">
        <f t="shared" si="6"/>
        <v/>
      </c>
      <c r="S22" s="107" t="str">
        <f t="shared" si="13"/>
        <v/>
      </c>
      <c r="T22" s="108" t="str">
        <f t="shared" si="14"/>
        <v/>
      </c>
      <c r="U22" s="106" t="str">
        <f t="shared" si="14"/>
        <v/>
      </c>
      <c r="V22" s="244">
        <f>SUMPRODUCT(($C$22="se")*($AB$22))</f>
        <v>0</v>
      </c>
      <c r="W22" s="245">
        <f>SUMPRODUCT(($C$22="se")*($AC$22))</f>
        <v>0</v>
      </c>
      <c r="X22" s="246">
        <f t="shared" si="7"/>
        <v>0</v>
      </c>
      <c r="Y22" s="247">
        <f t="shared" si="8"/>
        <v>0</v>
      </c>
      <c r="Z22" s="260">
        <f>SUMPRODUCT(($C$22="férié")*($AB$22))</f>
        <v>0</v>
      </c>
      <c r="AA22" s="261">
        <f>SUMPRODUCT(($C$22="férié")*($AC$22))</f>
        <v>0</v>
      </c>
      <c r="AB22" s="254">
        <f t="shared" si="9"/>
        <v>0</v>
      </c>
      <c r="AC22" s="255">
        <f t="shared" si="10"/>
        <v>0</v>
      </c>
      <c r="AD22" s="43"/>
      <c r="AE22" s="111" t="s">
        <v>80</v>
      </c>
      <c r="AF22" s="118">
        <f>SUMPRODUCT(($C$10:$C$40="férié")*($N$10:$N$40&gt;0))</f>
        <v>1</v>
      </c>
      <c r="AG22" s="28"/>
      <c r="AH22" s="347" t="str">
        <f>Réglages!Q21</f>
        <v>HOBS-BE (Manœuvre)</v>
      </c>
      <c r="AI22" s="348"/>
      <c r="AJ22" s="345">
        <f>Réglages!S21</f>
        <v>42461</v>
      </c>
      <c r="AK22" s="346"/>
      <c r="AL22" s="28"/>
      <c r="AM22" s="28"/>
      <c r="AN22" s="28"/>
      <c r="AO22" s="28"/>
      <c r="AP22" s="28"/>
    </row>
    <row r="23" spans="1:42" ht="15.75">
      <c r="A23" s="28"/>
      <c r="B23" s="207">
        <v>14</v>
      </c>
      <c r="C23" s="57" t="str">
        <f t="shared" si="1"/>
        <v>Se</v>
      </c>
      <c r="D23" s="176">
        <f t="shared" si="12"/>
        <v>42383</v>
      </c>
      <c r="E23" s="138"/>
      <c r="F23" s="138"/>
      <c r="G23" s="139"/>
      <c r="H23" s="139"/>
      <c r="I23" s="279" t="str">
        <f t="shared" si="2"/>
        <v/>
      </c>
      <c r="J23" s="142"/>
      <c r="K23" s="143"/>
      <c r="L23" s="266" t="str">
        <f t="shared" si="11"/>
        <v/>
      </c>
      <c r="M23" s="267" t="str">
        <f t="shared" si="3"/>
        <v/>
      </c>
      <c r="N23" s="232">
        <f t="shared" si="4"/>
        <v>0</v>
      </c>
      <c r="O23" s="145"/>
      <c r="P23" s="104" t="str">
        <f t="shared" si="5"/>
        <v/>
      </c>
      <c r="Q23" s="105" t="str">
        <f t="shared" si="6"/>
        <v/>
      </c>
      <c r="R23" s="106" t="str">
        <f t="shared" si="6"/>
        <v/>
      </c>
      <c r="S23" s="107" t="str">
        <f t="shared" si="13"/>
        <v/>
      </c>
      <c r="T23" s="108" t="str">
        <f t="shared" si="14"/>
        <v/>
      </c>
      <c r="U23" s="106" t="str">
        <f t="shared" si="14"/>
        <v/>
      </c>
      <c r="V23" s="244">
        <f>SUMPRODUCT(($C$23="se")*($AB$23))</f>
        <v>0</v>
      </c>
      <c r="W23" s="245">
        <f>SUMPRODUCT(($C$23="se")*($AC$23))</f>
        <v>0</v>
      </c>
      <c r="X23" s="246">
        <f t="shared" si="7"/>
        <v>0</v>
      </c>
      <c r="Y23" s="247">
        <f t="shared" si="8"/>
        <v>0</v>
      </c>
      <c r="Z23" s="260">
        <f>SUMPRODUCT(($C$23="férié")*($AB$23))</f>
        <v>0</v>
      </c>
      <c r="AA23" s="261">
        <f>SUMPRODUCT(($C$23="férié")*($AC$23))</f>
        <v>0</v>
      </c>
      <c r="AB23" s="254">
        <f t="shared" si="9"/>
        <v>0</v>
      </c>
      <c r="AC23" s="255">
        <f t="shared" si="10"/>
        <v>0</v>
      </c>
      <c r="AD23" s="43"/>
      <c r="AE23" s="351"/>
      <c r="AF23" s="352"/>
      <c r="AG23" s="28"/>
      <c r="AH23" s="347" t="str">
        <f>Réglages!Q22</f>
        <v>SSIAP 1</v>
      </c>
      <c r="AI23" s="348"/>
      <c r="AJ23" s="345">
        <f>Réglages!S22</f>
        <v>42552</v>
      </c>
      <c r="AK23" s="346"/>
      <c r="AL23" s="28"/>
      <c r="AM23" s="28"/>
      <c r="AN23" s="28"/>
      <c r="AO23" s="28"/>
      <c r="AP23" s="28"/>
    </row>
    <row r="24" spans="1:42" ht="16.5" thickBot="1">
      <c r="A24" s="28"/>
      <c r="B24" s="207">
        <v>15</v>
      </c>
      <c r="C24" s="57" t="str">
        <f t="shared" si="1"/>
        <v>Se</v>
      </c>
      <c r="D24" s="176">
        <f t="shared" si="12"/>
        <v>42384</v>
      </c>
      <c r="E24" s="138" t="s">
        <v>118</v>
      </c>
      <c r="F24" s="138" t="s">
        <v>59</v>
      </c>
      <c r="G24" s="139">
        <v>0.39583333333333298</v>
      </c>
      <c r="H24" s="139">
        <v>0.52083333333333304</v>
      </c>
      <c r="I24" s="279">
        <f t="shared" si="2"/>
        <v>0.12500000000000006</v>
      </c>
      <c r="J24" s="142"/>
      <c r="K24" s="143"/>
      <c r="L24" s="266" t="str">
        <f t="shared" si="11"/>
        <v/>
      </c>
      <c r="M24" s="267" t="str">
        <f t="shared" si="3"/>
        <v/>
      </c>
      <c r="N24" s="232">
        <f t="shared" si="4"/>
        <v>0.12500000000000006</v>
      </c>
      <c r="O24" s="145"/>
      <c r="P24" s="104">
        <f t="shared" si="5"/>
        <v>0</v>
      </c>
      <c r="Q24" s="105">
        <f t="shared" si="6"/>
        <v>0.12500000000000006</v>
      </c>
      <c r="R24" s="106">
        <f t="shared" si="6"/>
        <v>0</v>
      </c>
      <c r="S24" s="107" t="str">
        <f t="shared" si="13"/>
        <v/>
      </c>
      <c r="T24" s="108" t="str">
        <f t="shared" si="14"/>
        <v/>
      </c>
      <c r="U24" s="106" t="str">
        <f t="shared" si="14"/>
        <v/>
      </c>
      <c r="V24" s="244">
        <f>SUMPRODUCT(($C$24="se")*($AB$24))</f>
        <v>0.12500000000000006</v>
      </c>
      <c r="W24" s="245">
        <f>SUMPRODUCT(($C$24="se")*($AC$24))</f>
        <v>0</v>
      </c>
      <c r="X24" s="246">
        <f t="shared" si="7"/>
        <v>0</v>
      </c>
      <c r="Y24" s="247">
        <f t="shared" si="8"/>
        <v>0</v>
      </c>
      <c r="Z24" s="260">
        <f>SUMPRODUCT(($C$24="férié")*($AB$24))</f>
        <v>0</v>
      </c>
      <c r="AA24" s="261">
        <f>SUMPRODUCT(($C$24="férié")*($AC$24))</f>
        <v>0</v>
      </c>
      <c r="AB24" s="254">
        <f t="shared" si="9"/>
        <v>0.12500000000000006</v>
      </c>
      <c r="AC24" s="255">
        <f t="shared" si="10"/>
        <v>0</v>
      </c>
      <c r="AD24" s="43"/>
      <c r="AE24" s="111" t="s">
        <v>68</v>
      </c>
      <c r="AF24" s="237">
        <f>SUM(Z7+AA7)</f>
        <v>0.14583333333333304</v>
      </c>
      <c r="AG24" s="28"/>
      <c r="AH24" s="349" t="str">
        <f>Réglages!Q23</f>
        <v>Carte PRO CNAPS</v>
      </c>
      <c r="AI24" s="350"/>
      <c r="AJ24" s="340">
        <f>Réglages!S23</f>
        <v>43405</v>
      </c>
      <c r="AK24" s="341"/>
      <c r="AL24" s="28"/>
      <c r="AM24" s="28"/>
      <c r="AN24" s="28"/>
      <c r="AO24" s="28"/>
      <c r="AP24" s="28"/>
    </row>
    <row r="25" spans="1:42" ht="15.75">
      <c r="A25" s="28"/>
      <c r="B25" s="207">
        <v>16</v>
      </c>
      <c r="C25" s="57" t="str">
        <f t="shared" si="1"/>
        <v>Se</v>
      </c>
      <c r="D25" s="176">
        <f t="shared" si="12"/>
        <v>42385</v>
      </c>
      <c r="E25" s="138" t="s">
        <v>8</v>
      </c>
      <c r="F25" s="138" t="s">
        <v>58</v>
      </c>
      <c r="G25" s="139">
        <v>0.54166666666666696</v>
      </c>
      <c r="H25" s="139">
        <v>4.1666666666666664E-2</v>
      </c>
      <c r="I25" s="279">
        <f t="shared" si="2"/>
        <v>0.49999999999999978</v>
      </c>
      <c r="J25" s="142"/>
      <c r="K25" s="143"/>
      <c r="L25" s="266">
        <f t="shared" si="11"/>
        <v>1</v>
      </c>
      <c r="M25" s="267" t="str">
        <f t="shared" si="3"/>
        <v/>
      </c>
      <c r="N25" s="232">
        <f t="shared" si="4"/>
        <v>0.49999999999999978</v>
      </c>
      <c r="O25" s="145"/>
      <c r="P25" s="104">
        <f t="shared" si="5"/>
        <v>0</v>
      </c>
      <c r="Q25" s="105">
        <f t="shared" si="6"/>
        <v>0.33333333333333304</v>
      </c>
      <c r="R25" s="106">
        <f t="shared" si="6"/>
        <v>0.125</v>
      </c>
      <c r="S25" s="107">
        <f t="shared" si="13"/>
        <v>0</v>
      </c>
      <c r="T25" s="108">
        <f t="shared" si="14"/>
        <v>0</v>
      </c>
      <c r="U25" s="106">
        <f t="shared" si="14"/>
        <v>0</v>
      </c>
      <c r="V25" s="244">
        <f>SUMPRODUCT(($C$25="se")*($AB$25))</f>
        <v>0.33333333333333304</v>
      </c>
      <c r="W25" s="245">
        <f>SUMPRODUCT(($C$25="se")*($AC$25))</f>
        <v>0.125</v>
      </c>
      <c r="X25" s="246">
        <f t="shared" si="7"/>
        <v>0</v>
      </c>
      <c r="Y25" s="247">
        <f t="shared" si="8"/>
        <v>0</v>
      </c>
      <c r="Z25" s="260">
        <f>SUMPRODUCT(($C$25="férié")*($AB$25))</f>
        <v>0</v>
      </c>
      <c r="AA25" s="261">
        <f>SUMPRODUCT(($C$25="férié")*($AC$25))</f>
        <v>0</v>
      </c>
      <c r="AB25" s="254">
        <f t="shared" si="9"/>
        <v>0.33333333333333304</v>
      </c>
      <c r="AC25" s="255">
        <f t="shared" si="10"/>
        <v>0.125</v>
      </c>
      <c r="AD25" s="43"/>
      <c r="AE25" s="322"/>
      <c r="AF25" s="323"/>
      <c r="AG25" s="28"/>
      <c r="AH25" s="28"/>
      <c r="AI25" s="28"/>
      <c r="AJ25" s="28"/>
      <c r="AK25" s="28"/>
      <c r="AL25" s="28"/>
      <c r="AM25" s="28"/>
      <c r="AN25" s="28"/>
      <c r="AO25" s="28"/>
      <c r="AP25" s="28"/>
    </row>
    <row r="26" spans="1:42" ht="15.95" customHeight="1">
      <c r="A26" s="28"/>
      <c r="B26" s="207">
        <v>17</v>
      </c>
      <c r="C26" s="57" t="str">
        <f t="shared" si="1"/>
        <v>Dim</v>
      </c>
      <c r="D26" s="176">
        <f t="shared" si="12"/>
        <v>42386</v>
      </c>
      <c r="E26" s="138"/>
      <c r="F26" s="138"/>
      <c r="G26" s="139"/>
      <c r="H26" s="139"/>
      <c r="I26" s="279" t="str">
        <f t="shared" si="2"/>
        <v/>
      </c>
      <c r="J26" s="142"/>
      <c r="K26" s="143"/>
      <c r="L26" s="266" t="str">
        <f t="shared" si="11"/>
        <v/>
      </c>
      <c r="M26" s="267" t="str">
        <f t="shared" si="3"/>
        <v/>
      </c>
      <c r="N26" s="232">
        <f t="shared" si="4"/>
        <v>0</v>
      </c>
      <c r="O26" s="145"/>
      <c r="P26" s="104" t="str">
        <f t="shared" si="5"/>
        <v/>
      </c>
      <c r="Q26" s="105" t="str">
        <f t="shared" si="6"/>
        <v/>
      </c>
      <c r="R26" s="106" t="str">
        <f t="shared" si="6"/>
        <v/>
      </c>
      <c r="S26" s="107">
        <f t="shared" si="13"/>
        <v>4.1666666666666741E-2</v>
      </c>
      <c r="T26" s="108">
        <f t="shared" si="14"/>
        <v>0</v>
      </c>
      <c r="U26" s="106">
        <f t="shared" si="14"/>
        <v>0</v>
      </c>
      <c r="V26" s="244">
        <f>SUMPRODUCT(($C$26="se")*($AB$26))</f>
        <v>0</v>
      </c>
      <c r="W26" s="245">
        <f>SUMPRODUCT(($C$26="se")*($AC$26))</f>
        <v>0</v>
      </c>
      <c r="X26" s="246">
        <f t="shared" si="7"/>
        <v>0</v>
      </c>
      <c r="Y26" s="247">
        <f t="shared" si="8"/>
        <v>4.1666666666666741E-2</v>
      </c>
      <c r="Z26" s="260">
        <f>SUMPRODUCT(($C$26="férié")*($AB$26))</f>
        <v>0</v>
      </c>
      <c r="AA26" s="261">
        <f>SUMPRODUCT(($C$26="férié")*($AC$26))</f>
        <v>0</v>
      </c>
      <c r="AB26" s="254">
        <f t="shared" si="9"/>
        <v>0</v>
      </c>
      <c r="AC26" s="255">
        <f t="shared" si="10"/>
        <v>4.1666666666666741E-2</v>
      </c>
      <c r="AD26" s="43"/>
      <c r="AE26" s="111" t="s">
        <v>69</v>
      </c>
      <c r="AF26" s="237">
        <f>SUM(Z7)</f>
        <v>2.0833333333333037E-2</v>
      </c>
      <c r="AG26" s="28"/>
      <c r="AH26" s="28"/>
      <c r="AI26" s="28"/>
      <c r="AJ26" s="28"/>
      <c r="AK26" s="28"/>
      <c r="AL26" s="28"/>
      <c r="AM26" s="28"/>
      <c r="AN26" s="28"/>
      <c r="AO26" s="28"/>
      <c r="AP26" s="28"/>
    </row>
    <row r="27" spans="1:42" ht="15.95" customHeight="1">
      <c r="A27" s="28"/>
      <c r="B27" s="207">
        <v>18</v>
      </c>
      <c r="C27" s="57" t="str">
        <f t="shared" si="1"/>
        <v>Se</v>
      </c>
      <c r="D27" s="176">
        <f t="shared" si="12"/>
        <v>42387</v>
      </c>
      <c r="E27" s="138" t="s">
        <v>125</v>
      </c>
      <c r="F27" s="138" t="s">
        <v>56</v>
      </c>
      <c r="G27" s="139">
        <v>0.35416666666666702</v>
      </c>
      <c r="H27" s="139">
        <v>0.85416666666666696</v>
      </c>
      <c r="I27" s="279">
        <f t="shared" si="2"/>
        <v>0.49999999999999994</v>
      </c>
      <c r="J27" s="142"/>
      <c r="K27" s="143"/>
      <c r="L27" s="266">
        <f t="shared" si="11"/>
        <v>1</v>
      </c>
      <c r="M27" s="267" t="str">
        <f t="shared" si="3"/>
        <v/>
      </c>
      <c r="N27" s="232">
        <f t="shared" si="4"/>
        <v>0.49999999999999994</v>
      </c>
      <c r="O27" s="145"/>
      <c r="P27" s="104">
        <f t="shared" si="5"/>
        <v>0</v>
      </c>
      <c r="Q27" s="105">
        <f t="shared" si="6"/>
        <v>0.49999999999999994</v>
      </c>
      <c r="R27" s="106">
        <f t="shared" si="6"/>
        <v>0</v>
      </c>
      <c r="S27" s="107" t="str">
        <f t="shared" si="13"/>
        <v/>
      </c>
      <c r="T27" s="108" t="str">
        <f t="shared" si="14"/>
        <v/>
      </c>
      <c r="U27" s="106" t="str">
        <f t="shared" si="14"/>
        <v/>
      </c>
      <c r="V27" s="244">
        <f>SUMPRODUCT(($C$27="se")*($AB$27))</f>
        <v>0.49999999999999994</v>
      </c>
      <c r="W27" s="245">
        <f>SUMPRODUCT(($C$27="se")*($AC$27))</f>
        <v>0</v>
      </c>
      <c r="X27" s="246">
        <f t="shared" si="7"/>
        <v>0</v>
      </c>
      <c r="Y27" s="247">
        <f t="shared" si="8"/>
        <v>0</v>
      </c>
      <c r="Z27" s="260">
        <f>SUMPRODUCT(($C$27="férié")*($AB$27))</f>
        <v>0</v>
      </c>
      <c r="AA27" s="261">
        <f>SUMPRODUCT(($C$27="férié")*($AC$27))</f>
        <v>0</v>
      </c>
      <c r="AB27" s="254">
        <f t="shared" si="9"/>
        <v>0.49999999999999994</v>
      </c>
      <c r="AC27" s="255">
        <f t="shared" si="10"/>
        <v>0</v>
      </c>
      <c r="AD27" s="43"/>
      <c r="AE27" s="322"/>
      <c r="AF27" s="323"/>
      <c r="AG27" s="28"/>
      <c r="AH27" s="28"/>
      <c r="AI27" s="28"/>
      <c r="AJ27" s="28"/>
      <c r="AK27" s="28"/>
      <c r="AL27" s="28"/>
      <c r="AM27" s="28"/>
      <c r="AN27" s="28"/>
      <c r="AO27" s="28"/>
      <c r="AP27" s="28"/>
    </row>
    <row r="28" spans="1:42" ht="15.95" customHeight="1">
      <c r="A28" s="28"/>
      <c r="B28" s="207">
        <v>19</v>
      </c>
      <c r="C28" s="57" t="str">
        <f t="shared" si="1"/>
        <v>Se</v>
      </c>
      <c r="D28" s="176">
        <f t="shared" si="12"/>
        <v>42388</v>
      </c>
      <c r="E28" s="138" t="s">
        <v>125</v>
      </c>
      <c r="F28" s="138" t="s">
        <v>56</v>
      </c>
      <c r="G28" s="139">
        <v>0.35416666666666702</v>
      </c>
      <c r="H28" s="139">
        <v>0.85416666666666696</v>
      </c>
      <c r="I28" s="279">
        <f t="shared" si="2"/>
        <v>0.49999999999999994</v>
      </c>
      <c r="J28" s="142"/>
      <c r="K28" s="143"/>
      <c r="L28" s="266">
        <f t="shared" si="11"/>
        <v>1</v>
      </c>
      <c r="M28" s="267" t="str">
        <f t="shared" si="3"/>
        <v/>
      </c>
      <c r="N28" s="232">
        <f t="shared" si="4"/>
        <v>0.49999999999999994</v>
      </c>
      <c r="O28" s="145"/>
      <c r="P28" s="104">
        <f t="shared" si="5"/>
        <v>0</v>
      </c>
      <c r="Q28" s="105">
        <f t="shared" si="6"/>
        <v>0.49999999999999994</v>
      </c>
      <c r="R28" s="106">
        <f t="shared" si="6"/>
        <v>0</v>
      </c>
      <c r="S28" s="107">
        <f t="shared" si="13"/>
        <v>0</v>
      </c>
      <c r="T28" s="108">
        <f t="shared" ref="T28:U40" si="15">IF(OR(S28="",T$9=""),"",IF($G27&gt;$H27,MAX(,MIN(T$9,$H27+24/24)-MAX(T$8,$G27)),MAX(,MIN(T$9,$H27)-MAX(T$8,$G27))))</f>
        <v>0</v>
      </c>
      <c r="U28" s="106">
        <f t="shared" si="15"/>
        <v>0</v>
      </c>
      <c r="V28" s="244">
        <f>SUMPRODUCT(($C$28="se")*($AB$28))</f>
        <v>0.49999999999999994</v>
      </c>
      <c r="W28" s="245">
        <f>SUMPRODUCT(($C$28="se")*($AC$28))</f>
        <v>0</v>
      </c>
      <c r="X28" s="246">
        <f t="shared" si="7"/>
        <v>0</v>
      </c>
      <c r="Y28" s="247">
        <f t="shared" si="8"/>
        <v>0</v>
      </c>
      <c r="Z28" s="260">
        <f>SUMPRODUCT(($C$28="férié")*($AB$28))</f>
        <v>0</v>
      </c>
      <c r="AA28" s="261">
        <f>SUMPRODUCT(($C$28="férié")*($AC$28))</f>
        <v>0</v>
      </c>
      <c r="AB28" s="254">
        <f t="shared" si="9"/>
        <v>0.49999999999999994</v>
      </c>
      <c r="AC28" s="255">
        <f t="shared" si="10"/>
        <v>0</v>
      </c>
      <c r="AD28" s="43"/>
      <c r="AE28" s="111" t="s">
        <v>70</v>
      </c>
      <c r="AF28" s="237">
        <f>SUM(AA7)</f>
        <v>0.125</v>
      </c>
      <c r="AG28" s="28"/>
      <c r="AH28" s="51"/>
      <c r="AI28" s="50"/>
      <c r="AJ28" s="28"/>
      <c r="AK28" s="28"/>
      <c r="AL28" s="28"/>
      <c r="AM28" s="28"/>
      <c r="AN28" s="28"/>
      <c r="AO28" s="28"/>
      <c r="AP28" s="28"/>
    </row>
    <row r="29" spans="1:42" ht="15.95" customHeight="1">
      <c r="A29" s="28"/>
      <c r="B29" s="207">
        <v>20</v>
      </c>
      <c r="C29" s="57" t="str">
        <f t="shared" si="1"/>
        <v>Se</v>
      </c>
      <c r="D29" s="176">
        <f t="shared" si="12"/>
        <v>42389</v>
      </c>
      <c r="E29" s="138" t="s">
        <v>125</v>
      </c>
      <c r="F29" s="138" t="s">
        <v>56</v>
      </c>
      <c r="G29" s="139">
        <v>0.35416666666666702</v>
      </c>
      <c r="H29" s="139">
        <v>0.85416666666666696</v>
      </c>
      <c r="I29" s="279">
        <f t="shared" si="2"/>
        <v>0.49999999999999994</v>
      </c>
      <c r="J29" s="142"/>
      <c r="K29" s="143"/>
      <c r="L29" s="266">
        <f t="shared" si="11"/>
        <v>1</v>
      </c>
      <c r="M29" s="267" t="str">
        <f t="shared" si="3"/>
        <v/>
      </c>
      <c r="N29" s="232">
        <f t="shared" si="4"/>
        <v>0.49999999999999994</v>
      </c>
      <c r="O29" s="145"/>
      <c r="P29" s="104">
        <f t="shared" si="5"/>
        <v>0</v>
      </c>
      <c r="Q29" s="105">
        <f t="shared" si="6"/>
        <v>0.49999999999999994</v>
      </c>
      <c r="R29" s="106">
        <f t="shared" si="6"/>
        <v>0</v>
      </c>
      <c r="S29" s="107">
        <f t="shared" si="13"/>
        <v>0</v>
      </c>
      <c r="T29" s="108">
        <f t="shared" si="15"/>
        <v>0</v>
      </c>
      <c r="U29" s="106">
        <f t="shared" si="15"/>
        <v>0</v>
      </c>
      <c r="V29" s="244">
        <f>SUMPRODUCT(($C$29="se")*($AB$29))</f>
        <v>0.49999999999999994</v>
      </c>
      <c r="W29" s="245">
        <f>SUMPRODUCT(($C$29="se")*($AC$29))</f>
        <v>0</v>
      </c>
      <c r="X29" s="246">
        <f t="shared" si="7"/>
        <v>0</v>
      </c>
      <c r="Y29" s="247">
        <f t="shared" si="8"/>
        <v>0</v>
      </c>
      <c r="Z29" s="260">
        <f>SUMPRODUCT(($C$29="férié")*($AB$29))</f>
        <v>0</v>
      </c>
      <c r="AA29" s="261">
        <f>SUMPRODUCT(($C$29="férié")*($AC$29))</f>
        <v>0</v>
      </c>
      <c r="AB29" s="254">
        <f t="shared" si="9"/>
        <v>0.49999999999999994</v>
      </c>
      <c r="AC29" s="255">
        <f t="shared" si="10"/>
        <v>0</v>
      </c>
      <c r="AD29" s="43"/>
      <c r="AE29" s="322"/>
      <c r="AF29" s="323"/>
      <c r="AG29" s="28"/>
      <c r="AH29" s="51"/>
      <c r="AI29" s="50"/>
      <c r="AJ29" s="28"/>
      <c r="AK29" s="28"/>
      <c r="AL29" s="28"/>
      <c r="AM29" s="28"/>
      <c r="AN29" s="28"/>
      <c r="AO29" s="28"/>
      <c r="AP29" s="28"/>
    </row>
    <row r="30" spans="1:42" ht="15.75">
      <c r="A30" s="28"/>
      <c r="B30" s="207">
        <v>21</v>
      </c>
      <c r="C30" s="57" t="str">
        <f t="shared" si="1"/>
        <v>Se</v>
      </c>
      <c r="D30" s="176">
        <f t="shared" si="12"/>
        <v>42390</v>
      </c>
      <c r="E30" s="138"/>
      <c r="F30" s="138"/>
      <c r="G30" s="139"/>
      <c r="H30" s="139"/>
      <c r="I30" s="279" t="str">
        <f t="shared" si="2"/>
        <v/>
      </c>
      <c r="J30" s="142"/>
      <c r="K30" s="143"/>
      <c r="L30" s="266" t="str">
        <f t="shared" si="11"/>
        <v/>
      </c>
      <c r="M30" s="267" t="str">
        <f t="shared" si="3"/>
        <v/>
      </c>
      <c r="N30" s="232">
        <f t="shared" si="4"/>
        <v>0</v>
      </c>
      <c r="O30" s="145"/>
      <c r="P30" s="104" t="str">
        <f t="shared" si="5"/>
        <v/>
      </c>
      <c r="Q30" s="105" t="str">
        <f t="shared" ref="Q30:R40" si="16">IF(OR($D30="",P30="",Q$9=""),"",IF($G30&gt;$H30,MAX(,MIN(Q$9,$H30+24/24)-MAX(Q$8,$G30)),MAX(,MIN(Q$9,$H30)-MAX(Q$8,$G30))))</f>
        <v/>
      </c>
      <c r="R30" s="106" t="str">
        <f t="shared" si="16"/>
        <v/>
      </c>
      <c r="S30" s="107">
        <f t="shared" si="13"/>
        <v>0</v>
      </c>
      <c r="T30" s="108">
        <f t="shared" si="15"/>
        <v>0</v>
      </c>
      <c r="U30" s="106">
        <f t="shared" si="15"/>
        <v>0</v>
      </c>
      <c r="V30" s="244">
        <f>SUMPRODUCT(($C$30="se")*($AB$30))</f>
        <v>0</v>
      </c>
      <c r="W30" s="245">
        <f>SUMPRODUCT(($C$30="se")*($AC$30))</f>
        <v>0</v>
      </c>
      <c r="X30" s="246">
        <f t="shared" si="7"/>
        <v>0</v>
      </c>
      <c r="Y30" s="247">
        <f t="shared" si="8"/>
        <v>0</v>
      </c>
      <c r="Z30" s="260">
        <f>SUMPRODUCT(($C$30="férié")*($AB$30))</f>
        <v>0</v>
      </c>
      <c r="AA30" s="261">
        <f>SUMPRODUCT(($C$30="férié")*($AC$30))</f>
        <v>0</v>
      </c>
      <c r="AB30" s="254">
        <f t="shared" si="9"/>
        <v>0</v>
      </c>
      <c r="AC30" s="255">
        <f t="shared" si="10"/>
        <v>0</v>
      </c>
      <c r="AD30" s="46"/>
      <c r="AE30" s="115" t="s">
        <v>62</v>
      </c>
      <c r="AF30" s="238">
        <f>SUM(J10:J40,K10:K40)</f>
        <v>4.1666666666666664E-2</v>
      </c>
      <c r="AG30" s="28"/>
      <c r="AH30" s="28"/>
      <c r="AI30" s="28"/>
      <c r="AJ30" s="50"/>
      <c r="AK30" s="50"/>
      <c r="AL30" s="28"/>
      <c r="AM30" s="28"/>
      <c r="AN30" s="28"/>
      <c r="AO30" s="28"/>
      <c r="AP30" s="28"/>
    </row>
    <row r="31" spans="1:42" ht="15.75">
      <c r="A31" s="28"/>
      <c r="B31" s="207">
        <v>22</v>
      </c>
      <c r="C31" s="57" t="str">
        <f t="shared" si="1"/>
        <v>Se</v>
      </c>
      <c r="D31" s="176">
        <f t="shared" si="12"/>
        <v>42391</v>
      </c>
      <c r="E31" s="138"/>
      <c r="F31" s="138"/>
      <c r="G31" s="139"/>
      <c r="H31" s="139"/>
      <c r="I31" s="279" t="str">
        <f t="shared" si="2"/>
        <v/>
      </c>
      <c r="J31" s="142"/>
      <c r="K31" s="143"/>
      <c r="L31" s="266" t="str">
        <f t="shared" si="11"/>
        <v/>
      </c>
      <c r="M31" s="267" t="str">
        <f t="shared" si="3"/>
        <v/>
      </c>
      <c r="N31" s="232">
        <f t="shared" si="4"/>
        <v>0</v>
      </c>
      <c r="O31" s="145"/>
      <c r="P31" s="104" t="str">
        <f t="shared" si="5"/>
        <v/>
      </c>
      <c r="Q31" s="105" t="str">
        <f t="shared" si="16"/>
        <v/>
      </c>
      <c r="R31" s="106" t="str">
        <f t="shared" si="16"/>
        <v/>
      </c>
      <c r="S31" s="107" t="str">
        <f t="shared" si="13"/>
        <v/>
      </c>
      <c r="T31" s="108" t="str">
        <f t="shared" si="15"/>
        <v/>
      </c>
      <c r="U31" s="106" t="str">
        <f t="shared" si="15"/>
        <v/>
      </c>
      <c r="V31" s="244">
        <f>SUMPRODUCT(($C$31="se")*($AB$31))</f>
        <v>0</v>
      </c>
      <c r="W31" s="245">
        <f>SUMPRODUCT(($C$31="se")*($AC$31))</f>
        <v>0</v>
      </c>
      <c r="X31" s="246">
        <f t="shared" si="7"/>
        <v>0</v>
      </c>
      <c r="Y31" s="247">
        <f t="shared" si="8"/>
        <v>0</v>
      </c>
      <c r="Z31" s="260">
        <f>SUMPRODUCT(($C$31="férié")*($AB$31))</f>
        <v>0</v>
      </c>
      <c r="AA31" s="261">
        <f>SUMPRODUCT(($C$31="férié")*($AC$31))</f>
        <v>0</v>
      </c>
      <c r="AB31" s="254">
        <f t="shared" si="9"/>
        <v>0</v>
      </c>
      <c r="AC31" s="255">
        <f t="shared" si="10"/>
        <v>0</v>
      </c>
      <c r="AD31" s="43"/>
      <c r="AE31" s="342"/>
      <c r="AF31" s="343"/>
      <c r="AG31" s="28"/>
      <c r="AH31" s="28"/>
      <c r="AI31" s="28"/>
      <c r="AJ31" s="50"/>
      <c r="AK31" s="50"/>
      <c r="AL31" s="28"/>
      <c r="AM31" s="28"/>
      <c r="AN31" s="28"/>
      <c r="AO31" s="28"/>
      <c r="AP31" s="28"/>
    </row>
    <row r="32" spans="1:42" ht="15" customHeight="1">
      <c r="A32" s="28"/>
      <c r="B32" s="207">
        <v>23</v>
      </c>
      <c r="C32" s="57" t="str">
        <f t="shared" si="1"/>
        <v>Se</v>
      </c>
      <c r="D32" s="176">
        <f t="shared" si="12"/>
        <v>42392</v>
      </c>
      <c r="E32" s="138" t="s">
        <v>125</v>
      </c>
      <c r="F32" s="138" t="s">
        <v>56</v>
      </c>
      <c r="G32" s="139">
        <v>0.29166666666666702</v>
      </c>
      <c r="H32" s="139">
        <v>0.79166666666666696</v>
      </c>
      <c r="I32" s="279">
        <f t="shared" si="2"/>
        <v>0.49999999999999994</v>
      </c>
      <c r="J32" s="142"/>
      <c r="K32" s="143"/>
      <c r="L32" s="266">
        <f t="shared" si="11"/>
        <v>1</v>
      </c>
      <c r="M32" s="267" t="str">
        <f t="shared" si="3"/>
        <v/>
      </c>
      <c r="N32" s="232">
        <f t="shared" si="4"/>
        <v>0.49999999999999994</v>
      </c>
      <c r="O32" s="145"/>
      <c r="P32" s="104">
        <f t="shared" si="5"/>
        <v>0</v>
      </c>
      <c r="Q32" s="105">
        <f t="shared" si="16"/>
        <v>0.49999999999999994</v>
      </c>
      <c r="R32" s="106">
        <f t="shared" si="16"/>
        <v>0</v>
      </c>
      <c r="S32" s="107" t="str">
        <f t="shared" si="13"/>
        <v/>
      </c>
      <c r="T32" s="108" t="str">
        <f t="shared" si="15"/>
        <v/>
      </c>
      <c r="U32" s="106" t="str">
        <f t="shared" si="15"/>
        <v/>
      </c>
      <c r="V32" s="244">
        <f>SUMPRODUCT(($C$32="se")*($AB$32))</f>
        <v>0.49999999999999994</v>
      </c>
      <c r="W32" s="245">
        <f>SUMPRODUCT(($C$32="se")*($AC$32))</f>
        <v>0</v>
      </c>
      <c r="X32" s="246">
        <f t="shared" si="7"/>
        <v>0</v>
      </c>
      <c r="Y32" s="247">
        <f t="shared" si="8"/>
        <v>0</v>
      </c>
      <c r="Z32" s="260">
        <f>SUMPRODUCT(($C$32="férié")*($AB$32))</f>
        <v>0</v>
      </c>
      <c r="AA32" s="261">
        <f>SUMPRODUCT(($C$32="férié")*($AC$32))</f>
        <v>0</v>
      </c>
      <c r="AB32" s="254">
        <f t="shared" si="9"/>
        <v>0.49999999999999994</v>
      </c>
      <c r="AC32" s="255">
        <f t="shared" si="10"/>
        <v>0</v>
      </c>
      <c r="AD32" s="46"/>
      <c r="AE32" s="115" t="s">
        <v>63</v>
      </c>
      <c r="AF32" s="238">
        <f>SUM(J10:J40)</f>
        <v>4.1666666666666664E-2</v>
      </c>
      <c r="AG32" s="28"/>
      <c r="AH32" s="183"/>
      <c r="AI32" s="344"/>
      <c r="AJ32" s="344"/>
      <c r="AK32" s="344"/>
      <c r="AL32" s="28"/>
      <c r="AM32" s="28"/>
      <c r="AN32" s="28"/>
      <c r="AO32" s="28"/>
      <c r="AP32" s="28"/>
    </row>
    <row r="33" spans="1:47" ht="15" customHeight="1">
      <c r="A33" s="28"/>
      <c r="B33" s="207">
        <v>24</v>
      </c>
      <c r="C33" s="57" t="str">
        <f t="shared" si="1"/>
        <v>Dim</v>
      </c>
      <c r="D33" s="176">
        <f t="shared" si="12"/>
        <v>42393</v>
      </c>
      <c r="E33" s="138" t="s">
        <v>125</v>
      </c>
      <c r="F33" s="138" t="s">
        <v>56</v>
      </c>
      <c r="G33" s="139">
        <v>0.29166666666666702</v>
      </c>
      <c r="H33" s="139">
        <v>0.79166666666666696</v>
      </c>
      <c r="I33" s="279">
        <f t="shared" si="2"/>
        <v>0.49999999999999994</v>
      </c>
      <c r="J33" s="142"/>
      <c r="K33" s="143"/>
      <c r="L33" s="266">
        <f t="shared" si="11"/>
        <v>1</v>
      </c>
      <c r="M33" s="267" t="str">
        <f t="shared" si="3"/>
        <v/>
      </c>
      <c r="N33" s="232">
        <f t="shared" si="4"/>
        <v>0.49999999999999994</v>
      </c>
      <c r="O33" s="145"/>
      <c r="P33" s="104">
        <f t="shared" si="5"/>
        <v>0</v>
      </c>
      <c r="Q33" s="105">
        <f t="shared" si="16"/>
        <v>0.49999999999999994</v>
      </c>
      <c r="R33" s="106">
        <f t="shared" si="16"/>
        <v>0</v>
      </c>
      <c r="S33" s="107">
        <f t="shared" si="13"/>
        <v>0</v>
      </c>
      <c r="T33" s="108">
        <f t="shared" si="15"/>
        <v>0</v>
      </c>
      <c r="U33" s="106">
        <f t="shared" si="15"/>
        <v>0</v>
      </c>
      <c r="V33" s="244">
        <f>SUMPRODUCT(($C$33="se")*($AB$33))</f>
        <v>0</v>
      </c>
      <c r="W33" s="245">
        <f>SUMPRODUCT(($C$33="se")*($AC$33))</f>
        <v>0</v>
      </c>
      <c r="X33" s="246">
        <f t="shared" si="7"/>
        <v>0.49999999999999994</v>
      </c>
      <c r="Y33" s="247">
        <f t="shared" si="8"/>
        <v>0</v>
      </c>
      <c r="Z33" s="260">
        <f>SUMPRODUCT(($C$33="férié")*($AB$33))</f>
        <v>0</v>
      </c>
      <c r="AA33" s="261">
        <f>SUMPRODUCT(($C$33="férié")*($AC$33))</f>
        <v>0</v>
      </c>
      <c r="AB33" s="254">
        <f t="shared" si="9"/>
        <v>0.49999999999999994</v>
      </c>
      <c r="AC33" s="255">
        <f t="shared" si="10"/>
        <v>0</v>
      </c>
      <c r="AD33" s="46"/>
      <c r="AE33" s="342"/>
      <c r="AF33" s="343"/>
      <c r="AG33" s="28"/>
      <c r="AH33" s="183"/>
      <c r="AI33" s="344"/>
      <c r="AJ33" s="344"/>
      <c r="AK33" s="344"/>
      <c r="AL33" s="28"/>
      <c r="AM33" s="28"/>
      <c r="AN33" s="28"/>
      <c r="AO33" s="28"/>
      <c r="AP33" s="28"/>
    </row>
    <row r="34" spans="1:47" ht="15.75">
      <c r="A34" s="28"/>
      <c r="B34" s="207">
        <v>25</v>
      </c>
      <c r="C34" s="57" t="str">
        <f t="shared" si="1"/>
        <v>Se</v>
      </c>
      <c r="D34" s="176">
        <f t="shared" si="12"/>
        <v>42394</v>
      </c>
      <c r="E34" s="138" t="s">
        <v>125</v>
      </c>
      <c r="F34" s="138" t="s">
        <v>56</v>
      </c>
      <c r="G34" s="139">
        <v>0.29166666666666702</v>
      </c>
      <c r="H34" s="139">
        <v>0.79166666666666696</v>
      </c>
      <c r="I34" s="279">
        <f t="shared" si="2"/>
        <v>0.49999999999999994</v>
      </c>
      <c r="J34" s="142"/>
      <c r="K34" s="143"/>
      <c r="L34" s="266">
        <f t="shared" si="11"/>
        <v>1</v>
      </c>
      <c r="M34" s="267" t="str">
        <f t="shared" si="3"/>
        <v/>
      </c>
      <c r="N34" s="232">
        <f t="shared" si="4"/>
        <v>0.49999999999999994</v>
      </c>
      <c r="O34" s="145"/>
      <c r="P34" s="104">
        <f t="shared" si="5"/>
        <v>0</v>
      </c>
      <c r="Q34" s="105">
        <f t="shared" si="16"/>
        <v>0.49999999999999994</v>
      </c>
      <c r="R34" s="106">
        <f t="shared" si="16"/>
        <v>0</v>
      </c>
      <c r="S34" s="107">
        <f t="shared" si="13"/>
        <v>0</v>
      </c>
      <c r="T34" s="108">
        <f t="shared" si="15"/>
        <v>0</v>
      </c>
      <c r="U34" s="106">
        <f t="shared" si="15"/>
        <v>0</v>
      </c>
      <c r="V34" s="244">
        <f>SUMPRODUCT(($C$34="se")*($AB$34))</f>
        <v>0.49999999999999994</v>
      </c>
      <c r="W34" s="245">
        <f>SUMPRODUCT(($C$34="se")*($AC$34))</f>
        <v>0</v>
      </c>
      <c r="X34" s="246">
        <f t="shared" si="7"/>
        <v>0</v>
      </c>
      <c r="Y34" s="247">
        <f t="shared" si="8"/>
        <v>0</v>
      </c>
      <c r="Z34" s="260">
        <f>SUMPRODUCT(($C$34="férié")*($AB$34))</f>
        <v>0</v>
      </c>
      <c r="AA34" s="261">
        <f>SUMPRODUCT(($C$34="férié")*($AC$34))</f>
        <v>0</v>
      </c>
      <c r="AB34" s="254">
        <f t="shared" si="9"/>
        <v>0.49999999999999994</v>
      </c>
      <c r="AC34" s="255">
        <f t="shared" si="10"/>
        <v>0</v>
      </c>
      <c r="AD34" s="46"/>
      <c r="AE34" s="111" t="s">
        <v>64</v>
      </c>
      <c r="AF34" s="237">
        <f>SUM(K10:K40)</f>
        <v>0</v>
      </c>
      <c r="AG34" s="28"/>
      <c r="AH34" s="28"/>
      <c r="AI34" s="28"/>
      <c r="AJ34" s="28"/>
      <c r="AK34" s="28"/>
      <c r="AL34" s="28"/>
      <c r="AM34" s="28"/>
      <c r="AN34" s="28"/>
      <c r="AO34" s="28"/>
      <c r="AP34" s="28"/>
    </row>
    <row r="35" spans="1:47" ht="15.75">
      <c r="A35" s="28"/>
      <c r="B35" s="207">
        <v>26</v>
      </c>
      <c r="C35" s="57" t="str">
        <f t="shared" si="1"/>
        <v>Se</v>
      </c>
      <c r="D35" s="176">
        <f t="shared" si="12"/>
        <v>42395</v>
      </c>
      <c r="E35" s="138"/>
      <c r="F35" s="138"/>
      <c r="G35" s="139"/>
      <c r="H35" s="139"/>
      <c r="I35" s="279" t="str">
        <f t="shared" si="2"/>
        <v/>
      </c>
      <c r="J35" s="142"/>
      <c r="K35" s="143"/>
      <c r="L35" s="266" t="str">
        <f t="shared" si="11"/>
        <v/>
      </c>
      <c r="M35" s="267" t="str">
        <f t="shared" si="3"/>
        <v/>
      </c>
      <c r="N35" s="232">
        <f t="shared" si="4"/>
        <v>0</v>
      </c>
      <c r="O35" s="145"/>
      <c r="P35" s="104" t="str">
        <f t="shared" si="5"/>
        <v/>
      </c>
      <c r="Q35" s="105" t="str">
        <f t="shared" si="16"/>
        <v/>
      </c>
      <c r="R35" s="106" t="str">
        <f t="shared" si="16"/>
        <v/>
      </c>
      <c r="S35" s="107">
        <f t="shared" si="13"/>
        <v>0</v>
      </c>
      <c r="T35" s="108">
        <f t="shared" si="15"/>
        <v>0</v>
      </c>
      <c r="U35" s="106">
        <f t="shared" si="15"/>
        <v>0</v>
      </c>
      <c r="V35" s="244">
        <f>SUMPRODUCT(($C$35="se")*($AB$35))</f>
        <v>0</v>
      </c>
      <c r="W35" s="245">
        <f>SUMPRODUCT(($C$35="se")*($AC$35))</f>
        <v>0</v>
      </c>
      <c r="X35" s="246">
        <f t="shared" si="7"/>
        <v>0</v>
      </c>
      <c r="Y35" s="247">
        <f t="shared" si="8"/>
        <v>0</v>
      </c>
      <c r="Z35" s="260">
        <f>SUMPRODUCT(($C$35="férié")*($AB$35))</f>
        <v>0</v>
      </c>
      <c r="AA35" s="261">
        <f>SUMPRODUCT(($C$35="férié")*($AC$35))</f>
        <v>0</v>
      </c>
      <c r="AB35" s="254">
        <f t="shared" si="9"/>
        <v>0</v>
      </c>
      <c r="AC35" s="255">
        <f t="shared" si="10"/>
        <v>0</v>
      </c>
      <c r="AD35" s="46"/>
      <c r="AE35" s="322"/>
      <c r="AF35" s="323"/>
      <c r="AG35" s="28"/>
      <c r="AH35" s="28"/>
      <c r="AI35" s="28"/>
      <c r="AJ35" s="28"/>
      <c r="AK35" s="28"/>
      <c r="AL35" s="28"/>
      <c r="AM35" s="28"/>
      <c r="AN35" s="28"/>
      <c r="AO35" s="28"/>
      <c r="AP35" s="28"/>
    </row>
    <row r="36" spans="1:47" ht="15.75">
      <c r="A36" s="28"/>
      <c r="B36" s="207">
        <v>27</v>
      </c>
      <c r="C36" s="57" t="str">
        <f t="shared" si="1"/>
        <v>Se</v>
      </c>
      <c r="D36" s="176">
        <f t="shared" si="12"/>
        <v>42396</v>
      </c>
      <c r="E36" s="138"/>
      <c r="F36" s="138"/>
      <c r="G36" s="139"/>
      <c r="H36" s="139"/>
      <c r="I36" s="279" t="str">
        <f t="shared" si="2"/>
        <v/>
      </c>
      <c r="J36" s="142"/>
      <c r="K36" s="143"/>
      <c r="L36" s="266" t="str">
        <f t="shared" si="11"/>
        <v/>
      </c>
      <c r="M36" s="267" t="str">
        <f t="shared" si="3"/>
        <v/>
      </c>
      <c r="N36" s="232">
        <f t="shared" si="4"/>
        <v>0</v>
      </c>
      <c r="O36" s="145"/>
      <c r="P36" s="104" t="str">
        <f t="shared" si="5"/>
        <v/>
      </c>
      <c r="Q36" s="105" t="str">
        <f t="shared" si="16"/>
        <v/>
      </c>
      <c r="R36" s="106" t="str">
        <f t="shared" si="16"/>
        <v/>
      </c>
      <c r="S36" s="107" t="str">
        <f t="shared" si="13"/>
        <v/>
      </c>
      <c r="T36" s="108" t="str">
        <f t="shared" si="15"/>
        <v/>
      </c>
      <c r="U36" s="106" t="str">
        <f t="shared" si="15"/>
        <v/>
      </c>
      <c r="V36" s="244">
        <f>SUMPRODUCT(($C$36="se")*($AB$36))</f>
        <v>0</v>
      </c>
      <c r="W36" s="245">
        <f>SUMPRODUCT(($C$36="se")*($AC$36))</f>
        <v>0</v>
      </c>
      <c r="X36" s="246">
        <f t="shared" si="7"/>
        <v>0</v>
      </c>
      <c r="Y36" s="247">
        <f t="shared" si="8"/>
        <v>0</v>
      </c>
      <c r="Z36" s="260">
        <f>SUMPRODUCT(($C$36="férié")*($AB$36))</f>
        <v>0</v>
      </c>
      <c r="AA36" s="261">
        <f>SUMPRODUCT(($C$36="férié")*($AC$36))</f>
        <v>0</v>
      </c>
      <c r="AB36" s="254">
        <f t="shared" si="9"/>
        <v>0</v>
      </c>
      <c r="AC36" s="255">
        <f t="shared" si="10"/>
        <v>0</v>
      </c>
      <c r="AD36" s="46"/>
      <c r="AE36" s="111" t="s">
        <v>65</v>
      </c>
      <c r="AF36" s="118">
        <f>COUNTA(G10:G40)</f>
        <v>15</v>
      </c>
      <c r="AG36" s="28"/>
      <c r="AH36" s="28"/>
      <c r="AI36" s="28"/>
      <c r="AJ36" s="28"/>
      <c r="AK36" s="28"/>
      <c r="AL36" s="28"/>
      <c r="AM36" s="28"/>
      <c r="AN36" s="28"/>
      <c r="AO36" s="28"/>
      <c r="AP36" s="28"/>
    </row>
    <row r="37" spans="1:47" ht="15.75">
      <c r="A37" s="28"/>
      <c r="B37" s="207">
        <v>28</v>
      </c>
      <c r="C37" s="57" t="str">
        <f t="shared" si="1"/>
        <v>Se</v>
      </c>
      <c r="D37" s="176">
        <f t="shared" si="12"/>
        <v>42397</v>
      </c>
      <c r="E37" s="138"/>
      <c r="F37" s="138"/>
      <c r="G37" s="139"/>
      <c r="H37" s="139"/>
      <c r="I37" s="279" t="str">
        <f t="shared" si="2"/>
        <v/>
      </c>
      <c r="J37" s="142"/>
      <c r="K37" s="143"/>
      <c r="L37" s="266" t="str">
        <f t="shared" si="11"/>
        <v/>
      </c>
      <c r="M37" s="267" t="str">
        <f t="shared" si="3"/>
        <v/>
      </c>
      <c r="N37" s="232">
        <f t="shared" si="4"/>
        <v>0</v>
      </c>
      <c r="O37" s="145"/>
      <c r="P37" s="104" t="str">
        <f t="shared" si="5"/>
        <v/>
      </c>
      <c r="Q37" s="105" t="str">
        <f t="shared" si="16"/>
        <v/>
      </c>
      <c r="R37" s="106" t="str">
        <f t="shared" si="16"/>
        <v/>
      </c>
      <c r="S37" s="107" t="str">
        <f t="shared" si="13"/>
        <v/>
      </c>
      <c r="T37" s="108" t="str">
        <f t="shared" si="15"/>
        <v/>
      </c>
      <c r="U37" s="106" t="str">
        <f t="shared" si="15"/>
        <v/>
      </c>
      <c r="V37" s="244">
        <f>SUMPRODUCT(($C$37="se")*($AB$37))</f>
        <v>0</v>
      </c>
      <c r="W37" s="245">
        <f>SUMPRODUCT(($C$37="se")*($AC$37))</f>
        <v>0</v>
      </c>
      <c r="X37" s="246">
        <f t="shared" si="7"/>
        <v>0</v>
      </c>
      <c r="Y37" s="247">
        <f t="shared" si="8"/>
        <v>0</v>
      </c>
      <c r="Z37" s="260">
        <f>SUMPRODUCT(($C$37="férié")*($AB$37))</f>
        <v>0</v>
      </c>
      <c r="AA37" s="261">
        <f>SUMPRODUCT(($C$37="férié")*($AC$37))</f>
        <v>0</v>
      </c>
      <c r="AB37" s="254">
        <f t="shared" si="9"/>
        <v>0</v>
      </c>
      <c r="AC37" s="255">
        <f t="shared" si="10"/>
        <v>0</v>
      </c>
      <c r="AD37" s="46"/>
      <c r="AE37" s="322"/>
      <c r="AF37" s="323"/>
      <c r="AG37" s="28"/>
      <c r="AH37" s="28"/>
      <c r="AI37" s="28"/>
      <c r="AJ37" s="28"/>
      <c r="AK37" s="28"/>
      <c r="AL37" s="28"/>
      <c r="AM37" s="28"/>
      <c r="AN37" s="28"/>
      <c r="AO37" s="28"/>
      <c r="AP37" s="28"/>
    </row>
    <row r="38" spans="1:47" ht="15.75">
      <c r="A38" s="28"/>
      <c r="B38" s="207">
        <v>29</v>
      </c>
      <c r="C38" s="57" t="str">
        <f t="shared" si="1"/>
        <v>Se</v>
      </c>
      <c r="D38" s="176">
        <f t="shared" si="12"/>
        <v>42398</v>
      </c>
      <c r="E38" s="138"/>
      <c r="F38" s="138"/>
      <c r="G38" s="139"/>
      <c r="H38" s="139"/>
      <c r="I38" s="279" t="str">
        <f t="shared" si="2"/>
        <v/>
      </c>
      <c r="J38" s="142"/>
      <c r="K38" s="143"/>
      <c r="L38" s="266" t="str">
        <f t="shared" si="11"/>
        <v/>
      </c>
      <c r="M38" s="267" t="str">
        <f t="shared" si="3"/>
        <v/>
      </c>
      <c r="N38" s="232">
        <f t="shared" si="4"/>
        <v>0</v>
      </c>
      <c r="O38" s="145"/>
      <c r="P38" s="104" t="str">
        <f t="shared" si="5"/>
        <v/>
      </c>
      <c r="Q38" s="105" t="str">
        <f t="shared" si="16"/>
        <v/>
      </c>
      <c r="R38" s="106" t="str">
        <f t="shared" si="16"/>
        <v/>
      </c>
      <c r="S38" s="107" t="str">
        <f t="shared" si="13"/>
        <v/>
      </c>
      <c r="T38" s="108" t="str">
        <f t="shared" si="15"/>
        <v/>
      </c>
      <c r="U38" s="106" t="str">
        <f t="shared" si="15"/>
        <v/>
      </c>
      <c r="V38" s="244">
        <f>SUMPRODUCT(($C$38="se")*($AB$38))</f>
        <v>0</v>
      </c>
      <c r="W38" s="245">
        <f>SUMPRODUCT(($C$38="se")*($AC$38))</f>
        <v>0</v>
      </c>
      <c r="X38" s="246">
        <f t="shared" si="7"/>
        <v>0</v>
      </c>
      <c r="Y38" s="247">
        <f t="shared" si="8"/>
        <v>0</v>
      </c>
      <c r="Z38" s="260">
        <f>SUMPRODUCT(($C$38="férié")*($AB$38))</f>
        <v>0</v>
      </c>
      <c r="AA38" s="261">
        <f>SUMPRODUCT(($C$38="férié")*($AC$38))</f>
        <v>0</v>
      </c>
      <c r="AB38" s="254">
        <f t="shared" si="9"/>
        <v>0</v>
      </c>
      <c r="AC38" s="255">
        <f t="shared" si="10"/>
        <v>0</v>
      </c>
      <c r="AD38" s="46"/>
      <c r="AE38" s="121" t="s">
        <v>66</v>
      </c>
      <c r="AF38" s="237">
        <f>SUM(M10:M40)</f>
        <v>1.6041666666666656</v>
      </c>
      <c r="AG38" s="28"/>
      <c r="AH38" s="28"/>
      <c r="AI38" s="28"/>
      <c r="AJ38" s="28"/>
      <c r="AK38" s="28"/>
      <c r="AL38" s="28"/>
      <c r="AM38" s="28"/>
      <c r="AN38" s="28"/>
      <c r="AO38" s="28"/>
      <c r="AP38" s="28"/>
    </row>
    <row r="39" spans="1:47" ht="16.5" thickBot="1">
      <c r="A39" s="28"/>
      <c r="B39" s="207">
        <v>30</v>
      </c>
      <c r="C39" s="57" t="str">
        <f t="shared" si="1"/>
        <v>Se</v>
      </c>
      <c r="D39" s="176">
        <f t="shared" si="12"/>
        <v>42399</v>
      </c>
      <c r="E39" s="138"/>
      <c r="F39" s="138"/>
      <c r="G39" s="139"/>
      <c r="H39" s="139"/>
      <c r="I39" s="279" t="str">
        <f t="shared" si="2"/>
        <v/>
      </c>
      <c r="J39" s="142"/>
      <c r="K39" s="143"/>
      <c r="L39" s="266" t="str">
        <f t="shared" si="11"/>
        <v/>
      </c>
      <c r="M39" s="267" t="str">
        <f t="shared" si="3"/>
        <v/>
      </c>
      <c r="N39" s="232">
        <f t="shared" si="4"/>
        <v>0</v>
      </c>
      <c r="O39" s="145"/>
      <c r="P39" s="104" t="str">
        <f t="shared" si="5"/>
        <v/>
      </c>
      <c r="Q39" s="105" t="str">
        <f t="shared" si="16"/>
        <v/>
      </c>
      <c r="R39" s="106" t="str">
        <f t="shared" si="16"/>
        <v/>
      </c>
      <c r="S39" s="107" t="str">
        <f t="shared" si="13"/>
        <v/>
      </c>
      <c r="T39" s="108" t="str">
        <f t="shared" si="15"/>
        <v/>
      </c>
      <c r="U39" s="106" t="str">
        <f t="shared" si="15"/>
        <v/>
      </c>
      <c r="V39" s="244">
        <f>SUMPRODUCT(($C$39="se")*($AB$39))</f>
        <v>0</v>
      </c>
      <c r="W39" s="245">
        <f>SUMPRODUCT(($C$39="se")*($AC$39))</f>
        <v>0</v>
      </c>
      <c r="X39" s="246">
        <f t="shared" si="7"/>
        <v>0</v>
      </c>
      <c r="Y39" s="247">
        <f t="shared" si="8"/>
        <v>0</v>
      </c>
      <c r="Z39" s="260">
        <f>SUMPRODUCT(($C$39="férié")*($AB$39))</f>
        <v>0</v>
      </c>
      <c r="AA39" s="261">
        <f>SUMPRODUCT(($C$39="férié")*($AC$39))</f>
        <v>0</v>
      </c>
      <c r="AB39" s="254">
        <f t="shared" si="9"/>
        <v>0</v>
      </c>
      <c r="AC39" s="255">
        <f t="shared" si="10"/>
        <v>0</v>
      </c>
      <c r="AD39" s="46"/>
      <c r="AE39" s="338"/>
      <c r="AF39" s="339"/>
      <c r="AG39" s="28"/>
      <c r="AH39" s="51"/>
      <c r="AI39" s="50"/>
      <c r="AJ39" s="28"/>
      <c r="AK39" s="28"/>
      <c r="AL39" s="28"/>
      <c r="AM39" s="28"/>
      <c r="AN39" s="28"/>
      <c r="AO39" s="28"/>
      <c r="AP39" s="28"/>
    </row>
    <row r="40" spans="1:47" ht="16.5" thickBot="1">
      <c r="A40" s="28"/>
      <c r="B40" s="209">
        <v>31</v>
      </c>
      <c r="C40" s="57" t="str">
        <f t="shared" si="1"/>
        <v>Dim</v>
      </c>
      <c r="D40" s="211">
        <f t="shared" si="12"/>
        <v>42400</v>
      </c>
      <c r="E40" s="212"/>
      <c r="F40" s="212"/>
      <c r="G40" s="213"/>
      <c r="H40" s="213"/>
      <c r="I40" s="280" t="str">
        <f t="shared" si="2"/>
        <v/>
      </c>
      <c r="J40" s="214"/>
      <c r="K40" s="215"/>
      <c r="L40" s="268" t="str">
        <f t="shared" si="11"/>
        <v/>
      </c>
      <c r="M40" s="269" t="str">
        <f t="shared" si="3"/>
        <v/>
      </c>
      <c r="N40" s="233">
        <f t="shared" si="4"/>
        <v>0</v>
      </c>
      <c r="O40" s="216"/>
      <c r="P40" s="217" t="str">
        <f t="shared" si="5"/>
        <v/>
      </c>
      <c r="Q40" s="218" t="str">
        <f t="shared" si="16"/>
        <v/>
      </c>
      <c r="R40" s="219" t="str">
        <f t="shared" si="16"/>
        <v/>
      </c>
      <c r="S40" s="220" t="str">
        <f t="shared" si="13"/>
        <v/>
      </c>
      <c r="T40" s="221" t="str">
        <f t="shared" si="15"/>
        <v/>
      </c>
      <c r="U40" s="219" t="str">
        <f t="shared" si="15"/>
        <v/>
      </c>
      <c r="V40" s="248">
        <f>SUMPRODUCT(($C$40="se")*($AB$40))</f>
        <v>0</v>
      </c>
      <c r="W40" s="249">
        <f>SUMPRODUCT(($C$40="se")*($AC$40))</f>
        <v>0</v>
      </c>
      <c r="X40" s="250">
        <f t="shared" si="7"/>
        <v>0</v>
      </c>
      <c r="Y40" s="251">
        <f t="shared" si="8"/>
        <v>0</v>
      </c>
      <c r="Z40" s="262">
        <f>SUMPRODUCT(($C$40="férié")*($AB$40))</f>
        <v>0</v>
      </c>
      <c r="AA40" s="263">
        <f>SUMPRODUCT(($C$40="férié")*($AC$40))</f>
        <v>0</v>
      </c>
      <c r="AB40" s="256">
        <f t="shared" si="9"/>
        <v>0</v>
      </c>
      <c r="AC40" s="257">
        <f t="shared" si="10"/>
        <v>0</v>
      </c>
      <c r="AD40" s="46"/>
      <c r="AE40" s="28"/>
      <c r="AF40" s="28"/>
      <c r="AG40" s="28"/>
      <c r="AH40" s="51"/>
      <c r="AI40" s="50"/>
      <c r="AJ40" s="28"/>
      <c r="AK40" s="28"/>
      <c r="AL40" s="28"/>
      <c r="AM40" s="28"/>
      <c r="AN40" s="28"/>
      <c r="AO40" s="28"/>
      <c r="AP40" s="28"/>
    </row>
    <row r="41" spans="1:47" s="1" customFormat="1" ht="15.75" thickBot="1">
      <c r="A41" s="45"/>
      <c r="B41" s="210" t="s">
        <v>60</v>
      </c>
      <c r="C41" s="208"/>
      <c r="D41" s="222">
        <f>COUNTA(D10:D40)</f>
        <v>31</v>
      </c>
      <c r="E41" s="222">
        <f>COUNTA(E10:E40)</f>
        <v>14</v>
      </c>
      <c r="F41" s="222">
        <f>COUNTA(F10:F40)</f>
        <v>14</v>
      </c>
      <c r="G41" s="222">
        <f>COUNTA(G10:G40)</f>
        <v>15</v>
      </c>
      <c r="H41" s="222">
        <f>COUNTA(H10:H40)</f>
        <v>15</v>
      </c>
      <c r="I41" s="234">
        <f>SUM(I10:I40)</f>
        <v>7.6874999999999991</v>
      </c>
      <c r="J41" s="223">
        <f t="shared" ref="J41:M41" si="17">SUM(J10:J40)</f>
        <v>4.1666666666666664E-2</v>
      </c>
      <c r="K41" s="223">
        <f t="shared" si="17"/>
        <v>0</v>
      </c>
      <c r="L41" s="224">
        <f t="shared" si="17"/>
        <v>14</v>
      </c>
      <c r="M41" s="234">
        <f t="shared" si="17"/>
        <v>1.6041666666666656</v>
      </c>
      <c r="N41" s="234">
        <f>SUM(N10:N40)</f>
        <v>7.7291666666666661</v>
      </c>
      <c r="O41" s="225"/>
      <c r="P41" s="226">
        <f t="shared" ref="P41:U41" si="18">SUM(P10:P40)</f>
        <v>0</v>
      </c>
      <c r="Q41" s="223">
        <f t="shared" si="18"/>
        <v>5.0833333333333313</v>
      </c>
      <c r="R41" s="227">
        <f t="shared" si="18"/>
        <v>0.5</v>
      </c>
      <c r="S41" s="228">
        <f t="shared" si="18"/>
        <v>0.79166666666666674</v>
      </c>
      <c r="T41" s="223">
        <f t="shared" si="18"/>
        <v>0.31250000000000067</v>
      </c>
      <c r="U41" s="227">
        <f t="shared" si="18"/>
        <v>0</v>
      </c>
      <c r="V41" s="235">
        <f>SUMIF(D10:D40,"&gt;0",V10:V40)</f>
        <v>4.2708333333333321</v>
      </c>
      <c r="W41" s="235">
        <f>SUMIF(D10:D40,"&gt;0",W10:W40)</f>
        <v>0.75</v>
      </c>
      <c r="X41" s="235">
        <f>SUMPRODUCT((WEEKDAY($D$10:$D$40)=1)*($AB$10:$AB$40))</f>
        <v>1.145833333333333</v>
      </c>
      <c r="Y41" s="235">
        <f>SUMPRODUCT(($C$10:$C$40="dim")*($AC$10:$AC$40))</f>
        <v>0.41666666666666674</v>
      </c>
      <c r="Z41" s="235">
        <f>SUMPRODUCT(($C$10:$C$40="férié")*($Z$10:$Z$40))</f>
        <v>2.0833333333333037E-2</v>
      </c>
      <c r="AA41" s="235">
        <f>SUMPRODUCT(($C$10:$C$40="férié")*($AA$10:$AA$40))</f>
        <v>0.125</v>
      </c>
      <c r="AB41" s="235">
        <f>SUMIF(D10:D40,"&gt;0",AB10:AB40)</f>
        <v>5.4374999999999982</v>
      </c>
      <c r="AC41" s="236">
        <f>SUMIF(D10:D40,"&gt;0",AC10:AC40)</f>
        <v>1.2916666666666667</v>
      </c>
      <c r="AD41" s="52"/>
      <c r="AE41" s="43"/>
      <c r="AF41" s="43"/>
      <c r="AG41" s="45"/>
      <c r="AH41" s="52"/>
      <c r="AI41" s="52"/>
      <c r="AJ41" s="45"/>
      <c r="AK41" s="45"/>
      <c r="AL41" s="45"/>
      <c r="AM41" s="45"/>
      <c r="AN41" s="45"/>
      <c r="AO41" s="45"/>
      <c r="AP41" s="45"/>
    </row>
    <row r="42" spans="1:47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53"/>
      <c r="AF42" s="53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5"/>
      <c r="AR42" s="5"/>
      <c r="AS42" s="5"/>
      <c r="AT42" s="5"/>
      <c r="AU42" s="5"/>
    </row>
    <row r="43" spans="1:47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5"/>
      <c r="AR43" s="5"/>
      <c r="AS43" s="5"/>
      <c r="AT43" s="5"/>
      <c r="AU43" s="5"/>
    </row>
    <row r="44" spans="1:47" s="4" customFormat="1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6"/>
      <c r="AR44" s="6"/>
      <c r="AS44" s="6"/>
      <c r="AT44" s="6"/>
      <c r="AU44" s="6"/>
    </row>
    <row r="45" spans="1:47" s="4" customFormat="1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6"/>
      <c r="AR45" s="6"/>
      <c r="AS45" s="6"/>
      <c r="AT45" s="6"/>
      <c r="AU45" s="6"/>
    </row>
    <row r="46" spans="1:47" s="4" customFormat="1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6"/>
      <c r="AR46" s="6"/>
      <c r="AS46" s="6"/>
      <c r="AT46" s="6"/>
      <c r="AU46" s="6"/>
    </row>
    <row r="47" spans="1:47" s="4" customFormat="1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6"/>
      <c r="AR47" s="6"/>
      <c r="AS47" s="6"/>
      <c r="AT47" s="6"/>
      <c r="AU47" s="6"/>
    </row>
    <row r="48" spans="1:47" s="4" customFormat="1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6"/>
      <c r="AR48" s="6"/>
      <c r="AS48" s="6"/>
      <c r="AT48" s="6"/>
      <c r="AU48" s="6"/>
    </row>
    <row r="49" spans="43:47">
      <c r="AQ49" s="5"/>
      <c r="AR49" s="5"/>
      <c r="AS49" s="5"/>
      <c r="AT49" s="5"/>
      <c r="AU49" s="5"/>
    </row>
    <row r="50" spans="43:47">
      <c r="AQ50" s="5"/>
      <c r="AR50" s="5"/>
      <c r="AS50" s="5"/>
      <c r="AT50" s="5"/>
      <c r="AU50" s="5"/>
    </row>
  </sheetData>
  <sheetProtection selectLockedCells="1"/>
  <mergeCells count="58">
    <mergeCell ref="AJ22:AK22"/>
    <mergeCell ref="AH22:AI22"/>
    <mergeCell ref="AH24:AI24"/>
    <mergeCell ref="AE35:AF35"/>
    <mergeCell ref="AE37:AF37"/>
    <mergeCell ref="AE23:AF23"/>
    <mergeCell ref="AH23:AI23"/>
    <mergeCell ref="AJ23:AK23"/>
    <mergeCell ref="AE39:AF39"/>
    <mergeCell ref="AE29:AF29"/>
    <mergeCell ref="AJ24:AK24"/>
    <mergeCell ref="AE31:AF31"/>
    <mergeCell ref="AE33:AF33"/>
    <mergeCell ref="AI32:AK33"/>
    <mergeCell ref="AE25:AF25"/>
    <mergeCell ref="AE27:AF27"/>
    <mergeCell ref="X9:Y9"/>
    <mergeCell ref="Z9:AA9"/>
    <mergeCell ref="AB9:AC9"/>
    <mergeCell ref="AE9:AF9"/>
    <mergeCell ref="AE11:AF11"/>
    <mergeCell ref="AE13:AF13"/>
    <mergeCell ref="AE21:AF21"/>
    <mergeCell ref="AH21:AI21"/>
    <mergeCell ref="AJ21:AK21"/>
    <mergeCell ref="AH14:AK14"/>
    <mergeCell ref="AE15:AF15"/>
    <mergeCell ref="AE17:AF17"/>
    <mergeCell ref="AE19:AF19"/>
    <mergeCell ref="AH20:AK20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3:AF3"/>
    <mergeCell ref="AH3:AK3"/>
    <mergeCell ref="V4:W4"/>
    <mergeCell ref="X4:Y4"/>
    <mergeCell ref="Z4:AA4"/>
    <mergeCell ref="AB4:AC4"/>
    <mergeCell ref="AB3:AC3"/>
    <mergeCell ref="D3:D4"/>
    <mergeCell ref="E3:F4"/>
    <mergeCell ref="V3:W3"/>
    <mergeCell ref="X3:Y3"/>
    <mergeCell ref="Z3:AA3"/>
  </mergeCells>
  <phoneticPr fontId="67" type="noConversion"/>
  <conditionalFormatting sqref="C10:D40">
    <cfRule type="expression" dxfId="7" priority="4" stopIfTrue="1">
      <formula>COUNTIF(Fériés,$D10)&gt;0</formula>
    </cfRule>
  </conditionalFormatting>
  <conditionalFormatting sqref="AJ21:AK24">
    <cfRule type="expression" dxfId="6" priority="1" stopIfTrue="1">
      <formula>(AJ21:AJ24&lt;=TODAY()+120)*(AJ21:AJ24&lt;&gt;"")</formula>
    </cfRule>
    <cfRule type="expression" dxfId="5" priority="2" stopIfTrue="1">
      <formula>(AJ21:AJ24&lt;=TODAY()+180)*(AJ21:AJ24&lt;&gt;"")</formula>
    </cfRule>
    <cfRule type="expression" dxfId="4" priority="3" stopIfTrue="1">
      <formula>(AJ21:AJ24&lt;=TODAY()&gt;180)*(AJ21:AJ24&lt;&gt;"")</formula>
    </cfRule>
  </conditionalFormatting>
  <conditionalFormatting sqref="C10:O40">
    <cfRule type="expression" dxfId="3" priority="7" stopIfTrue="1">
      <formula>WEEKDAY($D10,2)=7</formula>
    </cfRule>
  </conditionalFormatting>
  <pageMargins left="0.7" right="0.7" top="0.75" bottom="0.75" header="0.3" footer="0.3"/>
  <pageSetup paperSize="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Réglages!$D$2:$D$49</xm:f>
          </x14:formula1>
          <xm:sqref>H10:H40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G10:G40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1" enableFormatConditionsCalculation="0">
    <tabColor rgb="FF0087E8"/>
  </sheetPr>
  <dimension ref="A1:AL78"/>
  <sheetViews>
    <sheetView zoomScale="90" zoomScaleNormal="90" zoomScalePageLayoutView="90" workbookViewId="0">
      <selection activeCell="K21" sqref="K21"/>
    </sheetView>
  </sheetViews>
  <sheetFormatPr baseColWidth="10" defaultRowHeight="15"/>
  <cols>
    <col min="2" max="2" width="24.28515625" customWidth="1"/>
    <col min="3" max="3" width="15.42578125" customWidth="1"/>
    <col min="5" max="5" width="11.28515625" customWidth="1"/>
    <col min="6" max="6" width="26.7109375" customWidth="1"/>
    <col min="8" max="8" width="12.85546875" customWidth="1"/>
    <col min="9" max="9" width="23.7109375" customWidth="1"/>
  </cols>
  <sheetData>
    <row r="1" spans="1:38">
      <c r="A1" s="353" t="s">
        <v>111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  <c r="AK1" s="122"/>
      <c r="AL1" s="122"/>
    </row>
    <row r="2" spans="1:38">
      <c r="A2" s="353"/>
      <c r="B2" s="353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353"/>
      <c r="P2" s="353"/>
      <c r="Q2" s="353"/>
      <c r="R2" s="353"/>
      <c r="S2" s="353"/>
      <c r="T2" s="353"/>
      <c r="U2" s="353"/>
      <c r="V2" s="122"/>
      <c r="W2" s="122"/>
      <c r="X2" s="122"/>
      <c r="Y2" s="122"/>
      <c r="Z2" s="122"/>
      <c r="AA2" s="122"/>
      <c r="AB2" s="122"/>
      <c r="AC2" s="122"/>
      <c r="AD2" s="122"/>
      <c r="AE2" s="122"/>
      <c r="AF2" s="122"/>
      <c r="AG2" s="122"/>
      <c r="AH2" s="122"/>
      <c r="AI2" s="122"/>
      <c r="AJ2" s="122"/>
      <c r="AK2" s="122"/>
      <c r="AL2" s="122"/>
    </row>
    <row r="3" spans="1:38">
      <c r="A3" s="353"/>
      <c r="B3" s="353"/>
      <c r="C3" s="353"/>
      <c r="D3" s="353"/>
      <c r="E3" s="353"/>
      <c r="F3" s="353"/>
      <c r="G3" s="353"/>
      <c r="H3" s="353"/>
      <c r="I3" s="353"/>
      <c r="J3" s="353"/>
      <c r="K3" s="353"/>
      <c r="L3" s="353"/>
      <c r="M3" s="353"/>
      <c r="N3" s="353"/>
      <c r="O3" s="353"/>
      <c r="P3" s="353"/>
      <c r="Q3" s="353"/>
      <c r="R3" s="353"/>
      <c r="S3" s="353"/>
      <c r="T3" s="353"/>
      <c r="U3" s="353"/>
      <c r="V3" s="122"/>
      <c r="W3" s="122"/>
      <c r="X3" s="122"/>
      <c r="Y3" s="122"/>
      <c r="Z3" s="122"/>
      <c r="AA3" s="122"/>
      <c r="AB3" s="122"/>
      <c r="AC3" s="122"/>
      <c r="AD3" s="122"/>
      <c r="AE3" s="122"/>
      <c r="AF3" s="122"/>
      <c r="AG3" s="122"/>
      <c r="AH3" s="122"/>
      <c r="AI3" s="122"/>
      <c r="AJ3" s="122"/>
      <c r="AK3" s="122"/>
      <c r="AL3" s="122"/>
    </row>
    <row r="4" spans="1:38">
      <c r="A4" s="353"/>
      <c r="B4" s="353"/>
      <c r="C4" s="353"/>
      <c r="D4" s="353"/>
      <c r="E4" s="353"/>
      <c r="F4" s="353"/>
      <c r="G4" s="353"/>
      <c r="H4" s="353"/>
      <c r="I4" s="353"/>
      <c r="J4" s="353"/>
      <c r="K4" s="353"/>
      <c r="L4" s="353"/>
      <c r="M4" s="353"/>
      <c r="N4" s="353"/>
      <c r="O4" s="353"/>
      <c r="P4" s="353"/>
      <c r="Q4" s="353"/>
      <c r="R4" s="353"/>
      <c r="S4" s="353"/>
      <c r="T4" s="353"/>
      <c r="U4" s="353"/>
      <c r="V4" s="122"/>
      <c r="W4" s="122"/>
      <c r="X4" s="122"/>
      <c r="Y4" s="122"/>
      <c r="Z4" s="122"/>
      <c r="AA4" s="122"/>
      <c r="AB4" s="122"/>
      <c r="AC4" s="122"/>
      <c r="AD4" s="122"/>
      <c r="AE4" s="122"/>
      <c r="AF4" s="122"/>
      <c r="AG4" s="122"/>
      <c r="AH4" s="122"/>
      <c r="AI4" s="122"/>
      <c r="AJ4" s="122"/>
      <c r="AK4" s="122"/>
      <c r="AL4" s="122"/>
    </row>
    <row r="5" spans="1:38">
      <c r="A5" s="353"/>
      <c r="B5" s="353"/>
      <c r="C5" s="353"/>
      <c r="D5" s="353"/>
      <c r="E5" s="353"/>
      <c r="F5" s="353"/>
      <c r="G5" s="353"/>
      <c r="H5" s="353"/>
      <c r="I5" s="353"/>
      <c r="J5" s="353"/>
      <c r="K5" s="353"/>
      <c r="L5" s="353"/>
      <c r="M5" s="353"/>
      <c r="N5" s="353"/>
      <c r="O5" s="353"/>
      <c r="P5" s="353"/>
      <c r="Q5" s="353"/>
      <c r="R5" s="353"/>
      <c r="S5" s="353"/>
      <c r="T5" s="353"/>
      <c r="U5" s="353"/>
      <c r="V5" s="122"/>
      <c r="W5" s="122"/>
      <c r="X5" s="122"/>
      <c r="Y5" s="122"/>
      <c r="Z5" s="122"/>
      <c r="AA5" s="122"/>
      <c r="AB5" s="122"/>
      <c r="AC5" s="122"/>
      <c r="AD5" s="122"/>
      <c r="AE5" s="122"/>
      <c r="AF5" s="122"/>
      <c r="AG5" s="122"/>
      <c r="AH5" s="122"/>
      <c r="AI5" s="122"/>
      <c r="AJ5" s="122"/>
      <c r="AK5" s="122"/>
      <c r="AL5" s="122"/>
    </row>
    <row r="6" spans="1:38" ht="15.75" thickBot="1">
      <c r="A6" s="155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</row>
    <row r="7" spans="1:38" ht="15.75">
      <c r="A7" s="28"/>
      <c r="B7" s="28"/>
      <c r="C7" s="28"/>
      <c r="D7" s="28"/>
      <c r="E7" s="28"/>
      <c r="F7" s="290" t="s">
        <v>110</v>
      </c>
      <c r="G7" s="291"/>
      <c r="H7" s="28"/>
      <c r="I7" s="354" t="s">
        <v>17</v>
      </c>
      <c r="J7" s="355"/>
      <c r="K7" s="355"/>
      <c r="L7" s="356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</row>
    <row r="8" spans="1:38" ht="19.5">
      <c r="A8" s="28"/>
      <c r="B8" s="28"/>
      <c r="C8" s="28"/>
      <c r="D8" s="28"/>
      <c r="E8" s="28"/>
      <c r="F8" s="111" t="s">
        <v>2</v>
      </c>
      <c r="G8" s="112" t="e">
        <f>SUM(Janvier!AF4,#REF!,#REF!,#REF!,#REF!,#REF!,#REF!,#REF!,#REF!,#REF!,#REF!,#REF!)</f>
        <v>#REF!</v>
      </c>
      <c r="H8" s="28"/>
      <c r="I8" s="124"/>
      <c r="J8" s="125" t="s">
        <v>34</v>
      </c>
      <c r="K8" s="126" t="s">
        <v>23</v>
      </c>
      <c r="L8" s="127" t="s">
        <v>11</v>
      </c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</row>
    <row r="9" spans="1:38">
      <c r="A9" s="28"/>
      <c r="B9" s="28"/>
      <c r="C9" s="28"/>
      <c r="D9" s="28"/>
      <c r="E9" s="28"/>
      <c r="F9" s="300"/>
      <c r="G9" s="301"/>
      <c r="H9" s="28"/>
      <c r="I9" s="21" t="s">
        <v>1</v>
      </c>
      <c r="J9" s="22" t="e">
        <f>SUM(Janvier!AF10,#REF!,#REF!,#REF!,#REF!,#REF!,#REF!,#REF!,#REF!,#REF!,#REF!,#REF!)*24</f>
        <v>#REF!</v>
      </c>
      <c r="K9" s="131">
        <v>9.93</v>
      </c>
      <c r="L9" s="23" t="e">
        <f t="shared" ref="L9:L14" si="0">J9*K9</f>
        <v>#REF!</v>
      </c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</row>
    <row r="10" spans="1:38">
      <c r="A10" s="28"/>
      <c r="B10" s="28"/>
      <c r="C10" s="28"/>
      <c r="D10" s="28"/>
      <c r="E10" s="28"/>
      <c r="F10" s="111" t="s">
        <v>67</v>
      </c>
      <c r="G10" s="113" t="e">
        <f>SUM(Janvier!AF6,#REF!,#REF!,#REF!,#REF!,#REF!,#REF!,#REF!,#REF!,#REF!,#REF!,#REF!)</f>
        <v>#REF!</v>
      </c>
      <c r="H10" s="28"/>
      <c r="I10" s="10" t="s">
        <v>18</v>
      </c>
      <c r="J10" s="2" t="e">
        <f>SUM(Janvier!AF12,#REF!,#REF!,#REF!,#REF!,#REF!,#REF!,#REF!,#REF!,#REF!,#REF!,#REF!)*24</f>
        <v>#REF!</v>
      </c>
      <c r="K10" s="132">
        <v>0.99299999999999999</v>
      </c>
      <c r="L10" s="11" t="e">
        <f t="shared" si="0"/>
        <v>#REF!</v>
      </c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</row>
    <row r="11" spans="1:38">
      <c r="A11" s="28"/>
      <c r="B11" s="28"/>
      <c r="C11" s="28"/>
      <c r="D11" s="28"/>
      <c r="E11" s="28"/>
      <c r="F11" s="310"/>
      <c r="G11" s="311"/>
      <c r="H11" s="28"/>
      <c r="I11" s="10" t="s">
        <v>20</v>
      </c>
      <c r="J11" s="2" t="e">
        <f>SUM(Janvier!AF18,#REF!,#REF!,#REF!,#REF!,#REF!,#REF!,#REF!,#REF!,#REF!,#REF!,#REF!)*24</f>
        <v>#REF!</v>
      </c>
      <c r="K11" s="132">
        <v>0.99299999999999999</v>
      </c>
      <c r="L11" s="11" t="e">
        <f t="shared" si="0"/>
        <v>#REF!</v>
      </c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</row>
    <row r="12" spans="1:38">
      <c r="A12" s="28"/>
      <c r="B12" s="28"/>
      <c r="C12" s="28"/>
      <c r="D12" s="28"/>
      <c r="E12" s="28"/>
      <c r="F12" s="111" t="s">
        <v>61</v>
      </c>
      <c r="G12" s="112" t="e">
        <f>SUM(Janvier!AF8,#REF!,#REF!,#REF!,#REF!,#REF!,#REF!,#REF!,#REF!,#REF!,#REF!,#REF!)</f>
        <v>#REF!</v>
      </c>
      <c r="H12" s="28"/>
      <c r="I12" s="10" t="s">
        <v>19</v>
      </c>
      <c r="J12" s="2" t="e">
        <f>SUM(Janvier!AF20,#REF!,#REF!,#REF!,#REF!,#REF!,#REF!,#REF!,#REF!,#REF!,#REF!,#REF!)*24</f>
        <v>#REF!</v>
      </c>
      <c r="K12" s="132">
        <v>1.88</v>
      </c>
      <c r="L12" s="11" t="e">
        <f t="shared" si="0"/>
        <v>#REF!</v>
      </c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</row>
    <row r="13" spans="1:38">
      <c r="A13" s="28"/>
      <c r="B13" s="28"/>
      <c r="C13" s="28"/>
      <c r="D13" s="28"/>
      <c r="E13" s="28"/>
      <c r="F13" s="310"/>
      <c r="G13" s="311"/>
      <c r="H13" s="28"/>
      <c r="I13" s="10" t="s">
        <v>21</v>
      </c>
      <c r="J13" s="2" t="e">
        <f>SUM(Janvier!AF24,#REF!,#REF!,#REF!,#REF!,#REF!,#REF!,#REF!,#REF!,#REF!,#REF!,#REF!)*24</f>
        <v>#REF!</v>
      </c>
      <c r="K13" s="132">
        <v>9.93</v>
      </c>
      <c r="L13" s="11" t="e">
        <f t="shared" si="0"/>
        <v>#REF!</v>
      </c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</row>
    <row r="14" spans="1:38">
      <c r="A14" s="28"/>
      <c r="B14" s="28"/>
      <c r="C14" s="28"/>
      <c r="D14" s="28"/>
      <c r="E14" s="28"/>
      <c r="F14" s="111" t="s">
        <v>71</v>
      </c>
      <c r="G14" s="114" t="e">
        <f>SUM(Janvier!AF10,#REF!,#REF!,#REF!,#REF!,#REF!,#REF!,#REF!,#REF!,#REF!,#REF!,#REF!)</f>
        <v>#REF!</v>
      </c>
      <c r="H14" s="28"/>
      <c r="I14" s="12" t="s">
        <v>22</v>
      </c>
      <c r="J14" s="2" t="e">
        <f>SUM(J9:J12)</f>
        <v>#REF!</v>
      </c>
      <c r="K14" s="132">
        <v>0.13100000000000001</v>
      </c>
      <c r="L14" s="11" t="e">
        <f t="shared" si="0"/>
        <v>#REF!</v>
      </c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</row>
    <row r="15" spans="1:38" ht="15.75" thickBot="1">
      <c r="A15" s="28"/>
      <c r="B15" s="28"/>
      <c r="C15" s="28"/>
      <c r="D15" s="28"/>
      <c r="E15" s="28"/>
      <c r="F15" s="336"/>
      <c r="G15" s="337"/>
      <c r="H15" s="28"/>
      <c r="I15" s="13" t="s">
        <v>24</v>
      </c>
      <c r="J15" s="14" t="e">
        <f>SUM(J10+J12)</f>
        <v>#REF!</v>
      </c>
      <c r="K15" s="133"/>
      <c r="L15" s="15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</row>
    <row r="16" spans="1:38" ht="16.5" thickBot="1">
      <c r="A16" s="28"/>
      <c r="B16" s="28"/>
      <c r="C16" s="28"/>
      <c r="D16" s="28"/>
      <c r="E16" s="28"/>
      <c r="F16" s="111" t="s">
        <v>72</v>
      </c>
      <c r="G16" s="114" t="e">
        <f>SUM(Janvier!AF12,#REF!,#REF!,#REF!,#REF!,#REF!,#REF!,#REF!,#REF!,#REF!,#REF!,#REF!)</f>
        <v>#REF!</v>
      </c>
      <c r="H16" s="28"/>
      <c r="I16" s="47"/>
      <c r="J16" s="40"/>
      <c r="K16" s="19" t="s">
        <v>76</v>
      </c>
      <c r="L16" s="20" t="e">
        <f>SUM(L9:L15)</f>
        <v>#REF!</v>
      </c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</row>
    <row r="17" spans="1:38" ht="15.75" thickBot="1">
      <c r="A17" s="28"/>
      <c r="B17" s="28"/>
      <c r="C17" s="28"/>
      <c r="D17" s="28"/>
      <c r="E17" s="28"/>
      <c r="F17" s="322"/>
      <c r="G17" s="323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</row>
    <row r="18" spans="1:38">
      <c r="A18" s="28"/>
      <c r="B18" s="28"/>
      <c r="C18" s="28"/>
      <c r="D18" s="28"/>
      <c r="E18" s="28"/>
      <c r="F18" s="115" t="s">
        <v>81</v>
      </c>
      <c r="G18" s="116" t="e">
        <f>SUM(Janvier!AF14,#REF!,#REF!,#REF!,#REF!,#REF!,#REF!,#REF!,#REF!,#REF!,#REF!,#REF!)</f>
        <v>#REF!</v>
      </c>
      <c r="H18" s="28"/>
      <c r="I18" s="357" t="s">
        <v>16</v>
      </c>
      <c r="J18" s="358"/>
      <c r="K18" s="358"/>
      <c r="L18" s="359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</row>
    <row r="19" spans="1:38">
      <c r="A19" s="28"/>
      <c r="B19" s="28"/>
      <c r="C19" s="28"/>
      <c r="D19" s="28"/>
      <c r="E19" s="28"/>
      <c r="F19" s="310"/>
      <c r="G19" s="311"/>
      <c r="H19" s="28"/>
      <c r="I19" s="128"/>
      <c r="J19" s="129" t="s">
        <v>11</v>
      </c>
      <c r="K19" s="129" t="s">
        <v>23</v>
      </c>
      <c r="L19" s="130" t="s">
        <v>11</v>
      </c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</row>
    <row r="20" spans="1:38">
      <c r="A20" s="28"/>
      <c r="B20" s="28"/>
      <c r="C20" s="28"/>
      <c r="D20" s="28"/>
      <c r="E20" s="28"/>
      <c r="F20" s="115" t="s">
        <v>75</v>
      </c>
      <c r="G20" s="117" t="e">
        <f>SUM(Janvier!AF16,#REF!,#REF!,#REF!,#REF!,#REF!,#REF!,#REF!,#REF!,#REF!,#REF!,#REF!)</f>
        <v>#REF!</v>
      </c>
      <c r="H20" s="28"/>
      <c r="I20" s="16" t="s">
        <v>78</v>
      </c>
      <c r="J20" s="3" t="e">
        <f>SUM(Janvier!AF36,#REF!,#REF!,#REF!,#REF!,#REF!,#REF!,#REF!,#REF!,#REF!,#REF!,#REF!)</f>
        <v>#REF!</v>
      </c>
      <c r="K20" s="134">
        <v>3.43</v>
      </c>
      <c r="L20" s="17" t="e">
        <f>J20*K20</f>
        <v>#REF!</v>
      </c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</row>
    <row r="21" spans="1:38" ht="15.75" thickBot="1">
      <c r="A21" s="28"/>
      <c r="B21" s="28"/>
      <c r="C21" s="28"/>
      <c r="D21" s="28"/>
      <c r="E21" s="28"/>
      <c r="F21" s="310"/>
      <c r="G21" s="311"/>
      <c r="H21" s="28"/>
      <c r="I21" s="18" t="s">
        <v>77</v>
      </c>
      <c r="J21" s="98" t="e">
        <f>SUM(Janvier!AF38,#REF!,#REF!,#REF!,#REF!,#REF!,#REF!,#REF!,#REF!,#REF!,#REF!,#REF!)</f>
        <v>#REF!</v>
      </c>
      <c r="K21" s="133">
        <v>0.81</v>
      </c>
      <c r="L21" s="123" t="e">
        <f>J21*K21</f>
        <v>#REF!</v>
      </c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</row>
    <row r="22" spans="1:38" ht="16.5" thickBot="1">
      <c r="A22" s="28"/>
      <c r="B22" s="28"/>
      <c r="C22" s="28"/>
      <c r="D22" s="28"/>
      <c r="E22" s="28"/>
      <c r="F22" s="111" t="s">
        <v>73</v>
      </c>
      <c r="G22" s="114" t="e">
        <f>SUM(Janvier!AF18,#REF!,#REF!,#REF!,#REF!,#REF!,#REF!,#REF!,#REF!,#REF!,#REF!,#REF!)</f>
        <v>#REF!</v>
      </c>
      <c r="H22" s="28"/>
      <c r="I22" s="48"/>
      <c r="J22" s="49"/>
      <c r="K22" s="19" t="s">
        <v>76</v>
      </c>
      <c r="L22" s="86" t="e">
        <f>SUM(L20:L21)</f>
        <v>#REF!</v>
      </c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</row>
    <row r="23" spans="1:38">
      <c r="A23" s="28"/>
      <c r="B23" s="28"/>
      <c r="C23" s="28"/>
      <c r="D23" s="28"/>
      <c r="E23" s="28"/>
      <c r="F23" s="322"/>
      <c r="G23" s="323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</row>
    <row r="24" spans="1:38">
      <c r="A24" s="28"/>
      <c r="B24" s="28"/>
      <c r="C24" s="28"/>
      <c r="D24" s="28"/>
      <c r="E24" s="28"/>
      <c r="F24" s="111" t="s">
        <v>74</v>
      </c>
      <c r="G24" s="114" t="e">
        <f>SUM(Janvier!AF20,#REF!,#REF!,#REF!,#REF!,#REF!,#REF!,#REF!,#REF!,#REF!,#REF!,#REF!)</f>
        <v>#REF!</v>
      </c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</row>
    <row r="25" spans="1:38">
      <c r="A25" s="28"/>
      <c r="B25" s="28"/>
      <c r="C25" s="28"/>
      <c r="D25" s="28"/>
      <c r="E25" s="28"/>
      <c r="F25" s="322"/>
      <c r="G25" s="323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</row>
    <row r="26" spans="1:38">
      <c r="A26" s="28"/>
      <c r="B26" s="28"/>
      <c r="C26" s="28"/>
      <c r="D26" s="28"/>
      <c r="E26" s="28"/>
      <c r="F26" s="111" t="s">
        <v>80</v>
      </c>
      <c r="G26" s="118" t="e">
        <f>SUM(Janvier!AF22,#REF!,#REF!,#REF!,#REF!,#REF!,#REF!,#REF!,#REF!,#REF!,#REF!,#REF!)</f>
        <v>#REF!</v>
      </c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</row>
    <row r="27" spans="1:38">
      <c r="A27" s="28"/>
      <c r="B27" s="28"/>
      <c r="C27" s="28"/>
      <c r="D27" s="28"/>
      <c r="E27" s="28"/>
      <c r="F27" s="351"/>
      <c r="G27" s="352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</row>
    <row r="28" spans="1:38">
      <c r="A28" s="28"/>
      <c r="B28" s="28"/>
      <c r="C28" s="28"/>
      <c r="D28" s="28"/>
      <c r="E28" s="28"/>
      <c r="F28" s="111" t="s">
        <v>68</v>
      </c>
      <c r="G28" s="114" t="e">
        <f>SUM(Janvier!AF24,#REF!,#REF!,#REF!,#REF!,#REF!,#REF!,#REF!,#REF!,#REF!,#REF!,#REF!)</f>
        <v>#REF!</v>
      </c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</row>
    <row r="29" spans="1:38">
      <c r="A29" s="28"/>
      <c r="B29" s="28"/>
      <c r="C29" s="28"/>
      <c r="D29" s="28"/>
      <c r="E29" s="28"/>
      <c r="F29" s="322"/>
      <c r="G29" s="323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</row>
    <row r="30" spans="1:38">
      <c r="A30" s="28"/>
      <c r="B30" s="28"/>
      <c r="C30" s="28"/>
      <c r="D30" s="28"/>
      <c r="E30" s="28"/>
      <c r="F30" s="111" t="s">
        <v>69</v>
      </c>
      <c r="G30" s="114" t="e">
        <f>SUM(Janvier!AF26,#REF!,#REF!,#REF!,#REF!,#REF!,#REF!,#REF!,#REF!,#REF!,#REF!,#REF!)</f>
        <v>#REF!</v>
      </c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</row>
    <row r="31" spans="1:38">
      <c r="A31" s="28"/>
      <c r="B31" s="28"/>
      <c r="C31" s="28"/>
      <c r="D31" s="28"/>
      <c r="E31" s="28"/>
      <c r="F31" s="322"/>
      <c r="G31" s="323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</row>
    <row r="32" spans="1:38">
      <c r="A32" s="28"/>
      <c r="B32" s="28"/>
      <c r="C32" s="28"/>
      <c r="D32" s="28"/>
      <c r="E32" s="28"/>
      <c r="F32" s="111" t="s">
        <v>70</v>
      </c>
      <c r="G32" s="114" t="e">
        <f>SUM(Janvier!AF28,#REF!,#REF!,#REF!,#REF!,#REF!,#REF!,#REF!,#REF!,#REF!,#REF!,#REF!)</f>
        <v>#REF!</v>
      </c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</row>
    <row r="33" spans="1:38">
      <c r="A33" s="28"/>
      <c r="B33" s="28"/>
      <c r="C33" s="28"/>
      <c r="D33" s="28"/>
      <c r="E33" s="28"/>
      <c r="F33" s="322"/>
      <c r="G33" s="323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</row>
    <row r="34" spans="1:38">
      <c r="A34" s="28"/>
      <c r="B34" s="28"/>
      <c r="C34" s="28"/>
      <c r="D34" s="28"/>
      <c r="E34" s="28"/>
      <c r="F34" s="115" t="s">
        <v>62</v>
      </c>
      <c r="G34" s="119" t="e">
        <f>SUM(Janvier!AF30,#REF!,#REF!,#REF!,#REF!,#REF!,#REF!,#REF!,#REF!,#REF!,#REF!,#REF!)</f>
        <v>#REF!</v>
      </c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</row>
    <row r="35" spans="1:38">
      <c r="A35" s="28"/>
      <c r="B35" s="28"/>
      <c r="C35" s="28"/>
      <c r="D35" s="28"/>
      <c r="E35" s="28"/>
      <c r="F35" s="342"/>
      <c r="G35" s="343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</row>
    <row r="36" spans="1:38">
      <c r="A36" s="28"/>
      <c r="B36" s="28"/>
      <c r="C36" s="28"/>
      <c r="D36" s="28"/>
      <c r="E36" s="28"/>
      <c r="F36" s="115" t="s">
        <v>63</v>
      </c>
      <c r="G36" s="119" t="e">
        <f>SUM(Janvier!AF32,#REF!,#REF!,#REF!,#REF!,#REF!,#REF!,#REF!,#REF!,#REF!,#REF!,#REF!)</f>
        <v>#REF!</v>
      </c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</row>
    <row r="37" spans="1:38">
      <c r="A37" s="28"/>
      <c r="B37" s="28"/>
      <c r="C37" s="28"/>
      <c r="D37" s="28"/>
      <c r="E37" s="28"/>
      <c r="F37" s="342"/>
      <c r="G37" s="343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</row>
    <row r="38" spans="1:38">
      <c r="A38" s="28"/>
      <c r="B38" s="28"/>
      <c r="C38" s="28"/>
      <c r="D38" s="28"/>
      <c r="E38" s="28"/>
      <c r="F38" s="111" t="s">
        <v>64</v>
      </c>
      <c r="G38" s="120" t="e">
        <f>SUM(Janvier!AF34,#REF!,#REF!,#REF!,#REF!,#REF!,#REF!,#REF!,#REF!,#REF!,#REF!,#REF!)</f>
        <v>#REF!</v>
      </c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</row>
    <row r="39" spans="1:38">
      <c r="A39" s="28"/>
      <c r="B39" s="28"/>
      <c r="C39" s="28"/>
      <c r="D39" s="28"/>
      <c r="E39" s="28"/>
      <c r="F39" s="322"/>
      <c r="G39" s="323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</row>
    <row r="40" spans="1:38">
      <c r="A40" s="28"/>
      <c r="B40" s="28"/>
      <c r="C40" s="28"/>
      <c r="D40" s="28"/>
      <c r="E40" s="28"/>
      <c r="F40" s="111" t="s">
        <v>65</v>
      </c>
      <c r="G40" s="118" t="e">
        <f>SUM(Janvier!AF36,#REF!,#REF!,#REF!,#REF!,#REF!,#REF!,#REF!,#REF!,#REF!,#REF!,#REF!)</f>
        <v>#REF!</v>
      </c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</row>
    <row r="41" spans="1:38">
      <c r="A41" s="28"/>
      <c r="B41" s="28"/>
      <c r="C41" s="28"/>
      <c r="D41" s="28"/>
      <c r="E41" s="28"/>
      <c r="F41" s="322"/>
      <c r="G41" s="323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</row>
    <row r="42" spans="1:38">
      <c r="A42" s="28"/>
      <c r="B42" s="28"/>
      <c r="C42" s="28"/>
      <c r="D42" s="28"/>
      <c r="E42" s="28"/>
      <c r="F42" s="121" t="s">
        <v>66</v>
      </c>
      <c r="G42" s="120" t="e">
        <f>SUM(Janvier!AF38,#REF!,#REF!,#REF!,#REF!,#REF!,#REF!,#REF!,#REF!,#REF!,#REF!,#REF!)</f>
        <v>#REF!</v>
      </c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</row>
    <row r="43" spans="1:38" ht="15.75" thickBot="1">
      <c r="A43" s="28"/>
      <c r="B43" s="28"/>
      <c r="C43" s="28"/>
      <c r="D43" s="28"/>
      <c r="E43" s="28"/>
      <c r="F43" s="338"/>
      <c r="G43" s="339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</row>
    <row r="44" spans="1:38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</row>
    <row r="45" spans="1:38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</row>
    <row r="46" spans="1:38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</row>
    <row r="47" spans="1:38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</row>
    <row r="48" spans="1:38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</row>
    <row r="49" spans="1:38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</row>
    <row r="50" spans="1:38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</row>
    <row r="51" spans="1:38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</row>
    <row r="52" spans="1:38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</row>
    <row r="53" spans="1:38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</row>
    <row r="54" spans="1:38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</row>
    <row r="55" spans="1:38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</row>
    <row r="56" spans="1:38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</row>
    <row r="57" spans="1:38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</row>
    <row r="58" spans="1:38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</row>
    <row r="59" spans="1:38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</row>
    <row r="60" spans="1:38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</row>
    <row r="61" spans="1:38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</row>
    <row r="62" spans="1:38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</row>
    <row r="63" spans="1:38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</row>
    <row r="64" spans="1:38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</row>
    <row r="65" spans="1:38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</row>
    <row r="66" spans="1:38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</row>
    <row r="67" spans="1:38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</row>
    <row r="68" spans="1:38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</row>
    <row r="69" spans="1:38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</row>
    <row r="70" spans="1:38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</row>
    <row r="71" spans="1:38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</row>
    <row r="72" spans="1:38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</row>
    <row r="73" spans="1:38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</row>
    <row r="74" spans="1:38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</row>
    <row r="75" spans="1:38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</row>
    <row r="76" spans="1:38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</row>
    <row r="77" spans="1:38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</row>
    <row r="78" spans="1:38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</row>
  </sheetData>
  <sheetProtection password="8F84" sheet="1" objects="1" scenarios="1" selectLockedCells="1"/>
  <dataConsolidate>
    <dataRefs count="12">
      <dataRef ref="AF4" sheet="Août" r:id="rId1"/>
      <dataRef ref="AF4" sheet="Avril" r:id="rId2"/>
      <dataRef ref="AF4" sheet="Décembre" r:id="rId3"/>
      <dataRef ref="AF4" sheet="Février" r:id="rId4"/>
      <dataRef ref="AF4" sheet="Janvier"/>
      <dataRef ref="AF4" sheet="Juillet" r:id="rId5"/>
      <dataRef ref="AF4" sheet="Juin" r:id="rId6"/>
      <dataRef ref="AF4" sheet="Mai" r:id="rId7"/>
      <dataRef ref="AF4" sheet="Mars" r:id="rId8"/>
      <dataRef ref="AF4" sheet="Novembre" r:id="rId9"/>
      <dataRef ref="AF4" sheet="Octobre" r:id="rId10"/>
      <dataRef ref="AF4" sheet="Septembre" r:id="rId11"/>
    </dataRefs>
  </dataConsolidate>
  <mergeCells count="22">
    <mergeCell ref="A1:U5"/>
    <mergeCell ref="I7:L7"/>
    <mergeCell ref="I18:L18"/>
    <mergeCell ref="F43:G43"/>
    <mergeCell ref="F31:G31"/>
    <mergeCell ref="F33:G33"/>
    <mergeCell ref="F35:G35"/>
    <mergeCell ref="F37:G37"/>
    <mergeCell ref="F39:G39"/>
    <mergeCell ref="F41:G41"/>
    <mergeCell ref="F29:G29"/>
    <mergeCell ref="F7:G7"/>
    <mergeCell ref="F9:G9"/>
    <mergeCell ref="F11:G11"/>
    <mergeCell ref="F13:G13"/>
    <mergeCell ref="F15:G15"/>
    <mergeCell ref="F27:G27"/>
    <mergeCell ref="F17:G17"/>
    <mergeCell ref="F19:G19"/>
    <mergeCell ref="F21:G21"/>
    <mergeCell ref="F23:G23"/>
    <mergeCell ref="F25:G25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6" enableFormatConditionsCalculation="0">
    <tabColor rgb="FFFF0000"/>
  </sheetPr>
  <dimension ref="A1:AP70"/>
  <sheetViews>
    <sheetView zoomScale="90" zoomScaleNormal="90" zoomScalePageLayoutView="90" workbookViewId="0">
      <selection activeCell="U34" sqref="U34"/>
    </sheetView>
  </sheetViews>
  <sheetFormatPr baseColWidth="10" defaultRowHeight="15"/>
  <cols>
    <col min="1" max="1" width="2.28515625" customWidth="1"/>
    <col min="2" max="2" width="2.42578125" customWidth="1"/>
    <col min="3" max="3" width="2.85546875" customWidth="1"/>
    <col min="4" max="5" width="10.85546875" style="7"/>
    <col min="6" max="6" width="11.28515625" style="87" customWidth="1"/>
    <col min="7" max="7" width="12.42578125" style="7" customWidth="1"/>
    <col min="8" max="8" width="12.140625" customWidth="1"/>
    <col min="10" max="10" width="17.7109375" customWidth="1"/>
    <col min="13" max="13" width="18.28515625" bestFit="1" customWidth="1"/>
    <col min="14" max="14" width="26.42578125" bestFit="1" customWidth="1"/>
    <col min="15" max="15" width="2.85546875" customWidth="1"/>
    <col min="16" max="16" width="3.42578125" customWidth="1"/>
    <col min="17" max="17" width="14.140625" customWidth="1"/>
    <col min="18" max="18" width="11.42578125" customWidth="1"/>
    <col min="20" max="20" width="13.85546875" customWidth="1"/>
    <col min="21" max="21" width="12.7109375" customWidth="1"/>
    <col min="22" max="22" width="5.42578125" customWidth="1"/>
  </cols>
  <sheetData>
    <row r="1" spans="1:42">
      <c r="A1" s="196"/>
      <c r="B1" s="158"/>
      <c r="C1" s="159"/>
      <c r="D1" s="8" t="s">
        <v>84</v>
      </c>
      <c r="E1" s="8" t="s">
        <v>33</v>
      </c>
      <c r="F1" s="165"/>
      <c r="G1" s="152" t="s">
        <v>13</v>
      </c>
      <c r="H1" s="9" t="s">
        <v>26</v>
      </c>
      <c r="I1" s="28"/>
      <c r="J1" s="43"/>
      <c r="K1" s="172"/>
      <c r="L1" s="28"/>
      <c r="M1" s="189">
        <f>An</f>
        <v>2016</v>
      </c>
      <c r="N1" s="193" t="s">
        <v>122</v>
      </c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</row>
    <row r="2" spans="1:42">
      <c r="A2" s="28"/>
      <c r="B2" s="28"/>
      <c r="C2" s="28"/>
      <c r="D2" s="153">
        <v>0</v>
      </c>
      <c r="E2" s="153">
        <v>1.0416666666666666E-2</v>
      </c>
      <c r="F2" s="166"/>
      <c r="G2" s="147" t="s">
        <v>56</v>
      </c>
      <c r="H2" s="149" t="s">
        <v>125</v>
      </c>
      <c r="I2" s="28"/>
      <c r="J2" s="160"/>
      <c r="K2" s="160"/>
      <c r="L2" s="28"/>
      <c r="M2" s="190" t="s">
        <v>88</v>
      </c>
      <c r="N2" s="186">
        <f>DATE(An,1,1)</f>
        <v>42370</v>
      </c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</row>
    <row r="3" spans="1:42">
      <c r="A3" s="28"/>
      <c r="B3" s="28"/>
      <c r="C3" s="28"/>
      <c r="D3" s="153">
        <v>2.0833333333333332E-2</v>
      </c>
      <c r="E3" s="153">
        <v>2.0833333333333332E-2</v>
      </c>
      <c r="F3" s="166"/>
      <c r="G3" s="147" t="s">
        <v>57</v>
      </c>
      <c r="H3" s="150" t="s">
        <v>27</v>
      </c>
      <c r="I3" s="28"/>
      <c r="J3" s="43"/>
      <c r="K3" s="43"/>
      <c r="L3" s="28"/>
      <c r="M3" s="191" t="s">
        <v>89</v>
      </c>
      <c r="N3" s="187">
        <f>FLOOR(DAY(MINUTE(An/38)/2+56)&amp;"/5/"&amp;An,7)-34</f>
        <v>42456</v>
      </c>
      <c r="O3" s="28"/>
      <c r="P3" s="28"/>
      <c r="Q3" s="364" t="s">
        <v>107</v>
      </c>
      <c r="R3" s="364"/>
      <c r="S3" s="364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</row>
    <row r="4" spans="1:42">
      <c r="A4" s="28"/>
      <c r="B4" s="28"/>
      <c r="C4" s="28"/>
      <c r="D4" s="153">
        <v>4.1666666666666664E-2</v>
      </c>
      <c r="E4" s="153">
        <v>3.125E-2</v>
      </c>
      <c r="F4" s="166"/>
      <c r="G4" s="147" t="s">
        <v>58</v>
      </c>
      <c r="H4" s="150" t="s">
        <v>8</v>
      </c>
      <c r="I4" s="28"/>
      <c r="J4" s="160"/>
      <c r="K4" s="160"/>
      <c r="L4" s="28"/>
      <c r="M4" s="191" t="s">
        <v>90</v>
      </c>
      <c r="N4" s="187">
        <f>Paques+1</f>
        <v>42457</v>
      </c>
      <c r="O4" s="28"/>
      <c r="P4" s="28"/>
      <c r="Q4" s="364"/>
      <c r="R4" s="364"/>
      <c r="S4" s="364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</row>
    <row r="5" spans="1:42">
      <c r="A5" s="28"/>
      <c r="B5" s="28"/>
      <c r="C5" s="28"/>
      <c r="D5" s="153">
        <v>6.25E-2</v>
      </c>
      <c r="E5" s="153">
        <v>4.1666666666666664E-2</v>
      </c>
      <c r="F5" s="166"/>
      <c r="G5" s="147" t="s">
        <v>59</v>
      </c>
      <c r="H5" s="150" t="s">
        <v>9</v>
      </c>
      <c r="I5" s="28"/>
      <c r="J5" s="160"/>
      <c r="K5" s="160"/>
      <c r="L5" s="28"/>
      <c r="M5" s="191" t="s">
        <v>91</v>
      </c>
      <c r="N5" s="187">
        <f>DATE(An,5,1)</f>
        <v>42491</v>
      </c>
      <c r="O5" s="28"/>
      <c r="P5" s="28"/>
      <c r="Q5" s="88" t="s">
        <v>106</v>
      </c>
      <c r="R5" s="88"/>
      <c r="S5" s="8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</row>
    <row r="6" spans="1:42">
      <c r="A6" s="28"/>
      <c r="B6" s="28"/>
      <c r="C6" s="28"/>
      <c r="D6" s="153">
        <v>8.3333333333333301E-2</v>
      </c>
      <c r="E6" s="153">
        <v>5.2083333333333336E-2</v>
      </c>
      <c r="F6" s="166"/>
      <c r="G6" s="147" t="s">
        <v>79</v>
      </c>
      <c r="H6" s="151" t="s">
        <v>118</v>
      </c>
      <c r="I6" s="28"/>
      <c r="J6" s="160"/>
      <c r="K6" s="43"/>
      <c r="L6" s="28"/>
      <c r="M6" s="191" t="s">
        <v>92</v>
      </c>
      <c r="N6" s="187">
        <f>DATE(An,5,8)</f>
        <v>42498</v>
      </c>
      <c r="O6" s="28"/>
      <c r="P6" s="28"/>
      <c r="Q6" s="89" t="s">
        <v>101</v>
      </c>
      <c r="R6" s="89" t="s">
        <v>102</v>
      </c>
      <c r="S6" s="89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</row>
    <row r="7" spans="1:42">
      <c r="A7" s="28"/>
      <c r="B7" s="28"/>
      <c r="C7" s="28"/>
      <c r="D7" s="153">
        <v>0.104166666666667</v>
      </c>
      <c r="E7" s="153">
        <v>6.25E-2</v>
      </c>
      <c r="F7" s="166"/>
      <c r="G7" s="147" t="s">
        <v>6</v>
      </c>
      <c r="H7" s="169"/>
      <c r="I7" s="28"/>
      <c r="J7" s="160"/>
      <c r="K7" s="43"/>
      <c r="L7" s="28"/>
      <c r="M7" s="191" t="s">
        <v>93</v>
      </c>
      <c r="N7" s="187">
        <f>Paques+39</f>
        <v>42495</v>
      </c>
      <c r="O7" s="28"/>
      <c r="P7" s="28"/>
      <c r="Q7" s="89" t="s">
        <v>15</v>
      </c>
      <c r="R7" s="89" t="s">
        <v>103</v>
      </c>
      <c r="S7" s="89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</row>
    <row r="8" spans="1:42">
      <c r="A8" s="28"/>
      <c r="B8" s="28"/>
      <c r="C8" s="28"/>
      <c r="D8" s="153">
        <v>0.125</v>
      </c>
      <c r="E8" s="153">
        <v>7.2916666666666671E-2</v>
      </c>
      <c r="F8" s="166"/>
      <c r="G8" s="148" t="s">
        <v>14</v>
      </c>
      <c r="H8" s="169"/>
      <c r="I8" s="28"/>
      <c r="J8" s="160"/>
      <c r="K8" s="43"/>
      <c r="L8" s="28"/>
      <c r="M8" s="191" t="s">
        <v>94</v>
      </c>
      <c r="N8" s="187">
        <f>Paques+49</f>
        <v>42505</v>
      </c>
      <c r="O8" s="28"/>
      <c r="P8" s="28"/>
      <c r="Q8" s="89" t="s">
        <v>104</v>
      </c>
      <c r="R8" s="89" t="s">
        <v>105</v>
      </c>
      <c r="S8" s="89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</row>
    <row r="9" spans="1:42" ht="15.75" thickBot="1">
      <c r="A9" s="28"/>
      <c r="B9" s="28"/>
      <c r="C9" s="28"/>
      <c r="D9" s="153">
        <v>0.14583333333333301</v>
      </c>
      <c r="E9" s="153">
        <v>8.3333333333333329E-2</v>
      </c>
      <c r="F9" s="167"/>
      <c r="G9" s="194"/>
      <c r="H9" s="195"/>
      <c r="I9" s="28"/>
      <c r="J9" s="160"/>
      <c r="K9" s="43"/>
      <c r="L9" s="28"/>
      <c r="M9" s="191" t="s">
        <v>95</v>
      </c>
      <c r="N9" s="187">
        <f>Paques+50</f>
        <v>42506</v>
      </c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</row>
    <row r="10" spans="1:42" ht="15.75" thickBot="1">
      <c r="A10" s="28"/>
      <c r="B10" s="28"/>
      <c r="C10" s="28"/>
      <c r="D10" s="153">
        <v>0.16666666666666699</v>
      </c>
      <c r="E10" s="153">
        <v>9.375E-2</v>
      </c>
      <c r="F10" s="167"/>
      <c r="G10" s="362" t="s">
        <v>121</v>
      </c>
      <c r="H10" s="363"/>
      <c r="I10" s="28"/>
      <c r="J10" s="160"/>
      <c r="K10" s="43"/>
      <c r="L10" s="28"/>
      <c r="M10" s="191" t="s">
        <v>96</v>
      </c>
      <c r="N10" s="187">
        <f>DATE(An,7,14)</f>
        <v>42565</v>
      </c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</row>
    <row r="11" spans="1:42">
      <c r="A11" s="28"/>
      <c r="B11" s="28"/>
      <c r="C11" s="28"/>
      <c r="D11" s="153">
        <v>0.1875</v>
      </c>
      <c r="E11" s="153">
        <v>0.10416666666666667</v>
      </c>
      <c r="F11" s="167"/>
      <c r="G11" s="194"/>
      <c r="H11" s="195"/>
      <c r="I11" s="28"/>
      <c r="J11" s="160"/>
      <c r="K11" s="43"/>
      <c r="L11" s="28"/>
      <c r="M11" s="191" t="s">
        <v>97</v>
      </c>
      <c r="N11" s="187">
        <f>DATE(An,8,15)</f>
        <v>42597</v>
      </c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</row>
    <row r="12" spans="1:42" ht="15" customHeight="1">
      <c r="A12" s="28"/>
      <c r="B12" s="28"/>
      <c r="C12" s="28"/>
      <c r="D12" s="153">
        <v>0.20833333333333301</v>
      </c>
      <c r="E12" s="153">
        <v>0.11458333333333333</v>
      </c>
      <c r="F12" s="167"/>
      <c r="G12" s="194"/>
      <c r="H12" s="195"/>
      <c r="I12" s="184"/>
      <c r="J12" s="184"/>
      <c r="K12" s="184"/>
      <c r="L12" s="28"/>
      <c r="M12" s="191" t="s">
        <v>98</v>
      </c>
      <c r="N12" s="187">
        <f>DATE(An,11,1)</f>
        <v>42675</v>
      </c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</row>
    <row r="13" spans="1:42" ht="14.1" customHeight="1">
      <c r="A13" s="28"/>
      <c r="B13" s="28"/>
      <c r="C13" s="28"/>
      <c r="D13" s="153">
        <v>0.22916666666666699</v>
      </c>
      <c r="E13" s="153">
        <v>0.125</v>
      </c>
      <c r="F13" s="168"/>
      <c r="G13" s="194"/>
      <c r="H13" s="195"/>
      <c r="I13" s="184"/>
      <c r="J13" s="184"/>
      <c r="K13" s="184"/>
      <c r="L13" s="28"/>
      <c r="M13" s="191" t="s">
        <v>99</v>
      </c>
      <c r="N13" s="187">
        <f>DATE(An,11,11)</f>
        <v>42685</v>
      </c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</row>
    <row r="14" spans="1:42" ht="15" customHeight="1" thickBot="1">
      <c r="A14" s="28"/>
      <c r="B14" s="28"/>
      <c r="C14" s="28"/>
      <c r="D14" s="153">
        <v>0.25</v>
      </c>
      <c r="E14" s="153">
        <v>0.13541666666666666</v>
      </c>
      <c r="F14" s="37"/>
      <c r="G14" s="194"/>
      <c r="H14" s="155"/>
      <c r="I14" s="184"/>
      <c r="J14" s="184"/>
      <c r="K14" s="184"/>
      <c r="L14" s="170"/>
      <c r="M14" s="192" t="s">
        <v>100</v>
      </c>
      <c r="N14" s="188">
        <f>DATE(An,12,25)</f>
        <v>42729</v>
      </c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</row>
    <row r="15" spans="1:42">
      <c r="A15" s="54"/>
      <c r="B15" s="54"/>
      <c r="C15" s="28"/>
      <c r="D15" s="153">
        <v>0.27083333333333298</v>
      </c>
      <c r="E15" s="153">
        <v>0.14583333333333334</v>
      </c>
      <c r="F15" s="37"/>
      <c r="G15" s="173"/>
      <c r="H15" s="28"/>
      <c r="I15" s="185"/>
      <c r="J15" s="185"/>
      <c r="K15" s="185"/>
      <c r="L15" s="171"/>
      <c r="M15" s="43"/>
      <c r="N15" s="43"/>
      <c r="O15" s="28"/>
      <c r="P15" s="28"/>
      <c r="Q15" s="373" t="s">
        <v>117</v>
      </c>
      <c r="R15" s="374"/>
      <c r="S15" s="377">
        <f ca="1">TODAY()</f>
        <v>42337</v>
      </c>
      <c r="T15" s="37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</row>
    <row r="16" spans="1:42" ht="15.75" thickBot="1">
      <c r="A16" s="54"/>
      <c r="B16" s="54"/>
      <c r="C16" s="28"/>
      <c r="D16" s="153">
        <v>0.29166666666666702</v>
      </c>
      <c r="E16" s="153">
        <v>0.15625</v>
      </c>
      <c r="F16" s="37"/>
      <c r="G16" s="162"/>
      <c r="H16" s="28"/>
      <c r="I16" s="185"/>
      <c r="J16" s="185"/>
      <c r="K16" s="185"/>
      <c r="L16" s="28"/>
      <c r="M16" s="43"/>
      <c r="N16" s="43"/>
      <c r="O16" s="28"/>
      <c r="P16" s="28"/>
      <c r="Q16" s="375"/>
      <c r="R16" s="376"/>
      <c r="S16" s="379"/>
      <c r="T16" s="380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</row>
    <row r="17" spans="1:42">
      <c r="A17" s="28"/>
      <c r="B17" s="28"/>
      <c r="C17" s="28"/>
      <c r="D17" s="153">
        <v>0.3125</v>
      </c>
      <c r="E17" s="153">
        <v>0.16666666666666666</v>
      </c>
      <c r="F17" s="37"/>
      <c r="G17" s="162"/>
      <c r="H17" s="28"/>
      <c r="I17" s="28"/>
      <c r="J17" s="160"/>
      <c r="K17" s="43"/>
      <c r="L17" s="43"/>
      <c r="M17" s="43"/>
      <c r="N17" s="43"/>
      <c r="O17" s="43"/>
      <c r="P17" s="146"/>
      <c r="Q17" s="163"/>
      <c r="R17" s="163"/>
      <c r="S17" s="163"/>
      <c r="T17" s="146"/>
      <c r="U17" s="146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</row>
    <row r="18" spans="1:42" ht="15.75" thickBot="1">
      <c r="A18" s="28"/>
      <c r="B18" s="28"/>
      <c r="C18" s="28"/>
      <c r="D18" s="153">
        <v>0.33333333333333298</v>
      </c>
      <c r="E18" s="153">
        <v>0.17708333333333334</v>
      </c>
      <c r="F18" s="37"/>
      <c r="G18" s="162"/>
      <c r="H18" s="28"/>
      <c r="I18" s="28"/>
      <c r="J18" s="43"/>
      <c r="K18" s="43"/>
      <c r="L18" s="43"/>
      <c r="M18" s="43"/>
      <c r="N18" s="43"/>
      <c r="O18" s="43"/>
      <c r="P18" s="146"/>
      <c r="Q18" s="146"/>
      <c r="R18" s="146"/>
      <c r="S18" s="146"/>
      <c r="T18" s="146"/>
      <c r="U18" s="146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</row>
    <row r="19" spans="1:42" ht="16.5" thickBot="1">
      <c r="A19" s="28"/>
      <c r="B19" s="28"/>
      <c r="C19" s="28"/>
      <c r="D19" s="153">
        <v>0.35416666666666702</v>
      </c>
      <c r="E19" s="153">
        <v>0.1875</v>
      </c>
      <c r="F19" s="37"/>
      <c r="G19" s="162"/>
      <c r="H19" s="28"/>
      <c r="I19" s="28"/>
      <c r="J19" s="28"/>
      <c r="K19" s="28"/>
      <c r="L19" s="43"/>
      <c r="M19" s="43"/>
      <c r="N19" s="43"/>
      <c r="O19" s="43"/>
      <c r="P19" s="146"/>
      <c r="Q19" s="371" t="s">
        <v>82</v>
      </c>
      <c r="R19" s="372"/>
      <c r="S19" s="372"/>
      <c r="T19" s="372"/>
      <c r="U19" s="360" t="s">
        <v>119</v>
      </c>
      <c r="V19" s="361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</row>
    <row r="20" spans="1:42" ht="15" customHeight="1">
      <c r="A20" s="28"/>
      <c r="B20" s="28"/>
      <c r="C20" s="28"/>
      <c r="D20" s="153">
        <v>0.375</v>
      </c>
      <c r="E20" s="153">
        <v>0.19791666666666666</v>
      </c>
      <c r="F20" s="162"/>
      <c r="G20" s="37"/>
      <c r="H20" s="28"/>
      <c r="I20" s="28"/>
      <c r="J20" s="174"/>
      <c r="K20" s="28"/>
      <c r="L20" s="43"/>
      <c r="M20" s="43"/>
      <c r="N20" s="43"/>
      <c r="O20" s="43"/>
      <c r="P20" s="146"/>
      <c r="Q20" s="385" t="s">
        <v>112</v>
      </c>
      <c r="R20" s="386"/>
      <c r="S20" s="387">
        <v>42402</v>
      </c>
      <c r="T20" s="388"/>
      <c r="U20" s="177" t="s">
        <v>120</v>
      </c>
      <c r="V20" s="178">
        <f ca="1">ABS(S15-S20)</f>
        <v>65</v>
      </c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</row>
    <row r="21" spans="1:42" ht="15" customHeight="1">
      <c r="A21" s="28"/>
      <c r="B21" s="28"/>
      <c r="C21" s="28"/>
      <c r="D21" s="153">
        <v>0.39583333333333298</v>
      </c>
      <c r="E21" s="154">
        <v>0.20833333333333334</v>
      </c>
      <c r="F21" s="162"/>
      <c r="G21" s="37"/>
      <c r="H21" s="28"/>
      <c r="I21" s="28"/>
      <c r="J21" s="174"/>
      <c r="K21" s="28"/>
      <c r="L21" s="43"/>
      <c r="M21" s="43"/>
      <c r="N21" s="43"/>
      <c r="O21" s="43"/>
      <c r="P21" s="146"/>
      <c r="Q21" s="389" t="s">
        <v>113</v>
      </c>
      <c r="R21" s="390"/>
      <c r="S21" s="391">
        <v>42461</v>
      </c>
      <c r="T21" s="392"/>
      <c r="U21" s="179" t="s">
        <v>120</v>
      </c>
      <c r="V21" s="180">
        <f ca="1">ABS(S15-S21)</f>
        <v>124</v>
      </c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</row>
    <row r="22" spans="1:42" ht="15.75" thickBot="1">
      <c r="A22" s="28"/>
      <c r="B22" s="28"/>
      <c r="C22" s="28"/>
      <c r="D22" s="153">
        <v>0.41666666666666702</v>
      </c>
      <c r="E22" s="37"/>
      <c r="F22" s="37"/>
      <c r="G22" s="162"/>
      <c r="H22" s="28"/>
      <c r="I22" s="28"/>
      <c r="J22" s="28"/>
      <c r="K22" s="28"/>
      <c r="L22" s="43"/>
      <c r="M22" s="43"/>
      <c r="N22" s="43"/>
      <c r="O22" s="43"/>
      <c r="P22" s="146"/>
      <c r="Q22" s="389" t="s">
        <v>8</v>
      </c>
      <c r="R22" s="390"/>
      <c r="S22" s="391">
        <v>42552</v>
      </c>
      <c r="T22" s="392"/>
      <c r="U22" s="179" t="s">
        <v>120</v>
      </c>
      <c r="V22" s="180">
        <f ca="1">ABS(S15-S22)</f>
        <v>215</v>
      </c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</row>
    <row r="23" spans="1:42" ht="16.5" thickTop="1" thickBot="1">
      <c r="A23" s="28"/>
      <c r="B23" s="28"/>
      <c r="C23" s="28"/>
      <c r="D23" s="153">
        <v>0.4375</v>
      </c>
      <c r="E23" s="37"/>
      <c r="F23" s="162"/>
      <c r="G23" s="367" t="s">
        <v>85</v>
      </c>
      <c r="H23" s="368"/>
      <c r="I23" s="368"/>
      <c r="J23" s="365">
        <v>2016</v>
      </c>
      <c r="K23" s="28"/>
      <c r="L23" s="43"/>
      <c r="M23" s="43"/>
      <c r="N23" s="43"/>
      <c r="O23" s="43"/>
      <c r="P23" s="146"/>
      <c r="Q23" s="381" t="s">
        <v>83</v>
      </c>
      <c r="R23" s="382"/>
      <c r="S23" s="383">
        <v>43405</v>
      </c>
      <c r="T23" s="384"/>
      <c r="U23" s="181" t="s">
        <v>120</v>
      </c>
      <c r="V23" s="182">
        <f ca="1">ABS(S15-S23)</f>
        <v>1068</v>
      </c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</row>
    <row r="24" spans="1:42" ht="15.75" thickBot="1">
      <c r="A24" s="28"/>
      <c r="B24" s="28"/>
      <c r="C24" s="28"/>
      <c r="D24" s="153">
        <v>0.45833333333333298</v>
      </c>
      <c r="E24" s="37"/>
      <c r="F24" s="162"/>
      <c r="G24" s="369"/>
      <c r="H24" s="370"/>
      <c r="I24" s="370"/>
      <c r="J24" s="366"/>
      <c r="K24" s="28"/>
      <c r="L24" s="28"/>
      <c r="M24" s="28"/>
      <c r="N24" s="28"/>
      <c r="O24" s="28"/>
      <c r="P24" s="146"/>
      <c r="Q24" s="146"/>
      <c r="R24" s="146"/>
      <c r="S24" s="146"/>
      <c r="T24" s="146"/>
      <c r="U24" s="146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</row>
    <row r="25" spans="1:42" ht="15" customHeight="1" thickTop="1">
      <c r="A25" s="28"/>
      <c r="B25" s="28"/>
      <c r="C25" s="28"/>
      <c r="D25" s="153">
        <v>0.47916666666666702</v>
      </c>
      <c r="E25" s="37"/>
      <c r="F25" s="162"/>
      <c r="G25" s="37"/>
      <c r="H25" s="28"/>
      <c r="I25" s="28"/>
      <c r="J25" s="28"/>
      <c r="K25" s="164"/>
      <c r="L25" s="28"/>
      <c r="M25" s="28"/>
      <c r="N25" s="28"/>
      <c r="O25" s="28"/>
      <c r="P25" s="146"/>
      <c r="Q25" s="146"/>
      <c r="R25" s="146"/>
      <c r="S25" s="146"/>
      <c r="T25" s="146"/>
      <c r="U25" s="146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</row>
    <row r="26" spans="1:42" ht="14.1" customHeight="1">
      <c r="A26" s="28"/>
      <c r="B26" s="28"/>
      <c r="C26" s="28"/>
      <c r="D26" s="153">
        <v>0.5</v>
      </c>
      <c r="E26" s="37"/>
      <c r="F26" s="162"/>
      <c r="G26" s="37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</row>
    <row r="27" spans="1:42" ht="14.1" customHeight="1">
      <c r="A27" s="28"/>
      <c r="B27" s="28"/>
      <c r="C27" s="28"/>
      <c r="D27" s="153">
        <v>0.52083333333333304</v>
      </c>
      <c r="E27" s="37"/>
      <c r="F27" s="162"/>
      <c r="G27" s="37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</row>
    <row r="28" spans="1:42" ht="15" customHeight="1">
      <c r="A28" s="28"/>
      <c r="B28" s="28"/>
      <c r="C28" s="28"/>
      <c r="D28" s="153">
        <v>0.54166666666666696</v>
      </c>
      <c r="E28" s="37"/>
      <c r="F28" s="162"/>
      <c r="G28" s="37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</row>
    <row r="29" spans="1:42">
      <c r="A29" s="28"/>
      <c r="B29" s="28"/>
      <c r="C29" s="28"/>
      <c r="D29" s="153">
        <v>0.5625</v>
      </c>
      <c r="E29" s="37"/>
      <c r="F29" s="162"/>
      <c r="G29" s="37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</row>
    <row r="30" spans="1:42">
      <c r="A30" s="28"/>
      <c r="B30" s="28"/>
      <c r="C30" s="28"/>
      <c r="D30" s="153">
        <v>0.58333333333333304</v>
      </c>
      <c r="E30" s="37"/>
      <c r="F30" s="162"/>
      <c r="G30" s="37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</row>
    <row r="31" spans="1:42">
      <c r="A31" s="28"/>
      <c r="B31" s="28"/>
      <c r="C31" s="28"/>
      <c r="D31" s="153">
        <v>0.60416666666666696</v>
      </c>
      <c r="E31" s="37"/>
      <c r="F31" s="162"/>
      <c r="G31" s="37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</row>
    <row r="32" spans="1:42">
      <c r="A32" s="28"/>
      <c r="B32" s="28"/>
      <c r="C32" s="28"/>
      <c r="D32" s="153">
        <v>0.625</v>
      </c>
      <c r="E32" s="37"/>
      <c r="F32" s="162"/>
      <c r="G32" s="37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</row>
    <row r="33" spans="1:42">
      <c r="A33" s="28"/>
      <c r="B33" s="28"/>
      <c r="C33" s="28"/>
      <c r="D33" s="153">
        <v>0.64583333333333304</v>
      </c>
      <c r="E33" s="37"/>
      <c r="F33" s="162"/>
      <c r="G33" s="37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</row>
    <row r="34" spans="1:42">
      <c r="A34" s="28"/>
      <c r="B34" s="28"/>
      <c r="C34" s="28"/>
      <c r="D34" s="153">
        <v>0.66666666666666696</v>
      </c>
      <c r="E34" s="37"/>
      <c r="F34" s="162"/>
      <c r="G34" s="37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</row>
    <row r="35" spans="1:42">
      <c r="A35" s="28"/>
      <c r="B35" s="28"/>
      <c r="C35" s="28"/>
      <c r="D35" s="153">
        <v>0.6875</v>
      </c>
      <c r="E35" s="37"/>
      <c r="F35" s="162"/>
      <c r="G35" s="37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</row>
    <row r="36" spans="1:42">
      <c r="A36" s="28"/>
      <c r="B36" s="28"/>
      <c r="C36" s="28"/>
      <c r="D36" s="153">
        <v>0.70833333333333304</v>
      </c>
      <c r="E36" s="37"/>
      <c r="F36" s="162"/>
      <c r="G36" s="37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</row>
    <row r="37" spans="1:42">
      <c r="A37" s="28"/>
      <c r="B37" s="28"/>
      <c r="C37" s="28"/>
      <c r="D37" s="153">
        <v>0.72916666666666696</v>
      </c>
      <c r="E37" s="37"/>
      <c r="F37" s="162"/>
      <c r="G37" s="37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</row>
    <row r="38" spans="1:42">
      <c r="A38" s="28"/>
      <c r="B38" s="28"/>
      <c r="C38" s="28"/>
      <c r="D38" s="153">
        <v>0.75</v>
      </c>
      <c r="E38" s="37"/>
      <c r="F38" s="162"/>
      <c r="G38" s="37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</row>
    <row r="39" spans="1:42">
      <c r="A39" s="28"/>
      <c r="B39" s="28"/>
      <c r="C39" s="28"/>
      <c r="D39" s="153">
        <v>0.77083333333333304</v>
      </c>
      <c r="E39" s="37"/>
      <c r="F39" s="162"/>
      <c r="G39" s="37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</row>
    <row r="40" spans="1:42">
      <c r="A40" s="28"/>
      <c r="B40" s="28"/>
      <c r="C40" s="28"/>
      <c r="D40" s="153">
        <v>0.79166666666666696</v>
      </c>
      <c r="E40" s="37"/>
      <c r="F40" s="162"/>
      <c r="G40" s="37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</row>
    <row r="41" spans="1:42">
      <c r="A41" s="28"/>
      <c r="B41" s="28"/>
      <c r="C41" s="28"/>
      <c r="D41" s="153">
        <v>0.8125</v>
      </c>
      <c r="E41" s="37"/>
      <c r="F41" s="162"/>
      <c r="G41" s="37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</row>
    <row r="42" spans="1:42">
      <c r="A42" s="28"/>
      <c r="B42" s="28"/>
      <c r="C42" s="28"/>
      <c r="D42" s="153">
        <v>0.83333333333333304</v>
      </c>
      <c r="E42" s="37"/>
      <c r="F42" s="162"/>
      <c r="G42" s="37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</row>
    <row r="43" spans="1:42">
      <c r="A43" s="28"/>
      <c r="B43" s="28"/>
      <c r="C43" s="28"/>
      <c r="D43" s="153">
        <v>0.85416666666666696</v>
      </c>
      <c r="E43" s="37"/>
      <c r="F43" s="162"/>
      <c r="G43" s="37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</row>
    <row r="44" spans="1:42">
      <c r="A44" s="28"/>
      <c r="B44" s="28"/>
      <c r="C44" s="28"/>
      <c r="D44" s="153">
        <v>0.875</v>
      </c>
      <c r="E44" s="37"/>
      <c r="F44" s="162"/>
      <c r="G44" s="37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</row>
    <row r="45" spans="1:42">
      <c r="A45" s="28"/>
      <c r="B45" s="28"/>
      <c r="C45" s="28"/>
      <c r="D45" s="153">
        <v>0.89583333333333304</v>
      </c>
      <c r="E45" s="37"/>
      <c r="F45" s="162"/>
      <c r="G45" s="37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</row>
    <row r="46" spans="1:42">
      <c r="A46" s="28"/>
      <c r="B46" s="28"/>
      <c r="C46" s="28"/>
      <c r="D46" s="153">
        <v>0.91666666666666696</v>
      </c>
      <c r="E46" s="37"/>
      <c r="F46" s="162"/>
      <c r="G46" s="37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</row>
    <row r="47" spans="1:42">
      <c r="A47" s="28"/>
      <c r="B47" s="28"/>
      <c r="C47" s="28"/>
      <c r="D47" s="153">
        <v>0.9375</v>
      </c>
      <c r="E47" s="37"/>
      <c r="F47" s="162"/>
      <c r="G47" s="37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</row>
    <row r="48" spans="1:42">
      <c r="A48" s="28"/>
      <c r="B48" s="28"/>
      <c r="C48" s="28"/>
      <c r="D48" s="153">
        <v>0.95833333333333304</v>
      </c>
      <c r="E48" s="37"/>
      <c r="F48" s="162"/>
      <c r="G48" s="37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</row>
    <row r="49" spans="1:42">
      <c r="A49" s="28"/>
      <c r="B49" s="28"/>
      <c r="C49" s="28"/>
      <c r="D49" s="154">
        <v>0.97916666666666696</v>
      </c>
      <c r="E49" s="37"/>
      <c r="F49" s="162"/>
      <c r="G49" s="37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</row>
    <row r="50" spans="1:42">
      <c r="A50" s="28"/>
      <c r="B50" s="28"/>
      <c r="C50" s="28"/>
      <c r="D50" s="161"/>
      <c r="E50" s="37"/>
      <c r="F50" s="162"/>
      <c r="G50" s="37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</row>
    <row r="51" spans="1:42">
      <c r="A51" s="28"/>
      <c r="B51" s="28"/>
      <c r="C51" s="160"/>
      <c r="D51" s="160"/>
      <c r="E51" s="37"/>
      <c r="F51" s="162"/>
      <c r="G51" s="37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</row>
    <row r="52" spans="1:42">
      <c r="A52" s="28"/>
      <c r="B52" s="28"/>
      <c r="C52" s="160"/>
      <c r="D52" s="160"/>
      <c r="E52" s="37"/>
      <c r="F52" s="162"/>
      <c r="G52" s="37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</row>
    <row r="53" spans="1:42">
      <c r="A53" s="28"/>
      <c r="B53" s="28"/>
      <c r="C53" s="160"/>
      <c r="D53" s="160"/>
      <c r="E53" s="37"/>
      <c r="F53" s="162"/>
      <c r="G53" s="37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</row>
    <row r="54" spans="1:42">
      <c r="A54" s="28"/>
      <c r="B54" s="28"/>
      <c r="C54" s="160"/>
      <c r="D54" s="160"/>
      <c r="E54" s="37"/>
      <c r="F54" s="162"/>
      <c r="G54" s="37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</row>
    <row r="55" spans="1:42">
      <c r="A55" s="28"/>
      <c r="B55" s="28"/>
      <c r="C55" s="160"/>
      <c r="D55" s="160"/>
      <c r="E55" s="37"/>
      <c r="F55" s="162"/>
      <c r="G55" s="37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</row>
    <row r="56" spans="1:42">
      <c r="A56" s="28"/>
      <c r="B56" s="28"/>
      <c r="C56" s="160"/>
      <c r="D56" s="160"/>
      <c r="E56" s="37"/>
      <c r="F56" s="162"/>
      <c r="G56" s="37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8"/>
    </row>
    <row r="57" spans="1:42">
      <c r="A57" s="28"/>
      <c r="B57" s="28"/>
      <c r="C57" s="160"/>
      <c r="D57" s="160"/>
      <c r="E57" s="37"/>
      <c r="F57" s="162"/>
      <c r="G57" s="37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28"/>
      <c r="AP57" s="28"/>
    </row>
    <row r="58" spans="1:42">
      <c r="A58" s="28"/>
      <c r="B58" s="28"/>
      <c r="C58" s="160"/>
      <c r="D58" s="160"/>
      <c r="E58" s="37"/>
      <c r="F58" s="162"/>
      <c r="G58" s="37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28"/>
      <c r="AP58" s="28"/>
    </row>
    <row r="59" spans="1:42">
      <c r="A59" s="28"/>
      <c r="B59" s="28"/>
      <c r="C59" s="160"/>
      <c r="D59" s="160"/>
      <c r="E59" s="37"/>
      <c r="F59" s="162"/>
      <c r="G59" s="37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8"/>
    </row>
    <row r="60" spans="1:42">
      <c r="A60" s="28"/>
      <c r="B60" s="28"/>
      <c r="C60" s="160"/>
      <c r="D60" s="160"/>
      <c r="E60" s="37"/>
      <c r="F60" s="162"/>
      <c r="G60" s="37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28"/>
      <c r="AP60" s="28"/>
    </row>
    <row r="61" spans="1:42">
      <c r="A61" s="28"/>
      <c r="B61" s="28"/>
      <c r="C61" s="160"/>
      <c r="D61" s="160"/>
      <c r="E61" s="37"/>
      <c r="F61" s="162"/>
      <c r="G61" s="37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8"/>
    </row>
    <row r="62" spans="1:42">
      <c r="A62" s="28"/>
      <c r="B62" s="28"/>
      <c r="C62" s="160"/>
      <c r="D62" s="160"/>
      <c r="E62" s="37"/>
      <c r="F62" s="162"/>
      <c r="G62" s="37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28"/>
      <c r="AP62" s="28"/>
    </row>
    <row r="63" spans="1:42">
      <c r="A63" s="28"/>
      <c r="B63" s="28"/>
      <c r="C63" s="160"/>
      <c r="D63" s="160"/>
      <c r="E63" s="37"/>
      <c r="F63" s="162"/>
      <c r="G63" s="37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28"/>
      <c r="AP63" s="28"/>
    </row>
    <row r="64" spans="1:42">
      <c r="A64" s="28"/>
      <c r="B64" s="28"/>
      <c r="C64" s="160"/>
      <c r="D64" s="160"/>
      <c r="E64" s="37"/>
      <c r="F64" s="162"/>
      <c r="G64" s="37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  <c r="AP64" s="28"/>
    </row>
    <row r="65" spans="1:42">
      <c r="A65" s="28"/>
      <c r="B65" s="28"/>
      <c r="C65" s="43"/>
      <c r="D65" s="39"/>
      <c r="E65" s="37"/>
      <c r="F65" s="162"/>
      <c r="G65" s="37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  <c r="AP65" s="28"/>
    </row>
    <row r="66" spans="1:42">
      <c r="A66" s="28"/>
      <c r="B66" s="28"/>
      <c r="C66" s="28"/>
      <c r="D66" s="37"/>
      <c r="E66" s="37"/>
      <c r="F66" s="162"/>
      <c r="G66" s="37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  <c r="AP66" s="28"/>
    </row>
    <row r="67" spans="1:42">
      <c r="A67" s="28"/>
      <c r="B67" s="28"/>
      <c r="C67" s="28"/>
      <c r="D67" s="37"/>
      <c r="E67" s="37"/>
      <c r="F67" s="162"/>
      <c r="G67" s="37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/>
      <c r="AP67" s="28"/>
    </row>
    <row r="68" spans="1:42">
      <c r="A68" s="28"/>
      <c r="B68" s="28"/>
      <c r="C68" s="28"/>
      <c r="D68" s="37"/>
      <c r="E68" s="37"/>
      <c r="F68" s="162"/>
      <c r="G68" s="37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/>
      <c r="AP68" s="28"/>
    </row>
    <row r="69" spans="1:42">
      <c r="A69" s="28"/>
      <c r="B69" s="28"/>
      <c r="C69" s="28"/>
      <c r="D69" s="37"/>
      <c r="E69" s="37"/>
      <c r="F69" s="162"/>
      <c r="G69" s="37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  <c r="AP69" s="28"/>
    </row>
    <row r="70" spans="1:42">
      <c r="A70" s="28"/>
      <c r="B70" s="28"/>
      <c r="C70" s="28"/>
      <c r="D70" s="37"/>
      <c r="E70" s="37"/>
      <c r="F70" s="162"/>
      <c r="G70" s="37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8"/>
    </row>
  </sheetData>
  <sheetProtection selectLockedCells="1"/>
  <mergeCells count="16">
    <mergeCell ref="U19:V19"/>
    <mergeCell ref="G10:H10"/>
    <mergeCell ref="Q3:S4"/>
    <mergeCell ref="J23:J24"/>
    <mergeCell ref="G23:I24"/>
    <mergeCell ref="Q19:T19"/>
    <mergeCell ref="Q15:R16"/>
    <mergeCell ref="S15:T16"/>
    <mergeCell ref="Q23:R23"/>
    <mergeCell ref="S23:T23"/>
    <mergeCell ref="Q20:R20"/>
    <mergeCell ref="S20:T20"/>
    <mergeCell ref="Q21:R21"/>
    <mergeCell ref="S21:T21"/>
    <mergeCell ref="Q22:R22"/>
    <mergeCell ref="S22:T22"/>
  </mergeCells>
  <conditionalFormatting sqref="S20:S23">
    <cfRule type="expression" dxfId="2" priority="1" stopIfTrue="1">
      <formula>(S20:S23&lt;=TODAY()+120)*(S20:S23&lt;&gt;"")</formula>
    </cfRule>
    <cfRule type="expression" dxfId="1" priority="2" stopIfTrue="1">
      <formula>(S20:S23&lt;=TODAY()+180)*(S20:S23&lt;&gt;"")</formula>
    </cfRule>
    <cfRule type="expression" dxfId="0" priority="3" stopIfTrue="1">
      <formula>(S20:S23&lt;=TODAY()&gt;180)*(S20:S23&lt;&gt;"")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2" enableFormatConditionsCalculation="0">
    <tabColor theme="1"/>
  </sheetPr>
  <dimension ref="A1:AE147"/>
  <sheetViews>
    <sheetView zoomScale="90" zoomScaleNormal="90" zoomScalePageLayoutView="90" workbookViewId="0">
      <selection activeCell="J18" sqref="J18"/>
    </sheetView>
  </sheetViews>
  <sheetFormatPr baseColWidth="10" defaultColWidth="10.85546875" defaultRowHeight="15"/>
  <cols>
    <col min="1" max="16384" width="10.85546875" style="109"/>
  </cols>
  <sheetData>
    <row r="1" spans="1:31" ht="15" customHeight="1" thickBot="1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2"/>
      <c r="V1" s="42"/>
      <c r="W1" s="43"/>
      <c r="X1" s="43"/>
      <c r="Y1" s="43"/>
      <c r="Z1" s="43"/>
      <c r="AA1" s="43"/>
      <c r="AB1" s="43"/>
      <c r="AC1" s="43"/>
      <c r="AD1" s="43"/>
      <c r="AE1" s="43"/>
    </row>
    <row r="2" spans="1:31" ht="15.95" customHeight="1" thickTop="1">
      <c r="A2" s="43"/>
      <c r="B2" s="43"/>
      <c r="C2" s="43"/>
      <c r="D2" s="43"/>
      <c r="E2" s="43"/>
      <c r="F2" s="43"/>
      <c r="G2" s="43"/>
      <c r="H2" s="110"/>
      <c r="I2" s="43"/>
      <c r="J2" s="408" t="s">
        <v>131</v>
      </c>
      <c r="K2" s="409"/>
      <c r="L2" s="409"/>
      <c r="M2" s="409"/>
      <c r="N2" s="409"/>
      <c r="O2" s="410"/>
      <c r="P2" s="43"/>
      <c r="Q2" s="43"/>
      <c r="R2" s="43"/>
      <c r="S2" s="43"/>
      <c r="T2" s="43"/>
      <c r="U2" s="421" t="s">
        <v>114</v>
      </c>
      <c r="V2" s="422"/>
      <c r="W2" s="43"/>
      <c r="X2" s="43"/>
      <c r="Y2" s="43"/>
      <c r="Z2" s="43"/>
      <c r="AA2" s="43"/>
      <c r="AB2" s="43"/>
      <c r="AC2" s="43"/>
      <c r="AD2" s="43"/>
      <c r="AE2" s="43"/>
    </row>
    <row r="3" spans="1:31">
      <c r="A3" s="43"/>
      <c r="B3" s="43"/>
      <c r="C3" s="43"/>
      <c r="D3" s="43"/>
      <c r="E3" s="43"/>
      <c r="F3" s="43"/>
      <c r="G3" s="43"/>
      <c r="H3" s="110"/>
      <c r="I3" s="43"/>
      <c r="J3" s="411"/>
      <c r="K3" s="412"/>
      <c r="L3" s="412"/>
      <c r="M3" s="412"/>
      <c r="N3" s="412"/>
      <c r="O3" s="413"/>
      <c r="P3" s="43"/>
      <c r="Q3" s="43"/>
      <c r="R3" s="43"/>
      <c r="S3" s="43"/>
      <c r="T3" s="43"/>
      <c r="U3" s="417" t="s">
        <v>115</v>
      </c>
      <c r="V3" s="418"/>
      <c r="W3" s="43"/>
      <c r="X3" s="43"/>
      <c r="Y3" s="43"/>
      <c r="Z3" s="43"/>
      <c r="AA3" s="43"/>
      <c r="AB3" s="43"/>
      <c r="AC3" s="43"/>
      <c r="AD3" s="43"/>
      <c r="AE3" s="43"/>
    </row>
    <row r="4" spans="1:31">
      <c r="A4" s="43"/>
      <c r="B4" s="43"/>
      <c r="C4" s="43"/>
      <c r="D4" s="43"/>
      <c r="E4" s="43"/>
      <c r="F4" s="43"/>
      <c r="G4" s="43"/>
      <c r="H4" s="110"/>
      <c r="I4" s="43"/>
      <c r="J4" s="411"/>
      <c r="K4" s="412"/>
      <c r="L4" s="412"/>
      <c r="M4" s="412"/>
      <c r="N4" s="412"/>
      <c r="O4" s="413"/>
      <c r="P4" s="43"/>
      <c r="Q4" s="43"/>
      <c r="R4" s="43"/>
      <c r="S4" s="43"/>
      <c r="T4" s="43"/>
      <c r="U4" s="419" t="s">
        <v>116</v>
      </c>
      <c r="V4" s="420"/>
      <c r="W4" s="43"/>
      <c r="X4" s="43"/>
      <c r="Y4" s="43"/>
      <c r="Z4" s="43"/>
      <c r="AA4" s="43"/>
      <c r="AB4" s="43"/>
      <c r="AC4" s="43"/>
      <c r="AD4" s="43"/>
      <c r="AE4" s="43"/>
    </row>
    <row r="5" spans="1:31">
      <c r="A5" s="43"/>
      <c r="B5" s="197"/>
      <c r="C5" s="197"/>
      <c r="D5" s="197"/>
      <c r="E5" s="197"/>
      <c r="F5" s="43"/>
      <c r="G5" s="43"/>
      <c r="H5" s="110"/>
      <c r="I5" s="43"/>
      <c r="J5" s="411"/>
      <c r="K5" s="412"/>
      <c r="L5" s="412"/>
      <c r="M5" s="412"/>
      <c r="N5" s="412"/>
      <c r="O5" s="41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</row>
    <row r="6" spans="1:31" ht="15" customHeight="1">
      <c r="A6" s="43"/>
      <c r="B6" s="40"/>
      <c r="C6" s="40"/>
      <c r="D6" s="40"/>
      <c r="E6" s="40"/>
      <c r="F6" s="43"/>
      <c r="G6" s="43"/>
      <c r="H6" s="110"/>
      <c r="I6" s="43"/>
      <c r="J6" s="411"/>
      <c r="K6" s="412"/>
      <c r="L6" s="412"/>
      <c r="M6" s="412"/>
      <c r="N6" s="412"/>
      <c r="O6" s="41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</row>
    <row r="7" spans="1:31">
      <c r="A7" s="43"/>
      <c r="B7" s="43"/>
      <c r="C7" s="43"/>
      <c r="D7" s="43"/>
      <c r="E7" s="43"/>
      <c r="F7" s="43"/>
      <c r="G7" s="43"/>
      <c r="H7" s="110"/>
      <c r="I7" s="43"/>
      <c r="J7" s="411"/>
      <c r="K7" s="412"/>
      <c r="L7" s="412"/>
      <c r="M7" s="412"/>
      <c r="N7" s="412"/>
      <c r="O7" s="41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</row>
    <row r="8" spans="1:31" ht="15.75" thickBot="1">
      <c r="A8" s="43"/>
      <c r="B8" s="43"/>
      <c r="C8" s="43"/>
      <c r="D8" s="43"/>
      <c r="E8" s="43"/>
      <c r="F8" s="43"/>
      <c r="G8" s="43"/>
      <c r="H8" s="110"/>
      <c r="I8" s="43"/>
      <c r="J8" s="411"/>
      <c r="K8" s="412"/>
      <c r="L8" s="412"/>
      <c r="M8" s="412"/>
      <c r="N8" s="412"/>
      <c r="O8" s="41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</row>
    <row r="9" spans="1:31">
      <c r="A9" s="43"/>
      <c r="B9" s="423" t="s">
        <v>109</v>
      </c>
      <c r="C9" s="424"/>
      <c r="D9" s="424"/>
      <c r="E9" s="425"/>
      <c r="F9" s="43"/>
      <c r="G9" s="43"/>
      <c r="H9" s="110"/>
      <c r="I9" s="43"/>
      <c r="J9" s="411"/>
      <c r="K9" s="412"/>
      <c r="L9" s="412"/>
      <c r="M9" s="412"/>
      <c r="N9" s="412"/>
      <c r="O9" s="41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</row>
    <row r="10" spans="1:31" ht="15.75" thickBot="1">
      <c r="A10" s="43"/>
      <c r="B10" s="426"/>
      <c r="C10" s="427"/>
      <c r="D10" s="427"/>
      <c r="E10" s="428"/>
      <c r="F10" s="43"/>
      <c r="G10" s="43"/>
      <c r="H10" s="110"/>
      <c r="I10" s="43"/>
      <c r="J10" s="411"/>
      <c r="K10" s="412"/>
      <c r="L10" s="412"/>
      <c r="M10" s="412"/>
      <c r="N10" s="412"/>
      <c r="O10" s="41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</row>
    <row r="11" spans="1:31" ht="15" customHeight="1">
      <c r="A11" s="43"/>
      <c r="B11" s="429" t="s">
        <v>123</v>
      </c>
      <c r="C11" s="430"/>
      <c r="D11" s="430"/>
      <c r="E11" s="431"/>
      <c r="F11" s="43"/>
      <c r="G11" s="43"/>
      <c r="H11" s="110"/>
      <c r="I11" s="43"/>
      <c r="J11" s="411"/>
      <c r="K11" s="412"/>
      <c r="L11" s="412"/>
      <c r="M11" s="412"/>
      <c r="N11" s="412"/>
      <c r="O11" s="41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</row>
    <row r="12" spans="1:31" ht="15.75" thickBot="1">
      <c r="A12" s="43"/>
      <c r="B12" s="432" t="s">
        <v>124</v>
      </c>
      <c r="C12" s="433"/>
      <c r="D12" s="433"/>
      <c r="E12" s="434"/>
      <c r="F12" s="43"/>
      <c r="G12" s="43"/>
      <c r="H12" s="110"/>
      <c r="I12" s="43"/>
      <c r="J12" s="411"/>
      <c r="K12" s="412"/>
      <c r="L12" s="412"/>
      <c r="M12" s="412"/>
      <c r="N12" s="412"/>
      <c r="O12" s="41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</row>
    <row r="13" spans="1:31" ht="15.75" thickBot="1">
      <c r="A13" s="43"/>
      <c r="B13" s="43"/>
      <c r="C13" s="43"/>
      <c r="D13" s="43"/>
      <c r="E13" s="43"/>
      <c r="F13" s="43"/>
      <c r="G13" s="43"/>
      <c r="H13" s="110"/>
      <c r="I13" s="43"/>
      <c r="J13" s="411"/>
      <c r="K13" s="412"/>
      <c r="L13" s="412"/>
      <c r="M13" s="412"/>
      <c r="N13" s="412"/>
      <c r="O13" s="41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</row>
    <row r="14" spans="1:31" ht="15.75" thickBot="1">
      <c r="A14" s="43"/>
      <c r="B14" s="435" t="s">
        <v>126</v>
      </c>
      <c r="C14" s="436"/>
      <c r="D14" s="436"/>
      <c r="E14" s="437"/>
      <c r="F14" s="43"/>
      <c r="G14" s="43"/>
      <c r="H14" s="110"/>
      <c r="I14" s="43"/>
      <c r="J14" s="414"/>
      <c r="K14" s="415"/>
      <c r="L14" s="415"/>
      <c r="M14" s="415"/>
      <c r="N14" s="415"/>
      <c r="O14" s="416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</row>
    <row r="15" spans="1:31">
      <c r="A15" s="43"/>
      <c r="B15" s="110"/>
      <c r="C15" s="110"/>
      <c r="D15" s="110"/>
      <c r="E15" s="110"/>
      <c r="F15" s="110"/>
      <c r="G15" s="110"/>
      <c r="H15" s="110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</row>
    <row r="16" spans="1:31">
      <c r="A16" s="43"/>
      <c r="B16" s="110"/>
      <c r="C16" s="110"/>
      <c r="D16" s="110"/>
      <c r="E16" s="110"/>
      <c r="F16" s="110"/>
      <c r="G16" s="110"/>
      <c r="H16" s="110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</row>
    <row r="17" spans="1:31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</row>
    <row r="18" spans="1:31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</row>
    <row r="19" spans="1:31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</row>
    <row r="20" spans="1:31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</row>
    <row r="21" spans="1:31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</row>
    <row r="22" spans="1:31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</row>
    <row r="23" spans="1:31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</row>
    <row r="24" spans="1:31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</row>
    <row r="25" spans="1:31" ht="15.75" thickBot="1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</row>
    <row r="26" spans="1:31">
      <c r="A26" s="43"/>
      <c r="B26" s="43"/>
      <c r="C26" s="43"/>
      <c r="D26" s="43"/>
      <c r="E26" s="43"/>
      <c r="F26" s="43"/>
      <c r="G26" s="43"/>
      <c r="H26" s="43"/>
      <c r="I26" s="393" t="s">
        <v>130</v>
      </c>
      <c r="J26" s="394"/>
      <c r="K26" s="394"/>
      <c r="L26" s="394"/>
      <c r="M26" s="394"/>
      <c r="N26" s="394"/>
      <c r="O26" s="394"/>
      <c r="P26" s="395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</row>
    <row r="27" spans="1:31">
      <c r="A27" s="43"/>
      <c r="B27" s="43"/>
      <c r="C27" s="43"/>
      <c r="D27" s="43"/>
      <c r="E27" s="43"/>
      <c r="F27" s="43"/>
      <c r="G27" s="43"/>
      <c r="H27" s="43"/>
      <c r="I27" s="396"/>
      <c r="J27" s="397"/>
      <c r="K27" s="397"/>
      <c r="L27" s="397"/>
      <c r="M27" s="397"/>
      <c r="N27" s="397"/>
      <c r="O27" s="397"/>
      <c r="P27" s="398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</row>
    <row r="28" spans="1:31" ht="15.75" thickBot="1">
      <c r="A28" s="43"/>
      <c r="B28" s="43"/>
      <c r="C28" s="43"/>
      <c r="D28" s="43"/>
      <c r="E28" s="43"/>
      <c r="F28" s="43"/>
      <c r="G28" s="43"/>
      <c r="H28" s="43"/>
      <c r="I28" s="399"/>
      <c r="J28" s="400"/>
      <c r="K28" s="400"/>
      <c r="L28" s="400"/>
      <c r="M28" s="400"/>
      <c r="N28" s="400"/>
      <c r="O28" s="400"/>
      <c r="P28" s="401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</row>
    <row r="29" spans="1:31">
      <c r="A29" s="43"/>
      <c r="B29" s="43"/>
      <c r="C29" s="43"/>
      <c r="D29" s="43"/>
      <c r="E29" s="43"/>
      <c r="F29" s="43"/>
      <c r="G29" s="43"/>
      <c r="H29" s="43"/>
      <c r="I29" s="402"/>
      <c r="J29" s="403"/>
      <c r="K29" s="403"/>
      <c r="L29" s="403"/>
      <c r="M29" s="403"/>
      <c r="N29" s="403"/>
      <c r="O29" s="403"/>
      <c r="P29" s="404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</row>
    <row r="30" spans="1:31" ht="15.75" thickBot="1">
      <c r="A30" s="43"/>
      <c r="B30" s="43"/>
      <c r="C30" s="43"/>
      <c r="D30" s="43"/>
      <c r="E30" s="43"/>
      <c r="F30" s="43"/>
      <c r="G30" s="43"/>
      <c r="H30" s="43"/>
      <c r="I30" s="405"/>
      <c r="J30" s="406"/>
      <c r="K30" s="406"/>
      <c r="L30" s="406"/>
      <c r="M30" s="406"/>
      <c r="N30" s="406"/>
      <c r="O30" s="406"/>
      <c r="P30" s="407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</row>
    <row r="31" spans="1:31">
      <c r="A31" s="43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</row>
    <row r="32" spans="1:31">
      <c r="A32" s="43"/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</row>
    <row r="33" spans="1:31">
      <c r="A33" s="43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</row>
    <row r="34" spans="1:31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</row>
    <row r="35" spans="1:31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</row>
    <row r="36" spans="1:31">
      <c r="A36" s="43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</row>
    <row r="37" spans="1:31">
      <c r="A37" s="43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</row>
    <row r="38" spans="1:31">
      <c r="A38" s="43"/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</row>
    <row r="39" spans="1:31">
      <c r="A39" s="43"/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</row>
    <row r="40" spans="1:31">
      <c r="A40" s="43"/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</row>
    <row r="41" spans="1:31">
      <c r="A41" s="43"/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</row>
    <row r="42" spans="1:31">
      <c r="A42" s="43"/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</row>
    <row r="43" spans="1:31">
      <c r="A43" s="43"/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</row>
    <row r="44" spans="1:31">
      <c r="A44" s="43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</row>
    <row r="45" spans="1:31">
      <c r="A45" s="43"/>
      <c r="B45" s="43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</row>
    <row r="46" spans="1:31">
      <c r="A46" s="43"/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</row>
    <row r="47" spans="1:31">
      <c r="A47" s="43"/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</row>
    <row r="48" spans="1:31">
      <c r="A48" s="43"/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</row>
    <row r="49" spans="1:31">
      <c r="A49" s="43"/>
      <c r="B49" s="43"/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</row>
    <row r="50" spans="1:31">
      <c r="A50" s="43"/>
      <c r="B50" s="43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</row>
    <row r="51" spans="1:31">
      <c r="A51" s="43"/>
      <c r="B51" s="43"/>
      <c r="C51" s="43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</row>
    <row r="52" spans="1:31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</row>
    <row r="53" spans="1:31">
      <c r="A53" s="43"/>
      <c r="B53" s="43"/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</row>
    <row r="54" spans="1:31">
      <c r="A54" s="43"/>
      <c r="B54" s="43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</row>
    <row r="55" spans="1:31">
      <c r="A55" s="43"/>
      <c r="B55" s="43"/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</row>
    <row r="56" spans="1:31">
      <c r="A56" s="43"/>
      <c r="B56" s="43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</row>
    <row r="57" spans="1:31">
      <c r="A57" s="43"/>
      <c r="B57" s="43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</row>
    <row r="58" spans="1:31">
      <c r="A58" s="43"/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</row>
    <row r="59" spans="1:31">
      <c r="A59" s="43"/>
      <c r="B59" s="43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</row>
    <row r="60" spans="1:31">
      <c r="A60" s="43"/>
      <c r="B60" s="43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</row>
    <row r="61" spans="1:31">
      <c r="A61" s="43"/>
      <c r="B61" s="43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</row>
    <row r="62" spans="1:31">
      <c r="A62" s="43"/>
      <c r="B62" s="43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</row>
    <row r="63" spans="1:31">
      <c r="A63" s="43"/>
      <c r="B63" s="43"/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</row>
    <row r="64" spans="1:31">
      <c r="A64" s="43"/>
      <c r="B64" s="43"/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</row>
    <row r="65" spans="1:31">
      <c r="A65" s="43"/>
      <c r="B65" s="43"/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</row>
    <row r="66" spans="1:31">
      <c r="A66" s="43"/>
      <c r="B66" s="43"/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</row>
    <row r="67" spans="1:31">
      <c r="A67" s="43"/>
      <c r="B67" s="43"/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43"/>
      <c r="AA67" s="43"/>
      <c r="AB67" s="43"/>
      <c r="AC67" s="43"/>
      <c r="AD67" s="43"/>
      <c r="AE67" s="43"/>
    </row>
    <row r="68" spans="1:31">
      <c r="A68" s="43"/>
      <c r="B68" s="43"/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3"/>
      <c r="AA68" s="43"/>
      <c r="AB68" s="43"/>
      <c r="AC68" s="43"/>
      <c r="AD68" s="43"/>
      <c r="AE68" s="43"/>
    </row>
    <row r="69" spans="1:31">
      <c r="A69" s="43"/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</row>
    <row r="70" spans="1:31">
      <c r="A70" s="43"/>
      <c r="B70" s="43"/>
      <c r="C70" s="43"/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</row>
    <row r="71" spans="1:31">
      <c r="A71" s="43"/>
      <c r="B71" s="43"/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3"/>
      <c r="AA71" s="43"/>
      <c r="AB71" s="43"/>
      <c r="AC71" s="43"/>
      <c r="AD71" s="43"/>
      <c r="AE71" s="43"/>
    </row>
    <row r="72" spans="1:31">
      <c r="A72" s="43"/>
      <c r="B72" s="43"/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  <c r="O72" s="43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</row>
    <row r="73" spans="1:31">
      <c r="A73" s="43"/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3"/>
      <c r="AA73" s="43"/>
      <c r="AB73" s="43"/>
      <c r="AC73" s="43"/>
      <c r="AD73" s="43"/>
      <c r="AE73" s="43"/>
    </row>
    <row r="74" spans="1:31">
      <c r="A74" s="43"/>
      <c r="B74" s="43"/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</row>
    <row r="75" spans="1:31">
      <c r="A75" s="43"/>
      <c r="B75" s="43"/>
      <c r="C75" s="43"/>
      <c r="D75" s="43"/>
      <c r="E75" s="43"/>
      <c r="F75" s="43"/>
      <c r="G75" s="43"/>
      <c r="H75" s="43"/>
      <c r="I75" s="43"/>
      <c r="J75" s="43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3"/>
      <c r="AA75" s="43"/>
      <c r="AB75" s="43"/>
      <c r="AC75" s="43"/>
      <c r="AD75" s="43"/>
      <c r="AE75" s="43"/>
    </row>
    <row r="76" spans="1:31">
      <c r="A76" s="43"/>
      <c r="B76" s="43"/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</row>
    <row r="77" spans="1:31">
      <c r="A77" s="43"/>
      <c r="B77" s="43"/>
      <c r="C77" s="43"/>
      <c r="D77" s="43"/>
      <c r="E77" s="43"/>
      <c r="F77" s="43"/>
      <c r="G77" s="43"/>
      <c r="H77" s="43"/>
      <c r="I77" s="43"/>
      <c r="J77" s="43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43"/>
      <c r="W77" s="43"/>
      <c r="X77" s="43"/>
      <c r="Y77" s="43"/>
      <c r="Z77" s="43"/>
      <c r="AA77" s="43"/>
      <c r="AB77" s="43"/>
      <c r="AC77" s="43"/>
      <c r="AD77" s="43"/>
      <c r="AE77" s="43"/>
    </row>
    <row r="78" spans="1:31">
      <c r="A78" s="43"/>
      <c r="B78" s="43"/>
      <c r="C78" s="43"/>
      <c r="D78" s="43"/>
      <c r="E78" s="43"/>
      <c r="F78" s="43"/>
      <c r="G78" s="43"/>
      <c r="H78" s="43"/>
      <c r="I78" s="43"/>
      <c r="J78" s="43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43"/>
      <c r="W78" s="43"/>
      <c r="X78" s="43"/>
      <c r="Y78" s="43"/>
      <c r="Z78" s="43"/>
      <c r="AA78" s="43"/>
      <c r="AB78" s="43"/>
      <c r="AC78" s="43"/>
      <c r="AD78" s="43"/>
      <c r="AE78" s="43"/>
    </row>
    <row r="79" spans="1:31">
      <c r="A79" s="43"/>
      <c r="B79" s="43"/>
      <c r="C79" s="43"/>
      <c r="D79" s="43"/>
      <c r="E79" s="43"/>
      <c r="F79" s="43"/>
      <c r="G79" s="43"/>
      <c r="H79" s="43"/>
      <c r="I79" s="43"/>
      <c r="J79" s="43"/>
      <c r="K79" s="43"/>
      <c r="L79" s="43"/>
      <c r="M79" s="43"/>
      <c r="N79" s="43"/>
      <c r="O79" s="43"/>
      <c r="P79" s="43"/>
      <c r="Q79" s="43"/>
      <c r="R79" s="43"/>
      <c r="S79" s="43"/>
      <c r="T79" s="43"/>
      <c r="U79" s="43"/>
      <c r="V79" s="43"/>
      <c r="W79" s="43"/>
      <c r="X79" s="43"/>
      <c r="Y79" s="43"/>
      <c r="Z79" s="43"/>
      <c r="AA79" s="43"/>
      <c r="AB79" s="43"/>
      <c r="AC79" s="43"/>
      <c r="AD79" s="43"/>
      <c r="AE79" s="43"/>
    </row>
    <row r="80" spans="1:31">
      <c r="A80" s="43"/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3"/>
      <c r="O80" s="43"/>
      <c r="P80" s="43"/>
      <c r="Q80" s="43"/>
      <c r="R80" s="43"/>
      <c r="S80" s="43"/>
      <c r="T80" s="43"/>
      <c r="U80" s="43"/>
      <c r="V80" s="43"/>
      <c r="W80" s="43"/>
      <c r="X80" s="43"/>
      <c r="Y80" s="43"/>
      <c r="Z80" s="43"/>
      <c r="AA80" s="43"/>
      <c r="AB80" s="43"/>
      <c r="AC80" s="43"/>
      <c r="AD80" s="43"/>
      <c r="AE80" s="43"/>
    </row>
    <row r="81" spans="1:31">
      <c r="A81" s="43"/>
      <c r="B81" s="43"/>
      <c r="C81" s="43"/>
      <c r="D81" s="43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</row>
    <row r="82" spans="1:31">
      <c r="A82" s="43"/>
      <c r="B82" s="43"/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3"/>
      <c r="O82" s="43"/>
      <c r="P82" s="43"/>
      <c r="Q82" s="43"/>
      <c r="R82" s="43"/>
      <c r="S82" s="43"/>
      <c r="T82" s="43"/>
      <c r="U82" s="43"/>
      <c r="V82" s="43"/>
      <c r="W82" s="43"/>
      <c r="X82" s="43"/>
      <c r="Y82" s="43"/>
      <c r="Z82" s="43"/>
      <c r="AA82" s="43"/>
      <c r="AB82" s="43"/>
      <c r="AC82" s="43"/>
      <c r="AD82" s="43"/>
      <c r="AE82" s="43"/>
    </row>
    <row r="83" spans="1:31">
      <c r="A83" s="43"/>
      <c r="B83" s="43"/>
      <c r="C83" s="43"/>
      <c r="D83" s="43"/>
      <c r="E83" s="43"/>
      <c r="F83" s="43"/>
      <c r="G83" s="43"/>
      <c r="H83" s="43"/>
      <c r="I83" s="43"/>
      <c r="J83" s="43"/>
      <c r="K83" s="43"/>
      <c r="L83" s="43"/>
      <c r="M83" s="43"/>
      <c r="N83" s="43"/>
      <c r="O83" s="43"/>
      <c r="P83" s="43"/>
      <c r="Q83" s="43"/>
      <c r="R83" s="43"/>
      <c r="S83" s="43"/>
      <c r="T83" s="43"/>
      <c r="U83" s="43"/>
      <c r="V83" s="43"/>
      <c r="W83" s="43"/>
      <c r="X83" s="43"/>
      <c r="Y83" s="43"/>
      <c r="Z83" s="43"/>
      <c r="AA83" s="43"/>
      <c r="AB83" s="43"/>
      <c r="AC83" s="43"/>
      <c r="AD83" s="43"/>
      <c r="AE83" s="43"/>
    </row>
    <row r="84" spans="1:31">
      <c r="A84" s="43"/>
      <c r="B84" s="43"/>
      <c r="C84" s="43"/>
      <c r="D84" s="43"/>
      <c r="E84" s="43"/>
      <c r="F84" s="43"/>
      <c r="G84" s="43"/>
      <c r="H84" s="43"/>
      <c r="I84" s="43"/>
      <c r="J84" s="43"/>
      <c r="K84" s="43"/>
      <c r="L84" s="43"/>
      <c r="M84" s="43"/>
      <c r="N84" s="43"/>
      <c r="O84" s="43"/>
      <c r="P84" s="43"/>
      <c r="Q84" s="43"/>
      <c r="R84" s="43"/>
      <c r="S84" s="43"/>
      <c r="T84" s="43"/>
      <c r="U84" s="43"/>
      <c r="V84" s="43"/>
      <c r="W84" s="43"/>
      <c r="X84" s="43"/>
      <c r="Y84" s="43"/>
      <c r="Z84" s="43"/>
      <c r="AA84" s="43"/>
      <c r="AB84" s="43"/>
      <c r="AC84" s="43"/>
      <c r="AD84" s="43"/>
      <c r="AE84" s="43"/>
    </row>
    <row r="85" spans="1:31">
      <c r="A85" s="43"/>
      <c r="B85" s="43"/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</row>
    <row r="86" spans="1:31">
      <c r="A86" s="43"/>
      <c r="B86" s="43"/>
      <c r="C86" s="43"/>
      <c r="D86" s="43"/>
      <c r="E86" s="43"/>
      <c r="F86" s="43"/>
      <c r="G86" s="43"/>
      <c r="H86" s="43"/>
      <c r="I86" s="43"/>
      <c r="J86" s="43"/>
      <c r="K86" s="43"/>
      <c r="L86" s="43"/>
      <c r="M86" s="43"/>
      <c r="N86" s="43"/>
      <c r="O86" s="43"/>
      <c r="P86" s="43"/>
      <c r="Q86" s="43"/>
      <c r="R86" s="43"/>
      <c r="S86" s="43"/>
      <c r="T86" s="43"/>
      <c r="U86" s="43"/>
      <c r="V86" s="43"/>
      <c r="W86" s="43"/>
      <c r="X86" s="43"/>
      <c r="Y86" s="43"/>
      <c r="Z86" s="43"/>
      <c r="AA86" s="43"/>
      <c r="AB86" s="43"/>
      <c r="AC86" s="43"/>
      <c r="AD86" s="43"/>
      <c r="AE86" s="43"/>
    </row>
    <row r="87" spans="1:31">
      <c r="A87" s="43"/>
      <c r="B87" s="43"/>
      <c r="C87" s="43"/>
      <c r="D87" s="43"/>
      <c r="E87" s="43"/>
      <c r="F87" s="43"/>
      <c r="G87" s="43"/>
      <c r="H87" s="43"/>
      <c r="I87" s="43"/>
      <c r="J87" s="43"/>
      <c r="K87" s="43"/>
      <c r="L87" s="43"/>
      <c r="M87" s="43"/>
      <c r="N87" s="43"/>
      <c r="O87" s="43"/>
      <c r="P87" s="43"/>
      <c r="Q87" s="43"/>
      <c r="R87" s="43"/>
      <c r="S87" s="43"/>
      <c r="T87" s="43"/>
      <c r="U87" s="43"/>
      <c r="V87" s="43"/>
      <c r="W87" s="43"/>
      <c r="X87" s="43"/>
      <c r="Y87" s="43"/>
      <c r="Z87" s="43"/>
      <c r="AA87" s="43"/>
      <c r="AB87" s="43"/>
      <c r="AC87" s="43"/>
      <c r="AD87" s="43"/>
      <c r="AE87" s="43"/>
    </row>
    <row r="88" spans="1:31">
      <c r="A88" s="43"/>
      <c r="B88" s="43"/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3"/>
      <c r="O88" s="43"/>
      <c r="P88" s="43"/>
      <c r="Q88" s="43"/>
      <c r="R88" s="43"/>
      <c r="S88" s="43"/>
      <c r="T88" s="43"/>
      <c r="U88" s="43"/>
      <c r="V88" s="43"/>
      <c r="W88" s="43"/>
      <c r="X88" s="43"/>
      <c r="Y88" s="43"/>
      <c r="Z88" s="43"/>
      <c r="AA88" s="43"/>
      <c r="AB88" s="43"/>
      <c r="AC88" s="43"/>
      <c r="AD88" s="43"/>
      <c r="AE88" s="43"/>
    </row>
    <row r="89" spans="1:31">
      <c r="A89" s="43"/>
      <c r="B89" s="43"/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3"/>
      <c r="O89" s="43"/>
      <c r="P89" s="43"/>
      <c r="Q89" s="43"/>
      <c r="R89" s="43"/>
      <c r="S89" s="43"/>
      <c r="T89" s="43"/>
      <c r="U89" s="43"/>
      <c r="V89" s="43"/>
      <c r="W89" s="43"/>
      <c r="X89" s="43"/>
      <c r="Y89" s="43"/>
      <c r="Z89" s="43"/>
      <c r="AA89" s="43"/>
      <c r="AB89" s="43"/>
      <c r="AC89" s="43"/>
      <c r="AD89" s="43"/>
      <c r="AE89" s="43"/>
    </row>
    <row r="90" spans="1:31">
      <c r="A90" s="43"/>
      <c r="B90" s="43"/>
      <c r="C90" s="43"/>
      <c r="D90" s="43"/>
      <c r="E90" s="43"/>
      <c r="F90" s="43"/>
      <c r="G90" s="43"/>
      <c r="H90" s="43"/>
      <c r="I90" s="43"/>
      <c r="J90" s="43"/>
      <c r="K90" s="43"/>
      <c r="L90" s="43"/>
      <c r="M90" s="43"/>
      <c r="N90" s="43"/>
      <c r="O90" s="43"/>
      <c r="P90" s="43"/>
      <c r="Q90" s="43"/>
      <c r="R90" s="43"/>
      <c r="S90" s="43"/>
      <c r="T90" s="43"/>
      <c r="U90" s="43"/>
      <c r="V90" s="43"/>
      <c r="W90" s="43"/>
      <c r="X90" s="43"/>
      <c r="Y90" s="43"/>
      <c r="Z90" s="43"/>
      <c r="AA90" s="43"/>
      <c r="AB90" s="43"/>
      <c r="AC90" s="43"/>
      <c r="AD90" s="43"/>
      <c r="AE90" s="43"/>
    </row>
    <row r="91" spans="1:31">
      <c r="A91" s="43"/>
      <c r="B91" s="43"/>
      <c r="C91" s="43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3"/>
      <c r="O91" s="43"/>
      <c r="P91" s="43"/>
      <c r="Q91" s="43"/>
      <c r="R91" s="43"/>
      <c r="S91" s="43"/>
      <c r="T91" s="43"/>
      <c r="U91" s="43"/>
      <c r="V91" s="43"/>
      <c r="W91" s="43"/>
      <c r="X91" s="43"/>
      <c r="Y91" s="43"/>
      <c r="Z91" s="43"/>
      <c r="AA91" s="43"/>
      <c r="AB91" s="43"/>
      <c r="AC91" s="43"/>
      <c r="AD91" s="43"/>
      <c r="AE91" s="43"/>
    </row>
    <row r="92" spans="1:31">
      <c r="A92" s="43"/>
      <c r="B92" s="43"/>
      <c r="C92" s="43"/>
      <c r="D92" s="43"/>
      <c r="E92" s="43"/>
      <c r="F92" s="43"/>
      <c r="G92" s="43"/>
      <c r="H92" s="43"/>
      <c r="I92" s="43"/>
      <c r="J92" s="43"/>
      <c r="K92" s="43"/>
      <c r="L92" s="43"/>
      <c r="M92" s="43"/>
      <c r="N92" s="43"/>
      <c r="O92" s="43"/>
      <c r="P92" s="43"/>
      <c r="Q92" s="43"/>
      <c r="R92" s="43"/>
      <c r="S92" s="43"/>
      <c r="T92" s="43"/>
      <c r="U92" s="43"/>
      <c r="V92" s="43"/>
      <c r="W92" s="43"/>
      <c r="X92" s="43"/>
      <c r="Y92" s="43"/>
      <c r="Z92" s="43"/>
      <c r="AA92" s="43"/>
      <c r="AB92" s="43"/>
      <c r="AC92" s="43"/>
      <c r="AD92" s="43"/>
      <c r="AE92" s="43"/>
    </row>
    <row r="93" spans="1:31">
      <c r="A93" s="43"/>
      <c r="B93" s="43"/>
      <c r="C93" s="43"/>
      <c r="D93" s="43"/>
      <c r="E93" s="43"/>
      <c r="F93" s="43"/>
      <c r="G93" s="43"/>
      <c r="H93" s="43"/>
      <c r="I93" s="43"/>
      <c r="J93" s="43"/>
      <c r="K93" s="43"/>
      <c r="L93" s="43"/>
      <c r="M93" s="43"/>
      <c r="N93" s="43"/>
      <c r="O93" s="43"/>
      <c r="P93" s="43"/>
      <c r="Q93" s="43"/>
      <c r="R93" s="43"/>
      <c r="S93" s="43"/>
      <c r="T93" s="43"/>
      <c r="U93" s="43"/>
      <c r="V93" s="43"/>
      <c r="W93" s="43"/>
      <c r="X93" s="43"/>
      <c r="Y93" s="43"/>
      <c r="Z93" s="43"/>
      <c r="AA93" s="43"/>
      <c r="AB93" s="43"/>
      <c r="AC93" s="43"/>
      <c r="AD93" s="43"/>
      <c r="AE93" s="43"/>
    </row>
    <row r="94" spans="1:31">
      <c r="A94" s="43"/>
      <c r="B94" s="43"/>
      <c r="C94" s="43"/>
      <c r="D94" s="43"/>
      <c r="E94" s="43"/>
      <c r="F94" s="43"/>
      <c r="G94" s="43"/>
      <c r="H94" s="43"/>
      <c r="I94" s="43"/>
      <c r="J94" s="43"/>
      <c r="K94" s="43"/>
      <c r="L94" s="43"/>
      <c r="M94" s="43"/>
      <c r="N94" s="43"/>
      <c r="O94" s="43"/>
      <c r="P94" s="43"/>
      <c r="Q94" s="43"/>
      <c r="R94" s="43"/>
      <c r="S94" s="43"/>
      <c r="T94" s="43"/>
      <c r="U94" s="43"/>
      <c r="V94" s="43"/>
      <c r="W94" s="43"/>
      <c r="X94" s="43"/>
      <c r="Y94" s="43"/>
      <c r="Z94" s="43"/>
      <c r="AA94" s="43"/>
      <c r="AB94" s="43"/>
      <c r="AC94" s="43"/>
      <c r="AD94" s="43"/>
      <c r="AE94" s="43"/>
    </row>
    <row r="95" spans="1:31">
      <c r="A95" s="43"/>
      <c r="B95" s="43"/>
      <c r="C95" s="43"/>
      <c r="D95" s="43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43"/>
      <c r="P95" s="43"/>
      <c r="Q95" s="43"/>
      <c r="R95" s="43"/>
      <c r="S95" s="43"/>
      <c r="T95" s="43"/>
      <c r="U95" s="43"/>
      <c r="V95" s="43"/>
      <c r="W95" s="43"/>
      <c r="X95" s="43"/>
      <c r="Y95" s="43"/>
      <c r="Z95" s="43"/>
      <c r="AA95" s="43"/>
      <c r="AB95" s="43"/>
      <c r="AC95" s="43"/>
      <c r="AD95" s="43"/>
      <c r="AE95" s="43"/>
    </row>
    <row r="96" spans="1:31">
      <c r="A96" s="43"/>
      <c r="B96" s="43"/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  <c r="O96" s="43"/>
      <c r="P96" s="43"/>
      <c r="Q96" s="43"/>
      <c r="R96" s="43"/>
      <c r="S96" s="43"/>
      <c r="T96" s="43"/>
      <c r="U96" s="43"/>
      <c r="V96" s="43"/>
      <c r="W96" s="43"/>
      <c r="X96" s="43"/>
      <c r="Y96" s="43"/>
      <c r="Z96" s="43"/>
      <c r="AA96" s="43"/>
      <c r="AB96" s="43"/>
      <c r="AC96" s="43"/>
      <c r="AD96" s="43"/>
      <c r="AE96" s="43"/>
    </row>
    <row r="97" spans="1:31">
      <c r="A97" s="43"/>
      <c r="B97" s="43"/>
      <c r="C97" s="43"/>
      <c r="D97" s="43"/>
      <c r="E97" s="43"/>
      <c r="F97" s="43"/>
      <c r="G97" s="43"/>
      <c r="H97" s="43"/>
      <c r="I97" s="43"/>
      <c r="J97" s="43"/>
      <c r="K97" s="43"/>
      <c r="L97" s="43"/>
      <c r="M97" s="43"/>
      <c r="N97" s="43"/>
      <c r="O97" s="43"/>
      <c r="P97" s="43"/>
      <c r="Q97" s="43"/>
      <c r="R97" s="43"/>
      <c r="S97" s="43"/>
      <c r="T97" s="43"/>
      <c r="U97" s="43"/>
      <c r="V97" s="43"/>
      <c r="W97" s="43"/>
      <c r="X97" s="43"/>
      <c r="Y97" s="43"/>
      <c r="Z97" s="43"/>
      <c r="AA97" s="43"/>
      <c r="AB97" s="43"/>
      <c r="AC97" s="43"/>
      <c r="AD97" s="43"/>
      <c r="AE97" s="43"/>
    </row>
    <row r="98" spans="1:31">
      <c r="A98" s="43"/>
      <c r="B98" s="43"/>
      <c r="C98" s="43"/>
      <c r="D98" s="43"/>
      <c r="E98" s="43"/>
      <c r="F98" s="43"/>
      <c r="G98" s="43"/>
      <c r="H98" s="43"/>
      <c r="I98" s="43"/>
      <c r="J98" s="43"/>
      <c r="K98" s="43"/>
      <c r="L98" s="43"/>
      <c r="M98" s="43"/>
      <c r="N98" s="43"/>
      <c r="O98" s="43"/>
      <c r="P98" s="43"/>
      <c r="Q98" s="43"/>
      <c r="R98" s="43"/>
      <c r="S98" s="43"/>
      <c r="T98" s="43"/>
      <c r="U98" s="43"/>
      <c r="V98" s="43"/>
      <c r="W98" s="43"/>
      <c r="X98" s="43"/>
      <c r="Y98" s="43"/>
      <c r="Z98" s="43"/>
      <c r="AA98" s="43"/>
      <c r="AB98" s="43"/>
      <c r="AC98" s="43"/>
      <c r="AD98" s="43"/>
      <c r="AE98" s="43"/>
    </row>
    <row r="99" spans="1:31">
      <c r="A99" s="43"/>
      <c r="B99" s="43"/>
      <c r="C99" s="43"/>
      <c r="D99" s="43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43"/>
      <c r="P99" s="43"/>
      <c r="Q99" s="43"/>
      <c r="R99" s="43"/>
      <c r="S99" s="43"/>
      <c r="T99" s="43"/>
      <c r="U99" s="43"/>
      <c r="V99" s="43"/>
      <c r="W99" s="43"/>
      <c r="X99" s="43"/>
      <c r="Y99" s="43"/>
      <c r="Z99" s="43"/>
      <c r="AA99" s="43"/>
      <c r="AB99" s="43"/>
      <c r="AC99" s="43"/>
      <c r="AD99" s="43"/>
      <c r="AE99" s="43"/>
    </row>
    <row r="100" spans="1:31">
      <c r="A100" s="43"/>
      <c r="B100" s="43"/>
      <c r="C100" s="43"/>
      <c r="D100" s="43"/>
      <c r="E100" s="43"/>
      <c r="F100" s="43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</row>
    <row r="101" spans="1:31">
      <c r="A101" s="43"/>
      <c r="B101" s="43"/>
      <c r="C101" s="43"/>
      <c r="D101" s="43"/>
      <c r="E101" s="43"/>
      <c r="F101" s="43"/>
      <c r="G101" s="43"/>
      <c r="H101" s="43"/>
      <c r="I101" s="43"/>
      <c r="J101" s="43"/>
      <c r="K101" s="43"/>
      <c r="L101" s="43"/>
      <c r="M101" s="43"/>
      <c r="N101" s="43"/>
      <c r="O101" s="43"/>
      <c r="P101" s="43"/>
      <c r="Q101" s="43"/>
      <c r="R101" s="43"/>
      <c r="S101" s="43"/>
      <c r="T101" s="43"/>
      <c r="U101" s="43"/>
      <c r="V101" s="43"/>
      <c r="W101" s="43"/>
      <c r="X101" s="43"/>
      <c r="Y101" s="43"/>
      <c r="Z101" s="43"/>
      <c r="AA101" s="43"/>
      <c r="AB101" s="43"/>
      <c r="AC101" s="43"/>
      <c r="AD101" s="43"/>
      <c r="AE101" s="43"/>
    </row>
    <row r="102" spans="1:31">
      <c r="A102" s="43"/>
      <c r="B102" s="43"/>
      <c r="C102" s="43"/>
      <c r="D102" s="43"/>
      <c r="E102" s="43"/>
      <c r="F102" s="43"/>
      <c r="G102" s="43"/>
      <c r="H102" s="43"/>
      <c r="I102" s="43"/>
      <c r="J102" s="43"/>
      <c r="K102" s="43"/>
      <c r="L102" s="43"/>
      <c r="M102" s="43"/>
      <c r="N102" s="43"/>
      <c r="O102" s="43"/>
      <c r="P102" s="43"/>
      <c r="Q102" s="43"/>
      <c r="R102" s="43"/>
      <c r="S102" s="43"/>
      <c r="T102" s="43"/>
      <c r="U102" s="43"/>
      <c r="V102" s="43"/>
      <c r="W102" s="43"/>
      <c r="X102" s="43"/>
      <c r="Y102" s="43"/>
      <c r="Z102" s="43"/>
      <c r="AA102" s="43"/>
      <c r="AB102" s="43"/>
      <c r="AC102" s="43"/>
      <c r="AD102" s="43"/>
      <c r="AE102" s="43"/>
    </row>
    <row r="103" spans="1:31">
      <c r="A103" s="43"/>
      <c r="B103" s="43"/>
      <c r="C103" s="43"/>
      <c r="D103" s="43"/>
      <c r="E103" s="43"/>
      <c r="F103" s="43"/>
      <c r="G103" s="43"/>
      <c r="H103" s="43"/>
      <c r="I103" s="43"/>
      <c r="J103" s="43"/>
      <c r="K103" s="43"/>
      <c r="L103" s="43"/>
      <c r="M103" s="43"/>
      <c r="N103" s="43"/>
      <c r="O103" s="43"/>
      <c r="P103" s="43"/>
      <c r="Q103" s="43"/>
      <c r="R103" s="43"/>
      <c r="S103" s="43"/>
      <c r="T103" s="43"/>
      <c r="U103" s="43"/>
      <c r="V103" s="43"/>
      <c r="W103" s="43"/>
      <c r="X103" s="43"/>
      <c r="Y103" s="43"/>
      <c r="Z103" s="43"/>
      <c r="AA103" s="43"/>
      <c r="AB103" s="43"/>
      <c r="AC103" s="43"/>
      <c r="AD103" s="43"/>
      <c r="AE103" s="43"/>
    </row>
    <row r="104" spans="1:31">
      <c r="A104" s="43"/>
      <c r="B104" s="43"/>
      <c r="C104" s="43"/>
      <c r="D104" s="43"/>
      <c r="E104" s="43"/>
      <c r="F104" s="43"/>
      <c r="G104" s="43"/>
      <c r="H104" s="43"/>
      <c r="I104" s="43"/>
      <c r="J104" s="43"/>
      <c r="K104" s="43"/>
      <c r="L104" s="43"/>
      <c r="M104" s="43"/>
      <c r="N104" s="43"/>
      <c r="O104" s="43"/>
      <c r="P104" s="43"/>
      <c r="Q104" s="43"/>
      <c r="R104" s="43"/>
      <c r="S104" s="43"/>
      <c r="T104" s="43"/>
      <c r="U104" s="43"/>
      <c r="V104" s="43"/>
      <c r="W104" s="43"/>
      <c r="X104" s="43"/>
      <c r="Y104" s="43"/>
      <c r="Z104" s="43"/>
      <c r="AA104" s="43"/>
      <c r="AB104" s="43"/>
      <c r="AC104" s="43"/>
      <c r="AD104" s="43"/>
      <c r="AE104" s="43"/>
    </row>
    <row r="105" spans="1:31">
      <c r="A105" s="43"/>
      <c r="B105" s="43"/>
      <c r="C105" s="43"/>
      <c r="D105" s="43"/>
      <c r="E105" s="43"/>
      <c r="F105" s="43"/>
      <c r="G105" s="43"/>
      <c r="H105" s="43"/>
      <c r="I105" s="43"/>
      <c r="J105" s="43"/>
      <c r="K105" s="43"/>
      <c r="L105" s="43"/>
      <c r="M105" s="43"/>
      <c r="N105" s="43"/>
      <c r="O105" s="43"/>
      <c r="P105" s="43"/>
      <c r="Q105" s="43"/>
      <c r="R105" s="43"/>
      <c r="S105" s="43"/>
      <c r="T105" s="43"/>
      <c r="U105" s="43"/>
      <c r="V105" s="43"/>
      <c r="W105" s="43"/>
      <c r="X105" s="43"/>
      <c r="Y105" s="43"/>
      <c r="Z105" s="43"/>
      <c r="AA105" s="43"/>
      <c r="AB105" s="43"/>
      <c r="AC105" s="43"/>
      <c r="AD105" s="43"/>
      <c r="AE105" s="43"/>
    </row>
    <row r="106" spans="1:31">
      <c r="A106" s="43"/>
      <c r="B106" s="43"/>
      <c r="C106" s="43"/>
      <c r="D106" s="43"/>
      <c r="E106" s="43"/>
      <c r="F106" s="43"/>
      <c r="G106" s="43"/>
      <c r="H106" s="43"/>
      <c r="I106" s="43"/>
      <c r="J106" s="43"/>
      <c r="K106" s="43"/>
      <c r="L106" s="43"/>
      <c r="M106" s="43"/>
      <c r="N106" s="43"/>
      <c r="O106" s="43"/>
      <c r="P106" s="43"/>
      <c r="Q106" s="43"/>
      <c r="R106" s="43"/>
      <c r="S106" s="43"/>
      <c r="T106" s="43"/>
      <c r="U106" s="43"/>
      <c r="V106" s="43"/>
      <c r="W106" s="43"/>
      <c r="X106" s="43"/>
      <c r="Y106" s="43"/>
      <c r="Z106" s="43"/>
      <c r="AA106" s="43"/>
      <c r="AB106" s="43"/>
      <c r="AC106" s="43"/>
      <c r="AD106" s="43"/>
      <c r="AE106" s="43"/>
    </row>
    <row r="107" spans="1:31">
      <c r="A107" s="43"/>
      <c r="B107" s="43"/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  <c r="T107" s="43"/>
      <c r="U107" s="43"/>
      <c r="V107" s="43"/>
      <c r="W107" s="43"/>
      <c r="X107" s="43"/>
      <c r="Y107" s="43"/>
      <c r="Z107" s="43"/>
      <c r="AA107" s="43"/>
      <c r="AB107" s="43"/>
      <c r="AC107" s="43"/>
      <c r="AD107" s="43"/>
      <c r="AE107" s="43"/>
    </row>
    <row r="108" spans="1:31">
      <c r="A108" s="43"/>
      <c r="B108" s="43"/>
      <c r="C108" s="43"/>
      <c r="D108" s="43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43"/>
      <c r="V108" s="43"/>
      <c r="W108" s="43"/>
      <c r="X108" s="43"/>
      <c r="Y108" s="43"/>
      <c r="Z108" s="43"/>
      <c r="AA108" s="43"/>
      <c r="AB108" s="43"/>
      <c r="AC108" s="43"/>
      <c r="AD108" s="43"/>
      <c r="AE108" s="43"/>
    </row>
    <row r="109" spans="1:31">
      <c r="A109" s="43"/>
      <c r="B109" s="43"/>
      <c r="C109" s="43"/>
      <c r="D109" s="43"/>
      <c r="E109" s="43"/>
      <c r="F109" s="43"/>
      <c r="G109" s="43"/>
      <c r="H109" s="43"/>
      <c r="I109" s="43"/>
      <c r="J109" s="43"/>
      <c r="K109" s="43"/>
      <c r="L109" s="43"/>
      <c r="M109" s="43"/>
      <c r="N109" s="43"/>
      <c r="O109" s="43"/>
      <c r="P109" s="43"/>
      <c r="Q109" s="43"/>
      <c r="R109" s="43"/>
      <c r="S109" s="43"/>
      <c r="T109" s="43"/>
      <c r="U109" s="43"/>
      <c r="V109" s="43"/>
      <c r="W109" s="43"/>
      <c r="X109" s="43"/>
      <c r="Y109" s="43"/>
      <c r="Z109" s="43"/>
      <c r="AA109" s="43"/>
      <c r="AB109" s="43"/>
      <c r="AC109" s="43"/>
      <c r="AD109" s="43"/>
      <c r="AE109" s="43"/>
    </row>
    <row r="110" spans="1:31">
      <c r="A110" s="43"/>
      <c r="B110" s="43"/>
      <c r="C110" s="43"/>
      <c r="D110" s="43"/>
      <c r="E110" s="43"/>
      <c r="F110" s="43"/>
      <c r="G110" s="43"/>
      <c r="H110" s="43"/>
      <c r="I110" s="43"/>
      <c r="J110" s="43"/>
      <c r="K110" s="43"/>
      <c r="L110" s="43"/>
      <c r="M110" s="43"/>
      <c r="N110" s="43"/>
      <c r="O110" s="43"/>
      <c r="P110" s="43"/>
      <c r="Q110" s="43"/>
      <c r="R110" s="43"/>
      <c r="S110" s="43"/>
      <c r="T110" s="43"/>
      <c r="U110" s="43"/>
      <c r="V110" s="43"/>
      <c r="W110" s="43"/>
      <c r="X110" s="43"/>
      <c r="Y110" s="43"/>
      <c r="Z110" s="43"/>
      <c r="AA110" s="43"/>
      <c r="AB110" s="43"/>
      <c r="AC110" s="43"/>
      <c r="AD110" s="43"/>
      <c r="AE110" s="43"/>
    </row>
    <row r="111" spans="1:31">
      <c r="A111" s="43"/>
      <c r="B111" s="43"/>
      <c r="C111" s="43"/>
      <c r="D111" s="43"/>
      <c r="E111" s="43"/>
      <c r="F111" s="43"/>
      <c r="G111" s="43"/>
      <c r="H111" s="43"/>
      <c r="I111" s="43"/>
      <c r="J111" s="43"/>
      <c r="K111" s="43"/>
      <c r="L111" s="43"/>
      <c r="M111" s="43"/>
      <c r="N111" s="43"/>
      <c r="O111" s="43"/>
      <c r="P111" s="43"/>
      <c r="Q111" s="43"/>
      <c r="R111" s="43"/>
      <c r="S111" s="43"/>
      <c r="T111" s="43"/>
      <c r="U111" s="43"/>
      <c r="V111" s="43"/>
      <c r="W111" s="43"/>
      <c r="X111" s="43"/>
      <c r="Y111" s="43"/>
      <c r="Z111" s="43"/>
      <c r="AA111" s="43"/>
      <c r="AB111" s="43"/>
      <c r="AC111" s="43"/>
      <c r="AD111" s="43"/>
      <c r="AE111" s="43"/>
    </row>
    <row r="112" spans="1:31">
      <c r="A112" s="43"/>
      <c r="B112" s="43"/>
      <c r="C112" s="43"/>
      <c r="D112" s="43"/>
      <c r="E112" s="43"/>
      <c r="F112" s="43"/>
      <c r="G112" s="43"/>
      <c r="H112" s="43"/>
      <c r="I112" s="43"/>
      <c r="J112" s="43"/>
      <c r="K112" s="43"/>
      <c r="L112" s="43"/>
      <c r="M112" s="43"/>
      <c r="N112" s="43"/>
      <c r="O112" s="43"/>
      <c r="P112" s="43"/>
      <c r="Q112" s="43"/>
      <c r="R112" s="43"/>
      <c r="S112" s="43"/>
      <c r="T112" s="43"/>
      <c r="U112" s="43"/>
      <c r="V112" s="43"/>
      <c r="W112" s="43"/>
      <c r="X112" s="43"/>
      <c r="Y112" s="43"/>
      <c r="Z112" s="43"/>
      <c r="AA112" s="43"/>
      <c r="AB112" s="43"/>
      <c r="AC112" s="43"/>
      <c r="AD112" s="43"/>
      <c r="AE112" s="43"/>
    </row>
    <row r="113" spans="1:31">
      <c r="A113" s="43"/>
      <c r="B113" s="43"/>
      <c r="C113" s="43"/>
      <c r="D113" s="43"/>
      <c r="E113" s="43"/>
      <c r="F113" s="43"/>
      <c r="G113" s="43"/>
      <c r="H113" s="43"/>
      <c r="I113" s="43"/>
      <c r="J113" s="43"/>
      <c r="K113" s="43"/>
      <c r="L113" s="43"/>
      <c r="M113" s="43"/>
      <c r="N113" s="43"/>
      <c r="O113" s="43"/>
      <c r="P113" s="43"/>
      <c r="Q113" s="43"/>
      <c r="R113" s="43"/>
      <c r="S113" s="43"/>
      <c r="T113" s="43"/>
      <c r="U113" s="43"/>
      <c r="V113" s="43"/>
      <c r="W113" s="43"/>
      <c r="X113" s="43"/>
      <c r="Y113" s="43"/>
      <c r="Z113" s="43"/>
      <c r="AA113" s="43"/>
      <c r="AB113" s="43"/>
      <c r="AC113" s="43"/>
      <c r="AD113" s="43"/>
      <c r="AE113" s="43"/>
    </row>
    <row r="114" spans="1:31">
      <c r="A114" s="43"/>
      <c r="B114" s="43"/>
      <c r="C114" s="43"/>
      <c r="D114" s="43"/>
      <c r="E114" s="43"/>
      <c r="F114" s="43"/>
      <c r="G114" s="43"/>
      <c r="H114" s="43"/>
      <c r="I114" s="43"/>
      <c r="J114" s="43"/>
      <c r="K114" s="43"/>
      <c r="L114" s="43"/>
      <c r="M114" s="43"/>
      <c r="N114" s="43"/>
      <c r="O114" s="43"/>
      <c r="P114" s="43"/>
      <c r="Q114" s="43"/>
      <c r="R114" s="43"/>
      <c r="S114" s="43"/>
      <c r="T114" s="43"/>
      <c r="U114" s="43"/>
      <c r="V114" s="43"/>
      <c r="W114" s="43"/>
      <c r="X114" s="43"/>
      <c r="Y114" s="43"/>
      <c r="Z114" s="43"/>
      <c r="AA114" s="43"/>
      <c r="AB114" s="43"/>
      <c r="AC114" s="43"/>
      <c r="AD114" s="43"/>
      <c r="AE114" s="43"/>
    </row>
    <row r="115" spans="1:31">
      <c r="A115" s="43"/>
      <c r="B115" s="43"/>
      <c r="C115" s="43"/>
      <c r="D115" s="43"/>
      <c r="E115" s="43"/>
      <c r="F115" s="43"/>
      <c r="G115" s="43"/>
      <c r="H115" s="43"/>
      <c r="I115" s="43"/>
      <c r="J115" s="43"/>
      <c r="K115" s="43"/>
      <c r="L115" s="43"/>
      <c r="M115" s="43"/>
      <c r="N115" s="43"/>
      <c r="O115" s="43"/>
      <c r="P115" s="43"/>
      <c r="Q115" s="43"/>
      <c r="R115" s="43"/>
      <c r="S115" s="43"/>
      <c r="T115" s="43"/>
      <c r="U115" s="43"/>
      <c r="V115" s="43"/>
      <c r="W115" s="43"/>
      <c r="X115" s="43"/>
      <c r="Y115" s="43"/>
      <c r="Z115" s="43"/>
      <c r="AA115" s="43"/>
      <c r="AB115" s="43"/>
      <c r="AC115" s="43"/>
      <c r="AD115" s="43"/>
      <c r="AE115" s="43"/>
    </row>
    <row r="116" spans="1:31">
      <c r="A116" s="43"/>
      <c r="B116" s="43"/>
      <c r="C116" s="43"/>
      <c r="D116" s="43"/>
      <c r="E116" s="43"/>
      <c r="F116" s="43"/>
      <c r="G116" s="43"/>
      <c r="H116" s="43"/>
      <c r="I116" s="43"/>
      <c r="J116" s="43"/>
      <c r="K116" s="43"/>
      <c r="L116" s="43"/>
      <c r="M116" s="43"/>
      <c r="N116" s="43"/>
      <c r="O116" s="43"/>
      <c r="P116" s="43"/>
      <c r="Q116" s="43"/>
      <c r="R116" s="43"/>
      <c r="S116" s="43"/>
      <c r="T116" s="43"/>
      <c r="U116" s="43"/>
      <c r="V116" s="43"/>
      <c r="W116" s="43"/>
      <c r="X116" s="43"/>
      <c r="Y116" s="43"/>
      <c r="Z116" s="43"/>
      <c r="AA116" s="43"/>
      <c r="AB116" s="43"/>
      <c r="AC116" s="43"/>
      <c r="AD116" s="43"/>
      <c r="AE116" s="43"/>
    </row>
    <row r="117" spans="1:31">
      <c r="A117" s="43"/>
      <c r="B117" s="43"/>
      <c r="C117" s="43"/>
      <c r="D117" s="43"/>
      <c r="E117" s="43"/>
      <c r="F117" s="43"/>
      <c r="G117" s="43"/>
      <c r="H117" s="43"/>
      <c r="I117" s="43"/>
      <c r="J117" s="43"/>
      <c r="K117" s="43"/>
      <c r="L117" s="43"/>
      <c r="M117" s="43"/>
      <c r="N117" s="43"/>
      <c r="O117" s="43"/>
      <c r="P117" s="43"/>
      <c r="Q117" s="43"/>
      <c r="R117" s="43"/>
      <c r="S117" s="43"/>
      <c r="T117" s="43"/>
      <c r="U117" s="43"/>
      <c r="V117" s="43"/>
      <c r="W117" s="43"/>
      <c r="X117" s="43"/>
      <c r="Y117" s="43"/>
      <c r="Z117" s="43"/>
      <c r="AA117" s="43"/>
      <c r="AB117" s="43"/>
      <c r="AC117" s="43"/>
      <c r="AD117" s="43"/>
      <c r="AE117" s="43"/>
    </row>
    <row r="118" spans="1:31">
      <c r="A118" s="43"/>
      <c r="B118" s="43"/>
      <c r="C118" s="43"/>
      <c r="D118" s="43"/>
      <c r="E118" s="43"/>
      <c r="F118" s="43"/>
      <c r="G118" s="43"/>
      <c r="H118" s="43"/>
      <c r="I118" s="43"/>
      <c r="J118" s="43"/>
      <c r="K118" s="43"/>
      <c r="L118" s="43"/>
      <c r="M118" s="43"/>
      <c r="N118" s="43"/>
      <c r="O118" s="43"/>
      <c r="P118" s="43"/>
      <c r="Q118" s="43"/>
      <c r="R118" s="43"/>
      <c r="S118" s="43"/>
      <c r="T118" s="43"/>
      <c r="U118" s="43"/>
      <c r="V118" s="43"/>
      <c r="W118" s="43"/>
      <c r="X118" s="43"/>
      <c r="Y118" s="43"/>
      <c r="Z118" s="43"/>
      <c r="AA118" s="43"/>
      <c r="AB118" s="43"/>
      <c r="AC118" s="43"/>
      <c r="AD118" s="43"/>
      <c r="AE118" s="43"/>
    </row>
    <row r="119" spans="1:31">
      <c r="A119" s="43"/>
      <c r="B119" s="43"/>
      <c r="C119" s="43"/>
      <c r="D119" s="43"/>
      <c r="E119" s="43"/>
      <c r="F119" s="43"/>
      <c r="G119" s="43"/>
      <c r="H119" s="43"/>
      <c r="I119" s="43"/>
      <c r="J119" s="43"/>
      <c r="K119" s="43"/>
      <c r="L119" s="43"/>
      <c r="M119" s="43"/>
      <c r="N119" s="43"/>
      <c r="O119" s="43"/>
      <c r="P119" s="43"/>
      <c r="Q119" s="43"/>
      <c r="R119" s="43"/>
      <c r="S119" s="43"/>
      <c r="T119" s="43"/>
      <c r="U119" s="43"/>
      <c r="V119" s="43"/>
      <c r="W119" s="43"/>
      <c r="X119" s="43"/>
      <c r="Y119" s="43"/>
      <c r="Z119" s="43"/>
      <c r="AA119" s="43"/>
      <c r="AB119" s="43"/>
      <c r="AC119" s="43"/>
      <c r="AD119" s="43"/>
      <c r="AE119" s="43"/>
    </row>
    <row r="120" spans="1:31">
      <c r="A120" s="43"/>
      <c r="B120" s="43"/>
      <c r="C120" s="43"/>
      <c r="D120" s="43"/>
      <c r="E120" s="43"/>
      <c r="F120" s="43"/>
      <c r="G120" s="43"/>
      <c r="H120" s="43"/>
      <c r="I120" s="43"/>
      <c r="J120" s="43"/>
      <c r="K120" s="43"/>
      <c r="L120" s="43"/>
      <c r="M120" s="43"/>
      <c r="N120" s="43"/>
      <c r="O120" s="43"/>
      <c r="P120" s="43"/>
      <c r="Q120" s="43"/>
      <c r="R120" s="43"/>
      <c r="S120" s="43"/>
      <c r="T120" s="43"/>
      <c r="U120" s="43"/>
      <c r="V120" s="43"/>
      <c r="W120" s="43"/>
      <c r="X120" s="43"/>
      <c r="Y120" s="43"/>
      <c r="Z120" s="43"/>
      <c r="AA120" s="43"/>
      <c r="AB120" s="43"/>
      <c r="AC120" s="43"/>
      <c r="AD120" s="43"/>
      <c r="AE120" s="43"/>
    </row>
    <row r="121" spans="1:31">
      <c r="A121" s="43"/>
      <c r="B121" s="43"/>
      <c r="C121" s="43"/>
      <c r="D121" s="43"/>
      <c r="E121" s="43"/>
      <c r="F121" s="43"/>
      <c r="G121" s="43"/>
      <c r="H121" s="43"/>
      <c r="I121" s="43"/>
      <c r="J121" s="43"/>
      <c r="K121" s="43"/>
      <c r="L121" s="43"/>
      <c r="M121" s="43"/>
      <c r="N121" s="43"/>
      <c r="O121" s="43"/>
      <c r="P121" s="43"/>
      <c r="Q121" s="43"/>
      <c r="R121" s="43"/>
      <c r="S121" s="43"/>
      <c r="T121" s="43"/>
      <c r="U121" s="43"/>
      <c r="V121" s="43"/>
      <c r="W121" s="43"/>
      <c r="X121" s="43"/>
      <c r="Y121" s="43"/>
      <c r="Z121" s="43"/>
      <c r="AA121" s="43"/>
      <c r="AB121" s="43"/>
      <c r="AC121" s="43"/>
      <c r="AD121" s="43"/>
      <c r="AE121" s="43"/>
    </row>
    <row r="122" spans="1:31">
      <c r="A122" s="43"/>
      <c r="B122" s="43"/>
      <c r="C122" s="43"/>
      <c r="D122" s="43"/>
      <c r="E122" s="43"/>
      <c r="F122" s="43"/>
      <c r="G122" s="43"/>
      <c r="H122" s="43"/>
      <c r="I122" s="43"/>
      <c r="J122" s="43"/>
      <c r="K122" s="43"/>
      <c r="L122" s="43"/>
      <c r="M122" s="43"/>
      <c r="N122" s="43"/>
      <c r="O122" s="43"/>
      <c r="P122" s="43"/>
      <c r="Q122" s="43"/>
      <c r="R122" s="43"/>
      <c r="S122" s="43"/>
      <c r="T122" s="43"/>
      <c r="U122" s="43"/>
      <c r="V122" s="43"/>
      <c r="W122" s="43"/>
      <c r="X122" s="43"/>
      <c r="Y122" s="43"/>
      <c r="Z122" s="43"/>
      <c r="AA122" s="43"/>
      <c r="AB122" s="43"/>
      <c r="AC122" s="43"/>
      <c r="AD122" s="43"/>
      <c r="AE122" s="43"/>
    </row>
    <row r="123" spans="1:31">
      <c r="A123" s="43"/>
      <c r="B123" s="43"/>
      <c r="C123" s="43"/>
      <c r="D123" s="43"/>
      <c r="E123" s="43"/>
      <c r="F123" s="43"/>
      <c r="G123" s="43"/>
      <c r="H123" s="43"/>
      <c r="I123" s="43"/>
      <c r="J123" s="43"/>
      <c r="K123" s="43"/>
      <c r="L123" s="43"/>
      <c r="M123" s="43"/>
      <c r="N123" s="43"/>
      <c r="O123" s="43"/>
      <c r="P123" s="43"/>
      <c r="Q123" s="43"/>
      <c r="R123" s="43"/>
      <c r="S123" s="43"/>
      <c r="T123" s="43"/>
      <c r="U123" s="43"/>
      <c r="V123" s="43"/>
      <c r="W123" s="43"/>
      <c r="X123" s="43"/>
      <c r="Y123" s="43"/>
      <c r="Z123" s="43"/>
      <c r="AA123" s="43"/>
      <c r="AB123" s="43"/>
      <c r="AC123" s="43"/>
      <c r="AD123" s="43"/>
      <c r="AE123" s="43"/>
    </row>
    <row r="124" spans="1:31">
      <c r="A124" s="43"/>
      <c r="B124" s="43"/>
      <c r="C124" s="43"/>
      <c r="D124" s="43"/>
      <c r="E124" s="43"/>
      <c r="F124" s="43"/>
      <c r="G124" s="43"/>
      <c r="H124" s="43"/>
      <c r="I124" s="43"/>
      <c r="J124" s="43"/>
      <c r="K124" s="43"/>
      <c r="L124" s="43"/>
      <c r="M124" s="43"/>
      <c r="N124" s="43"/>
      <c r="O124" s="43"/>
      <c r="P124" s="43"/>
      <c r="Q124" s="43"/>
      <c r="R124" s="43"/>
      <c r="S124" s="43"/>
      <c r="T124" s="43"/>
      <c r="U124" s="43"/>
      <c r="V124" s="43"/>
      <c r="W124" s="43"/>
      <c r="X124" s="43"/>
      <c r="Y124" s="43"/>
      <c r="Z124" s="43"/>
      <c r="AA124" s="43"/>
      <c r="AB124" s="43"/>
      <c r="AC124" s="43"/>
      <c r="AD124" s="43"/>
      <c r="AE124" s="43"/>
    </row>
    <row r="125" spans="1:31">
      <c r="A125" s="43"/>
      <c r="B125" s="43"/>
      <c r="C125" s="43"/>
      <c r="D125" s="43"/>
      <c r="E125" s="43"/>
      <c r="F125" s="43"/>
      <c r="G125" s="43"/>
      <c r="H125" s="43"/>
      <c r="I125" s="43"/>
      <c r="J125" s="43"/>
      <c r="K125" s="43"/>
      <c r="L125" s="43"/>
      <c r="M125" s="43"/>
      <c r="N125" s="43"/>
      <c r="O125" s="43"/>
      <c r="P125" s="43"/>
      <c r="Q125" s="43"/>
      <c r="R125" s="43"/>
      <c r="S125" s="43"/>
      <c r="T125" s="43"/>
      <c r="U125" s="43"/>
      <c r="V125" s="43"/>
      <c r="W125" s="43"/>
      <c r="X125" s="43"/>
      <c r="Y125" s="43"/>
      <c r="Z125" s="43"/>
      <c r="AA125" s="43"/>
      <c r="AB125" s="43"/>
      <c r="AC125" s="43"/>
      <c r="AD125" s="43"/>
      <c r="AE125" s="43"/>
    </row>
    <row r="126" spans="1:31">
      <c r="A126" s="43"/>
      <c r="B126" s="43"/>
      <c r="C126" s="43"/>
      <c r="D126" s="43"/>
      <c r="E126" s="43"/>
      <c r="F126" s="43"/>
      <c r="G126" s="43"/>
      <c r="H126" s="43"/>
      <c r="I126" s="43"/>
      <c r="J126" s="43"/>
      <c r="K126" s="43"/>
      <c r="L126" s="43"/>
      <c r="M126" s="43"/>
      <c r="N126" s="43"/>
      <c r="O126" s="43"/>
      <c r="P126" s="43"/>
      <c r="Q126" s="43"/>
      <c r="R126" s="43"/>
      <c r="S126" s="43"/>
      <c r="T126" s="43"/>
      <c r="U126" s="43"/>
      <c r="V126" s="43"/>
      <c r="W126" s="43"/>
      <c r="X126" s="43"/>
      <c r="Y126" s="43"/>
      <c r="Z126" s="43"/>
      <c r="AA126" s="43"/>
      <c r="AB126" s="43"/>
      <c r="AC126" s="43"/>
      <c r="AD126" s="43"/>
      <c r="AE126" s="43"/>
    </row>
    <row r="127" spans="1:31">
      <c r="A127" s="43"/>
      <c r="B127" s="43"/>
      <c r="C127" s="43"/>
      <c r="D127" s="43"/>
      <c r="E127" s="43"/>
      <c r="F127" s="43"/>
      <c r="G127" s="43"/>
      <c r="H127" s="43"/>
      <c r="I127" s="43"/>
      <c r="J127" s="43"/>
      <c r="K127" s="43"/>
      <c r="L127" s="43"/>
      <c r="M127" s="43"/>
      <c r="N127" s="43"/>
      <c r="O127" s="43"/>
      <c r="P127" s="43"/>
      <c r="Q127" s="43"/>
      <c r="R127" s="43"/>
      <c r="S127" s="43"/>
      <c r="T127" s="43"/>
      <c r="U127" s="43"/>
      <c r="V127" s="43"/>
      <c r="W127" s="43"/>
      <c r="X127" s="43"/>
      <c r="Y127" s="43"/>
      <c r="Z127" s="43"/>
      <c r="AA127" s="43"/>
      <c r="AB127" s="43"/>
      <c r="AC127" s="43"/>
      <c r="AD127" s="43"/>
      <c r="AE127" s="43"/>
    </row>
    <row r="128" spans="1:31">
      <c r="A128" s="43"/>
      <c r="B128" s="43"/>
      <c r="C128" s="43"/>
      <c r="D128" s="43"/>
      <c r="E128" s="43"/>
      <c r="F128" s="43"/>
      <c r="G128" s="43"/>
      <c r="H128" s="43"/>
      <c r="I128" s="43"/>
      <c r="J128" s="43"/>
      <c r="K128" s="43"/>
      <c r="L128" s="43"/>
      <c r="M128" s="43"/>
      <c r="N128" s="43"/>
      <c r="O128" s="43"/>
      <c r="P128" s="43"/>
      <c r="Q128" s="43"/>
      <c r="R128" s="43"/>
      <c r="S128" s="43"/>
      <c r="T128" s="43"/>
      <c r="U128" s="43"/>
      <c r="V128" s="43"/>
      <c r="W128" s="43"/>
      <c r="X128" s="43"/>
      <c r="Y128" s="43"/>
      <c r="Z128" s="43"/>
      <c r="AA128" s="43"/>
      <c r="AB128" s="43"/>
      <c r="AC128" s="43"/>
      <c r="AD128" s="43"/>
      <c r="AE128" s="43"/>
    </row>
    <row r="129" spans="1:31">
      <c r="A129" s="43"/>
      <c r="B129" s="43"/>
      <c r="C129" s="43"/>
      <c r="D129" s="43"/>
      <c r="E129" s="43"/>
      <c r="F129" s="43"/>
      <c r="G129" s="43"/>
      <c r="H129" s="43"/>
      <c r="I129" s="43"/>
      <c r="J129" s="43"/>
      <c r="K129" s="43"/>
      <c r="L129" s="43"/>
      <c r="M129" s="43"/>
      <c r="N129" s="43"/>
      <c r="O129" s="43"/>
      <c r="P129" s="43"/>
      <c r="Q129" s="43"/>
      <c r="R129" s="43"/>
      <c r="S129" s="43"/>
      <c r="T129" s="43"/>
      <c r="U129" s="43"/>
      <c r="V129" s="43"/>
      <c r="W129" s="43"/>
      <c r="X129" s="43"/>
      <c r="Y129" s="43"/>
      <c r="Z129" s="43"/>
      <c r="AA129" s="43"/>
      <c r="AB129" s="43"/>
      <c r="AC129" s="43"/>
      <c r="AD129" s="43"/>
      <c r="AE129" s="43"/>
    </row>
    <row r="130" spans="1:31">
      <c r="A130" s="43"/>
      <c r="B130" s="43"/>
      <c r="C130" s="43"/>
      <c r="D130" s="43"/>
      <c r="E130" s="43"/>
      <c r="F130" s="43"/>
      <c r="G130" s="43"/>
      <c r="H130" s="43"/>
      <c r="I130" s="43"/>
      <c r="J130" s="43"/>
      <c r="K130" s="43"/>
      <c r="L130" s="43"/>
      <c r="M130" s="43"/>
      <c r="N130" s="43"/>
      <c r="O130" s="43"/>
      <c r="P130" s="43"/>
      <c r="Q130" s="43"/>
      <c r="R130" s="43"/>
      <c r="S130" s="43"/>
      <c r="T130" s="43"/>
      <c r="U130" s="43"/>
      <c r="V130" s="43"/>
      <c r="W130" s="43"/>
      <c r="X130" s="43"/>
      <c r="Y130" s="43"/>
      <c r="Z130" s="43"/>
      <c r="AA130" s="43"/>
      <c r="AB130" s="43"/>
      <c r="AC130" s="43"/>
      <c r="AD130" s="43"/>
      <c r="AE130" s="43"/>
    </row>
    <row r="131" spans="1:31">
      <c r="A131" s="43"/>
      <c r="B131" s="43"/>
      <c r="C131" s="43"/>
      <c r="D131" s="43"/>
      <c r="E131" s="43"/>
      <c r="F131" s="43"/>
      <c r="G131" s="43"/>
      <c r="H131" s="43"/>
      <c r="I131" s="43"/>
      <c r="J131" s="43"/>
      <c r="K131" s="43"/>
      <c r="L131" s="43"/>
      <c r="M131" s="43"/>
      <c r="N131" s="43"/>
      <c r="O131" s="43"/>
      <c r="P131" s="43"/>
      <c r="Q131" s="43"/>
      <c r="R131" s="43"/>
      <c r="S131" s="43"/>
      <c r="T131" s="43"/>
      <c r="U131" s="43"/>
      <c r="V131" s="43"/>
      <c r="W131" s="43"/>
      <c r="X131" s="43"/>
      <c r="Y131" s="43"/>
      <c r="Z131" s="43"/>
      <c r="AA131" s="43"/>
      <c r="AB131" s="43"/>
      <c r="AC131" s="43"/>
      <c r="AD131" s="43"/>
      <c r="AE131" s="43"/>
    </row>
    <row r="132" spans="1:31">
      <c r="A132" s="43"/>
      <c r="B132" s="43"/>
      <c r="C132" s="43"/>
      <c r="D132" s="43"/>
      <c r="E132" s="43"/>
      <c r="F132" s="43"/>
      <c r="G132" s="43"/>
      <c r="H132" s="43"/>
      <c r="I132" s="43"/>
      <c r="J132" s="43"/>
      <c r="K132" s="43"/>
      <c r="L132" s="43"/>
      <c r="M132" s="43"/>
      <c r="N132" s="43"/>
      <c r="O132" s="43"/>
      <c r="P132" s="43"/>
      <c r="Q132" s="43"/>
      <c r="R132" s="43"/>
      <c r="S132" s="43"/>
      <c r="T132" s="43"/>
      <c r="U132" s="43"/>
      <c r="V132" s="43"/>
      <c r="W132" s="43"/>
      <c r="X132" s="43"/>
      <c r="Y132" s="43"/>
      <c r="Z132" s="43"/>
      <c r="AA132" s="43"/>
      <c r="AB132" s="43"/>
      <c r="AC132" s="43"/>
      <c r="AD132" s="43"/>
      <c r="AE132" s="43"/>
    </row>
    <row r="133" spans="1:31">
      <c r="A133" s="43"/>
      <c r="B133" s="43"/>
      <c r="C133" s="43"/>
      <c r="D133" s="43"/>
      <c r="E133" s="43"/>
      <c r="F133" s="43"/>
      <c r="G133" s="43"/>
      <c r="H133" s="43"/>
      <c r="I133" s="43"/>
      <c r="J133" s="43"/>
      <c r="K133" s="43"/>
      <c r="L133" s="43"/>
      <c r="M133" s="43"/>
      <c r="N133" s="43"/>
      <c r="O133" s="43"/>
      <c r="P133" s="43"/>
      <c r="Q133" s="43"/>
      <c r="R133" s="43"/>
      <c r="S133" s="43"/>
      <c r="T133" s="43"/>
      <c r="U133" s="43"/>
      <c r="V133" s="43"/>
      <c r="W133" s="43"/>
      <c r="X133" s="43"/>
      <c r="Y133" s="43"/>
      <c r="Z133" s="43"/>
      <c r="AA133" s="43"/>
      <c r="AB133" s="43"/>
      <c r="AC133" s="43"/>
      <c r="AD133" s="43"/>
      <c r="AE133" s="43"/>
    </row>
    <row r="134" spans="1:31">
      <c r="A134" s="43"/>
      <c r="B134" s="43"/>
      <c r="C134" s="43"/>
      <c r="D134" s="43"/>
      <c r="E134" s="43"/>
      <c r="F134" s="43"/>
      <c r="G134" s="43"/>
      <c r="H134" s="43"/>
      <c r="I134" s="43"/>
      <c r="J134" s="43"/>
      <c r="K134" s="43"/>
      <c r="L134" s="43"/>
      <c r="M134" s="43"/>
      <c r="N134" s="43"/>
      <c r="O134" s="43"/>
      <c r="P134" s="43"/>
      <c r="Q134" s="43"/>
      <c r="R134" s="43"/>
      <c r="S134" s="43"/>
      <c r="T134" s="43"/>
      <c r="U134" s="43"/>
      <c r="V134" s="43"/>
      <c r="W134" s="43"/>
      <c r="X134" s="43"/>
      <c r="Y134" s="43"/>
      <c r="Z134" s="43"/>
      <c r="AA134" s="43"/>
      <c r="AB134" s="43"/>
      <c r="AC134" s="43"/>
      <c r="AD134" s="43"/>
      <c r="AE134" s="43"/>
    </row>
    <row r="135" spans="1:31">
      <c r="A135" s="43"/>
      <c r="B135" s="43"/>
      <c r="C135" s="43"/>
      <c r="D135" s="43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</row>
    <row r="136" spans="1:31">
      <c r="A136" s="43"/>
      <c r="B136" s="43"/>
      <c r="C136" s="43"/>
      <c r="D136" s="43"/>
      <c r="E136" s="43"/>
      <c r="F136" s="43"/>
      <c r="G136" s="43"/>
      <c r="H136" s="43"/>
      <c r="I136" s="43"/>
      <c r="J136" s="43"/>
      <c r="K136" s="43"/>
      <c r="L136" s="43"/>
      <c r="M136" s="43"/>
      <c r="N136" s="43"/>
      <c r="O136" s="43"/>
      <c r="P136" s="43"/>
      <c r="Q136" s="43"/>
      <c r="R136" s="43"/>
      <c r="S136" s="43"/>
      <c r="T136" s="43"/>
      <c r="U136" s="43"/>
      <c r="V136" s="43"/>
      <c r="W136" s="43"/>
      <c r="X136" s="43"/>
      <c r="Y136" s="43"/>
      <c r="Z136" s="43"/>
      <c r="AA136" s="43"/>
      <c r="AB136" s="43"/>
      <c r="AC136" s="43"/>
      <c r="AD136" s="43"/>
      <c r="AE136" s="43"/>
    </row>
    <row r="137" spans="1:31">
      <c r="A137" s="43"/>
      <c r="B137" s="43"/>
      <c r="C137" s="43"/>
      <c r="D137" s="43"/>
      <c r="E137" s="43"/>
      <c r="F137" s="43"/>
      <c r="G137" s="43"/>
      <c r="H137" s="43"/>
      <c r="I137" s="43"/>
      <c r="J137" s="43"/>
      <c r="K137" s="43"/>
      <c r="L137" s="43"/>
      <c r="M137" s="43"/>
      <c r="N137" s="43"/>
      <c r="O137" s="43"/>
      <c r="P137" s="43"/>
      <c r="Q137" s="43"/>
      <c r="R137" s="43"/>
      <c r="S137" s="43"/>
      <c r="T137" s="43"/>
      <c r="U137" s="43"/>
      <c r="V137" s="43"/>
      <c r="W137" s="43"/>
      <c r="X137" s="43"/>
      <c r="Y137" s="43"/>
      <c r="Z137" s="43"/>
      <c r="AA137" s="43"/>
      <c r="AB137" s="43"/>
      <c r="AC137" s="43"/>
      <c r="AD137" s="43"/>
      <c r="AE137" s="43"/>
    </row>
    <row r="138" spans="1:31">
      <c r="A138" s="43"/>
      <c r="B138" s="43"/>
      <c r="C138" s="43"/>
      <c r="D138" s="43"/>
      <c r="E138" s="43"/>
      <c r="F138" s="43"/>
      <c r="G138" s="43"/>
      <c r="H138" s="43"/>
      <c r="I138" s="43"/>
      <c r="J138" s="43"/>
      <c r="K138" s="43"/>
      <c r="L138" s="43"/>
      <c r="M138" s="43"/>
      <c r="N138" s="43"/>
      <c r="O138" s="43"/>
      <c r="P138" s="43"/>
      <c r="Q138" s="43"/>
      <c r="R138" s="43"/>
      <c r="S138" s="43"/>
      <c r="T138" s="43"/>
      <c r="U138" s="43"/>
      <c r="V138" s="43"/>
      <c r="W138" s="43"/>
      <c r="X138" s="43"/>
      <c r="Y138" s="43"/>
      <c r="Z138" s="43"/>
      <c r="AA138" s="43"/>
      <c r="AB138" s="43"/>
      <c r="AC138" s="43"/>
      <c r="AD138" s="43"/>
      <c r="AE138" s="43"/>
    </row>
    <row r="139" spans="1:31">
      <c r="A139" s="43"/>
      <c r="B139" s="43"/>
      <c r="C139" s="43"/>
      <c r="D139" s="43"/>
      <c r="E139" s="43"/>
      <c r="F139" s="43"/>
      <c r="G139" s="43"/>
      <c r="H139" s="43"/>
      <c r="I139" s="43"/>
      <c r="J139" s="43"/>
      <c r="K139" s="43"/>
      <c r="L139" s="43"/>
      <c r="M139" s="43"/>
      <c r="N139" s="43"/>
      <c r="O139" s="43"/>
      <c r="P139" s="43"/>
      <c r="Q139" s="43"/>
      <c r="R139" s="43"/>
      <c r="S139" s="43"/>
      <c r="T139" s="43"/>
      <c r="U139" s="43"/>
      <c r="V139" s="43"/>
      <c r="W139" s="43"/>
      <c r="X139" s="43"/>
      <c r="Y139" s="43"/>
      <c r="Z139" s="43"/>
      <c r="AA139" s="43"/>
      <c r="AB139" s="43"/>
      <c r="AC139" s="43"/>
      <c r="AD139" s="43"/>
      <c r="AE139" s="43"/>
    </row>
    <row r="140" spans="1:31">
      <c r="A140" s="43"/>
      <c r="B140" s="43"/>
      <c r="C140" s="43"/>
      <c r="D140" s="43"/>
      <c r="E140" s="43"/>
      <c r="F140" s="43"/>
      <c r="G140" s="43"/>
      <c r="H140" s="43"/>
      <c r="I140" s="43"/>
      <c r="J140" s="43"/>
      <c r="K140" s="43"/>
      <c r="L140" s="43"/>
      <c r="M140" s="43"/>
      <c r="N140" s="43"/>
      <c r="O140" s="43"/>
      <c r="P140" s="43"/>
      <c r="Q140" s="43"/>
      <c r="R140" s="43"/>
      <c r="S140" s="43"/>
      <c r="T140" s="43"/>
      <c r="U140" s="43"/>
      <c r="V140" s="43"/>
      <c r="W140" s="43"/>
      <c r="X140" s="43"/>
      <c r="Y140" s="43"/>
      <c r="Z140" s="43"/>
      <c r="AA140" s="43"/>
      <c r="AB140" s="43"/>
      <c r="AC140" s="43"/>
      <c r="AD140" s="43"/>
      <c r="AE140" s="43"/>
    </row>
    <row r="141" spans="1:31">
      <c r="A141" s="43"/>
      <c r="B141" s="43"/>
      <c r="C141" s="43"/>
      <c r="D141" s="43"/>
      <c r="E141" s="43"/>
      <c r="F141" s="43"/>
      <c r="G141" s="43"/>
      <c r="H141" s="43"/>
      <c r="I141" s="43"/>
      <c r="J141" s="43"/>
      <c r="K141" s="43"/>
      <c r="L141" s="43"/>
      <c r="M141" s="43"/>
      <c r="N141" s="43"/>
      <c r="O141" s="43"/>
      <c r="P141" s="43"/>
      <c r="Q141" s="43"/>
      <c r="R141" s="43"/>
      <c r="S141" s="43"/>
      <c r="T141" s="43"/>
      <c r="U141" s="43"/>
      <c r="V141" s="43"/>
      <c r="W141" s="43"/>
      <c r="X141" s="43"/>
      <c r="Y141" s="43"/>
      <c r="Z141" s="43"/>
      <c r="AA141" s="43"/>
      <c r="AB141" s="43"/>
      <c r="AC141" s="43"/>
      <c r="AD141" s="43"/>
      <c r="AE141" s="43"/>
    </row>
    <row r="142" spans="1:31">
      <c r="A142" s="43"/>
      <c r="B142" s="43"/>
      <c r="C142" s="43"/>
      <c r="D142" s="43"/>
      <c r="E142" s="43"/>
      <c r="F142" s="43"/>
      <c r="G142" s="43"/>
      <c r="H142" s="43"/>
      <c r="I142" s="43"/>
      <c r="J142" s="43"/>
      <c r="K142" s="43"/>
      <c r="L142" s="43"/>
      <c r="M142" s="43"/>
      <c r="N142" s="43"/>
      <c r="O142" s="43"/>
      <c r="P142" s="43"/>
      <c r="Q142" s="43"/>
      <c r="R142" s="43"/>
      <c r="S142" s="43"/>
      <c r="T142" s="43"/>
      <c r="U142" s="43"/>
      <c r="V142" s="43"/>
      <c r="W142" s="43"/>
      <c r="X142" s="43"/>
      <c r="Y142" s="43"/>
      <c r="Z142" s="43"/>
      <c r="AA142" s="43"/>
      <c r="AB142" s="43"/>
      <c r="AC142" s="43"/>
      <c r="AD142" s="43"/>
      <c r="AE142" s="43"/>
    </row>
    <row r="143" spans="1:31">
      <c r="A143" s="43"/>
      <c r="B143" s="43"/>
      <c r="C143" s="43"/>
      <c r="D143" s="43"/>
      <c r="E143" s="43"/>
      <c r="F143" s="43"/>
      <c r="G143" s="43"/>
      <c r="H143" s="43"/>
      <c r="I143" s="43"/>
      <c r="J143" s="43"/>
      <c r="K143" s="43"/>
      <c r="L143" s="43"/>
      <c r="M143" s="43"/>
      <c r="N143" s="43"/>
      <c r="O143" s="43"/>
      <c r="P143" s="43"/>
      <c r="Q143" s="43"/>
      <c r="R143" s="43"/>
      <c r="S143" s="43"/>
      <c r="T143" s="43"/>
      <c r="U143" s="43"/>
      <c r="V143" s="43"/>
      <c r="W143" s="43"/>
      <c r="X143" s="43"/>
      <c r="Y143" s="43"/>
      <c r="Z143" s="43"/>
      <c r="AA143" s="43"/>
      <c r="AB143" s="43"/>
      <c r="AC143" s="43"/>
      <c r="AD143" s="43"/>
      <c r="AE143" s="43"/>
    </row>
    <row r="144" spans="1:31">
      <c r="A144" s="43"/>
      <c r="B144" s="43"/>
      <c r="C144" s="43"/>
      <c r="D144" s="43"/>
      <c r="E144" s="43"/>
      <c r="F144" s="43"/>
      <c r="G144" s="43"/>
      <c r="H144" s="43"/>
      <c r="I144" s="43"/>
      <c r="J144" s="43"/>
      <c r="K144" s="43"/>
      <c r="L144" s="43"/>
      <c r="M144" s="43"/>
      <c r="N144" s="43"/>
      <c r="O144" s="43"/>
      <c r="P144" s="43"/>
      <c r="Q144" s="43"/>
      <c r="R144" s="43"/>
      <c r="S144" s="43"/>
      <c r="T144" s="43"/>
      <c r="U144" s="43"/>
      <c r="V144" s="43"/>
      <c r="W144" s="43"/>
      <c r="X144" s="43"/>
      <c r="Y144" s="43"/>
      <c r="Z144" s="43"/>
      <c r="AA144" s="43"/>
      <c r="AB144" s="43"/>
      <c r="AC144" s="43"/>
      <c r="AD144" s="43"/>
      <c r="AE144" s="43"/>
    </row>
    <row r="145" spans="1:31">
      <c r="A145" s="43"/>
      <c r="B145" s="43"/>
      <c r="C145" s="43"/>
      <c r="D145" s="43"/>
      <c r="E145" s="43"/>
      <c r="F145" s="43"/>
      <c r="G145" s="43"/>
      <c r="H145" s="43"/>
      <c r="I145" s="43"/>
      <c r="J145" s="43"/>
      <c r="K145" s="43"/>
      <c r="L145" s="43"/>
      <c r="M145" s="43"/>
      <c r="N145" s="43"/>
      <c r="O145" s="43"/>
      <c r="P145" s="43"/>
      <c r="Q145" s="43"/>
      <c r="R145" s="43"/>
      <c r="S145" s="43"/>
      <c r="T145" s="43"/>
      <c r="U145" s="43"/>
      <c r="V145" s="43"/>
      <c r="W145" s="43"/>
      <c r="X145" s="43"/>
      <c r="Y145" s="43"/>
      <c r="Z145" s="43"/>
      <c r="AA145" s="43"/>
      <c r="AB145" s="43"/>
      <c r="AC145" s="43"/>
      <c r="AD145" s="43"/>
      <c r="AE145" s="43"/>
    </row>
    <row r="146" spans="1:31">
      <c r="A146" s="43"/>
      <c r="B146" s="43"/>
      <c r="C146" s="43"/>
      <c r="D146" s="43"/>
      <c r="E146" s="43"/>
      <c r="F146" s="43"/>
      <c r="G146" s="43"/>
      <c r="H146" s="43"/>
      <c r="I146" s="43"/>
      <c r="J146" s="43"/>
      <c r="K146" s="43"/>
      <c r="L146" s="43"/>
      <c r="M146" s="43"/>
      <c r="N146" s="43"/>
      <c r="O146" s="43"/>
      <c r="P146" s="43"/>
      <c r="Q146" s="43"/>
      <c r="R146" s="43"/>
      <c r="S146" s="43"/>
      <c r="T146" s="43"/>
      <c r="U146" s="43"/>
      <c r="V146" s="43"/>
      <c r="W146" s="43"/>
      <c r="X146" s="43"/>
      <c r="Y146" s="43"/>
      <c r="Z146" s="43"/>
      <c r="AA146" s="43"/>
      <c r="AB146" s="43"/>
      <c r="AC146" s="43"/>
      <c r="AD146" s="43"/>
      <c r="AE146" s="43"/>
    </row>
    <row r="147" spans="1:31">
      <c r="A147" s="43"/>
      <c r="B147" s="43"/>
      <c r="C147" s="43"/>
      <c r="D147" s="43"/>
      <c r="E147" s="43"/>
      <c r="F147" s="43"/>
      <c r="G147" s="43"/>
      <c r="H147" s="43"/>
      <c r="I147" s="43"/>
      <c r="J147" s="43"/>
      <c r="K147" s="43"/>
      <c r="L147" s="43"/>
      <c r="M147" s="43"/>
      <c r="N147" s="43"/>
      <c r="O147" s="43"/>
      <c r="P147" s="43"/>
      <c r="Q147" s="43"/>
      <c r="R147" s="43"/>
      <c r="S147" s="43"/>
      <c r="T147" s="43"/>
      <c r="U147" s="43"/>
      <c r="V147" s="43"/>
      <c r="W147" s="43"/>
      <c r="X147" s="43"/>
      <c r="Y147" s="43"/>
      <c r="Z147" s="43"/>
      <c r="AA147" s="43"/>
      <c r="AB147" s="43"/>
      <c r="AC147" s="43"/>
      <c r="AD147" s="43"/>
      <c r="AE147" s="43"/>
    </row>
  </sheetData>
  <sheetProtection selectLockedCells="1" selectUnlockedCells="1"/>
  <mergeCells count="10">
    <mergeCell ref="B9:E10"/>
    <mergeCell ref="B11:E11"/>
    <mergeCell ref="B12:E12"/>
    <mergeCell ref="B14:E14"/>
    <mergeCell ref="I26:P28"/>
    <mergeCell ref="I29:P30"/>
    <mergeCell ref="J2:O14"/>
    <mergeCell ref="U3:V3"/>
    <mergeCell ref="U4:V4"/>
    <mergeCell ref="U2:V2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Janvier</vt:lpstr>
      <vt:lpstr>Stats année</vt:lpstr>
      <vt:lpstr>Réglages</vt:lpstr>
      <vt:lpstr>Aide et remerciements</vt:lpstr>
      <vt:lpstr>An</vt:lpstr>
      <vt:lpstr>Fériés</vt:lpstr>
      <vt:lpstr>Paques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Olivier</cp:lastModifiedBy>
  <dcterms:created xsi:type="dcterms:W3CDTF">2015-10-25T17:19:21Z</dcterms:created>
  <dcterms:modified xsi:type="dcterms:W3CDTF">2015-11-29T14:15:21Z</dcterms:modified>
</cp:coreProperties>
</file>