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FA89D9D6-35CA-46A6-A719-94197C26592F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externalReferences>
    <externalReference r:id="rId4"/>
  </externalReferences>
  <definedNames>
    <definedName name="PREPA">#REF!</definedName>
    <definedName name="Tab_Recherche">Feuil3!$B$9:$M$41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7" i="3" l="1"/>
  <c r="N44" i="3"/>
  <c r="M44" i="3"/>
  <c r="L44" i="3"/>
  <c r="N43" i="3"/>
  <c r="M43" i="3"/>
  <c r="L43" i="3"/>
  <c r="N42" i="3"/>
  <c r="M42" i="3"/>
  <c r="L42" i="3"/>
  <c r="K42" i="3"/>
  <c r="J42" i="3"/>
  <c r="M7" i="3"/>
  <c r="L7" i="3"/>
  <c r="K7" i="3"/>
  <c r="K43" i="3" s="1"/>
  <c r="J7" i="3"/>
  <c r="J43" i="3" s="1"/>
  <c r="I7" i="3"/>
  <c r="I42" i="3" s="1"/>
  <c r="H7" i="3"/>
  <c r="H42" i="3" s="1"/>
  <c r="G7" i="3"/>
  <c r="G43" i="3" s="1"/>
  <c r="F7" i="3"/>
  <c r="F43" i="3" s="1"/>
  <c r="E7" i="3"/>
  <c r="D7" i="3"/>
  <c r="D47" i="3" s="1"/>
  <c r="D48" i="3" s="1"/>
  <c r="C7" i="3"/>
  <c r="C45" i="3" s="1"/>
  <c r="O45" i="3" s="1"/>
  <c r="E6" i="3"/>
  <c r="E45" i="3" s="1"/>
  <c r="D6" i="3"/>
  <c r="D45" i="3" s="1"/>
  <c r="C6" i="3"/>
  <c r="M5" i="3"/>
  <c r="L5" i="3"/>
  <c r="K5" i="3"/>
  <c r="K44" i="3" s="1"/>
  <c r="J5" i="3"/>
  <c r="J44" i="3" s="1"/>
  <c r="I5" i="3"/>
  <c r="I44" i="3" s="1"/>
  <c r="H5" i="3"/>
  <c r="H44" i="3" s="1"/>
  <c r="H48" i="3" s="1"/>
  <c r="G5" i="3"/>
  <c r="F5" i="3"/>
  <c r="F44" i="3" s="1"/>
  <c r="F48" i="3" s="1"/>
  <c r="D5" i="3"/>
  <c r="D44" i="3" s="1"/>
  <c r="C5" i="3"/>
  <c r="E20" i="2"/>
  <c r="E24" i="2"/>
  <c r="E14" i="2"/>
  <c r="E6" i="2"/>
  <c r="E25" i="2"/>
  <c r="E17" i="2"/>
  <c r="E9" i="2"/>
  <c r="D30" i="2"/>
  <c r="D22" i="2"/>
  <c r="D14" i="2"/>
  <c r="D6" i="2"/>
  <c r="D25" i="2"/>
  <c r="D17" i="2"/>
  <c r="D9" i="2"/>
  <c r="C30" i="2"/>
  <c r="C22" i="2"/>
  <c r="C14" i="2"/>
  <c r="C6" i="2"/>
  <c r="C25" i="2"/>
  <c r="C17" i="2"/>
  <c r="C9" i="2"/>
  <c r="C2" i="2"/>
  <c r="E30" i="2"/>
  <c r="E22" i="2"/>
  <c r="E12" i="2"/>
  <c r="E4" i="2"/>
  <c r="E23" i="2"/>
  <c r="E15" i="2"/>
  <c r="E7" i="2"/>
  <c r="D28" i="2"/>
  <c r="D20" i="2"/>
  <c r="D12" i="2"/>
  <c r="D4" i="2"/>
  <c r="D23" i="2"/>
  <c r="D15" i="2"/>
  <c r="D7" i="2"/>
  <c r="C28" i="2"/>
  <c r="C20" i="2"/>
  <c r="C12" i="2"/>
  <c r="C4" i="2"/>
  <c r="C23" i="2"/>
  <c r="C15" i="2"/>
  <c r="C7" i="2"/>
  <c r="E2" i="2"/>
  <c r="E28" i="2"/>
  <c r="E18" i="2"/>
  <c r="E10" i="2"/>
  <c r="E29" i="2"/>
  <c r="E21" i="2"/>
  <c r="E13" i="2"/>
  <c r="E5" i="2"/>
  <c r="D26" i="2"/>
  <c r="D18" i="2"/>
  <c r="D10" i="2"/>
  <c r="D29" i="2"/>
  <c r="D21" i="2"/>
  <c r="D13" i="2"/>
  <c r="D5" i="2"/>
  <c r="C26" i="2"/>
  <c r="C18" i="2"/>
  <c r="C10" i="2"/>
  <c r="C29" i="2"/>
  <c r="C21" i="2"/>
  <c r="C13" i="2"/>
  <c r="C5" i="2"/>
  <c r="D2" i="2"/>
  <c r="E26" i="2"/>
  <c r="E16" i="2"/>
  <c r="E8" i="2"/>
  <c r="E27" i="2"/>
  <c r="E19" i="2"/>
  <c r="E11" i="2"/>
  <c r="E3" i="2"/>
  <c r="D24" i="2"/>
  <c r="D16" i="2"/>
  <c r="D8" i="2"/>
  <c r="D27" i="2"/>
  <c r="D19" i="2"/>
  <c r="D11" i="2"/>
  <c r="D3" i="2"/>
  <c r="C24" i="2"/>
  <c r="C16" i="2"/>
  <c r="C8" i="2"/>
  <c r="C27" i="2"/>
  <c r="C19" i="2"/>
  <c r="C11" i="2"/>
  <c r="C3" i="2"/>
  <c r="F42" i="3" l="1"/>
  <c r="G44" i="3"/>
  <c r="G48" i="3" s="1"/>
  <c r="H43" i="3"/>
  <c r="O43" i="3" s="1"/>
  <c r="E5" i="3"/>
  <c r="E44" i="3" s="1"/>
  <c r="G42" i="3"/>
  <c r="I43" i="3"/>
  <c r="C47" i="3"/>
  <c r="C48" i="3" s="1"/>
  <c r="C44" i="3"/>
  <c r="O44" i="3" s="1"/>
  <c r="E48" i="3" l="1"/>
  <c r="O48" i="3"/>
  <c r="O42" i="3"/>
  <c r="O46" i="3" s="1"/>
  <c r="H5" i="1"/>
  <c r="J5" i="1"/>
  <c r="H6" i="1"/>
  <c r="J6" i="1"/>
  <c r="H7" i="1"/>
  <c r="J7" i="1"/>
  <c r="H8" i="1"/>
  <c r="J8" i="1"/>
  <c r="H9" i="1"/>
  <c r="J9" i="1"/>
  <c r="H10" i="1"/>
  <c r="J10" i="1"/>
  <c r="H11" i="1"/>
  <c r="J11" i="1"/>
  <c r="H12" i="1"/>
  <c r="J12" i="1"/>
  <c r="H13" i="1"/>
  <c r="J13" i="1"/>
  <c r="H14" i="1"/>
  <c r="J14" i="1"/>
  <c r="H15" i="1"/>
  <c r="J15" i="1"/>
  <c r="H16" i="1"/>
  <c r="J16" i="1"/>
  <c r="H17" i="1"/>
  <c r="J17" i="1"/>
  <c r="H18" i="1"/>
  <c r="J18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4" i="1"/>
  <c r="J4" i="1"/>
  <c r="H4" i="1"/>
  <c r="B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VIAL Jean-baptiste</author>
  </authors>
  <commentList>
    <comment ref="B7" authorId="0" shapeId="0" xr:uid="{DD098E40-4B6D-4206-B790-23E88E259C99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Capable de faire de la structure</t>
        </r>
      </text>
    </comment>
    <comment ref="B9" authorId="0" shapeId="0" xr:uid="{BBFE2E6B-ED7D-4D17-A58D-E260452287F8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Préparateur ER
Capable de faire de la structure</t>
        </r>
      </text>
    </comment>
    <comment ref="B11" authorId="0" shapeId="0" xr:uid="{13593FEA-A2CB-47B5-A2DA-FC5208733679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RIP Strucutre</t>
        </r>
      </text>
    </comment>
    <comment ref="B12" authorId="0" shapeId="0" xr:uid="{608B9FFF-D190-4D1B-8980-E510D69346B2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RIP Elagage</t>
        </r>
      </text>
    </comment>
    <comment ref="B20" authorId="0" shapeId="0" xr:uid="{3D2F2C9C-5823-4CA4-B37B-AD5034819032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TIP préparateur GF6</t>
        </r>
      </text>
    </comment>
    <comment ref="B21" authorId="0" shapeId="0" xr:uid="{5273FB9B-3FC2-43EB-A7FF-5A593E952B9C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TIP préparateur GF6</t>
        </r>
      </text>
    </comment>
    <comment ref="B22" authorId="0" shapeId="0" xr:uid="{8E2C5E7F-9F53-4934-B583-E9CD9289BE80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TIP préparateur GF6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HUBERT Jean-sylvain</author>
    <author>VIAL Jean-baptiste</author>
  </authors>
  <commentList>
    <comment ref="D7" authorId="0" shapeId="0" xr:uid="{2262DA90-8C26-4B20-BD97-D9C4F3E39CD3}">
      <text>
        <r>
          <rPr>
            <b/>
            <sz val="9"/>
            <color indexed="81"/>
            <rFont val="Tahoma"/>
            <charset val="1"/>
          </rPr>
          <t>HUBERT Jean-sylvain:</t>
        </r>
        <r>
          <rPr>
            <sz val="9"/>
            <color indexed="81"/>
            <rFont val="Tahoma"/>
            <charset val="1"/>
          </rPr>
          <t xml:space="preserve">
6 mois pour arrivée des TE à Libourne</t>
        </r>
      </text>
    </comment>
    <comment ref="I7" authorId="0" shapeId="0" xr:uid="{7D52BF1D-7CFD-4436-8183-9AF908513F53}">
      <text>
        <r>
          <rPr>
            <b/>
            <sz val="9"/>
            <color indexed="81"/>
            <rFont val="Tahoma"/>
            <charset val="1"/>
          </rPr>
          <t>HUBERT Jean-sylvain:</t>
        </r>
        <r>
          <rPr>
            <sz val="9"/>
            <color indexed="81"/>
            <rFont val="Tahoma"/>
            <charset val="1"/>
          </rPr>
          <t xml:space="preserve">
Arrivée ex MARTIN en AVRIL</t>
        </r>
      </text>
    </comment>
    <comment ref="K7" authorId="0" shapeId="0" xr:uid="{D6730620-3EA3-4D35-BD50-E8141FE12BA0}">
      <text>
        <r>
          <rPr>
            <b/>
            <sz val="9"/>
            <color indexed="81"/>
            <rFont val="Tahoma"/>
            <family val="2"/>
          </rPr>
          <t>HUBERT Jean-sylvain:</t>
        </r>
        <r>
          <rPr>
            <sz val="9"/>
            <color indexed="81"/>
            <rFont val="Tahoma"/>
            <family val="2"/>
          </rPr>
          <t xml:space="preserve">
PASSEBON arrêt jusque Avril
PIGANIOL arrivée en février</t>
        </r>
      </text>
    </comment>
    <comment ref="L7" authorId="0" shapeId="0" xr:uid="{6B0639C9-7359-4567-BFCB-5EEADFBBAA9B}">
      <text>
        <r>
          <rPr>
            <b/>
            <sz val="9"/>
            <color indexed="81"/>
            <rFont val="Tahoma"/>
            <family val="2"/>
          </rPr>
          <t>HUBERT Jean-sylvain:</t>
        </r>
        <r>
          <rPr>
            <sz val="9"/>
            <color indexed="81"/>
            <rFont val="Tahoma"/>
            <family val="2"/>
          </rPr>
          <t xml:space="preserve">
GIRAUD 4 mois/12
TENIN à 40% en admin
DESPRIN arrivée en Mars</t>
        </r>
      </text>
    </comment>
    <comment ref="D13" authorId="1" shapeId="0" xr:uid="{6D9B7727-BC76-4579-8EB4-5B9033A37757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CDC AER uniquement
CDT à confirmer
En arrêt jusqu'à fin d'année</t>
        </r>
      </text>
    </comment>
    <comment ref="H13" authorId="1" shapeId="0" xr:uid="{6D36C207-2242-4E6B-AEA6-C19FF0416A48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Avec restriction</t>
        </r>
      </text>
    </comment>
    <comment ref="K13" authorId="1" shapeId="0" xr:uid="{676604D9-25AE-4626-B597-B020FCA7D723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A former K</t>
        </r>
      </text>
    </comment>
    <comment ref="C14" authorId="1" shapeId="0" xr:uid="{B5A90F6C-6D1E-40F0-AF4C-A9748957D369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Capable de faire de la structure</t>
        </r>
      </text>
    </comment>
    <comment ref="C16" authorId="1" shapeId="0" xr:uid="{31159608-28B2-4C29-9FEB-BDABB7892868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Préparateur ER
Capable de faire de la structure</t>
        </r>
      </text>
    </comment>
    <comment ref="C18" authorId="1" shapeId="0" xr:uid="{EDFE6273-6579-4E49-B0C0-059F48469F25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RIP Strucutre</t>
        </r>
      </text>
    </comment>
    <comment ref="C19" authorId="1" shapeId="0" xr:uid="{22C0F9A5-3092-40E6-9070-87C3ACC1D7EA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RIP Elagage</t>
        </r>
      </text>
    </comment>
    <comment ref="D20" authorId="1" shapeId="0" xr:uid="{B495EF64-82FC-4E90-9196-435B20FECD4C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RIP/TIP</t>
        </r>
      </text>
    </comment>
    <comment ref="J20" authorId="1" shapeId="0" xr:uid="{228C1F47-4F59-4506-B205-964D1F8BB5E2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Formation K à organiser</t>
        </r>
      </text>
    </comment>
    <comment ref="K20" authorId="1" shapeId="0" xr:uid="{6A31B309-8835-44ED-9479-21C452747143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Formation K à organiser</t>
        </r>
      </text>
    </comment>
    <comment ref="I22" authorId="1" shapeId="0" xr:uid="{15AE1FAB-EC37-4701-89FD-045EFCE0F9C1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Formé DDK</t>
        </r>
      </text>
    </comment>
    <comment ref="C27" authorId="1" shapeId="0" xr:uid="{2A88EE1D-A315-4727-92BB-39704BC86116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TIP préparateur GF6</t>
        </r>
      </text>
    </comment>
    <comment ref="G27" authorId="1" shapeId="0" xr:uid="{45EF1290-ADA9-44C4-A160-13024026413F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Limité sout en BC</t>
        </r>
      </text>
    </comment>
    <comment ref="C28" authorId="1" shapeId="0" xr:uid="{D2AB5662-1E53-44ED-81AE-6738D4B5BA34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TIP préparateur GF6</t>
        </r>
      </text>
    </comment>
    <comment ref="G28" authorId="1" shapeId="0" xr:uid="{42A542AF-36C4-4132-9CA1-28974C6957A2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Limité sout en BC</t>
        </r>
      </text>
    </comment>
    <comment ref="C29" authorId="1" shapeId="0" xr:uid="{C108B572-DD84-442E-AEAF-F68E6630FA47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TIP préparateur GF6</t>
        </r>
      </text>
    </comment>
  </commentList>
</comments>
</file>

<file path=xl/sharedStrings.xml><?xml version="1.0" encoding="utf-8"?>
<sst xmlns="http://schemas.openxmlformats.org/spreadsheetml/2006/main" count="323" uniqueCount="262">
  <si>
    <t>2A Carpentras</t>
  </si>
  <si>
    <t>2A APT</t>
  </si>
  <si>
    <t>2A TARASCON</t>
  </si>
  <si>
    <t>2A AVIGNON</t>
  </si>
  <si>
    <t>BALLESTEROS Joris</t>
  </si>
  <si>
    <t>BARRAILLE Laurent</t>
  </si>
  <si>
    <t>BARRY CHRISTOPHE</t>
  </si>
  <si>
    <t>BOUMRAH ZAKARIA</t>
  </si>
  <si>
    <t>BROCARD Julien</t>
  </si>
  <si>
    <t>CAREDDU JEAN PIERRE</t>
  </si>
  <si>
    <t>CASINI Nicolas</t>
  </si>
  <si>
    <t>CAVENEL Julie</t>
  </si>
  <si>
    <t>COLMUTO DANY</t>
  </si>
  <si>
    <t>CORNU BRICE</t>
  </si>
  <si>
    <t>COUSTON DIDIER</t>
  </si>
  <si>
    <t>COUTURIER YVONNICK</t>
  </si>
  <si>
    <t>DEBOUVERIE Olivier</t>
  </si>
  <si>
    <t>DEMELIN Marc</t>
  </si>
  <si>
    <t>DERAM DAVID</t>
  </si>
  <si>
    <t>DESGRANGES Antoine</t>
  </si>
  <si>
    <t>DOMANSKI MEHDI</t>
  </si>
  <si>
    <t>DURAND REMY</t>
  </si>
  <si>
    <t>FLAMBARD Kevin</t>
  </si>
  <si>
    <t>HALOUI Medhi</t>
  </si>
  <si>
    <t>LECROSNIER Franck</t>
  </si>
  <si>
    <t>LERAT Olivier</t>
  </si>
  <si>
    <t>LOZANO Thomas</t>
  </si>
  <si>
    <t>MARIE Anthony</t>
  </si>
  <si>
    <t>MARQUION Jeremy</t>
  </si>
  <si>
    <t>MAUREL Raphael</t>
  </si>
  <si>
    <t>OUZET Sylvain</t>
  </si>
  <si>
    <t>PELEGRY Gregory</t>
  </si>
  <si>
    <t>PHILIPPE CHRISTOPHE</t>
  </si>
  <si>
    <t>REI Sebastien</t>
  </si>
  <si>
    <t>RICART ERIC</t>
  </si>
  <si>
    <t>ROMAN SEBASTIEN</t>
  </si>
  <si>
    <t>RYDZINSKI Jonathan</t>
  </si>
  <si>
    <t>SALINAS Hugo</t>
  </si>
  <si>
    <t>SCHLESSER Jordi</t>
  </si>
  <si>
    <t>TARDY Sebastien</t>
  </si>
  <si>
    <t>VACHER ALEXANDRE</t>
  </si>
  <si>
    <t>DE SAINTE MARESVILLE GREGORY</t>
  </si>
  <si>
    <t>DELHOMME Christophe</t>
  </si>
  <si>
    <t>DREVELLE Romain</t>
  </si>
  <si>
    <t>FERNANDEZ Antoine</t>
  </si>
  <si>
    <t>GASTON Clement</t>
  </si>
  <si>
    <t>GAUBERT Nicolas</t>
  </si>
  <si>
    <t>GIRARD Florent</t>
  </si>
  <si>
    <t>GMEINWIESER Julien</t>
  </si>
  <si>
    <t>GUILLERM Jean Andre</t>
  </si>
  <si>
    <t>JEAN Grégory</t>
  </si>
  <si>
    <t>LAMGHABER Mohammed</t>
  </si>
  <si>
    <t>LIAUTAUD DAVID</t>
  </si>
  <si>
    <t>PERON OLIVIER</t>
  </si>
  <si>
    <t>POIRIER David</t>
  </si>
  <si>
    <t>SEVEON YANN</t>
  </si>
  <si>
    <t>ARENE Michael</t>
  </si>
  <si>
    <t>ARENE PICHARD Michael</t>
  </si>
  <si>
    <t>AUTRET MATHIEU</t>
  </si>
  <si>
    <t>BARJALI Mourad</t>
  </si>
  <si>
    <t>BARQUEROS Thierry</t>
  </si>
  <si>
    <t>BENKHELOUF DANIEL</t>
  </si>
  <si>
    <t>BIAGGINI Lionel</t>
  </si>
  <si>
    <t>BLAKEY Jodie</t>
  </si>
  <si>
    <t>BOTELLA PATRICE</t>
  </si>
  <si>
    <t>CARABAJAL Loic</t>
  </si>
  <si>
    <t>CERISIER Jerome</t>
  </si>
  <si>
    <t>CHAFAUX SEBASTIEN</t>
  </si>
  <si>
    <t>DUPASQUIER Julien</t>
  </si>
  <si>
    <t>EL-FATHI Salah</t>
  </si>
  <si>
    <t>ESCOUTE David</t>
  </si>
  <si>
    <t>GIRARD GEOFFROY</t>
  </si>
  <si>
    <t>HASCOET Philippe</t>
  </si>
  <si>
    <t>HUET Bruno</t>
  </si>
  <si>
    <t>KHADRAOUI DALILA</t>
  </si>
  <si>
    <t>LEVACHER Quentin</t>
  </si>
  <si>
    <t>LITSCHER JEAN</t>
  </si>
  <si>
    <t>LUGARI Lorenzo</t>
  </si>
  <si>
    <t>LUI-HIN-TSAN FREDERIC OLIVIER</t>
  </si>
  <si>
    <t>MAIROU Laurent</t>
  </si>
  <si>
    <t>MOUHSINE Radouane</t>
  </si>
  <si>
    <t>NOEL MARIE</t>
  </si>
  <si>
    <t>OKONIEWSKI OLIVIER</t>
  </si>
  <si>
    <t>OUEJDI-GHARBI Hicham</t>
  </si>
  <si>
    <t>OURDANABIA PHILIPPE</t>
  </si>
  <si>
    <t>PALARIC Damien</t>
  </si>
  <si>
    <t>PERIER JEAN-EDOUARD</t>
  </si>
  <si>
    <t>PHILIBERT Charles henri</t>
  </si>
  <si>
    <t>POLO Mickael</t>
  </si>
  <si>
    <t>REYTIER Stephanie</t>
  </si>
  <si>
    <t>RUBITSCHON Bruno</t>
  </si>
  <si>
    <t>RUFFA Raphaël</t>
  </si>
  <si>
    <t>RUYSSEN Romain</t>
  </si>
  <si>
    <t>SOLER CORBALAN Michel</t>
  </si>
  <si>
    <t>SOUCHON JORIS</t>
  </si>
  <si>
    <t>URBANI Dominique</t>
  </si>
  <si>
    <t>VINCENSINI GUILLAUME</t>
  </si>
  <si>
    <t>ALLARD Maxime</t>
  </si>
  <si>
    <t>ANDREU PHILIPPE</t>
  </si>
  <si>
    <t>BELLIARD Bruno</t>
  </si>
  <si>
    <t>BENYOUSSA Amine</t>
  </si>
  <si>
    <t>BISCOS MATHIEU</t>
  </si>
  <si>
    <t>BLANCHARD Sébastien</t>
  </si>
  <si>
    <t>CHAUDAT Joan</t>
  </si>
  <si>
    <t>CHAUVET Julien</t>
  </si>
  <si>
    <t>CRISAN Samson</t>
  </si>
  <si>
    <t>EL JOUAK Rachad</t>
  </si>
  <si>
    <t>FERRARO ROBERTO</t>
  </si>
  <si>
    <t>FINETTE THIBAUD</t>
  </si>
  <si>
    <t>FOURNIER FRANCK</t>
  </si>
  <si>
    <t>FRAYSSE PIERRE</t>
  </si>
  <si>
    <t>FUCHS Jacky</t>
  </si>
  <si>
    <t>ISABEL Christophe</t>
  </si>
  <si>
    <t>JEANJEAN Florent</t>
  </si>
  <si>
    <t>LAURAS Mathieu</t>
  </si>
  <si>
    <t>MAILLARD PASCAL</t>
  </si>
  <si>
    <t>MARTIN CEDRIC</t>
  </si>
  <si>
    <t>MERAUX Thomas</t>
  </si>
  <si>
    <t>MONOD LIONEL</t>
  </si>
  <si>
    <t>MONTFAUCON Kevin</t>
  </si>
  <si>
    <t>PALOQUE MICHEL</t>
  </si>
  <si>
    <t>RACHET STEPHANE</t>
  </si>
  <si>
    <t>ROBBA Franck</t>
  </si>
  <si>
    <t>SAUZIERE Sylvaine</t>
  </si>
  <si>
    <t>SINGH SAGANDEEP</t>
  </si>
  <si>
    <t>SOUILLOT FABIEN</t>
  </si>
  <si>
    <t>THIERS RENAUD</t>
  </si>
  <si>
    <t>TURIELLO Franck</t>
  </si>
  <si>
    <t>VARNOUX Romain</t>
  </si>
  <si>
    <t>VERIN Eddy</t>
  </si>
  <si>
    <t>Exploitation</t>
  </si>
  <si>
    <t>Clientèle</t>
  </si>
  <si>
    <t>Nbr Jour</t>
  </si>
  <si>
    <t>% par rapport à la cible</t>
  </si>
  <si>
    <t>Agent</t>
  </si>
  <si>
    <t>Nombre de journées tournées cli par agent</t>
  </si>
  <si>
    <t>Nombre de journées K par agent</t>
  </si>
  <si>
    <t>d'où nombre de journées autre activité (Réseau)</t>
  </si>
  <si>
    <t>Nombre de journées Prépa</t>
  </si>
  <si>
    <t>Nombre de journées autre activité (Réseau)</t>
  </si>
  <si>
    <t>BO</t>
  </si>
  <si>
    <t>LAMGHABER</t>
  </si>
  <si>
    <t>DE SAINTES MARESVILLE</t>
  </si>
  <si>
    <t>GASTON</t>
  </si>
  <si>
    <t>SEVEON</t>
  </si>
  <si>
    <t>VARNOUX</t>
  </si>
  <si>
    <t>THIERS</t>
  </si>
  <si>
    <t>MARTIN</t>
  </si>
  <si>
    <t>FOUCHS</t>
  </si>
  <si>
    <t>CHAUDAT</t>
  </si>
  <si>
    <t>MONFAUCON</t>
  </si>
  <si>
    <t>BLANCHARD</t>
  </si>
  <si>
    <t>NOEL</t>
  </si>
  <si>
    <t>LEVACHER</t>
  </si>
  <si>
    <t>BARJALI</t>
  </si>
  <si>
    <t>Ex-FERNANDEZ</t>
  </si>
  <si>
    <t>VACHER</t>
  </si>
  <si>
    <t>BARRY</t>
  </si>
  <si>
    <t>CORNU</t>
  </si>
  <si>
    <t>LOZANO</t>
  </si>
  <si>
    <t>TARDY</t>
  </si>
  <si>
    <t>BALLESTEROS</t>
  </si>
  <si>
    <t>COUTURIER</t>
  </si>
  <si>
    <t>CAREDDU</t>
  </si>
  <si>
    <t>MAUREL</t>
  </si>
  <si>
    <t>DEMELIN</t>
  </si>
  <si>
    <t>BARRAILLE</t>
  </si>
  <si>
    <t>APT</t>
  </si>
  <si>
    <t>TARASCON</t>
  </si>
  <si>
    <t>AVIGNON</t>
  </si>
  <si>
    <t>CARPENTRAS</t>
  </si>
  <si>
    <t>ROBBA</t>
  </si>
  <si>
    <t>RACHET</t>
  </si>
  <si>
    <t>FOURNIER</t>
  </si>
  <si>
    <t>FINETTE</t>
  </si>
  <si>
    <t>Profil RIP 80%</t>
  </si>
  <si>
    <t>Profil RIP 50%</t>
  </si>
  <si>
    <t>Profil RIP 20%</t>
  </si>
  <si>
    <t>Profil CDC expérimenté</t>
  </si>
  <si>
    <t>CDC Aérien en montée en compétences pour délivrer en Sout</t>
  </si>
  <si>
    <t>CDC en montée en compétences pour délivrer en Aérien</t>
  </si>
  <si>
    <t>Monteur en montée en compétences vers CDT branchement (ou CDT K)</t>
  </si>
  <si>
    <t>Ex UCF en montée en compétences vers réseau. Formation TIP02 &gt; 1 an
OU
Embauché DR &lt; 2 ans</t>
  </si>
  <si>
    <t>Ex UCF en montée en compétences vers réseau. Formation TIP02 en cours ou  &lt; 3 mois</t>
  </si>
  <si>
    <t>Profil 100% activité cli</t>
  </si>
  <si>
    <t>Apprenti</t>
  </si>
  <si>
    <t>Interim/Eiffage</t>
  </si>
  <si>
    <t>Nombre d'agents par profil</t>
  </si>
  <si>
    <t>formé au K</t>
  </si>
  <si>
    <t>GAUBERT</t>
  </si>
  <si>
    <t>GIRARD</t>
  </si>
  <si>
    <t>JEAN</t>
  </si>
  <si>
    <t>GMENWIESER</t>
  </si>
  <si>
    <t>GUILLERM</t>
  </si>
  <si>
    <t>ex-DREVEL</t>
  </si>
  <si>
    <t>PERON</t>
  </si>
  <si>
    <t>SOILLOT</t>
  </si>
  <si>
    <t>TURIELLO</t>
  </si>
  <si>
    <t>PALOQUES</t>
  </si>
  <si>
    <t>BELIARD</t>
  </si>
  <si>
    <t>VERIN</t>
  </si>
  <si>
    <t>ALLARD</t>
  </si>
  <si>
    <t>BENYOUSSA</t>
  </si>
  <si>
    <t>SINGH</t>
  </si>
  <si>
    <t>SAUZIERE</t>
  </si>
  <si>
    <t>FERRARO</t>
  </si>
  <si>
    <t>EL JOUAK</t>
  </si>
  <si>
    <t>CRISAN</t>
  </si>
  <si>
    <t>JEANJEAN</t>
  </si>
  <si>
    <t>BISCOS</t>
  </si>
  <si>
    <t>SOLER</t>
  </si>
  <si>
    <t>CHAFAUX</t>
  </si>
  <si>
    <t>PHILIBERT</t>
  </si>
  <si>
    <t>OUECHDI-GARBI</t>
  </si>
  <si>
    <t>URBANI</t>
  </si>
  <si>
    <t>POLO</t>
  </si>
  <si>
    <t>CERISIER</t>
  </si>
  <si>
    <t>VENCENSINI</t>
  </si>
  <si>
    <t>SOUCHON</t>
  </si>
  <si>
    <t>HUET (hors sout HTA)</t>
  </si>
  <si>
    <t>DUPASQUIER</t>
  </si>
  <si>
    <t>EL FATHI</t>
  </si>
  <si>
    <t>PALARIC</t>
  </si>
  <si>
    <t>RUFFA</t>
  </si>
  <si>
    <t>BENKHELOUF</t>
  </si>
  <si>
    <t>ARENE</t>
  </si>
  <si>
    <t>MOUHSINE</t>
  </si>
  <si>
    <t>Ex-RUYSSEN</t>
  </si>
  <si>
    <t>ESCOUT</t>
  </si>
  <si>
    <t>OURDANABIA</t>
  </si>
  <si>
    <t>BIAGINI</t>
  </si>
  <si>
    <t>LUI-HIN-SAN</t>
  </si>
  <si>
    <t>BARQUEROS</t>
  </si>
  <si>
    <t>LISCHTER</t>
  </si>
  <si>
    <t>REYTIER</t>
  </si>
  <si>
    <t>ROMAN</t>
  </si>
  <si>
    <t>OUZET</t>
  </si>
  <si>
    <t>DOMANSKI</t>
  </si>
  <si>
    <t>DERAM</t>
  </si>
  <si>
    <t>HALOUI</t>
  </si>
  <si>
    <t>BOUMRAH</t>
  </si>
  <si>
    <t>PHILIPPE Ch</t>
  </si>
  <si>
    <t>MARIE</t>
  </si>
  <si>
    <t>REI</t>
  </si>
  <si>
    <t>COLMUTO</t>
  </si>
  <si>
    <t>SALINAS</t>
  </si>
  <si>
    <t>CASINI</t>
  </si>
  <si>
    <t>PELEGRY</t>
  </si>
  <si>
    <t>MARQUION</t>
  </si>
  <si>
    <t>SCHLESSER</t>
  </si>
  <si>
    <t>BBROCARD</t>
  </si>
  <si>
    <t>LECROSNIER</t>
  </si>
  <si>
    <t>jours ouvrés en 2018</t>
  </si>
  <si>
    <t>OBJECTIF</t>
  </si>
  <si>
    <t>Nombre de journées tournées cli TOTAL</t>
  </si>
  <si>
    <t>Nombre de journées K TOTAL</t>
  </si>
  <si>
    <t>Nombre de journées autre activité (Réseau) TOTAL</t>
  </si>
  <si>
    <t>Nombre de journées prépa TOTAL</t>
  </si>
  <si>
    <t>TOTAL NOMBRE DE JOURNEES</t>
  </si>
  <si>
    <t>Nombre CDC</t>
  </si>
  <si>
    <t>Potentiel jours CDC</t>
  </si>
  <si>
    <t>Pas de prise en compte de la montée en compétence RIP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</si>
</sst>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5" borderId="4" xfId="0" applyNumberForma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2" fillId="0" borderId="11" xfId="1" applyBorder="1" applyAlignment="1">
      <alignment horizontal="right"/>
    </xf>
    <xf numFmtId="0" fontId="2" fillId="0" borderId="13" xfId="1" applyBorder="1" applyAlignment="1">
      <alignment horizontal="right"/>
    </xf>
    <xf numFmtId="0" fontId="0" fillId="7" borderId="0" xfId="0" applyFill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2" fillId="5" borderId="0" xfId="1" applyFill="1" applyAlignment="1">
      <alignment horizontal="center" vertical="center"/>
    </xf>
    <xf numFmtId="0" fontId="2" fillId="0" borderId="15" xfId="1" applyBorder="1" applyAlignment="1">
      <alignment horizontal="center" vertical="center"/>
    </xf>
    <xf numFmtId="164" fontId="2" fillId="0" borderId="16" xfId="1" applyNumberFormat="1" applyBorder="1" applyAlignment="1">
      <alignment horizontal="center" vertical="center"/>
    </xf>
    <xf numFmtId="164" fontId="2" fillId="0" borderId="17" xfId="1" applyNumberFormat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2" borderId="12" xfId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14" xfId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8" borderId="14" xfId="1" applyFont="1" applyFill="1" applyBorder="1" applyAlignment="1">
      <alignment horizontal="center" vertical="center"/>
    </xf>
    <xf numFmtId="0" fontId="2" fillId="0" borderId="19" xfId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2" fillId="0" borderId="20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21" xfId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/>
    </xf>
    <xf numFmtId="0" fontId="2" fillId="0" borderId="22" xfId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1" fillId="9" borderId="14" xfId="1" applyFont="1" applyFill="1" applyBorder="1" applyAlignment="1">
      <alignment horizontal="center" vertical="center"/>
    </xf>
    <xf numFmtId="0" fontId="1" fillId="10" borderId="14" xfId="1" applyFont="1" applyFill="1" applyBorder="1" applyAlignment="1">
      <alignment horizontal="center" vertical="center"/>
    </xf>
    <xf numFmtId="0" fontId="1" fillId="0" borderId="19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8" borderId="0" xfId="1" applyFont="1" applyFill="1" applyAlignment="1">
      <alignment horizontal="center" vertical="center"/>
    </xf>
    <xf numFmtId="0" fontId="1" fillId="8" borderId="0" xfId="1" applyFont="1" applyFill="1" applyAlignment="1">
      <alignment horizontal="center" vertical="center"/>
    </xf>
    <xf numFmtId="0" fontId="7" fillId="8" borderId="0" xfId="1" applyFont="1" applyFill="1" applyAlignment="1">
      <alignment horizontal="center" vertical="center"/>
    </xf>
    <xf numFmtId="0" fontId="11" fillId="5" borderId="0" xfId="1" applyFont="1" applyFill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" fillId="2" borderId="0" xfId="1" applyFont="1" applyFill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7" fillId="8" borderId="14" xfId="1" applyFont="1" applyFill="1" applyBorder="1" applyAlignment="1">
      <alignment horizontal="center" vertical="center"/>
    </xf>
    <xf numFmtId="0" fontId="11" fillId="8" borderId="14" xfId="1" applyFont="1" applyFill="1" applyBorder="1" applyAlignment="1">
      <alignment horizontal="center" vertical="center"/>
    </xf>
    <xf numFmtId="0" fontId="2" fillId="8" borderId="0" xfId="1" applyFill="1" applyAlignment="1">
      <alignment horizontal="center" vertical="center"/>
    </xf>
    <xf numFmtId="0" fontId="2" fillId="0" borderId="23" xfId="1" applyBorder="1" applyAlignment="1">
      <alignment horizontal="center" vertical="center"/>
    </xf>
    <xf numFmtId="0" fontId="2" fillId="0" borderId="24" xfId="1" applyBorder="1" applyAlignment="1">
      <alignment horizontal="center" vertical="center"/>
    </xf>
    <xf numFmtId="0" fontId="2" fillId="0" borderId="25" xfId="1" applyBorder="1" applyAlignment="1">
      <alignment horizontal="center" vertical="center"/>
    </xf>
    <xf numFmtId="0" fontId="2" fillId="0" borderId="26" xfId="1" applyBorder="1" applyAlignment="1">
      <alignment horizontal="center" vertical="center"/>
    </xf>
    <xf numFmtId="0" fontId="2" fillId="11" borderId="0" xfId="1" applyFill="1" applyAlignment="1">
      <alignment horizontal="center" vertical="center"/>
    </xf>
    <xf numFmtId="1" fontId="2" fillId="12" borderId="0" xfId="1" applyNumberFormat="1" applyFill="1" applyAlignment="1">
      <alignment horizontal="center" vertical="center"/>
    </xf>
    <xf numFmtId="1" fontId="2" fillId="0" borderId="0" xfId="1" applyNumberFormat="1" applyAlignment="1">
      <alignment horizontal="center" vertical="center"/>
    </xf>
    <xf numFmtId="0" fontId="2" fillId="0" borderId="27" xfId="1" applyBorder="1" applyAlignment="1">
      <alignment horizontal="center" vertical="center"/>
    </xf>
    <xf numFmtId="0" fontId="2" fillId="0" borderId="28" xfId="1" applyBorder="1" applyAlignment="1">
      <alignment horizontal="center" vertical="center"/>
    </xf>
    <xf numFmtId="0" fontId="2" fillId="2" borderId="0" xfId="1" applyFill="1" applyAlignment="1">
      <alignment horizontal="center" vertical="center"/>
    </xf>
    <xf numFmtId="0" fontId="2" fillId="0" borderId="29" xfId="1" applyBorder="1" applyAlignment="1">
      <alignment horizontal="center" vertical="center"/>
    </xf>
    <xf numFmtId="164" fontId="2" fillId="0" borderId="0" xfId="1" applyNumberFormat="1" applyAlignment="1">
      <alignment horizontal="center" vertical="center"/>
    </xf>
    <xf numFmtId="0" fontId="2" fillId="13" borderId="0" xfId="1" applyFill="1" applyAlignment="1">
      <alignment horizontal="center" vertical="center"/>
    </xf>
    <xf numFmtId="0" fontId="2" fillId="7" borderId="0" xfId="1" applyNumberFormat="1" applyFill="1" applyAlignment="1">
      <alignment horizontal="center" vertical="center"/>
    </xf>
    <xf numFmtId="0" fontId="2" fillId="5" borderId="0" xfId="1" applyNumberFormat="1" applyFill="1" applyAlignment="1">
      <alignment horizontal="center" vertical="center"/>
    </xf>
    <xf numFmtId="0" fontId="0" fillId="0" borderId="30" xfId="0" applyBorder="1"/>
    <xf numFmtId="0" fontId="0" fillId="0" borderId="8" xfId="0" applyBorder="1"/>
    <xf numFmtId="0" fontId="0" fillId="0" borderId="3" xfId="0" applyBorder="1"/>
    <xf numFmtId="0" fontId="0" fillId="0" borderId="4" xfId="0" applyBorder="1"/>
    <xf numFmtId="0" fontId="0" fillId="0" borderId="21" xfId="0" applyBorder="1"/>
    <xf numFmtId="0" fontId="0" fillId="7" borderId="31" xfId="0" applyFill="1" applyBorder="1" applyAlignment="1">
      <alignment horizontal="center" vertical="center"/>
    </xf>
    <xf numFmtId="0" fontId="2" fillId="14" borderId="0" xfId="1" applyFill="1" applyAlignment="1">
      <alignment horizontal="center" vertical="center"/>
    </xf>
    <xf numFmtId="0" fontId="2" fillId="14" borderId="0" xfId="1" applyNumberFormat="1" applyFill="1" applyAlignment="1">
      <alignment horizontal="center" vertical="center"/>
    </xf>
    <xf numFmtId="0" fontId="7" fillId="14" borderId="0" xfId="1" applyFont="1" applyFill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2">
    <cellStyle name="Normal" xfId="0" builtinId="0"/>
    <cellStyle name="Normal 151" xfId="1" xr:uid="{D53FF2F9-A039-4F34-A72D-CB9D257821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Planning%20Export%20Sageir%20Ensemble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 refreshError="1"/>
      <sheetData sheetId="1">
        <row r="2">
          <cell r="A2" t="str">
            <v>ENTITE_APPARTENANCE_NOM</v>
          </cell>
          <cell r="B2" t="str">
            <v>(Tous)</v>
          </cell>
        </row>
        <row r="3">
          <cell r="A3" t="str">
            <v>Clientèle 0 / Exploit 1</v>
          </cell>
          <cell r="B3" t="str">
            <v>(Tous)</v>
          </cell>
        </row>
        <row r="5">
          <cell r="A5" t="str">
            <v>Nombre de jours</v>
          </cell>
          <cell r="B5" t="str">
            <v>Étiquettes de colonnes</v>
          </cell>
        </row>
        <row r="6">
          <cell r="B6" t="str">
            <v>Exploitation</v>
          </cell>
          <cell r="C6" t="str">
            <v>Clientèle</v>
          </cell>
        </row>
        <row r="8">
          <cell r="A8" t="str">
            <v>Étiquettes de lignes</v>
          </cell>
        </row>
        <row r="9">
          <cell r="A9" t="str">
            <v>ALLARD Maxime</v>
          </cell>
          <cell r="B9">
            <v>50.5</v>
          </cell>
          <cell r="C9">
            <v>4.5</v>
          </cell>
        </row>
        <row r="10">
          <cell r="A10" t="str">
            <v>ANDREU PHILIPPE</v>
          </cell>
          <cell r="B10">
            <v>18</v>
          </cell>
        </row>
        <row r="11">
          <cell r="A11" t="str">
            <v>ARENE Michael</v>
          </cell>
          <cell r="B11">
            <v>17</v>
          </cell>
          <cell r="C11">
            <v>6.5</v>
          </cell>
        </row>
        <row r="12">
          <cell r="A12" t="str">
            <v>ARENE PICHARD Michael</v>
          </cell>
          <cell r="B12">
            <v>36.5</v>
          </cell>
          <cell r="C12">
            <v>12.5</v>
          </cell>
        </row>
        <row r="13">
          <cell r="A13" t="str">
            <v>AUTRET MATHIEU</v>
          </cell>
          <cell r="B13">
            <v>33.5</v>
          </cell>
          <cell r="C13">
            <v>3</v>
          </cell>
        </row>
        <row r="14">
          <cell r="A14" t="str">
            <v>BALLESTEROS Joris</v>
          </cell>
          <cell r="B14">
            <v>55.5</v>
          </cell>
        </row>
        <row r="15">
          <cell r="A15" t="str">
            <v>BARJALI Mourad</v>
          </cell>
          <cell r="B15">
            <v>63</v>
          </cell>
        </row>
        <row r="16">
          <cell r="A16" t="str">
            <v>BARQUEROS Thierry</v>
          </cell>
          <cell r="B16">
            <v>12.5</v>
          </cell>
          <cell r="C16">
            <v>30</v>
          </cell>
        </row>
        <row r="17">
          <cell r="A17" t="str">
            <v>BARRAILLE Laurent</v>
          </cell>
          <cell r="B17">
            <v>58</v>
          </cell>
        </row>
        <row r="18">
          <cell r="A18" t="str">
            <v>BARRY CHRISTOPHE</v>
          </cell>
          <cell r="B18">
            <v>51.5</v>
          </cell>
        </row>
        <row r="19">
          <cell r="A19" t="str">
            <v>BELLIARD Bruno</v>
          </cell>
          <cell r="B19">
            <v>25</v>
          </cell>
          <cell r="C19">
            <v>27</v>
          </cell>
        </row>
        <row r="20">
          <cell r="A20" t="str">
            <v>BENKHELOUF DANIEL</v>
          </cell>
          <cell r="B20">
            <v>55.5</v>
          </cell>
          <cell r="C20">
            <v>6</v>
          </cell>
        </row>
        <row r="21">
          <cell r="A21" t="str">
            <v>BENYOUSSA Amine</v>
          </cell>
          <cell r="B21">
            <v>49</v>
          </cell>
          <cell r="C21">
            <v>10.5</v>
          </cell>
        </row>
        <row r="22">
          <cell r="A22" t="str">
            <v>BIAGGINI Lionel</v>
          </cell>
          <cell r="B22">
            <v>36</v>
          </cell>
          <cell r="C22">
            <v>25.5</v>
          </cell>
        </row>
        <row r="23">
          <cell r="A23" t="str">
            <v>BISCOS MATHIEU</v>
          </cell>
          <cell r="B23">
            <v>45</v>
          </cell>
          <cell r="C23">
            <v>2</v>
          </cell>
        </row>
        <row r="24">
          <cell r="A24" t="str">
            <v>BLAKEY Jodie</v>
          </cell>
          <cell r="B24">
            <v>37</v>
          </cell>
          <cell r="C24">
            <v>11.5</v>
          </cell>
        </row>
        <row r="25">
          <cell r="A25" t="str">
            <v>BLANCHARD Sébastien</v>
          </cell>
          <cell r="B25">
            <v>58</v>
          </cell>
        </row>
        <row r="26">
          <cell r="A26" t="str">
            <v>BOTELLA PATRICE</v>
          </cell>
          <cell r="B26">
            <v>1</v>
          </cell>
        </row>
        <row r="27">
          <cell r="A27" t="str">
            <v>BOUMRAH ZAKARIA</v>
          </cell>
          <cell r="B27">
            <v>39</v>
          </cell>
          <cell r="C27">
            <v>18</v>
          </cell>
        </row>
        <row r="28">
          <cell r="A28" t="str">
            <v>BROCARD Julien</v>
          </cell>
          <cell r="B28">
            <v>14.5</v>
          </cell>
          <cell r="C28">
            <v>10</v>
          </cell>
        </row>
        <row r="29">
          <cell r="A29" t="str">
            <v>CARABAJAL Loic</v>
          </cell>
          <cell r="B29">
            <v>7</v>
          </cell>
          <cell r="C29">
            <v>53.5</v>
          </cell>
        </row>
        <row r="30">
          <cell r="A30" t="str">
            <v>CAREDDU JEAN PIERRE</v>
          </cell>
          <cell r="B30">
            <v>61.5</v>
          </cell>
        </row>
        <row r="31">
          <cell r="A31" t="str">
            <v>CASINI Nicolas</v>
          </cell>
          <cell r="B31">
            <v>40.5</v>
          </cell>
          <cell r="C31">
            <v>18.5</v>
          </cell>
        </row>
        <row r="32">
          <cell r="A32" t="str">
            <v>CAVENEL Julie</v>
          </cell>
          <cell r="B32">
            <v>5</v>
          </cell>
        </row>
        <row r="33">
          <cell r="A33" t="str">
            <v>CERISIER Jerome</v>
          </cell>
          <cell r="B33">
            <v>26.5</v>
          </cell>
          <cell r="C33">
            <v>35</v>
          </cell>
        </row>
        <row r="34">
          <cell r="A34" t="str">
            <v>CHAFAUX SEBASTIEN</v>
          </cell>
          <cell r="B34">
            <v>42.5</v>
          </cell>
          <cell r="C34">
            <v>1.5</v>
          </cell>
        </row>
        <row r="35">
          <cell r="A35" t="str">
            <v>CHAUDAT Joan</v>
          </cell>
          <cell r="B35">
            <v>46</v>
          </cell>
        </row>
        <row r="36">
          <cell r="A36" t="str">
            <v>CHAUVET Julien</v>
          </cell>
          <cell r="B36">
            <v>7.5</v>
          </cell>
          <cell r="C36">
            <v>48</v>
          </cell>
        </row>
        <row r="37">
          <cell r="A37" t="str">
            <v>COLMUTO DANY</v>
          </cell>
          <cell r="B37">
            <v>35.5</v>
          </cell>
          <cell r="C37">
            <v>19.5</v>
          </cell>
        </row>
        <row r="38">
          <cell r="A38" t="str">
            <v>CORNU BRICE</v>
          </cell>
          <cell r="B38">
            <v>66</v>
          </cell>
        </row>
        <row r="39">
          <cell r="A39" t="str">
            <v>COUSTON DIDIER</v>
          </cell>
          <cell r="B39">
            <v>21.5</v>
          </cell>
        </row>
        <row r="40">
          <cell r="A40" t="str">
            <v>COUTURIER YVONNICK</v>
          </cell>
          <cell r="B40">
            <v>68</v>
          </cell>
        </row>
        <row r="41">
          <cell r="A41" t="str">
            <v>CRISAN Samson</v>
          </cell>
          <cell r="B41">
            <v>63.5</v>
          </cell>
        </row>
        <row r="42">
          <cell r="A42" t="str">
            <v>DE SAINTE MARESVILLE GREGORY</v>
          </cell>
          <cell r="B42">
            <v>68</v>
          </cell>
        </row>
        <row r="43">
          <cell r="A43" t="str">
            <v>DEBOUVERIE Olivier</v>
          </cell>
          <cell r="B43">
            <v>17.5</v>
          </cell>
          <cell r="C43">
            <v>1</v>
          </cell>
        </row>
        <row r="44">
          <cell r="A44" t="str">
            <v>DELHOMME Christophe</v>
          </cell>
          <cell r="B44">
            <v>34</v>
          </cell>
        </row>
        <row r="45">
          <cell r="A45" t="str">
            <v>DEMELIN Marc</v>
          </cell>
          <cell r="B45">
            <v>60</v>
          </cell>
        </row>
        <row r="46">
          <cell r="A46" t="str">
            <v>DERAM DAVID</v>
          </cell>
          <cell r="B46">
            <v>39</v>
          </cell>
          <cell r="C46">
            <v>8.5</v>
          </cell>
        </row>
        <row r="47">
          <cell r="A47" t="str">
            <v>DESGRANGES Antoine</v>
          </cell>
          <cell r="B47">
            <v>18</v>
          </cell>
        </row>
        <row r="48">
          <cell r="A48" t="str">
            <v>DOMANSKI MEHDI</v>
          </cell>
          <cell r="B48">
            <v>37.5</v>
          </cell>
          <cell r="C48">
            <v>17</v>
          </cell>
        </row>
        <row r="49">
          <cell r="A49" t="str">
            <v>DREVELLE Romain</v>
          </cell>
          <cell r="B49">
            <v>13</v>
          </cell>
          <cell r="C49">
            <v>4.5</v>
          </cell>
        </row>
        <row r="50">
          <cell r="A50" t="str">
            <v>DUPASQUIER Julien</v>
          </cell>
          <cell r="B50">
            <v>57.5</v>
          </cell>
          <cell r="C50">
            <v>14</v>
          </cell>
        </row>
        <row r="51">
          <cell r="A51" t="str">
            <v>DURAND REMY</v>
          </cell>
          <cell r="B51">
            <v>20.5</v>
          </cell>
        </row>
        <row r="52">
          <cell r="A52" t="str">
            <v>EL JOUAK Rachad</v>
          </cell>
          <cell r="B52">
            <v>45.5</v>
          </cell>
          <cell r="C52">
            <v>11.5</v>
          </cell>
        </row>
        <row r="53">
          <cell r="A53" t="str">
            <v>EL-FATHI Salah</v>
          </cell>
          <cell r="B53">
            <v>30.5</v>
          </cell>
          <cell r="C53">
            <v>26</v>
          </cell>
        </row>
        <row r="54">
          <cell r="A54" t="str">
            <v>ESCOUTE David</v>
          </cell>
          <cell r="B54">
            <v>20.5</v>
          </cell>
          <cell r="C54">
            <v>12</v>
          </cell>
        </row>
        <row r="55">
          <cell r="A55" t="str">
            <v>FERNANDEZ Antoine</v>
          </cell>
          <cell r="B55">
            <v>0</v>
          </cell>
        </row>
        <row r="56">
          <cell r="A56" t="str">
            <v>FERRARO ROBERTO</v>
          </cell>
          <cell r="B56">
            <v>64</v>
          </cell>
        </row>
        <row r="57">
          <cell r="A57" t="str">
            <v>FINETTE THIBAUD</v>
          </cell>
          <cell r="B57">
            <v>56</v>
          </cell>
        </row>
        <row r="58">
          <cell r="A58" t="str">
            <v>FLAMBARD Kevin</v>
          </cell>
          <cell r="B58">
            <v>4.5</v>
          </cell>
          <cell r="C58">
            <v>43</v>
          </cell>
        </row>
        <row r="59">
          <cell r="A59" t="str">
            <v>FOURNIER FRANCK</v>
          </cell>
          <cell r="B59">
            <v>67.5</v>
          </cell>
        </row>
        <row r="60">
          <cell r="A60" t="str">
            <v>FRAYSSE PIERRE</v>
          </cell>
          <cell r="B60">
            <v>17.5</v>
          </cell>
        </row>
        <row r="61">
          <cell r="A61" t="str">
            <v>FUCHS Jacky</v>
          </cell>
          <cell r="B61">
            <v>50</v>
          </cell>
        </row>
        <row r="62">
          <cell r="A62" t="str">
            <v>GASTON Clement</v>
          </cell>
          <cell r="B62">
            <v>55.5</v>
          </cell>
        </row>
        <row r="63">
          <cell r="A63" t="str">
            <v>GAUBERT Nicolas</v>
          </cell>
          <cell r="B63">
            <v>60.5</v>
          </cell>
        </row>
        <row r="64">
          <cell r="A64" t="str">
            <v>GIRARD Florent</v>
          </cell>
          <cell r="B64">
            <v>47</v>
          </cell>
          <cell r="C64">
            <v>5</v>
          </cell>
        </row>
        <row r="65">
          <cell r="A65" t="str">
            <v>GIRARD GEOFFROY</v>
          </cell>
          <cell r="B65">
            <v>10</v>
          </cell>
          <cell r="C65">
            <v>4</v>
          </cell>
        </row>
        <row r="66">
          <cell r="A66" t="str">
            <v>GMEINWIESER Julien</v>
          </cell>
          <cell r="B66">
            <v>31.5</v>
          </cell>
          <cell r="C66">
            <v>29.5</v>
          </cell>
        </row>
        <row r="67">
          <cell r="A67" t="str">
            <v>GUILLERM Jean Andre</v>
          </cell>
          <cell r="B67">
            <v>35.5</v>
          </cell>
          <cell r="C67">
            <v>22</v>
          </cell>
        </row>
        <row r="68">
          <cell r="A68" t="str">
            <v>HALOUI Medhi</v>
          </cell>
          <cell r="B68">
            <v>28.5</v>
          </cell>
          <cell r="C68">
            <v>14</v>
          </cell>
        </row>
        <row r="69">
          <cell r="A69" t="str">
            <v>HASCOET Philippe</v>
          </cell>
          <cell r="B69">
            <v>50</v>
          </cell>
        </row>
        <row r="70">
          <cell r="A70" t="str">
            <v>HUET Bruno</v>
          </cell>
          <cell r="B70">
            <v>67</v>
          </cell>
          <cell r="C70">
            <v>2</v>
          </cell>
        </row>
        <row r="71">
          <cell r="A71" t="str">
            <v>ISABEL Christophe</v>
          </cell>
          <cell r="B71">
            <v>28.5</v>
          </cell>
        </row>
        <row r="72">
          <cell r="A72" t="str">
            <v>JEAN Grégory</v>
          </cell>
          <cell r="B72">
            <v>47</v>
          </cell>
          <cell r="C72">
            <v>5.5</v>
          </cell>
        </row>
        <row r="73">
          <cell r="A73" t="str">
            <v>JEANJEAN Florent</v>
          </cell>
          <cell r="B73">
            <v>36.5</v>
          </cell>
        </row>
        <row r="74">
          <cell r="A74" t="str">
            <v>KHADRAOUI DALILA</v>
          </cell>
          <cell r="B74">
            <v>0</v>
          </cell>
        </row>
        <row r="75">
          <cell r="A75" t="str">
            <v>LAMGHABER Mohammed</v>
          </cell>
          <cell r="B75">
            <v>61.5</v>
          </cell>
        </row>
        <row r="76">
          <cell r="A76" t="str">
            <v>LAURAS Mathieu</v>
          </cell>
          <cell r="B76">
            <v>23.5</v>
          </cell>
        </row>
        <row r="77">
          <cell r="A77" t="str">
            <v>LECROSNIER Franck</v>
          </cell>
          <cell r="B77">
            <v>36</v>
          </cell>
          <cell r="C77">
            <v>24</v>
          </cell>
        </row>
        <row r="78">
          <cell r="A78" t="str">
            <v>LERAT Olivier</v>
          </cell>
          <cell r="B78">
            <v>19</v>
          </cell>
        </row>
        <row r="79">
          <cell r="A79" t="str">
            <v>LEVACHER Quentin</v>
          </cell>
          <cell r="B79">
            <v>53</v>
          </cell>
        </row>
        <row r="80">
          <cell r="A80" t="str">
            <v>LIAUTAUD DAVID</v>
          </cell>
          <cell r="B80">
            <v>21</v>
          </cell>
        </row>
        <row r="81">
          <cell r="A81" t="str">
            <v>LITSCHER JEAN</v>
          </cell>
          <cell r="B81">
            <v>48.5</v>
          </cell>
        </row>
        <row r="82">
          <cell r="A82" t="str">
            <v>LOZANO Thomas</v>
          </cell>
          <cell r="B82">
            <v>53.5</v>
          </cell>
        </row>
        <row r="83">
          <cell r="A83" t="str">
            <v>LUGARI Lorenzo</v>
          </cell>
          <cell r="B83">
            <v>4</v>
          </cell>
        </row>
        <row r="84">
          <cell r="A84" t="str">
            <v>LUI-HIN-TSAN FREDERIC OLIVIER</v>
          </cell>
          <cell r="B84">
            <v>56.5</v>
          </cell>
        </row>
        <row r="85">
          <cell r="A85" t="str">
            <v>MAILLARD PASCAL</v>
          </cell>
          <cell r="B85">
            <v>0</v>
          </cell>
        </row>
        <row r="86">
          <cell r="A86" t="str">
            <v>MAIROU Laurent</v>
          </cell>
          <cell r="B86">
            <v>19.5</v>
          </cell>
        </row>
        <row r="87">
          <cell r="A87" t="str">
            <v>MARIE Anthony</v>
          </cell>
          <cell r="B87">
            <v>54.5</v>
          </cell>
          <cell r="C87">
            <v>0.5</v>
          </cell>
        </row>
        <row r="88">
          <cell r="A88" t="str">
            <v>MARQUION Jeremy</v>
          </cell>
          <cell r="B88">
            <v>37.5</v>
          </cell>
          <cell r="C88">
            <v>23</v>
          </cell>
        </row>
        <row r="89">
          <cell r="A89" t="str">
            <v>MARTIN CEDRIC</v>
          </cell>
          <cell r="B89">
            <v>52.5</v>
          </cell>
        </row>
        <row r="90">
          <cell r="A90" t="str">
            <v>MAUREL Raphael</v>
          </cell>
          <cell r="B90">
            <v>52.5</v>
          </cell>
        </row>
        <row r="91">
          <cell r="A91" t="str">
            <v>MERAUX Thomas</v>
          </cell>
          <cell r="B91">
            <v>17</v>
          </cell>
          <cell r="C91">
            <v>48</v>
          </cell>
        </row>
        <row r="92">
          <cell r="A92" t="str">
            <v>MONOD LIONEL</v>
          </cell>
          <cell r="B92">
            <v>0</v>
          </cell>
        </row>
        <row r="93">
          <cell r="A93" t="str">
            <v>MONTFAUCON Kevin</v>
          </cell>
          <cell r="B93">
            <v>69.5</v>
          </cell>
        </row>
        <row r="94">
          <cell r="A94" t="str">
            <v>MOUHSINE Radouane</v>
          </cell>
          <cell r="B94">
            <v>9.5</v>
          </cell>
          <cell r="C94">
            <v>23.5</v>
          </cell>
        </row>
        <row r="95">
          <cell r="A95" t="str">
            <v>NOEL MARIE</v>
          </cell>
          <cell r="B95">
            <v>67</v>
          </cell>
        </row>
        <row r="96">
          <cell r="A96" t="str">
            <v>OKONIEWSKI OLIVIER</v>
          </cell>
          <cell r="B96">
            <v>24.5</v>
          </cell>
        </row>
        <row r="97">
          <cell r="A97" t="str">
            <v>OUEJDI-GHARBI Hicham</v>
          </cell>
          <cell r="B97">
            <v>22.5</v>
          </cell>
          <cell r="C97">
            <v>5</v>
          </cell>
        </row>
        <row r="98">
          <cell r="A98" t="str">
            <v>OURDANABIA PHILIPPE</v>
          </cell>
          <cell r="B98">
            <v>49</v>
          </cell>
        </row>
        <row r="99">
          <cell r="A99" t="str">
            <v>OUZET Sylvain</v>
          </cell>
          <cell r="B99">
            <v>62</v>
          </cell>
        </row>
        <row r="100">
          <cell r="A100" t="str">
            <v>PALARIC Damien</v>
          </cell>
          <cell r="B100">
            <v>26</v>
          </cell>
          <cell r="C100">
            <v>32</v>
          </cell>
        </row>
        <row r="101">
          <cell r="A101" t="str">
            <v>PALOQUE MICHEL</v>
          </cell>
          <cell r="B101">
            <v>22.5</v>
          </cell>
          <cell r="C101">
            <v>34.5</v>
          </cell>
        </row>
        <row r="102">
          <cell r="A102" t="str">
            <v>PELEGRY Gregory</v>
          </cell>
          <cell r="B102">
            <v>47.5</v>
          </cell>
          <cell r="C102">
            <v>19.5</v>
          </cell>
        </row>
        <row r="103">
          <cell r="A103" t="str">
            <v>PERIER JEAN-EDOUARD</v>
          </cell>
          <cell r="B103">
            <v>0</v>
          </cell>
        </row>
        <row r="104">
          <cell r="A104" t="str">
            <v>PERON OLIVIER</v>
          </cell>
          <cell r="B104">
            <v>39</v>
          </cell>
        </row>
        <row r="105">
          <cell r="A105" t="str">
            <v>PHILIBERT Charles henri</v>
          </cell>
          <cell r="B105">
            <v>50</v>
          </cell>
          <cell r="C105">
            <v>1.5</v>
          </cell>
        </row>
        <row r="106">
          <cell r="A106" t="str">
            <v>PHILIPPE CHRISTOPHE</v>
          </cell>
          <cell r="B106">
            <v>22</v>
          </cell>
          <cell r="C106">
            <v>11</v>
          </cell>
        </row>
        <row r="107">
          <cell r="A107" t="str">
            <v>POIRIER David</v>
          </cell>
          <cell r="B107">
            <v>29</v>
          </cell>
        </row>
        <row r="108">
          <cell r="A108" t="str">
            <v>POLO Mickael</v>
          </cell>
          <cell r="B108">
            <v>30.5</v>
          </cell>
          <cell r="C108">
            <v>27.5</v>
          </cell>
        </row>
        <row r="109">
          <cell r="A109" t="str">
            <v>RACHET STEPHANE</v>
          </cell>
          <cell r="B109">
            <v>56.5</v>
          </cell>
        </row>
        <row r="110">
          <cell r="A110" t="str">
            <v>REI Sebastien</v>
          </cell>
          <cell r="B110">
            <v>48</v>
          </cell>
        </row>
        <row r="111">
          <cell r="A111" t="str">
            <v>REYTIER Stephanie</v>
          </cell>
          <cell r="B111">
            <v>0.5</v>
          </cell>
        </row>
        <row r="112">
          <cell r="A112" t="str">
            <v>RICART ERIC</v>
          </cell>
          <cell r="B112">
            <v>20</v>
          </cell>
        </row>
        <row r="113">
          <cell r="A113" t="str">
            <v>ROBBA Franck</v>
          </cell>
          <cell r="B113">
            <v>0.5</v>
          </cell>
        </row>
        <row r="114">
          <cell r="A114" t="str">
            <v>ROMAN SEBASTIEN</v>
          </cell>
          <cell r="B114">
            <v>58</v>
          </cell>
        </row>
        <row r="115">
          <cell r="A115" t="str">
            <v>RUBITSCHON Bruno</v>
          </cell>
          <cell r="B115">
            <v>0</v>
          </cell>
        </row>
        <row r="116">
          <cell r="A116" t="str">
            <v>RUFFA Raphaël</v>
          </cell>
          <cell r="B116">
            <v>65.5</v>
          </cell>
        </row>
        <row r="117">
          <cell r="A117" t="str">
            <v>RUYSSEN Romain</v>
          </cell>
          <cell r="B117">
            <v>55</v>
          </cell>
        </row>
        <row r="118">
          <cell r="A118" t="str">
            <v>RYDZINSKI Jonathan</v>
          </cell>
          <cell r="B118">
            <v>20.5</v>
          </cell>
        </row>
        <row r="119">
          <cell r="A119" t="str">
            <v>SALINAS Hugo</v>
          </cell>
          <cell r="B119">
            <v>51</v>
          </cell>
          <cell r="C119">
            <v>15</v>
          </cell>
        </row>
        <row r="120">
          <cell r="A120" t="str">
            <v>SAUZIERE Sylvaine</v>
          </cell>
          <cell r="B120">
            <v>0.5</v>
          </cell>
        </row>
        <row r="121">
          <cell r="A121" t="str">
            <v>SCHLESSER Jordi</v>
          </cell>
          <cell r="B121">
            <v>42.5</v>
          </cell>
          <cell r="C121">
            <v>22</v>
          </cell>
        </row>
        <row r="122">
          <cell r="A122" t="str">
            <v>SEVEON YANN</v>
          </cell>
          <cell r="B122">
            <v>61</v>
          </cell>
        </row>
        <row r="123">
          <cell r="A123" t="str">
            <v>SINGH SAGANDEEP</v>
          </cell>
          <cell r="B123">
            <v>31</v>
          </cell>
          <cell r="C123">
            <v>18.5</v>
          </cell>
        </row>
        <row r="124">
          <cell r="A124" t="str">
            <v>SOLER CORBALAN Michel</v>
          </cell>
          <cell r="B124">
            <v>15.5</v>
          </cell>
        </row>
        <row r="125">
          <cell r="A125" t="str">
            <v>SOUCHON JORIS</v>
          </cell>
          <cell r="B125">
            <v>53.5</v>
          </cell>
        </row>
        <row r="126">
          <cell r="A126" t="str">
            <v>SOUILLOT FABIEN</v>
          </cell>
          <cell r="B126">
            <v>28</v>
          </cell>
        </row>
        <row r="127">
          <cell r="A127" t="str">
            <v>TARDY Sebastien</v>
          </cell>
          <cell r="B127">
            <v>61.5</v>
          </cell>
        </row>
        <row r="128">
          <cell r="A128" t="str">
            <v>THIERS RENAUD</v>
          </cell>
          <cell r="B128">
            <v>57.5</v>
          </cell>
        </row>
        <row r="129">
          <cell r="A129" t="str">
            <v>TURIELLO Franck</v>
          </cell>
          <cell r="B129">
            <v>25.5</v>
          </cell>
          <cell r="C129">
            <v>14</v>
          </cell>
        </row>
        <row r="130">
          <cell r="A130" t="str">
            <v>URBANI Dominique</v>
          </cell>
          <cell r="B130">
            <v>27</v>
          </cell>
          <cell r="C130">
            <v>16.5</v>
          </cell>
        </row>
        <row r="131">
          <cell r="A131" t="str">
            <v>VACHER ALEXANDRE</v>
          </cell>
          <cell r="B131">
            <v>0</v>
          </cell>
        </row>
        <row r="132">
          <cell r="A132" t="str">
            <v>VARNOUX Romain</v>
          </cell>
          <cell r="B132">
            <v>58.5</v>
          </cell>
        </row>
        <row r="133">
          <cell r="A133" t="str">
            <v>VERIN Eddy</v>
          </cell>
          <cell r="B133">
            <v>20.5</v>
          </cell>
          <cell r="C133">
            <v>41.5</v>
          </cell>
        </row>
        <row r="134">
          <cell r="A134" t="str">
            <v>VINCENSINI GUILLAUME</v>
          </cell>
          <cell r="B134">
            <v>30.5</v>
          </cell>
          <cell r="C134">
            <v>22.5</v>
          </cell>
        </row>
        <row r="135">
          <cell r="A135" t="str">
            <v>(vide)</v>
          </cell>
          <cell r="B135">
            <v>0</v>
          </cell>
        </row>
        <row r="136">
          <cell r="A136" t="str">
            <v>Total général</v>
          </cell>
          <cell r="B136">
            <v>4534.5</v>
          </cell>
          <cell r="C136">
            <v>962.5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46"/>
  <sheetViews>
    <sheetView workbookViewId="0">
      <selection activeCell="B4" sqref="B4"/>
    </sheetView>
  </sheetViews>
  <sheetFormatPr baseColWidth="10" defaultRowHeight="15" x14ac:dyDescent="0.25"/>
  <cols>
    <col min="1" max="1" width="21" style="1" bestFit="1" customWidth="1"/>
    <col min="2" max="2" width="8.42578125" style="1" bestFit="1" customWidth="1"/>
    <col min="3" max="3" width="13.5703125" style="1" customWidth="1"/>
    <col min="4" max="4" width="8.42578125" style="1" bestFit="1" customWidth="1"/>
    <col min="5" max="5" width="13.5703125" style="1" customWidth="1"/>
    <col min="6" max="6" width="11.42578125" style="1"/>
    <col min="7" max="7" width="30.28515625" style="1" bestFit="1" customWidth="1"/>
    <col min="8" max="8" width="8.7109375" style="1" bestFit="1" customWidth="1"/>
    <col min="9" max="9" width="13.5703125" style="1" customWidth="1"/>
    <col min="10" max="10" width="8.7109375" style="1" bestFit="1" customWidth="1"/>
    <col min="11" max="11" width="13.5703125" style="1" customWidth="1"/>
    <col min="12" max="12" width="11.42578125" style="1"/>
    <col min="13" max="13" width="21.28515625" style="1" bestFit="1" customWidth="1"/>
    <col min="14" max="14" width="8.7109375" style="1" bestFit="1" customWidth="1"/>
    <col min="15" max="15" width="13.5703125" style="1" customWidth="1"/>
    <col min="16" max="16" width="8.7109375" style="1" bestFit="1" customWidth="1"/>
    <col min="17" max="17" width="13.5703125" style="1" customWidth="1"/>
    <col min="18" max="18" width="11.42578125" style="1"/>
    <col min="19" max="19" width="29.5703125" style="1" bestFit="1" customWidth="1"/>
    <col min="20" max="20" width="8.7109375" style="1" bestFit="1" customWidth="1"/>
    <col min="21" max="21" width="13.5703125" style="1" customWidth="1"/>
    <col min="22" max="22" width="8.7109375" style="1" bestFit="1" customWidth="1"/>
    <col min="23" max="23" width="13.5703125" style="1" customWidth="1"/>
    <col min="24" max="16384" width="11.42578125" style="1"/>
  </cols>
  <sheetData>
    <row r="1" spans="1:23" x14ac:dyDescent="0.25">
      <c r="A1" s="98" t="s">
        <v>0</v>
      </c>
      <c r="B1" s="99"/>
      <c r="C1" s="99"/>
      <c r="D1" s="99"/>
      <c r="E1" s="100"/>
      <c r="G1" s="98" t="s">
        <v>1</v>
      </c>
      <c r="H1" s="99"/>
      <c r="I1" s="99"/>
      <c r="J1" s="99"/>
      <c r="K1" s="100"/>
      <c r="M1" s="98" t="s">
        <v>2</v>
      </c>
      <c r="N1" s="99"/>
      <c r="O1" s="99"/>
      <c r="P1" s="99"/>
      <c r="Q1" s="100"/>
      <c r="S1" s="98" t="s">
        <v>3</v>
      </c>
      <c r="T1" s="99"/>
      <c r="U1" s="99"/>
      <c r="V1" s="99"/>
      <c r="W1" s="100"/>
    </row>
    <row r="2" spans="1:23" x14ac:dyDescent="0.25">
      <c r="A2" s="18"/>
      <c r="B2" s="96" t="s">
        <v>130</v>
      </c>
      <c r="C2" s="96"/>
      <c r="D2" s="97" t="s">
        <v>131</v>
      </c>
      <c r="E2" s="97"/>
      <c r="G2" s="18"/>
      <c r="H2" s="96" t="s">
        <v>130</v>
      </c>
      <c r="I2" s="96"/>
      <c r="J2" s="97" t="s">
        <v>131</v>
      </c>
      <c r="K2" s="97"/>
      <c r="M2" s="18"/>
      <c r="N2" s="96" t="s">
        <v>130</v>
      </c>
      <c r="O2" s="96"/>
      <c r="P2" s="97" t="s">
        <v>131</v>
      </c>
      <c r="Q2" s="97"/>
      <c r="S2" s="18"/>
      <c r="T2" s="96" t="s">
        <v>130</v>
      </c>
      <c r="U2" s="96"/>
      <c r="V2" s="97" t="s">
        <v>131</v>
      </c>
      <c r="W2" s="97"/>
    </row>
    <row r="3" spans="1:23" s="2" customFormat="1" ht="30" x14ac:dyDescent="0.25">
      <c r="A3" s="19"/>
      <c r="B3" s="9" t="s">
        <v>132</v>
      </c>
      <c r="C3" s="9" t="s">
        <v>133</v>
      </c>
      <c r="D3" s="10" t="s">
        <v>132</v>
      </c>
      <c r="E3" s="10" t="s">
        <v>133</v>
      </c>
      <c r="G3" s="19"/>
      <c r="H3" s="9" t="s">
        <v>132</v>
      </c>
      <c r="I3" s="9" t="s">
        <v>133</v>
      </c>
      <c r="J3" s="10" t="s">
        <v>132</v>
      </c>
      <c r="K3" s="10" t="s">
        <v>133</v>
      </c>
      <c r="M3" s="19"/>
      <c r="N3" s="9" t="s">
        <v>132</v>
      </c>
      <c r="O3" s="9" t="s">
        <v>133</v>
      </c>
      <c r="P3" s="10" t="s">
        <v>132</v>
      </c>
      <c r="Q3" s="10" t="s">
        <v>133</v>
      </c>
      <c r="S3" s="19"/>
      <c r="T3" s="9" t="s">
        <v>132</v>
      </c>
      <c r="U3" s="9" t="s">
        <v>133</v>
      </c>
      <c r="V3" s="10" t="s">
        <v>132</v>
      </c>
      <c r="W3" s="10" t="s">
        <v>133</v>
      </c>
    </row>
    <row r="4" spans="1:23" x14ac:dyDescent="0.25">
      <c r="A4" s="15" t="s">
        <v>4</v>
      </c>
      <c r="B4" s="7">
        <f>VLOOKUP(A4,[1]Feuil2!$A:$B,2,)</f>
        <v>55.5</v>
      </c>
      <c r="C4" s="7"/>
      <c r="D4" s="8">
        <f>VLOOKUP(A4,[1]Feuil2!$A:$C,3,)</f>
        <v>0</v>
      </c>
      <c r="E4" s="8"/>
      <c r="G4" s="15" t="s">
        <v>41</v>
      </c>
      <c r="H4" s="7">
        <f>VLOOKUP(G4,[1]Feuil2!$A:$B,2,)</f>
        <v>68</v>
      </c>
      <c r="I4" s="7"/>
      <c r="J4" s="8">
        <f>VLOOKUP(G4,[1]Feuil2!$A:$C,3,)</f>
        <v>0</v>
      </c>
      <c r="K4" s="8"/>
      <c r="M4" s="15" t="s">
        <v>97</v>
      </c>
      <c r="N4" s="13">
        <f>VLOOKUP(M4,[1]Feuil2!$A:$B,2,)</f>
        <v>50.5</v>
      </c>
      <c r="O4" s="13"/>
      <c r="P4" s="14">
        <f>VLOOKUP(M4,[1]Feuil2!$A:$C,3,)</f>
        <v>4.5</v>
      </c>
      <c r="Q4" s="14"/>
      <c r="S4" s="15" t="s">
        <v>56</v>
      </c>
      <c r="T4" s="13">
        <f>VLOOKUP(S4,[1]Feuil2!$A:$B,2,)</f>
        <v>17</v>
      </c>
      <c r="U4" s="13"/>
      <c r="V4" s="14">
        <f>VLOOKUP(S4,[1]Feuil2!$A:$C,3,)</f>
        <v>6.5</v>
      </c>
      <c r="W4" s="14"/>
    </row>
    <row r="5" spans="1:23" x14ac:dyDescent="0.25">
      <c r="A5" s="16" t="s">
        <v>5</v>
      </c>
      <c r="B5" s="7">
        <f>VLOOKUP(A5,[1]Feuil2!$A:$B,2,)</f>
        <v>58</v>
      </c>
      <c r="C5" s="7"/>
      <c r="D5" s="8">
        <f>VLOOKUP(A5,[1]Feuil2!$A:$C,3,)</f>
        <v>0</v>
      </c>
      <c r="E5" s="8"/>
      <c r="G5" s="16" t="s">
        <v>42</v>
      </c>
      <c r="H5" s="7">
        <f>VLOOKUP(G5,[1]Feuil2!$A:$B,2,)</f>
        <v>34</v>
      </c>
      <c r="I5" s="7"/>
      <c r="J5" s="8">
        <f>VLOOKUP(G5,[1]Feuil2!$A:$C,3,)</f>
        <v>0</v>
      </c>
      <c r="K5" s="8"/>
      <c r="M5" s="16" t="s">
        <v>98</v>
      </c>
      <c r="N5" s="7">
        <f>VLOOKUP(M5,[1]Feuil2!$A:$B,2,)</f>
        <v>18</v>
      </c>
      <c r="O5" s="7"/>
      <c r="P5" s="8">
        <f>VLOOKUP(M5,[1]Feuil2!$A:$C,3,)</f>
        <v>0</v>
      </c>
      <c r="Q5" s="8"/>
      <c r="S5" s="16" t="s">
        <v>57</v>
      </c>
      <c r="T5" s="7">
        <f>VLOOKUP(S5,[1]Feuil2!$A:$B,2,)</f>
        <v>36.5</v>
      </c>
      <c r="U5" s="7"/>
      <c r="V5" s="8">
        <f>VLOOKUP(S5,[1]Feuil2!$A:$C,3,)</f>
        <v>12.5</v>
      </c>
      <c r="W5" s="8"/>
    </row>
    <row r="6" spans="1:23" x14ac:dyDescent="0.25">
      <c r="A6" s="16" t="s">
        <v>6</v>
      </c>
      <c r="B6" s="7">
        <f>VLOOKUP(A6,[1]Feuil2!$A:$B,2,)</f>
        <v>51.5</v>
      </c>
      <c r="C6" s="7"/>
      <c r="D6" s="8">
        <f>VLOOKUP(A6,[1]Feuil2!$A:$C,3,)</f>
        <v>0</v>
      </c>
      <c r="E6" s="8"/>
      <c r="G6" s="16" t="s">
        <v>43</v>
      </c>
      <c r="H6" s="7">
        <f>VLOOKUP(G6,[1]Feuil2!$A:$B,2,)</f>
        <v>13</v>
      </c>
      <c r="I6" s="7"/>
      <c r="J6" s="8">
        <f>VLOOKUP(G6,[1]Feuil2!$A:$C,3,)</f>
        <v>4.5</v>
      </c>
      <c r="K6" s="8"/>
      <c r="M6" s="16" t="s">
        <v>99</v>
      </c>
      <c r="N6" s="7">
        <f>VLOOKUP(M6,[1]Feuil2!$A:$B,2,)</f>
        <v>25</v>
      </c>
      <c r="O6" s="7"/>
      <c r="P6" s="8">
        <f>VLOOKUP(M6,[1]Feuil2!$A:$C,3,)</f>
        <v>27</v>
      </c>
      <c r="Q6" s="8"/>
      <c r="S6" s="16" t="s">
        <v>58</v>
      </c>
      <c r="T6" s="7">
        <f>VLOOKUP(S6,[1]Feuil2!$A:$B,2,)</f>
        <v>33.5</v>
      </c>
      <c r="U6" s="7"/>
      <c r="V6" s="8">
        <f>VLOOKUP(S6,[1]Feuil2!$A:$C,3,)</f>
        <v>3</v>
      </c>
      <c r="W6" s="8"/>
    </row>
    <row r="7" spans="1:23" x14ac:dyDescent="0.25">
      <c r="A7" s="16" t="s">
        <v>7</v>
      </c>
      <c r="B7" s="7">
        <f>VLOOKUP(A7,[1]Feuil2!$A:$B,2,)</f>
        <v>39</v>
      </c>
      <c r="C7" s="7"/>
      <c r="D7" s="8">
        <f>VLOOKUP(A7,[1]Feuil2!$A:$C,3,)</f>
        <v>18</v>
      </c>
      <c r="E7" s="8"/>
      <c r="G7" s="16" t="s">
        <v>44</v>
      </c>
      <c r="H7" s="7">
        <f>VLOOKUP(G7,[1]Feuil2!$A:$B,2,)</f>
        <v>0</v>
      </c>
      <c r="I7" s="7"/>
      <c r="J7" s="8">
        <f>VLOOKUP(G7,[1]Feuil2!$A:$C,3,)</f>
        <v>0</v>
      </c>
      <c r="K7" s="8"/>
      <c r="M7" s="16" t="s">
        <v>100</v>
      </c>
      <c r="N7" s="7">
        <f>VLOOKUP(M7,[1]Feuil2!$A:$B,2,)</f>
        <v>49</v>
      </c>
      <c r="O7" s="7"/>
      <c r="P7" s="8">
        <f>VLOOKUP(M7,[1]Feuil2!$A:$C,3,)</f>
        <v>10.5</v>
      </c>
      <c r="Q7" s="8"/>
      <c r="S7" s="16" t="s">
        <v>59</v>
      </c>
      <c r="T7" s="7">
        <f>VLOOKUP(S7,[1]Feuil2!$A:$B,2,)</f>
        <v>63</v>
      </c>
      <c r="U7" s="7"/>
      <c r="V7" s="8">
        <f>VLOOKUP(S7,[1]Feuil2!$A:$C,3,)</f>
        <v>0</v>
      </c>
      <c r="W7" s="8"/>
    </row>
    <row r="8" spans="1:23" x14ac:dyDescent="0.25">
      <c r="A8" s="16" t="s">
        <v>8</v>
      </c>
      <c r="B8" s="7">
        <f>VLOOKUP(A8,[1]Feuil2!$A:$B,2,)</f>
        <v>14.5</v>
      </c>
      <c r="C8" s="7"/>
      <c r="D8" s="8">
        <f>VLOOKUP(A8,[1]Feuil2!$A:$C,3,)</f>
        <v>10</v>
      </c>
      <c r="E8" s="8"/>
      <c r="G8" s="16" t="s">
        <v>45</v>
      </c>
      <c r="H8" s="7">
        <f>VLOOKUP(G8,[1]Feuil2!$A:$B,2,)</f>
        <v>55.5</v>
      </c>
      <c r="I8" s="7"/>
      <c r="J8" s="8">
        <f>VLOOKUP(G8,[1]Feuil2!$A:$C,3,)</f>
        <v>0</v>
      </c>
      <c r="K8" s="8"/>
      <c r="M8" s="16" t="s">
        <v>101</v>
      </c>
      <c r="N8" s="7">
        <f>VLOOKUP(M8,[1]Feuil2!$A:$B,2,)</f>
        <v>45</v>
      </c>
      <c r="O8" s="7"/>
      <c r="P8" s="8">
        <f>VLOOKUP(M8,[1]Feuil2!$A:$C,3,)</f>
        <v>2</v>
      </c>
      <c r="Q8" s="8"/>
      <c r="S8" s="16" t="s">
        <v>60</v>
      </c>
      <c r="T8" s="7">
        <f>VLOOKUP(S8,[1]Feuil2!$A:$B,2,)</f>
        <v>12.5</v>
      </c>
      <c r="U8" s="7"/>
      <c r="V8" s="8">
        <f>VLOOKUP(S8,[1]Feuil2!$A:$C,3,)</f>
        <v>30</v>
      </c>
      <c r="W8" s="8"/>
    </row>
    <row r="9" spans="1:23" x14ac:dyDescent="0.25">
      <c r="A9" s="16" t="s">
        <v>9</v>
      </c>
      <c r="B9" s="7">
        <f>VLOOKUP(A9,[1]Feuil2!$A:$B,2,)</f>
        <v>61.5</v>
      </c>
      <c r="C9" s="7"/>
      <c r="D9" s="8">
        <f>VLOOKUP(A9,[1]Feuil2!$A:$C,3,)</f>
        <v>0</v>
      </c>
      <c r="E9" s="8"/>
      <c r="G9" s="16" t="s">
        <v>46</v>
      </c>
      <c r="H9" s="7">
        <f>VLOOKUP(G9,[1]Feuil2!$A:$B,2,)</f>
        <v>60.5</v>
      </c>
      <c r="I9" s="7"/>
      <c r="J9" s="8">
        <f>VLOOKUP(G9,[1]Feuil2!$A:$C,3,)</f>
        <v>0</v>
      </c>
      <c r="K9" s="8"/>
      <c r="M9" s="16" t="s">
        <v>102</v>
      </c>
      <c r="N9" s="7">
        <f>VLOOKUP(M9,[1]Feuil2!$A:$B,2,)</f>
        <v>58</v>
      </c>
      <c r="O9" s="7"/>
      <c r="P9" s="8">
        <f>VLOOKUP(M9,[1]Feuil2!$A:$C,3,)</f>
        <v>0</v>
      </c>
      <c r="Q9" s="8"/>
      <c r="S9" s="16" t="s">
        <v>61</v>
      </c>
      <c r="T9" s="7">
        <f>VLOOKUP(S9,[1]Feuil2!$A:$B,2,)</f>
        <v>55.5</v>
      </c>
      <c r="U9" s="7"/>
      <c r="V9" s="8">
        <f>VLOOKUP(S9,[1]Feuil2!$A:$C,3,)</f>
        <v>6</v>
      </c>
      <c r="W9" s="8"/>
    </row>
    <row r="10" spans="1:23" x14ac:dyDescent="0.25">
      <c r="A10" s="16" t="s">
        <v>10</v>
      </c>
      <c r="B10" s="7">
        <f>VLOOKUP(A10,[1]Feuil2!$A:$B,2,)</f>
        <v>40.5</v>
      </c>
      <c r="C10" s="7"/>
      <c r="D10" s="8">
        <f>VLOOKUP(A10,[1]Feuil2!$A:$C,3,)</f>
        <v>18.5</v>
      </c>
      <c r="E10" s="8"/>
      <c r="G10" s="16" t="s">
        <v>47</v>
      </c>
      <c r="H10" s="7">
        <f>VLOOKUP(G10,[1]Feuil2!$A:$B,2,)</f>
        <v>47</v>
      </c>
      <c r="I10" s="7"/>
      <c r="J10" s="8">
        <f>VLOOKUP(G10,[1]Feuil2!$A:$C,3,)</f>
        <v>5</v>
      </c>
      <c r="K10" s="8"/>
      <c r="M10" s="16" t="s">
        <v>103</v>
      </c>
      <c r="N10" s="7">
        <f>VLOOKUP(M10,[1]Feuil2!$A:$B,2,)</f>
        <v>46</v>
      </c>
      <c r="O10" s="7"/>
      <c r="P10" s="8">
        <f>VLOOKUP(M10,[1]Feuil2!$A:$C,3,)</f>
        <v>0</v>
      </c>
      <c r="Q10" s="8"/>
      <c r="S10" s="16" t="s">
        <v>62</v>
      </c>
      <c r="T10" s="7">
        <f>VLOOKUP(S10,[1]Feuil2!$A:$B,2,)</f>
        <v>36</v>
      </c>
      <c r="U10" s="7"/>
      <c r="V10" s="8">
        <f>VLOOKUP(S10,[1]Feuil2!$A:$C,3,)</f>
        <v>25.5</v>
      </c>
      <c r="W10" s="8"/>
    </row>
    <row r="11" spans="1:23" x14ac:dyDescent="0.25">
      <c r="A11" s="16" t="s">
        <v>11</v>
      </c>
      <c r="B11" s="7">
        <f>VLOOKUP(A11,[1]Feuil2!$A:$B,2,)</f>
        <v>5</v>
      </c>
      <c r="C11" s="7"/>
      <c r="D11" s="8">
        <f>VLOOKUP(A11,[1]Feuil2!$A:$C,3,)</f>
        <v>0</v>
      </c>
      <c r="E11" s="8"/>
      <c r="G11" s="16" t="s">
        <v>48</v>
      </c>
      <c r="H11" s="7">
        <f>VLOOKUP(G11,[1]Feuil2!$A:$B,2,)</f>
        <v>31.5</v>
      </c>
      <c r="I11" s="7"/>
      <c r="J11" s="8">
        <f>VLOOKUP(G11,[1]Feuil2!$A:$C,3,)</f>
        <v>29.5</v>
      </c>
      <c r="K11" s="8"/>
      <c r="M11" s="16" t="s">
        <v>104</v>
      </c>
      <c r="N11" s="7">
        <f>VLOOKUP(M11,[1]Feuil2!$A:$B,2,)</f>
        <v>7.5</v>
      </c>
      <c r="O11" s="7"/>
      <c r="P11" s="8">
        <f>VLOOKUP(M11,[1]Feuil2!$A:$C,3,)</f>
        <v>48</v>
      </c>
      <c r="Q11" s="8"/>
      <c r="S11" s="16" t="s">
        <v>63</v>
      </c>
      <c r="T11" s="7">
        <f>VLOOKUP(S11,[1]Feuil2!$A:$B,2,)</f>
        <v>37</v>
      </c>
      <c r="U11" s="7"/>
      <c r="V11" s="8">
        <f>VLOOKUP(S11,[1]Feuil2!$A:$C,3,)</f>
        <v>11.5</v>
      </c>
      <c r="W11" s="8"/>
    </row>
    <row r="12" spans="1:23" x14ac:dyDescent="0.25">
      <c r="A12" s="16" t="s">
        <v>12</v>
      </c>
      <c r="B12" s="7">
        <f>VLOOKUP(A12,[1]Feuil2!$A:$B,2,)</f>
        <v>35.5</v>
      </c>
      <c r="C12" s="7"/>
      <c r="D12" s="8">
        <f>VLOOKUP(A12,[1]Feuil2!$A:$C,3,)</f>
        <v>19.5</v>
      </c>
      <c r="E12" s="8"/>
      <c r="G12" s="16" t="s">
        <v>49</v>
      </c>
      <c r="H12" s="7">
        <f>VLOOKUP(G12,[1]Feuil2!$A:$B,2,)</f>
        <v>35.5</v>
      </c>
      <c r="I12" s="7"/>
      <c r="J12" s="8">
        <f>VLOOKUP(G12,[1]Feuil2!$A:$C,3,)</f>
        <v>22</v>
      </c>
      <c r="K12" s="8"/>
      <c r="M12" s="16" t="s">
        <v>105</v>
      </c>
      <c r="N12" s="7">
        <f>VLOOKUP(M12,[1]Feuil2!$A:$B,2,)</f>
        <v>63.5</v>
      </c>
      <c r="O12" s="7"/>
      <c r="P12" s="8">
        <f>VLOOKUP(M12,[1]Feuil2!$A:$C,3,)</f>
        <v>0</v>
      </c>
      <c r="Q12" s="8"/>
      <c r="S12" s="16" t="s">
        <v>64</v>
      </c>
      <c r="T12" s="7">
        <f>VLOOKUP(S12,[1]Feuil2!$A:$B,2,)</f>
        <v>1</v>
      </c>
      <c r="U12" s="7"/>
      <c r="V12" s="8">
        <f>VLOOKUP(S12,[1]Feuil2!$A:$C,3,)</f>
        <v>0</v>
      </c>
      <c r="W12" s="8"/>
    </row>
    <row r="13" spans="1:23" x14ac:dyDescent="0.25">
      <c r="A13" s="16" t="s">
        <v>13</v>
      </c>
      <c r="B13" s="7">
        <f>VLOOKUP(A13,[1]Feuil2!$A:$B,2,)</f>
        <v>66</v>
      </c>
      <c r="C13" s="7"/>
      <c r="D13" s="8">
        <f>VLOOKUP(A13,[1]Feuil2!$A:$C,3,)</f>
        <v>0</v>
      </c>
      <c r="E13" s="8"/>
      <c r="G13" s="16" t="s">
        <v>50</v>
      </c>
      <c r="H13" s="7">
        <f>VLOOKUP(G13,[1]Feuil2!$A:$B,2,)</f>
        <v>47</v>
      </c>
      <c r="I13" s="7"/>
      <c r="J13" s="8">
        <f>VLOOKUP(G13,[1]Feuil2!$A:$C,3,)</f>
        <v>5.5</v>
      </c>
      <c r="K13" s="8"/>
      <c r="M13" s="16" t="s">
        <v>106</v>
      </c>
      <c r="N13" s="7">
        <f>VLOOKUP(M13,[1]Feuil2!$A:$B,2,)</f>
        <v>45.5</v>
      </c>
      <c r="O13" s="7"/>
      <c r="P13" s="8">
        <f>VLOOKUP(M13,[1]Feuil2!$A:$C,3,)</f>
        <v>11.5</v>
      </c>
      <c r="Q13" s="8"/>
      <c r="S13" s="16" t="s">
        <v>65</v>
      </c>
      <c r="T13" s="7">
        <f>VLOOKUP(S13,[1]Feuil2!$A:$B,2,)</f>
        <v>7</v>
      </c>
      <c r="U13" s="7"/>
      <c r="V13" s="8">
        <f>VLOOKUP(S13,[1]Feuil2!$A:$C,3,)</f>
        <v>53.5</v>
      </c>
      <c r="W13" s="8"/>
    </row>
    <row r="14" spans="1:23" x14ac:dyDescent="0.25">
      <c r="A14" s="16" t="s">
        <v>14</v>
      </c>
      <c r="B14" s="7">
        <f>VLOOKUP(A14,[1]Feuil2!$A:$B,2,)</f>
        <v>21.5</v>
      </c>
      <c r="C14" s="7"/>
      <c r="D14" s="8">
        <f>VLOOKUP(A14,[1]Feuil2!$A:$C,3,)</f>
        <v>0</v>
      </c>
      <c r="E14" s="8"/>
      <c r="G14" s="16" t="s">
        <v>51</v>
      </c>
      <c r="H14" s="7">
        <f>VLOOKUP(G14,[1]Feuil2!$A:$B,2,)</f>
        <v>61.5</v>
      </c>
      <c r="I14" s="7"/>
      <c r="J14" s="8">
        <f>VLOOKUP(G14,[1]Feuil2!$A:$C,3,)</f>
        <v>0</v>
      </c>
      <c r="K14" s="8"/>
      <c r="M14" s="16" t="s">
        <v>107</v>
      </c>
      <c r="N14" s="7">
        <f>VLOOKUP(M14,[1]Feuil2!$A:$B,2,)</f>
        <v>64</v>
      </c>
      <c r="O14" s="7"/>
      <c r="P14" s="8">
        <f>VLOOKUP(M14,[1]Feuil2!$A:$C,3,)</f>
        <v>0</v>
      </c>
      <c r="Q14" s="8"/>
      <c r="S14" s="16" t="s">
        <v>66</v>
      </c>
      <c r="T14" s="7">
        <f>VLOOKUP(S14,[1]Feuil2!$A:$B,2,)</f>
        <v>26.5</v>
      </c>
      <c r="U14" s="7"/>
      <c r="V14" s="8">
        <f>VLOOKUP(S14,[1]Feuil2!$A:$C,3,)</f>
        <v>35</v>
      </c>
      <c r="W14" s="8"/>
    </row>
    <row r="15" spans="1:23" x14ac:dyDescent="0.25">
      <c r="A15" s="16" t="s">
        <v>15</v>
      </c>
      <c r="B15" s="7">
        <f>VLOOKUP(A15,[1]Feuil2!$A:$B,2,)</f>
        <v>68</v>
      </c>
      <c r="C15" s="7"/>
      <c r="D15" s="8">
        <f>VLOOKUP(A15,[1]Feuil2!$A:$C,3,)</f>
        <v>0</v>
      </c>
      <c r="E15" s="8"/>
      <c r="G15" s="16" t="s">
        <v>52</v>
      </c>
      <c r="H15" s="7">
        <f>VLOOKUP(G15,[1]Feuil2!$A:$B,2,)</f>
        <v>21</v>
      </c>
      <c r="I15" s="7"/>
      <c r="J15" s="8">
        <f>VLOOKUP(G15,[1]Feuil2!$A:$C,3,)</f>
        <v>0</v>
      </c>
      <c r="K15" s="8"/>
      <c r="M15" s="16" t="s">
        <v>108</v>
      </c>
      <c r="N15" s="7">
        <f>VLOOKUP(M15,[1]Feuil2!$A:$B,2,)</f>
        <v>56</v>
      </c>
      <c r="O15" s="7"/>
      <c r="P15" s="8">
        <f>VLOOKUP(M15,[1]Feuil2!$A:$C,3,)</f>
        <v>0</v>
      </c>
      <c r="Q15" s="8"/>
      <c r="S15" s="16" t="s">
        <v>67</v>
      </c>
      <c r="T15" s="7">
        <f>VLOOKUP(S15,[1]Feuil2!$A:$B,2,)</f>
        <v>42.5</v>
      </c>
      <c r="U15" s="7"/>
      <c r="V15" s="8">
        <f>VLOOKUP(S15,[1]Feuil2!$A:$C,3,)</f>
        <v>1.5</v>
      </c>
      <c r="W15" s="8"/>
    </row>
    <row r="16" spans="1:23" x14ac:dyDescent="0.25">
      <c r="A16" s="16" t="s">
        <v>16</v>
      </c>
      <c r="B16" s="7">
        <f>VLOOKUP(A16,[1]Feuil2!$A:$B,2,)</f>
        <v>17.5</v>
      </c>
      <c r="C16" s="7"/>
      <c r="D16" s="8">
        <f>VLOOKUP(A16,[1]Feuil2!$A:$C,3,)</f>
        <v>1</v>
      </c>
      <c r="E16" s="8"/>
      <c r="G16" s="16" t="s">
        <v>53</v>
      </c>
      <c r="H16" s="7">
        <f>VLOOKUP(G16,[1]Feuil2!$A:$B,2,)</f>
        <v>39</v>
      </c>
      <c r="I16" s="7"/>
      <c r="J16" s="8">
        <f>VLOOKUP(G16,[1]Feuil2!$A:$C,3,)</f>
        <v>0</v>
      </c>
      <c r="K16" s="8"/>
      <c r="M16" s="16" t="s">
        <v>109</v>
      </c>
      <c r="N16" s="7">
        <f>VLOOKUP(M16,[1]Feuil2!$A:$B,2,)</f>
        <v>67.5</v>
      </c>
      <c r="O16" s="7"/>
      <c r="P16" s="8">
        <f>VLOOKUP(M16,[1]Feuil2!$A:$C,3,)</f>
        <v>0</v>
      </c>
      <c r="Q16" s="8"/>
      <c r="S16" s="16" t="s">
        <v>68</v>
      </c>
      <c r="T16" s="7">
        <f>VLOOKUP(S16,[1]Feuil2!$A:$B,2,)</f>
        <v>57.5</v>
      </c>
      <c r="U16" s="7"/>
      <c r="V16" s="8">
        <f>VLOOKUP(S16,[1]Feuil2!$A:$C,3,)</f>
        <v>14</v>
      </c>
      <c r="W16" s="8"/>
    </row>
    <row r="17" spans="1:23" x14ac:dyDescent="0.25">
      <c r="A17" s="16" t="s">
        <v>17</v>
      </c>
      <c r="B17" s="7">
        <f>VLOOKUP(A17,[1]Feuil2!$A:$B,2,)</f>
        <v>60</v>
      </c>
      <c r="C17" s="7"/>
      <c r="D17" s="8">
        <f>VLOOKUP(A17,[1]Feuil2!$A:$C,3,)</f>
        <v>0</v>
      </c>
      <c r="E17" s="8"/>
      <c r="G17" s="16" t="s">
        <v>54</v>
      </c>
      <c r="H17" s="7">
        <f>VLOOKUP(G17,[1]Feuil2!$A:$B,2,)</f>
        <v>29</v>
      </c>
      <c r="I17" s="7"/>
      <c r="J17" s="8">
        <f>VLOOKUP(G17,[1]Feuil2!$A:$C,3,)</f>
        <v>0</v>
      </c>
      <c r="K17" s="8"/>
      <c r="M17" s="16" t="s">
        <v>110</v>
      </c>
      <c r="N17" s="7">
        <f>VLOOKUP(M17,[1]Feuil2!$A:$B,2,)</f>
        <v>17.5</v>
      </c>
      <c r="O17" s="7"/>
      <c r="P17" s="8">
        <f>VLOOKUP(M17,[1]Feuil2!$A:$C,3,)</f>
        <v>0</v>
      </c>
      <c r="Q17" s="8"/>
      <c r="S17" s="16" t="s">
        <v>69</v>
      </c>
      <c r="T17" s="7">
        <f>VLOOKUP(S17,[1]Feuil2!$A:$B,2,)</f>
        <v>30.5</v>
      </c>
      <c r="U17" s="7"/>
      <c r="V17" s="8">
        <f>VLOOKUP(S17,[1]Feuil2!$A:$C,3,)</f>
        <v>26</v>
      </c>
      <c r="W17" s="8"/>
    </row>
    <row r="18" spans="1:23" x14ac:dyDescent="0.25">
      <c r="A18" s="16" t="s">
        <v>18</v>
      </c>
      <c r="B18" s="7">
        <f>VLOOKUP(A18,[1]Feuil2!$A:$B,2,)</f>
        <v>39</v>
      </c>
      <c r="C18" s="7"/>
      <c r="D18" s="8">
        <f>VLOOKUP(A18,[1]Feuil2!$A:$C,3,)</f>
        <v>8.5</v>
      </c>
      <c r="E18" s="8"/>
      <c r="G18" s="17" t="s">
        <v>55</v>
      </c>
      <c r="H18" s="11">
        <f>VLOOKUP(G18,[1]Feuil2!$A:$B,2,)</f>
        <v>61</v>
      </c>
      <c r="I18" s="11"/>
      <c r="J18" s="12">
        <f>VLOOKUP(G18,[1]Feuil2!$A:$C,3,)</f>
        <v>0</v>
      </c>
      <c r="K18" s="12"/>
      <c r="M18" s="16" t="s">
        <v>111</v>
      </c>
      <c r="N18" s="7">
        <f>VLOOKUP(M18,[1]Feuil2!$A:$B,2,)</f>
        <v>50</v>
      </c>
      <c r="O18" s="7"/>
      <c r="P18" s="8">
        <f>VLOOKUP(M18,[1]Feuil2!$A:$C,3,)</f>
        <v>0</v>
      </c>
      <c r="Q18" s="8"/>
      <c r="S18" s="16" t="s">
        <v>70</v>
      </c>
      <c r="T18" s="7">
        <f>VLOOKUP(S18,[1]Feuil2!$A:$B,2,)</f>
        <v>20.5</v>
      </c>
      <c r="U18" s="7"/>
      <c r="V18" s="8">
        <f>VLOOKUP(S18,[1]Feuil2!$A:$C,3,)</f>
        <v>12</v>
      </c>
      <c r="W18" s="8"/>
    </row>
    <row r="19" spans="1:23" x14ac:dyDescent="0.25">
      <c r="A19" s="16" t="s">
        <v>19</v>
      </c>
      <c r="B19" s="7">
        <f>VLOOKUP(A19,[1]Feuil2!$A:$B,2,)</f>
        <v>18</v>
      </c>
      <c r="C19" s="7"/>
      <c r="D19" s="8">
        <f>VLOOKUP(A19,[1]Feuil2!$A:$C,3,)</f>
        <v>0</v>
      </c>
      <c r="E19" s="8"/>
      <c r="H19" s="3"/>
      <c r="I19" s="3"/>
      <c r="J19" s="4"/>
      <c r="K19" s="4"/>
      <c r="M19" s="16" t="s">
        <v>112</v>
      </c>
      <c r="N19" s="7">
        <f>VLOOKUP(M19,[1]Feuil2!$A:$B,2,)</f>
        <v>28.5</v>
      </c>
      <c r="O19" s="7"/>
      <c r="P19" s="8">
        <f>VLOOKUP(M19,[1]Feuil2!$A:$C,3,)</f>
        <v>0</v>
      </c>
      <c r="Q19" s="8"/>
      <c r="S19" s="16" t="s">
        <v>71</v>
      </c>
      <c r="T19" s="7">
        <f>VLOOKUP(S19,[1]Feuil2!$A:$B,2,)</f>
        <v>10</v>
      </c>
      <c r="U19" s="7"/>
      <c r="V19" s="8">
        <f>VLOOKUP(S19,[1]Feuil2!$A:$C,3,)</f>
        <v>4</v>
      </c>
      <c r="W19" s="8"/>
    </row>
    <row r="20" spans="1:23" x14ac:dyDescent="0.25">
      <c r="A20" s="16" t="s">
        <v>20</v>
      </c>
      <c r="B20" s="7">
        <f>VLOOKUP(A20,[1]Feuil2!$A:$B,2,)</f>
        <v>37.5</v>
      </c>
      <c r="C20" s="7"/>
      <c r="D20" s="8">
        <f>VLOOKUP(A20,[1]Feuil2!$A:$C,3,)</f>
        <v>17</v>
      </c>
      <c r="E20" s="8"/>
      <c r="H20" s="3"/>
      <c r="I20" s="3"/>
      <c r="J20" s="4"/>
      <c r="K20" s="4"/>
      <c r="M20" s="16" t="s">
        <v>113</v>
      </c>
      <c r="N20" s="7">
        <f>VLOOKUP(M20,[1]Feuil2!$A:$B,2,)</f>
        <v>36.5</v>
      </c>
      <c r="O20" s="7"/>
      <c r="P20" s="8">
        <f>VLOOKUP(M20,[1]Feuil2!$A:$C,3,)</f>
        <v>0</v>
      </c>
      <c r="Q20" s="8"/>
      <c r="S20" s="16" t="s">
        <v>72</v>
      </c>
      <c r="T20" s="7">
        <f>VLOOKUP(S20,[1]Feuil2!$A:$B,2,)</f>
        <v>50</v>
      </c>
      <c r="U20" s="7"/>
      <c r="V20" s="8">
        <f>VLOOKUP(S20,[1]Feuil2!$A:$C,3,)</f>
        <v>0</v>
      </c>
      <c r="W20" s="8"/>
    </row>
    <row r="21" spans="1:23" x14ac:dyDescent="0.25">
      <c r="A21" s="16" t="s">
        <v>21</v>
      </c>
      <c r="B21" s="7">
        <f>VLOOKUP(A21,[1]Feuil2!$A:$B,2,)</f>
        <v>20.5</v>
      </c>
      <c r="C21" s="7"/>
      <c r="D21" s="8">
        <f>VLOOKUP(A21,[1]Feuil2!$A:$C,3,)</f>
        <v>0</v>
      </c>
      <c r="E21" s="8"/>
      <c r="H21" s="3"/>
      <c r="I21" s="3"/>
      <c r="J21" s="4"/>
      <c r="K21" s="4"/>
      <c r="M21" s="16" t="s">
        <v>114</v>
      </c>
      <c r="N21" s="7">
        <f>VLOOKUP(M21,[1]Feuil2!$A:$B,2,)</f>
        <v>23.5</v>
      </c>
      <c r="O21" s="7"/>
      <c r="P21" s="8">
        <f>VLOOKUP(M21,[1]Feuil2!$A:$C,3,)</f>
        <v>0</v>
      </c>
      <c r="Q21" s="8"/>
      <c r="S21" s="16" t="s">
        <v>73</v>
      </c>
      <c r="T21" s="7">
        <f>VLOOKUP(S21,[1]Feuil2!$A:$B,2,)</f>
        <v>67</v>
      </c>
      <c r="U21" s="7"/>
      <c r="V21" s="8">
        <f>VLOOKUP(S21,[1]Feuil2!$A:$C,3,)</f>
        <v>2</v>
      </c>
      <c r="W21" s="8"/>
    </row>
    <row r="22" spans="1:23" x14ac:dyDescent="0.25">
      <c r="A22" s="16" t="s">
        <v>22</v>
      </c>
      <c r="B22" s="7">
        <f>VLOOKUP(A22,[1]Feuil2!$A:$B,2,)</f>
        <v>4.5</v>
      </c>
      <c r="C22" s="7"/>
      <c r="D22" s="8">
        <f>VLOOKUP(A22,[1]Feuil2!$A:$C,3,)</f>
        <v>43</v>
      </c>
      <c r="E22" s="8"/>
      <c r="H22" s="5"/>
      <c r="I22" s="5"/>
      <c r="M22" s="16" t="s">
        <v>115</v>
      </c>
      <c r="N22" s="7">
        <f>VLOOKUP(M22,[1]Feuil2!$A:$B,2,)</f>
        <v>0</v>
      </c>
      <c r="O22" s="7"/>
      <c r="P22" s="8">
        <f>VLOOKUP(M22,[1]Feuil2!$A:$C,3,)</f>
        <v>0</v>
      </c>
      <c r="Q22" s="8"/>
      <c r="S22" s="16" t="s">
        <v>74</v>
      </c>
      <c r="T22" s="7">
        <f>VLOOKUP(S22,[1]Feuil2!$A:$B,2,)</f>
        <v>0</v>
      </c>
      <c r="U22" s="7"/>
      <c r="V22" s="8">
        <f>VLOOKUP(S22,[1]Feuil2!$A:$C,3,)</f>
        <v>0</v>
      </c>
      <c r="W22" s="8"/>
    </row>
    <row r="23" spans="1:23" x14ac:dyDescent="0.25">
      <c r="A23" s="16" t="s">
        <v>23</v>
      </c>
      <c r="B23" s="7">
        <f>VLOOKUP(A23,[1]Feuil2!$A:$B,2,)</f>
        <v>28.5</v>
      </c>
      <c r="C23" s="7"/>
      <c r="D23" s="8">
        <f>VLOOKUP(A23,[1]Feuil2!$A:$C,3,)</f>
        <v>14</v>
      </c>
      <c r="E23" s="8"/>
      <c r="M23" s="16" t="s">
        <v>116</v>
      </c>
      <c r="N23" s="7">
        <f>VLOOKUP(M23,[1]Feuil2!$A:$B,2,)</f>
        <v>52.5</v>
      </c>
      <c r="O23" s="7"/>
      <c r="P23" s="8">
        <f>VLOOKUP(M23,[1]Feuil2!$A:$C,3,)</f>
        <v>0</v>
      </c>
      <c r="Q23" s="8"/>
      <c r="S23" s="16" t="s">
        <v>75</v>
      </c>
      <c r="T23" s="7">
        <f>VLOOKUP(S23,[1]Feuil2!$A:$B,2,)</f>
        <v>53</v>
      </c>
      <c r="U23" s="7"/>
      <c r="V23" s="8">
        <f>VLOOKUP(S23,[1]Feuil2!$A:$C,3,)</f>
        <v>0</v>
      </c>
      <c r="W23" s="8"/>
    </row>
    <row r="24" spans="1:23" x14ac:dyDescent="0.25">
      <c r="A24" s="16" t="s">
        <v>24</v>
      </c>
      <c r="B24" s="7">
        <f>VLOOKUP(A24,[1]Feuil2!$A:$B,2,)</f>
        <v>36</v>
      </c>
      <c r="C24" s="7"/>
      <c r="D24" s="8">
        <f>VLOOKUP(A24,[1]Feuil2!$A:$C,3,)</f>
        <v>24</v>
      </c>
      <c r="E24" s="8"/>
      <c r="M24" s="16" t="s">
        <v>117</v>
      </c>
      <c r="N24" s="7">
        <f>VLOOKUP(M24,[1]Feuil2!$A:$B,2,)</f>
        <v>17</v>
      </c>
      <c r="O24" s="7"/>
      <c r="P24" s="8">
        <f>VLOOKUP(M24,[1]Feuil2!$A:$C,3,)</f>
        <v>48</v>
      </c>
      <c r="Q24" s="8"/>
      <c r="S24" s="16" t="s">
        <v>76</v>
      </c>
      <c r="T24" s="7">
        <f>VLOOKUP(S24,[1]Feuil2!$A:$B,2,)</f>
        <v>48.5</v>
      </c>
      <c r="U24" s="7"/>
      <c r="V24" s="8">
        <f>VLOOKUP(S24,[1]Feuil2!$A:$C,3,)</f>
        <v>0</v>
      </c>
      <c r="W24" s="8"/>
    </row>
    <row r="25" spans="1:23" x14ac:dyDescent="0.25">
      <c r="A25" s="16" t="s">
        <v>25</v>
      </c>
      <c r="B25" s="7">
        <f>VLOOKUP(A25,[1]Feuil2!$A:$B,2,)</f>
        <v>19</v>
      </c>
      <c r="C25" s="7"/>
      <c r="D25" s="8">
        <f>VLOOKUP(A25,[1]Feuil2!$A:$C,3,)</f>
        <v>0</v>
      </c>
      <c r="E25" s="8"/>
      <c r="M25" s="16" t="s">
        <v>118</v>
      </c>
      <c r="N25" s="7">
        <f>VLOOKUP(M25,[1]Feuil2!$A:$B,2,)</f>
        <v>0</v>
      </c>
      <c r="O25" s="7"/>
      <c r="P25" s="8">
        <f>VLOOKUP(M25,[1]Feuil2!$A:$C,3,)</f>
        <v>0</v>
      </c>
      <c r="Q25" s="8"/>
      <c r="S25" s="16" t="s">
        <v>77</v>
      </c>
      <c r="T25" s="7">
        <f>VLOOKUP(S25,[1]Feuil2!$A:$B,2,)</f>
        <v>4</v>
      </c>
      <c r="U25" s="7"/>
      <c r="V25" s="8">
        <f>VLOOKUP(S25,[1]Feuil2!$A:$C,3,)</f>
        <v>0</v>
      </c>
      <c r="W25" s="8"/>
    </row>
    <row r="26" spans="1:23" x14ac:dyDescent="0.25">
      <c r="A26" s="16" t="s">
        <v>26</v>
      </c>
      <c r="B26" s="7">
        <f>VLOOKUP(A26,[1]Feuil2!$A:$B,2,)</f>
        <v>53.5</v>
      </c>
      <c r="C26" s="7"/>
      <c r="D26" s="8">
        <f>VLOOKUP(A26,[1]Feuil2!$A:$C,3,)</f>
        <v>0</v>
      </c>
      <c r="E26" s="8"/>
      <c r="M26" s="16" t="s">
        <v>119</v>
      </c>
      <c r="N26" s="7">
        <f>VLOOKUP(M26,[1]Feuil2!$A:$B,2,)</f>
        <v>69.5</v>
      </c>
      <c r="O26" s="7"/>
      <c r="P26" s="8">
        <f>VLOOKUP(M26,[1]Feuil2!$A:$C,3,)</f>
        <v>0</v>
      </c>
      <c r="Q26" s="8"/>
      <c r="S26" s="16" t="s">
        <v>78</v>
      </c>
      <c r="T26" s="7">
        <f>VLOOKUP(S26,[1]Feuil2!$A:$B,2,)</f>
        <v>56.5</v>
      </c>
      <c r="U26" s="7"/>
      <c r="V26" s="8">
        <f>VLOOKUP(S26,[1]Feuil2!$A:$C,3,)</f>
        <v>0</v>
      </c>
      <c r="W26" s="8"/>
    </row>
    <row r="27" spans="1:23" x14ac:dyDescent="0.25">
      <c r="A27" s="16" t="s">
        <v>27</v>
      </c>
      <c r="B27" s="7">
        <f>VLOOKUP(A27,[1]Feuil2!$A:$B,2,)</f>
        <v>54.5</v>
      </c>
      <c r="C27" s="7"/>
      <c r="D27" s="8">
        <f>VLOOKUP(A27,[1]Feuil2!$A:$C,3,)</f>
        <v>0.5</v>
      </c>
      <c r="E27" s="8"/>
      <c r="M27" s="16" t="s">
        <v>120</v>
      </c>
      <c r="N27" s="7">
        <f>VLOOKUP(M27,[1]Feuil2!$A:$B,2,)</f>
        <v>22.5</v>
      </c>
      <c r="O27" s="7"/>
      <c r="P27" s="8">
        <f>VLOOKUP(M27,[1]Feuil2!$A:$C,3,)</f>
        <v>34.5</v>
      </c>
      <c r="Q27" s="8"/>
      <c r="S27" s="16" t="s">
        <v>79</v>
      </c>
      <c r="T27" s="7">
        <f>VLOOKUP(S27,[1]Feuil2!$A:$B,2,)</f>
        <v>19.5</v>
      </c>
      <c r="U27" s="7"/>
      <c r="V27" s="8">
        <f>VLOOKUP(S27,[1]Feuil2!$A:$C,3,)</f>
        <v>0</v>
      </c>
      <c r="W27" s="8"/>
    </row>
    <row r="28" spans="1:23" x14ac:dyDescent="0.25">
      <c r="A28" s="16" t="s">
        <v>28</v>
      </c>
      <c r="B28" s="7">
        <f>VLOOKUP(A28,[1]Feuil2!$A:$B,2,)</f>
        <v>37.5</v>
      </c>
      <c r="C28" s="7"/>
      <c r="D28" s="8">
        <f>VLOOKUP(A28,[1]Feuil2!$A:$C,3,)</f>
        <v>23</v>
      </c>
      <c r="E28" s="8"/>
      <c r="M28" s="16" t="s">
        <v>121</v>
      </c>
      <c r="N28" s="7">
        <f>VLOOKUP(M28,[1]Feuil2!$A:$B,2,)</f>
        <v>56.5</v>
      </c>
      <c r="O28" s="7"/>
      <c r="P28" s="8">
        <f>VLOOKUP(M28,[1]Feuil2!$A:$C,3,)</f>
        <v>0</v>
      </c>
      <c r="Q28" s="8"/>
      <c r="S28" s="16" t="s">
        <v>80</v>
      </c>
      <c r="T28" s="7">
        <f>VLOOKUP(S28,[1]Feuil2!$A:$B,2,)</f>
        <v>9.5</v>
      </c>
      <c r="U28" s="7"/>
      <c r="V28" s="8">
        <f>VLOOKUP(S28,[1]Feuil2!$A:$C,3,)</f>
        <v>23.5</v>
      </c>
      <c r="W28" s="8"/>
    </row>
    <row r="29" spans="1:23" x14ac:dyDescent="0.25">
      <c r="A29" s="16" t="s">
        <v>29</v>
      </c>
      <c r="B29" s="7">
        <f>VLOOKUP(A29,[1]Feuil2!$A:$B,2,)</f>
        <v>52.5</v>
      </c>
      <c r="C29" s="7"/>
      <c r="D29" s="8">
        <f>VLOOKUP(A29,[1]Feuil2!$A:$C,3,)</f>
        <v>0</v>
      </c>
      <c r="E29" s="8"/>
      <c r="M29" s="16" t="s">
        <v>122</v>
      </c>
      <c r="N29" s="7">
        <f>VLOOKUP(M29,[1]Feuil2!$A:$B,2,)</f>
        <v>0.5</v>
      </c>
      <c r="O29" s="7"/>
      <c r="P29" s="8">
        <f>VLOOKUP(M29,[1]Feuil2!$A:$C,3,)</f>
        <v>0</v>
      </c>
      <c r="Q29" s="8"/>
      <c r="S29" s="16" t="s">
        <v>81</v>
      </c>
      <c r="T29" s="7">
        <f>VLOOKUP(S29,[1]Feuil2!$A:$B,2,)</f>
        <v>67</v>
      </c>
      <c r="U29" s="7"/>
      <c r="V29" s="8">
        <f>VLOOKUP(S29,[1]Feuil2!$A:$C,3,)</f>
        <v>0</v>
      </c>
      <c r="W29" s="8"/>
    </row>
    <row r="30" spans="1:23" x14ac:dyDescent="0.25">
      <c r="A30" s="16" t="s">
        <v>30</v>
      </c>
      <c r="B30" s="7">
        <f>VLOOKUP(A30,[1]Feuil2!$A:$B,2,)</f>
        <v>62</v>
      </c>
      <c r="C30" s="7"/>
      <c r="D30" s="8">
        <f>VLOOKUP(A30,[1]Feuil2!$A:$C,3,)</f>
        <v>0</v>
      </c>
      <c r="E30" s="8"/>
      <c r="M30" s="16" t="s">
        <v>123</v>
      </c>
      <c r="N30" s="7">
        <f>VLOOKUP(M30,[1]Feuil2!$A:$B,2,)</f>
        <v>0.5</v>
      </c>
      <c r="O30" s="7"/>
      <c r="P30" s="8">
        <f>VLOOKUP(M30,[1]Feuil2!$A:$C,3,)</f>
        <v>0</v>
      </c>
      <c r="Q30" s="8"/>
      <c r="S30" s="16" t="s">
        <v>82</v>
      </c>
      <c r="T30" s="7">
        <f>VLOOKUP(S30,[1]Feuil2!$A:$B,2,)</f>
        <v>24.5</v>
      </c>
      <c r="U30" s="7"/>
      <c r="V30" s="8">
        <f>VLOOKUP(S30,[1]Feuil2!$A:$C,3,)</f>
        <v>0</v>
      </c>
      <c r="W30" s="8"/>
    </row>
    <row r="31" spans="1:23" x14ac:dyDescent="0.25">
      <c r="A31" s="16" t="s">
        <v>31</v>
      </c>
      <c r="B31" s="7">
        <f>VLOOKUP(A31,[1]Feuil2!$A:$B,2,)</f>
        <v>47.5</v>
      </c>
      <c r="C31" s="7"/>
      <c r="D31" s="8">
        <f>VLOOKUP(A31,[1]Feuil2!$A:$C,3,)</f>
        <v>19.5</v>
      </c>
      <c r="E31" s="8"/>
      <c r="M31" s="16" t="s">
        <v>124</v>
      </c>
      <c r="N31" s="7">
        <f>VLOOKUP(M31,[1]Feuil2!$A:$B,2,)</f>
        <v>31</v>
      </c>
      <c r="O31" s="7"/>
      <c r="P31" s="8">
        <f>VLOOKUP(M31,[1]Feuil2!$A:$C,3,)</f>
        <v>18.5</v>
      </c>
      <c r="Q31" s="8"/>
      <c r="S31" s="16" t="s">
        <v>83</v>
      </c>
      <c r="T31" s="7">
        <f>VLOOKUP(S31,[1]Feuil2!$A:$B,2,)</f>
        <v>22.5</v>
      </c>
      <c r="U31" s="7"/>
      <c r="V31" s="8">
        <f>VLOOKUP(S31,[1]Feuil2!$A:$C,3,)</f>
        <v>5</v>
      </c>
      <c r="W31" s="8"/>
    </row>
    <row r="32" spans="1:23" x14ac:dyDescent="0.25">
      <c r="A32" s="16" t="s">
        <v>32</v>
      </c>
      <c r="B32" s="7">
        <f>VLOOKUP(A32,[1]Feuil2!$A:$B,2,)</f>
        <v>22</v>
      </c>
      <c r="C32" s="7"/>
      <c r="D32" s="8">
        <f>VLOOKUP(A32,[1]Feuil2!$A:$C,3,)</f>
        <v>11</v>
      </c>
      <c r="E32" s="8"/>
      <c r="M32" s="16" t="s">
        <v>125</v>
      </c>
      <c r="N32" s="7">
        <f>VLOOKUP(M32,[1]Feuil2!$A:$B,2,)</f>
        <v>28</v>
      </c>
      <c r="O32" s="7"/>
      <c r="P32" s="8">
        <f>VLOOKUP(M32,[1]Feuil2!$A:$C,3,)</f>
        <v>0</v>
      </c>
      <c r="Q32" s="8"/>
      <c r="S32" s="16" t="s">
        <v>84</v>
      </c>
      <c r="T32" s="7">
        <f>VLOOKUP(S32,[1]Feuil2!$A:$B,2,)</f>
        <v>49</v>
      </c>
      <c r="U32" s="7"/>
      <c r="V32" s="8">
        <f>VLOOKUP(S32,[1]Feuil2!$A:$C,3,)</f>
        <v>0</v>
      </c>
      <c r="W32" s="8"/>
    </row>
    <row r="33" spans="1:23" x14ac:dyDescent="0.25">
      <c r="A33" s="16" t="s">
        <v>33</v>
      </c>
      <c r="B33" s="7">
        <f>VLOOKUP(A33,[1]Feuil2!$A:$B,2,)</f>
        <v>48</v>
      </c>
      <c r="C33" s="7"/>
      <c r="D33" s="8">
        <f>VLOOKUP(A33,[1]Feuil2!$A:$C,3,)</f>
        <v>0</v>
      </c>
      <c r="E33" s="8"/>
      <c r="M33" s="16" t="s">
        <v>126</v>
      </c>
      <c r="N33" s="7">
        <f>VLOOKUP(M33,[1]Feuil2!$A:$B,2,)</f>
        <v>57.5</v>
      </c>
      <c r="O33" s="7"/>
      <c r="P33" s="8">
        <f>VLOOKUP(M33,[1]Feuil2!$A:$C,3,)</f>
        <v>0</v>
      </c>
      <c r="Q33" s="8"/>
      <c r="S33" s="16" t="s">
        <v>85</v>
      </c>
      <c r="T33" s="7">
        <f>VLOOKUP(S33,[1]Feuil2!$A:$B,2,)</f>
        <v>26</v>
      </c>
      <c r="U33" s="7"/>
      <c r="V33" s="8">
        <f>VLOOKUP(S33,[1]Feuil2!$A:$C,3,)</f>
        <v>32</v>
      </c>
      <c r="W33" s="8"/>
    </row>
    <row r="34" spans="1:23" x14ac:dyDescent="0.25">
      <c r="A34" s="16" t="s">
        <v>34</v>
      </c>
      <c r="B34" s="7">
        <f>VLOOKUP(A34,[1]Feuil2!$A:$B,2,)</f>
        <v>20</v>
      </c>
      <c r="C34" s="7"/>
      <c r="D34" s="8">
        <f>VLOOKUP(A34,[1]Feuil2!$A:$C,3,)</f>
        <v>0</v>
      </c>
      <c r="E34" s="8"/>
      <c r="M34" s="16" t="s">
        <v>127</v>
      </c>
      <c r="N34" s="7">
        <f>VLOOKUP(M34,[1]Feuil2!$A:$B,2,)</f>
        <v>25.5</v>
      </c>
      <c r="O34" s="7"/>
      <c r="P34" s="8">
        <f>VLOOKUP(M34,[1]Feuil2!$A:$C,3,)</f>
        <v>14</v>
      </c>
      <c r="Q34" s="8"/>
      <c r="S34" s="16" t="s">
        <v>86</v>
      </c>
      <c r="T34" s="7">
        <f>VLOOKUP(S34,[1]Feuil2!$A:$B,2,)</f>
        <v>0</v>
      </c>
      <c r="U34" s="7"/>
      <c r="V34" s="8">
        <f>VLOOKUP(S34,[1]Feuil2!$A:$C,3,)</f>
        <v>0</v>
      </c>
      <c r="W34" s="8"/>
    </row>
    <row r="35" spans="1:23" x14ac:dyDescent="0.25">
      <c r="A35" s="16" t="s">
        <v>35</v>
      </c>
      <c r="B35" s="7">
        <f>VLOOKUP(A35,[1]Feuil2!$A:$B,2,)</f>
        <v>58</v>
      </c>
      <c r="C35" s="7"/>
      <c r="D35" s="8">
        <f>VLOOKUP(A35,[1]Feuil2!$A:$C,3,)</f>
        <v>0</v>
      </c>
      <c r="E35" s="8"/>
      <c r="M35" s="16" t="s">
        <v>128</v>
      </c>
      <c r="N35" s="7">
        <f>VLOOKUP(M35,[1]Feuil2!$A:$B,2,)</f>
        <v>58.5</v>
      </c>
      <c r="O35" s="7"/>
      <c r="P35" s="8">
        <f>VLOOKUP(M35,[1]Feuil2!$A:$C,3,)</f>
        <v>0</v>
      </c>
      <c r="Q35" s="8"/>
      <c r="S35" s="16" t="s">
        <v>87</v>
      </c>
      <c r="T35" s="7">
        <f>VLOOKUP(S35,[1]Feuil2!$A:$B,2,)</f>
        <v>50</v>
      </c>
      <c r="U35" s="7"/>
      <c r="V35" s="8">
        <f>VLOOKUP(S35,[1]Feuil2!$A:$C,3,)</f>
        <v>1.5</v>
      </c>
      <c r="W35" s="8"/>
    </row>
    <row r="36" spans="1:23" x14ac:dyDescent="0.25">
      <c r="A36" s="16" t="s">
        <v>36</v>
      </c>
      <c r="B36" s="7">
        <f>VLOOKUP(A36,[1]Feuil2!$A:$B,2,)</f>
        <v>20.5</v>
      </c>
      <c r="C36" s="7"/>
      <c r="D36" s="8">
        <f>VLOOKUP(A36,[1]Feuil2!$A:$C,3,)</f>
        <v>0</v>
      </c>
      <c r="E36" s="8"/>
      <c r="M36" s="17" t="s">
        <v>129</v>
      </c>
      <c r="N36" s="11">
        <f>VLOOKUP(M36,[1]Feuil2!$A:$B,2,)</f>
        <v>20.5</v>
      </c>
      <c r="O36" s="11"/>
      <c r="P36" s="12">
        <f>VLOOKUP(M36,[1]Feuil2!$A:$C,3,)</f>
        <v>41.5</v>
      </c>
      <c r="Q36" s="12"/>
      <c r="S36" s="16" t="s">
        <v>88</v>
      </c>
      <c r="T36" s="7">
        <f>VLOOKUP(S36,[1]Feuil2!$A:$B,2,)</f>
        <v>30.5</v>
      </c>
      <c r="U36" s="7"/>
      <c r="V36" s="8">
        <f>VLOOKUP(S36,[1]Feuil2!$A:$C,3,)</f>
        <v>27.5</v>
      </c>
      <c r="W36" s="8"/>
    </row>
    <row r="37" spans="1:23" x14ac:dyDescent="0.25">
      <c r="A37" s="16" t="s">
        <v>37</v>
      </c>
      <c r="B37" s="7">
        <f>VLOOKUP(A37,[1]Feuil2!$A:$B,2,)</f>
        <v>51</v>
      </c>
      <c r="C37" s="7"/>
      <c r="D37" s="8">
        <f>VLOOKUP(A37,[1]Feuil2!$A:$C,3,)</f>
        <v>15</v>
      </c>
      <c r="E37" s="8"/>
      <c r="N37" s="4"/>
      <c r="O37" s="4"/>
      <c r="P37" s="4"/>
      <c r="Q37" s="4"/>
      <c r="S37" s="16" t="s">
        <v>89</v>
      </c>
      <c r="T37" s="7">
        <f>VLOOKUP(S37,[1]Feuil2!$A:$B,2,)</f>
        <v>0.5</v>
      </c>
      <c r="U37" s="7"/>
      <c r="V37" s="8">
        <f>VLOOKUP(S37,[1]Feuil2!$A:$C,3,)</f>
        <v>0</v>
      </c>
      <c r="W37" s="8"/>
    </row>
    <row r="38" spans="1:23" x14ac:dyDescent="0.25">
      <c r="A38" s="16" t="s">
        <v>38</v>
      </c>
      <c r="B38" s="7">
        <f>VLOOKUP(A38,[1]Feuil2!$A:$B,2,)</f>
        <v>42.5</v>
      </c>
      <c r="C38" s="7"/>
      <c r="D38" s="8">
        <f>VLOOKUP(A38,[1]Feuil2!$A:$C,3,)</f>
        <v>22</v>
      </c>
      <c r="E38" s="8"/>
      <c r="N38" s="6"/>
      <c r="O38" s="6"/>
      <c r="P38" s="4"/>
      <c r="Q38" s="4"/>
      <c r="S38" s="16" t="s">
        <v>90</v>
      </c>
      <c r="T38" s="7">
        <f>VLOOKUP(S38,[1]Feuil2!$A:$B,2,)</f>
        <v>0</v>
      </c>
      <c r="U38" s="7"/>
      <c r="V38" s="8">
        <f>VLOOKUP(S38,[1]Feuil2!$A:$C,3,)</f>
        <v>0</v>
      </c>
      <c r="W38" s="8"/>
    </row>
    <row r="39" spans="1:23" x14ac:dyDescent="0.25">
      <c r="A39" s="16" t="s">
        <v>39</v>
      </c>
      <c r="B39" s="7">
        <f>VLOOKUP(A39,[1]Feuil2!$A:$B,2,)</f>
        <v>61.5</v>
      </c>
      <c r="C39" s="7"/>
      <c r="D39" s="8">
        <f>VLOOKUP(A39,[1]Feuil2!$A:$C,3,)</f>
        <v>0</v>
      </c>
      <c r="E39" s="8"/>
      <c r="N39" s="6"/>
      <c r="O39" s="6"/>
      <c r="P39" s="4"/>
      <c r="Q39" s="4"/>
      <c r="S39" s="16" t="s">
        <v>91</v>
      </c>
      <c r="T39" s="7">
        <f>VLOOKUP(S39,[1]Feuil2!$A:$B,2,)</f>
        <v>65.5</v>
      </c>
      <c r="U39" s="7"/>
      <c r="V39" s="8">
        <f>VLOOKUP(S39,[1]Feuil2!$A:$C,3,)</f>
        <v>0</v>
      </c>
      <c r="W39" s="8"/>
    </row>
    <row r="40" spans="1:23" x14ac:dyDescent="0.25">
      <c r="A40" s="17" t="s">
        <v>40</v>
      </c>
      <c r="B40" s="11">
        <f>VLOOKUP(A40,[1]Feuil2!$A:$B,2,)</f>
        <v>0</v>
      </c>
      <c r="C40" s="11"/>
      <c r="D40" s="12">
        <f>VLOOKUP(A40,[1]Feuil2!$A:$C,3,)</f>
        <v>0</v>
      </c>
      <c r="E40" s="12"/>
      <c r="S40" s="16" t="s">
        <v>92</v>
      </c>
      <c r="T40" s="7">
        <f>VLOOKUP(S40,[1]Feuil2!$A:$B,2,)</f>
        <v>55</v>
      </c>
      <c r="U40" s="7"/>
      <c r="V40" s="8">
        <f>VLOOKUP(S40,[1]Feuil2!$A:$C,3,)</f>
        <v>0</v>
      </c>
      <c r="W40" s="8"/>
    </row>
    <row r="41" spans="1:23" x14ac:dyDescent="0.25">
      <c r="B41" s="6"/>
      <c r="C41" s="6"/>
      <c r="D41" s="6"/>
      <c r="E41" s="6"/>
      <c r="S41" s="16" t="s">
        <v>93</v>
      </c>
      <c r="T41" s="7">
        <f>VLOOKUP(S41,[1]Feuil2!$A:$B,2,)</f>
        <v>15.5</v>
      </c>
      <c r="U41" s="7"/>
      <c r="V41" s="8">
        <f>VLOOKUP(S41,[1]Feuil2!$A:$C,3,)</f>
        <v>0</v>
      </c>
      <c r="W41" s="8"/>
    </row>
    <row r="42" spans="1:23" x14ac:dyDescent="0.25">
      <c r="B42" s="6"/>
      <c r="C42" s="6"/>
      <c r="D42" s="6"/>
      <c r="E42" s="6"/>
      <c r="S42" s="16" t="s">
        <v>94</v>
      </c>
      <c r="T42" s="7">
        <f>VLOOKUP(S42,[1]Feuil2!$A:$B,2,)</f>
        <v>53.5</v>
      </c>
      <c r="U42" s="7"/>
      <c r="V42" s="8">
        <f>VLOOKUP(S42,[1]Feuil2!$A:$C,3,)</f>
        <v>0</v>
      </c>
      <c r="W42" s="8"/>
    </row>
    <row r="43" spans="1:23" x14ac:dyDescent="0.25">
      <c r="B43" s="6"/>
      <c r="C43" s="6"/>
      <c r="D43" s="6"/>
      <c r="E43" s="6"/>
      <c r="S43" s="16" t="s">
        <v>95</v>
      </c>
      <c r="T43" s="7">
        <f>VLOOKUP(S43,[1]Feuil2!$A:$B,2,)</f>
        <v>27</v>
      </c>
      <c r="U43" s="7"/>
      <c r="V43" s="8">
        <f>VLOOKUP(S43,[1]Feuil2!$A:$C,3,)</f>
        <v>16.5</v>
      </c>
      <c r="W43" s="8"/>
    </row>
    <row r="44" spans="1:23" x14ac:dyDescent="0.25">
      <c r="S44" s="17" t="s">
        <v>96</v>
      </c>
      <c r="T44" s="11">
        <f>VLOOKUP(S44,[1]Feuil2!$A:$B,2,)</f>
        <v>30.5</v>
      </c>
      <c r="U44" s="11"/>
      <c r="V44" s="12">
        <f>VLOOKUP(S44,[1]Feuil2!$A:$C,3,)</f>
        <v>22.5</v>
      </c>
      <c r="W44" s="12"/>
    </row>
    <row r="45" spans="1:23" x14ac:dyDescent="0.25">
      <c r="T45" s="6"/>
      <c r="U45" s="6"/>
      <c r="V45" s="6"/>
      <c r="W45" s="6"/>
    </row>
    <row r="46" spans="1:23" x14ac:dyDescent="0.25">
      <c r="T46" s="6"/>
      <c r="U46" s="6"/>
      <c r="V46" s="6"/>
      <c r="W46" s="6"/>
    </row>
  </sheetData>
  <mergeCells count="12">
    <mergeCell ref="T2:U2"/>
    <mergeCell ref="V2:W2"/>
    <mergeCell ref="A1:E1"/>
    <mergeCell ref="G1:K1"/>
    <mergeCell ref="M1:Q1"/>
    <mergeCell ref="S1:W1"/>
    <mergeCell ref="B2:C2"/>
    <mergeCell ref="D2:E2"/>
    <mergeCell ref="H2:I2"/>
    <mergeCell ref="J2:K2"/>
    <mergeCell ref="N2:O2"/>
    <mergeCell ref="P2:Q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198E2-F728-48F0-8A80-FC8C22D19409}">
  <sheetPr codeName="Feuil2"/>
  <dimension ref="A1:F30"/>
  <sheetViews>
    <sheetView tabSelected="1" workbookViewId="0">
      <selection activeCell="C2" sqref="C2"/>
    </sheetView>
  </sheetViews>
  <sheetFormatPr baseColWidth="10" defaultRowHeight="15" x14ac:dyDescent="0.25"/>
  <cols>
    <col min="1" max="1" width="45" customWidth="1"/>
    <col min="2" max="2" width="22.42578125" style="1" bestFit="1" customWidth="1"/>
    <col min="3" max="3" width="39.5703125" bestFit="1" customWidth="1"/>
    <col min="4" max="4" width="30" bestFit="1" customWidth="1"/>
    <col min="5" max="5" width="40.42578125" bestFit="1" customWidth="1"/>
    <col min="6" max="6" width="25.140625" bestFit="1" customWidth="1"/>
  </cols>
  <sheetData>
    <row r="1" spans="1:6" s="1" customFormat="1" x14ac:dyDescent="0.25">
      <c r="A1" s="22" t="s">
        <v>140</v>
      </c>
      <c r="B1" s="23" t="s">
        <v>134</v>
      </c>
      <c r="C1" s="92" t="s">
        <v>135</v>
      </c>
      <c r="D1" s="23" t="s">
        <v>136</v>
      </c>
      <c r="E1" s="23" t="s">
        <v>139</v>
      </c>
      <c r="F1" s="23" t="s">
        <v>138</v>
      </c>
    </row>
    <row r="2" spans="1:6" x14ac:dyDescent="0.25">
      <c r="A2" s="20" t="s">
        <v>167</v>
      </c>
      <c r="B2" s="40" t="s">
        <v>141</v>
      </c>
      <c r="C2" s="88">
        <f ca="1">LRD_Recherche(B2,3)</f>
        <v>0</v>
      </c>
      <c r="D2">
        <f ca="1">LRD_Recherche(B2,4)</f>
        <v>0</v>
      </c>
      <c r="E2">
        <f ca="1">LRD_Recherche(B2,4)</f>
        <v>0</v>
      </c>
      <c r="F2" s="88">
        <v>120</v>
      </c>
    </row>
    <row r="3" spans="1:6" x14ac:dyDescent="0.25">
      <c r="B3" s="46" t="s">
        <v>142</v>
      </c>
      <c r="C3" s="89">
        <f t="shared" ref="C3:C30" ca="1" si="0">LRD_Recherche(B3,3)</f>
        <v>0</v>
      </c>
      <c r="D3">
        <f t="shared" ref="D3:D30" ca="1" si="1">LRD_Recherche(B3,4)</f>
        <v>0</v>
      </c>
      <c r="E3" s="89">
        <f t="shared" ref="E3:E30" ca="1" si="2">LRD_Recherche(B3,4)</f>
        <v>0</v>
      </c>
      <c r="F3" s="89">
        <v>120</v>
      </c>
    </row>
    <row r="4" spans="1:6" x14ac:dyDescent="0.25">
      <c r="B4" s="46" t="s">
        <v>143</v>
      </c>
      <c r="C4" s="89">
        <f t="shared" ca="1" si="0"/>
        <v>0</v>
      </c>
      <c r="D4">
        <f t="shared" ca="1" si="1"/>
        <v>0</v>
      </c>
      <c r="E4" s="89">
        <f t="shared" ca="1" si="2"/>
        <v>0</v>
      </c>
      <c r="F4" s="89">
        <v>120</v>
      </c>
    </row>
    <row r="5" spans="1:6" x14ac:dyDescent="0.25">
      <c r="B5" s="51" t="s">
        <v>144</v>
      </c>
      <c r="C5" s="90">
        <f t="shared" ca="1" si="0"/>
        <v>0</v>
      </c>
      <c r="D5" s="91">
        <f t="shared" ca="1" si="1"/>
        <v>0</v>
      </c>
      <c r="E5" s="90">
        <f t="shared" ca="1" si="2"/>
        <v>0</v>
      </c>
      <c r="F5" s="90">
        <v>120</v>
      </c>
    </row>
    <row r="6" spans="1:6" x14ac:dyDescent="0.25">
      <c r="A6" s="20" t="s">
        <v>168</v>
      </c>
      <c r="B6" s="40" t="s">
        <v>145</v>
      </c>
      <c r="C6" s="89">
        <f t="shared" ca="1" si="0"/>
        <v>0</v>
      </c>
      <c r="D6">
        <f t="shared" ca="1" si="1"/>
        <v>0</v>
      </c>
      <c r="E6" s="89">
        <f t="shared" ca="1" si="2"/>
        <v>0</v>
      </c>
      <c r="F6" s="89">
        <v>120</v>
      </c>
    </row>
    <row r="7" spans="1:6" x14ac:dyDescent="0.25">
      <c r="B7" s="46" t="s">
        <v>146</v>
      </c>
      <c r="C7" s="89">
        <f t="shared" ca="1" si="0"/>
        <v>0</v>
      </c>
      <c r="D7">
        <f t="shared" ca="1" si="1"/>
        <v>0</v>
      </c>
      <c r="E7" s="89">
        <f t="shared" ca="1" si="2"/>
        <v>0</v>
      </c>
      <c r="F7" s="89">
        <v>120</v>
      </c>
    </row>
    <row r="8" spans="1:6" x14ac:dyDescent="0.25">
      <c r="B8" s="46" t="s">
        <v>147</v>
      </c>
      <c r="C8" s="89">
        <f t="shared" ca="1" si="0"/>
        <v>0</v>
      </c>
      <c r="D8">
        <f t="shared" ca="1" si="1"/>
        <v>0</v>
      </c>
      <c r="E8" s="89">
        <f t="shared" ca="1" si="2"/>
        <v>0</v>
      </c>
      <c r="F8" s="89">
        <v>120</v>
      </c>
    </row>
    <row r="9" spans="1:6" x14ac:dyDescent="0.25">
      <c r="B9" s="46" t="s">
        <v>148</v>
      </c>
      <c r="C9" s="89">
        <f t="shared" ca="1" si="0"/>
        <v>0</v>
      </c>
      <c r="D9">
        <f t="shared" ca="1" si="1"/>
        <v>0</v>
      </c>
      <c r="E9" s="89">
        <f t="shared" ca="1" si="2"/>
        <v>0</v>
      </c>
      <c r="F9" s="89">
        <v>120</v>
      </c>
    </row>
    <row r="10" spans="1:6" x14ac:dyDescent="0.25">
      <c r="B10" s="46" t="s">
        <v>149</v>
      </c>
      <c r="C10" s="89">
        <f t="shared" ca="1" si="0"/>
        <v>0</v>
      </c>
      <c r="D10">
        <f t="shared" ca="1" si="1"/>
        <v>0</v>
      </c>
      <c r="E10" s="89">
        <f t="shared" ca="1" si="2"/>
        <v>0</v>
      </c>
      <c r="F10" s="89">
        <v>120</v>
      </c>
    </row>
    <row r="11" spans="1:6" x14ac:dyDescent="0.25">
      <c r="B11" s="46" t="s">
        <v>150</v>
      </c>
      <c r="C11" s="89">
        <f t="shared" ca="1" si="0"/>
        <v>0</v>
      </c>
      <c r="D11">
        <f t="shared" ca="1" si="1"/>
        <v>0</v>
      </c>
      <c r="E11" s="89">
        <f t="shared" ca="1" si="2"/>
        <v>0</v>
      </c>
      <c r="F11" s="89">
        <v>120</v>
      </c>
    </row>
    <row r="12" spans="1:6" x14ac:dyDescent="0.25">
      <c r="B12" s="51" t="s">
        <v>151</v>
      </c>
      <c r="C12" s="90">
        <f t="shared" ca="1" si="0"/>
        <v>0</v>
      </c>
      <c r="D12" s="91">
        <f t="shared" ca="1" si="1"/>
        <v>0</v>
      </c>
      <c r="E12" s="90">
        <f t="shared" ca="1" si="2"/>
        <v>0</v>
      </c>
      <c r="F12" s="90">
        <v>120</v>
      </c>
    </row>
    <row r="13" spans="1:6" x14ac:dyDescent="0.25">
      <c r="A13" s="21" t="s">
        <v>169</v>
      </c>
      <c r="B13" s="40" t="s">
        <v>152</v>
      </c>
      <c r="C13" s="89">
        <f t="shared" ca="1" si="0"/>
        <v>0</v>
      </c>
      <c r="D13">
        <f t="shared" ca="1" si="1"/>
        <v>0</v>
      </c>
      <c r="E13" s="89">
        <f t="shared" ca="1" si="2"/>
        <v>0</v>
      </c>
      <c r="F13" s="89">
        <v>120</v>
      </c>
    </row>
    <row r="14" spans="1:6" x14ac:dyDescent="0.25">
      <c r="B14" s="46" t="s">
        <v>153</v>
      </c>
      <c r="C14" s="89">
        <f t="shared" ca="1" si="0"/>
        <v>0</v>
      </c>
      <c r="D14">
        <f t="shared" ca="1" si="1"/>
        <v>0</v>
      </c>
      <c r="E14" s="89">
        <f t="shared" ca="1" si="2"/>
        <v>0</v>
      </c>
      <c r="F14" s="89">
        <v>120</v>
      </c>
    </row>
    <row r="15" spans="1:6" x14ac:dyDescent="0.25">
      <c r="B15" s="46" t="s">
        <v>154</v>
      </c>
      <c r="C15" s="89">
        <f t="shared" ca="1" si="0"/>
        <v>0</v>
      </c>
      <c r="D15">
        <f t="shared" ca="1" si="1"/>
        <v>0</v>
      </c>
      <c r="E15" s="89">
        <f t="shared" ca="1" si="2"/>
        <v>0</v>
      </c>
      <c r="F15" s="89">
        <v>120</v>
      </c>
    </row>
    <row r="16" spans="1:6" x14ac:dyDescent="0.25">
      <c r="B16" s="46" t="s">
        <v>155</v>
      </c>
      <c r="C16" s="89">
        <f t="shared" ca="1" si="0"/>
        <v>0</v>
      </c>
      <c r="D16">
        <f t="shared" ca="1" si="1"/>
        <v>0</v>
      </c>
      <c r="E16" s="89">
        <f t="shared" ca="1" si="2"/>
        <v>0</v>
      </c>
      <c r="F16" s="89">
        <v>120</v>
      </c>
    </row>
    <row r="17" spans="1:6" x14ac:dyDescent="0.25">
      <c r="B17" s="46"/>
      <c r="C17" s="89">
        <f t="shared" ca="1" si="0"/>
        <v>0</v>
      </c>
      <c r="D17">
        <f t="shared" ca="1" si="1"/>
        <v>0</v>
      </c>
      <c r="E17" s="89">
        <f t="shared" ca="1" si="2"/>
        <v>0</v>
      </c>
      <c r="F17" s="89"/>
    </row>
    <row r="18" spans="1:6" x14ac:dyDescent="0.25">
      <c r="B18" s="46"/>
      <c r="C18" s="89">
        <f t="shared" ca="1" si="0"/>
        <v>0</v>
      </c>
      <c r="D18">
        <f t="shared" ca="1" si="1"/>
        <v>0</v>
      </c>
      <c r="E18" s="89">
        <f t="shared" ca="1" si="2"/>
        <v>0</v>
      </c>
      <c r="F18" s="89"/>
    </row>
    <row r="19" spans="1:6" x14ac:dyDescent="0.25">
      <c r="B19" s="51"/>
      <c r="C19" s="90">
        <f t="shared" ca="1" si="0"/>
        <v>0</v>
      </c>
      <c r="D19" s="91">
        <f t="shared" ca="1" si="1"/>
        <v>0</v>
      </c>
      <c r="E19" s="90">
        <f t="shared" ca="1" si="2"/>
        <v>0</v>
      </c>
      <c r="F19" s="90"/>
    </row>
    <row r="20" spans="1:6" x14ac:dyDescent="0.25">
      <c r="A20" s="20" t="s">
        <v>170</v>
      </c>
      <c r="B20" s="40" t="s">
        <v>156</v>
      </c>
      <c r="C20" s="89">
        <f t="shared" ca="1" si="0"/>
        <v>0</v>
      </c>
      <c r="D20">
        <f t="shared" ca="1" si="1"/>
        <v>0</v>
      </c>
      <c r="E20" s="89">
        <f ca="1">LRD_Recherche(B20,4)</f>
        <v>0</v>
      </c>
      <c r="F20" s="89">
        <v>120</v>
      </c>
    </row>
    <row r="21" spans="1:6" x14ac:dyDescent="0.25">
      <c r="B21" s="46" t="s">
        <v>157</v>
      </c>
      <c r="C21" s="89">
        <f t="shared" ca="1" si="0"/>
        <v>0</v>
      </c>
      <c r="D21">
        <f t="shared" ca="1" si="1"/>
        <v>0</v>
      </c>
      <c r="E21" s="89">
        <f t="shared" ca="1" si="2"/>
        <v>0</v>
      </c>
      <c r="F21" s="89">
        <v>120</v>
      </c>
    </row>
    <row r="22" spans="1:6" x14ac:dyDescent="0.25">
      <c r="B22" s="46" t="s">
        <v>158</v>
      </c>
      <c r="C22" s="89">
        <f t="shared" ca="1" si="0"/>
        <v>0</v>
      </c>
      <c r="D22">
        <f t="shared" ca="1" si="1"/>
        <v>0</v>
      </c>
      <c r="E22" s="89">
        <f t="shared" ca="1" si="2"/>
        <v>0</v>
      </c>
      <c r="F22" s="89">
        <v>120</v>
      </c>
    </row>
    <row r="23" spans="1:6" x14ac:dyDescent="0.25">
      <c r="B23" s="46" t="s">
        <v>159</v>
      </c>
      <c r="C23" s="89">
        <f t="shared" ca="1" si="0"/>
        <v>0</v>
      </c>
      <c r="D23">
        <f t="shared" ca="1" si="1"/>
        <v>0</v>
      </c>
      <c r="E23" s="89">
        <f t="shared" ca="1" si="2"/>
        <v>0</v>
      </c>
      <c r="F23" s="89">
        <v>120</v>
      </c>
    </row>
    <row r="24" spans="1:6" x14ac:dyDescent="0.25">
      <c r="B24" s="46" t="s">
        <v>160</v>
      </c>
      <c r="C24" s="89">
        <f t="shared" ca="1" si="0"/>
        <v>0</v>
      </c>
      <c r="D24">
        <f t="shared" ca="1" si="1"/>
        <v>0</v>
      </c>
      <c r="E24" s="89">
        <f t="shared" ca="1" si="2"/>
        <v>0</v>
      </c>
      <c r="F24" s="89">
        <v>120</v>
      </c>
    </row>
    <row r="25" spans="1:6" x14ac:dyDescent="0.25">
      <c r="B25" s="46" t="s">
        <v>161</v>
      </c>
      <c r="C25" s="89">
        <f t="shared" ca="1" si="0"/>
        <v>0</v>
      </c>
      <c r="D25">
        <f t="shared" ca="1" si="1"/>
        <v>0</v>
      </c>
      <c r="E25" s="89">
        <f t="shared" ca="1" si="2"/>
        <v>0</v>
      </c>
      <c r="F25" s="89">
        <v>120</v>
      </c>
    </row>
    <row r="26" spans="1:6" x14ac:dyDescent="0.25">
      <c r="B26" s="46" t="s">
        <v>162</v>
      </c>
      <c r="C26" s="89">
        <f t="shared" ca="1" si="0"/>
        <v>0</v>
      </c>
      <c r="D26">
        <f t="shared" ca="1" si="1"/>
        <v>0</v>
      </c>
      <c r="E26" s="89">
        <f t="shared" ca="1" si="2"/>
        <v>0</v>
      </c>
      <c r="F26" s="89">
        <v>120</v>
      </c>
    </row>
    <row r="27" spans="1:6" x14ac:dyDescent="0.25">
      <c r="B27" s="46" t="s">
        <v>163</v>
      </c>
      <c r="C27" s="89">
        <f t="shared" ca="1" si="0"/>
        <v>0</v>
      </c>
      <c r="D27">
        <f t="shared" ca="1" si="1"/>
        <v>0</v>
      </c>
      <c r="E27" s="89">
        <f t="shared" ca="1" si="2"/>
        <v>0</v>
      </c>
      <c r="F27" s="89">
        <v>120</v>
      </c>
    </row>
    <row r="28" spans="1:6" x14ac:dyDescent="0.25">
      <c r="B28" s="46" t="s">
        <v>164</v>
      </c>
      <c r="C28" s="89">
        <f t="shared" ca="1" si="0"/>
        <v>0</v>
      </c>
      <c r="D28">
        <f t="shared" ca="1" si="1"/>
        <v>0</v>
      </c>
      <c r="E28" s="89">
        <f t="shared" ca="1" si="2"/>
        <v>0</v>
      </c>
      <c r="F28" s="89">
        <v>120</v>
      </c>
    </row>
    <row r="29" spans="1:6" x14ac:dyDescent="0.25">
      <c r="B29" s="46" t="s">
        <v>165</v>
      </c>
      <c r="C29" s="89">
        <f t="shared" ca="1" si="0"/>
        <v>0</v>
      </c>
      <c r="D29">
        <f t="shared" ca="1" si="1"/>
        <v>0</v>
      </c>
      <c r="E29" s="89">
        <f t="shared" ca="1" si="2"/>
        <v>0</v>
      </c>
      <c r="F29" s="89">
        <v>120</v>
      </c>
    </row>
    <row r="30" spans="1:6" x14ac:dyDescent="0.25">
      <c r="A30" s="87"/>
      <c r="B30" s="51" t="s">
        <v>166</v>
      </c>
      <c r="C30" s="90">
        <f t="shared" ca="1" si="0"/>
        <v>0</v>
      </c>
      <c r="D30" s="87">
        <f t="shared" ca="1" si="1"/>
        <v>0</v>
      </c>
      <c r="E30" s="90">
        <f t="shared" ca="1" si="2"/>
        <v>0</v>
      </c>
      <c r="F30" s="90">
        <v>120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02635-EEA7-4951-9C34-221C597C4552}">
  <sheetPr codeName="Feuil3">
    <pageSetUpPr fitToPage="1"/>
  </sheetPr>
  <dimension ref="B1:Q50"/>
  <sheetViews>
    <sheetView zoomScale="80" zoomScaleNormal="80" workbookViewId="0">
      <selection activeCell="C4" sqref="C4"/>
    </sheetView>
  </sheetViews>
  <sheetFormatPr baseColWidth="10" defaultRowHeight="15" x14ac:dyDescent="0.25"/>
  <cols>
    <col min="1" max="1" width="4.140625" style="27" customWidth="1"/>
    <col min="2" max="2" width="51.28515625" style="27" customWidth="1"/>
    <col min="3" max="3" width="57.85546875" style="27" bestFit="1" customWidth="1"/>
    <col min="4" max="4" width="13.85546875" style="27" bestFit="1" customWidth="1"/>
    <col min="5" max="5" width="13.5703125" style="27" bestFit="1" customWidth="1"/>
    <col min="6" max="6" width="12.5703125" style="27" bestFit="1" customWidth="1"/>
    <col min="7" max="7" width="24.140625" style="27" bestFit="1" customWidth="1"/>
    <col min="8" max="8" width="17.7109375" style="27" bestFit="1" customWidth="1"/>
    <col min="9" max="9" width="16.42578125" style="27" bestFit="1" customWidth="1"/>
    <col min="10" max="10" width="24.42578125" style="27" bestFit="1" customWidth="1"/>
    <col min="11" max="11" width="18.5703125" style="27" bestFit="1" customWidth="1"/>
    <col min="12" max="12" width="12.7109375" style="27" bestFit="1" customWidth="1"/>
    <col min="13" max="13" width="8.85546875" style="27" bestFit="1" customWidth="1"/>
    <col min="14" max="14" width="14.85546875" style="27" bestFit="1" customWidth="1"/>
    <col min="15" max="15" width="46" style="27" bestFit="1" customWidth="1"/>
    <col min="16" max="16" width="51.28515625" style="27" bestFit="1" customWidth="1"/>
    <col min="17" max="17" width="9.5703125" style="27" bestFit="1" customWidth="1"/>
    <col min="18" max="16384" width="11.42578125" style="27"/>
  </cols>
  <sheetData>
    <row r="1" spans="2:15" x14ac:dyDescent="0.25"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</row>
    <row r="2" spans="2:15" ht="90" x14ac:dyDescent="0.25">
      <c r="B2" s="93"/>
      <c r="C2" s="95" t="s">
        <v>175</v>
      </c>
      <c r="D2" s="95" t="s">
        <v>176</v>
      </c>
      <c r="E2" s="95" t="s">
        <v>177</v>
      </c>
      <c r="F2" s="95" t="s">
        <v>178</v>
      </c>
      <c r="G2" s="95" t="s">
        <v>179</v>
      </c>
      <c r="H2" s="95" t="s">
        <v>180</v>
      </c>
      <c r="I2" s="95" t="s">
        <v>181</v>
      </c>
      <c r="J2" s="95" t="s">
        <v>182</v>
      </c>
      <c r="K2" s="95" t="s">
        <v>183</v>
      </c>
      <c r="L2" s="95" t="s">
        <v>184</v>
      </c>
      <c r="M2" s="95" t="s">
        <v>185</v>
      </c>
      <c r="N2" s="28" t="s">
        <v>186</v>
      </c>
    </row>
    <row r="3" spans="2:15" x14ac:dyDescent="0.25">
      <c r="B3" s="93" t="s">
        <v>135</v>
      </c>
      <c r="C3" s="94">
        <v>0</v>
      </c>
      <c r="D3" s="94">
        <v>0</v>
      </c>
      <c r="E3" s="94">
        <v>0</v>
      </c>
      <c r="F3" s="94">
        <v>0</v>
      </c>
      <c r="G3" s="94">
        <v>20</v>
      </c>
      <c r="H3" s="94">
        <v>40</v>
      </c>
      <c r="I3" s="94">
        <v>70</v>
      </c>
      <c r="J3" s="94">
        <v>80</v>
      </c>
      <c r="K3" s="94">
        <v>110</v>
      </c>
      <c r="L3" s="94">
        <v>150</v>
      </c>
      <c r="M3" s="94">
        <v>10</v>
      </c>
      <c r="N3" s="86">
        <v>150</v>
      </c>
    </row>
    <row r="4" spans="2:15" x14ac:dyDescent="0.25">
      <c r="B4" s="93" t="s">
        <v>136</v>
      </c>
      <c r="C4" s="94">
        <v>0</v>
      </c>
      <c r="D4" s="94">
        <v>0</v>
      </c>
      <c r="E4" s="94">
        <v>0</v>
      </c>
      <c r="F4" s="94">
        <v>0</v>
      </c>
      <c r="G4" s="94">
        <v>20</v>
      </c>
      <c r="H4" s="94">
        <v>30</v>
      </c>
      <c r="I4" s="94">
        <v>40</v>
      </c>
      <c r="J4" s="94">
        <v>20</v>
      </c>
      <c r="K4" s="94">
        <v>0</v>
      </c>
      <c r="L4" s="94">
        <v>0</v>
      </c>
      <c r="M4" s="94">
        <v>20</v>
      </c>
      <c r="N4" s="85">
        <v>0</v>
      </c>
    </row>
    <row r="5" spans="2:15" x14ac:dyDescent="0.25">
      <c r="B5" s="93" t="s">
        <v>137</v>
      </c>
      <c r="C5" s="94">
        <f>150-C6</f>
        <v>30</v>
      </c>
      <c r="D5" s="94">
        <f t="shared" ref="D5:E5" si="0">150-D6</f>
        <v>75</v>
      </c>
      <c r="E5" s="94">
        <f t="shared" si="0"/>
        <v>120</v>
      </c>
      <c r="F5" s="94">
        <f>150-F3-F4</f>
        <v>150</v>
      </c>
      <c r="G5" s="94">
        <f t="shared" ref="G5:M5" si="1">150-G3-G4</f>
        <v>110</v>
      </c>
      <c r="H5" s="94">
        <f t="shared" si="1"/>
        <v>80</v>
      </c>
      <c r="I5" s="94">
        <f t="shared" si="1"/>
        <v>40</v>
      </c>
      <c r="J5" s="94">
        <f t="shared" si="1"/>
        <v>50</v>
      </c>
      <c r="K5" s="94">
        <f t="shared" si="1"/>
        <v>40</v>
      </c>
      <c r="L5" s="94">
        <f t="shared" si="1"/>
        <v>0</v>
      </c>
      <c r="M5" s="94">
        <f t="shared" si="1"/>
        <v>120</v>
      </c>
      <c r="N5" s="85">
        <v>0</v>
      </c>
    </row>
    <row r="6" spans="2:15" ht="15.75" thickBot="1" x14ac:dyDescent="0.3">
      <c r="B6" s="93" t="s">
        <v>138</v>
      </c>
      <c r="C6" s="94">
        <f>150*80%</f>
        <v>120</v>
      </c>
      <c r="D6" s="94">
        <f>150*50%</f>
        <v>75</v>
      </c>
      <c r="E6" s="94">
        <f>150*20%</f>
        <v>30</v>
      </c>
      <c r="F6" s="94">
        <v>0</v>
      </c>
      <c r="G6" s="94">
        <v>0</v>
      </c>
      <c r="H6" s="94">
        <v>0</v>
      </c>
      <c r="I6" s="94">
        <v>0</v>
      </c>
      <c r="J6" s="94">
        <v>0</v>
      </c>
      <c r="K6" s="94">
        <v>0</v>
      </c>
      <c r="L6" s="94">
        <v>0</v>
      </c>
      <c r="M6" s="94">
        <v>0</v>
      </c>
      <c r="N6" s="85">
        <v>0</v>
      </c>
    </row>
    <row r="7" spans="2:15" x14ac:dyDescent="0.25">
      <c r="B7" s="30" t="s">
        <v>187</v>
      </c>
      <c r="C7" s="31">
        <f>COUNTA(C8:C41)</f>
        <v>26</v>
      </c>
      <c r="D7" s="31">
        <f>COUNTA(D8:D41)-6/12</f>
        <v>11.5</v>
      </c>
      <c r="E7" s="31">
        <f>COUNTA(E8:E41)</f>
        <v>1</v>
      </c>
      <c r="F7" s="31">
        <f>COUNTA(F8:F41)</f>
        <v>5</v>
      </c>
      <c r="G7" s="31">
        <f>COUNTA(G8:G41)</f>
        <v>7</v>
      </c>
      <c r="H7" s="31">
        <f>COUNTA(H8:H41)</f>
        <v>9</v>
      </c>
      <c r="I7" s="31">
        <f>COUNTA(I8:I41)-3/12</f>
        <v>6.75</v>
      </c>
      <c r="J7" s="31">
        <f>COUNTA(J8:J41)</f>
        <v>14</v>
      </c>
      <c r="K7" s="31">
        <f>COUNTA(K8:K41)-0.4-1/12</f>
        <v>5.5166666666666666</v>
      </c>
      <c r="L7" s="31">
        <f>COUNTA(L8:L41)-8/12-0.4-2/12</f>
        <v>7.7666666666666666</v>
      </c>
      <c r="M7" s="32">
        <f>COUNTA(M8:M41)</f>
        <v>0</v>
      </c>
      <c r="N7" s="33"/>
    </row>
    <row r="8" spans="2:15" x14ac:dyDescent="0.25">
      <c r="B8" s="34" t="s">
        <v>188</v>
      </c>
      <c r="F8" s="35"/>
      <c r="G8" s="35"/>
      <c r="H8" s="35"/>
      <c r="I8" s="35"/>
      <c r="J8" s="36"/>
      <c r="K8" s="35"/>
      <c r="L8" s="35"/>
      <c r="M8" s="37"/>
      <c r="N8" s="38"/>
    </row>
    <row r="9" spans="2:15" x14ac:dyDescent="0.25">
      <c r="B9" s="39" t="s">
        <v>167</v>
      </c>
      <c r="C9" s="40" t="s">
        <v>141</v>
      </c>
      <c r="D9" s="41"/>
      <c r="E9" s="41"/>
      <c r="F9" s="42" t="s">
        <v>189</v>
      </c>
      <c r="G9" s="43" t="s">
        <v>190</v>
      </c>
      <c r="H9" s="44" t="s">
        <v>191</v>
      </c>
      <c r="I9" s="43"/>
      <c r="J9" s="44" t="s">
        <v>192</v>
      </c>
      <c r="K9" s="43" t="s">
        <v>193</v>
      </c>
      <c r="L9" s="43" t="s">
        <v>194</v>
      </c>
      <c r="M9" s="45"/>
      <c r="N9" s="38"/>
    </row>
    <row r="10" spans="2:15" x14ac:dyDescent="0.25">
      <c r="B10" s="33"/>
      <c r="C10" s="46" t="s">
        <v>142</v>
      </c>
      <c r="F10" s="47" t="s">
        <v>195</v>
      </c>
      <c r="G10" s="35"/>
      <c r="H10" s="35"/>
      <c r="I10" s="35"/>
      <c r="J10" s="35"/>
      <c r="K10" s="35"/>
      <c r="L10" s="35"/>
      <c r="M10" s="48"/>
      <c r="N10" s="38"/>
      <c r="O10" s="49"/>
    </row>
    <row r="11" spans="2:15" x14ac:dyDescent="0.25">
      <c r="B11" s="33"/>
      <c r="C11" s="46" t="s">
        <v>143</v>
      </c>
      <c r="F11" s="47"/>
      <c r="G11" s="35"/>
      <c r="H11" s="35"/>
      <c r="I11" s="35"/>
      <c r="J11" s="35"/>
      <c r="K11" s="35"/>
      <c r="L11" s="35"/>
      <c r="M11" s="48"/>
      <c r="N11" s="35"/>
      <c r="O11" s="49"/>
    </row>
    <row r="12" spans="2:15" x14ac:dyDescent="0.25">
      <c r="B12" s="50"/>
      <c r="C12" s="51" t="s">
        <v>144</v>
      </c>
      <c r="D12" s="52"/>
      <c r="E12" s="52"/>
      <c r="F12" s="53"/>
      <c r="G12" s="54"/>
      <c r="H12" s="54"/>
      <c r="I12" s="54"/>
      <c r="J12" s="54"/>
      <c r="K12" s="54"/>
      <c r="L12" s="54"/>
      <c r="M12" s="55"/>
      <c r="N12" s="35"/>
      <c r="O12" s="49"/>
    </row>
    <row r="13" spans="2:15" x14ac:dyDescent="0.25">
      <c r="B13" s="39" t="s">
        <v>168</v>
      </c>
      <c r="C13" s="40" t="s">
        <v>145</v>
      </c>
      <c r="D13" s="41" t="s">
        <v>171</v>
      </c>
      <c r="E13" s="41"/>
      <c r="F13" s="56"/>
      <c r="G13" s="57" t="s">
        <v>196</v>
      </c>
      <c r="H13" s="58" t="s">
        <v>197</v>
      </c>
      <c r="I13" s="43" t="s">
        <v>198</v>
      </c>
      <c r="J13" s="24" t="s">
        <v>199</v>
      </c>
      <c r="K13" s="59" t="s">
        <v>200</v>
      </c>
      <c r="L13" s="43"/>
      <c r="M13" s="60"/>
      <c r="N13" s="35"/>
    </row>
    <row r="14" spans="2:15" x14ac:dyDescent="0.25">
      <c r="B14" s="33"/>
      <c r="C14" s="46" t="s">
        <v>146</v>
      </c>
      <c r="D14" s="27" t="s">
        <v>172</v>
      </c>
      <c r="F14" s="47"/>
      <c r="G14" s="35"/>
      <c r="H14" s="61" t="s">
        <v>201</v>
      </c>
      <c r="I14" s="61" t="s">
        <v>202</v>
      </c>
      <c r="J14" s="25" t="s">
        <v>203</v>
      </c>
      <c r="K14" s="35" t="s">
        <v>204</v>
      </c>
      <c r="L14" s="35"/>
      <c r="M14" s="48"/>
    </row>
    <row r="15" spans="2:15" x14ac:dyDescent="0.25">
      <c r="B15" s="33"/>
      <c r="C15" s="46" t="s">
        <v>147</v>
      </c>
      <c r="D15" s="27" t="s">
        <v>173</v>
      </c>
      <c r="F15" s="47"/>
      <c r="G15" s="35"/>
      <c r="H15" s="35" t="s">
        <v>205</v>
      </c>
      <c r="I15" s="62" t="s">
        <v>201</v>
      </c>
      <c r="J15" s="25" t="s">
        <v>206</v>
      </c>
      <c r="K15" s="35"/>
      <c r="L15" s="35"/>
      <c r="M15" s="48"/>
    </row>
    <row r="16" spans="2:15" x14ac:dyDescent="0.25">
      <c r="B16" s="33"/>
      <c r="C16" s="46" t="s">
        <v>148</v>
      </c>
      <c r="D16" s="27" t="s">
        <v>174</v>
      </c>
      <c r="F16" s="47"/>
      <c r="G16" s="35"/>
      <c r="H16" s="35" t="s">
        <v>207</v>
      </c>
      <c r="I16" s="25"/>
      <c r="J16" s="35" t="s">
        <v>208</v>
      </c>
      <c r="K16" s="35"/>
      <c r="L16" s="35"/>
      <c r="M16" s="48"/>
    </row>
    <row r="17" spans="2:14" x14ac:dyDescent="0.25">
      <c r="B17" s="33"/>
      <c r="C17" s="46" t="s">
        <v>149</v>
      </c>
      <c r="F17" s="47"/>
      <c r="G17" s="35"/>
      <c r="H17" s="35" t="s">
        <v>209</v>
      </c>
      <c r="I17" s="25"/>
      <c r="J17" s="35"/>
      <c r="K17" s="35"/>
      <c r="L17" s="35"/>
      <c r="M17" s="48"/>
    </row>
    <row r="18" spans="2:14" x14ac:dyDescent="0.25">
      <c r="B18" s="33"/>
      <c r="C18" s="46" t="s">
        <v>150</v>
      </c>
      <c r="F18" s="47"/>
      <c r="G18" s="35"/>
      <c r="H18" s="35"/>
      <c r="I18" s="25"/>
      <c r="J18" s="35"/>
      <c r="K18" s="35"/>
      <c r="L18" s="35"/>
      <c r="M18" s="48"/>
    </row>
    <row r="19" spans="2:14" x14ac:dyDescent="0.25">
      <c r="B19" s="50"/>
      <c r="C19" s="51" t="s">
        <v>151</v>
      </c>
      <c r="D19" s="52"/>
      <c r="E19" s="52"/>
      <c r="F19" s="53"/>
      <c r="G19" s="54"/>
      <c r="H19" s="54"/>
      <c r="I19" s="26"/>
      <c r="J19" s="54"/>
      <c r="K19" s="54"/>
      <c r="L19" s="54"/>
      <c r="M19" s="55"/>
    </row>
    <row r="20" spans="2:14" x14ac:dyDescent="0.25">
      <c r="B20" s="39"/>
      <c r="C20" s="40" t="s">
        <v>152</v>
      </c>
      <c r="D20" s="41" t="s">
        <v>210</v>
      </c>
      <c r="E20" s="41"/>
      <c r="F20" s="42" t="s">
        <v>211</v>
      </c>
      <c r="G20" s="44" t="s">
        <v>212</v>
      </c>
      <c r="H20" s="63" t="s">
        <v>213</v>
      </c>
      <c r="I20" s="44" t="s">
        <v>214</v>
      </c>
      <c r="J20" s="49" t="s">
        <v>215</v>
      </c>
      <c r="K20" s="49" t="s">
        <v>216</v>
      </c>
      <c r="L20" s="43" t="s">
        <v>217</v>
      </c>
      <c r="M20" s="45"/>
    </row>
    <row r="21" spans="2:14" x14ac:dyDescent="0.25">
      <c r="B21" s="33" t="s">
        <v>169</v>
      </c>
      <c r="C21" s="46" t="s">
        <v>153</v>
      </c>
      <c r="D21" s="27" t="s">
        <v>218</v>
      </c>
      <c r="F21" s="47"/>
      <c r="G21" s="49" t="s">
        <v>219</v>
      </c>
      <c r="I21" s="64" t="s">
        <v>220</v>
      </c>
      <c r="K21" s="35" t="s">
        <v>221</v>
      </c>
      <c r="L21" s="65" t="s">
        <v>222</v>
      </c>
      <c r="M21" s="48"/>
      <c r="N21" s="35"/>
    </row>
    <row r="22" spans="2:14" x14ac:dyDescent="0.25">
      <c r="B22" s="33"/>
      <c r="C22" s="46" t="s">
        <v>154</v>
      </c>
      <c r="D22" s="27" t="s">
        <v>223</v>
      </c>
      <c r="F22" s="47"/>
      <c r="G22" s="64" t="s">
        <v>224</v>
      </c>
      <c r="H22" s="35"/>
      <c r="I22" s="63" t="s">
        <v>225</v>
      </c>
      <c r="J22" s="49"/>
      <c r="K22" s="35"/>
      <c r="L22" s="66" t="s">
        <v>226</v>
      </c>
      <c r="M22" s="48"/>
      <c r="N22" s="35"/>
    </row>
    <row r="23" spans="2:14" x14ac:dyDescent="0.25">
      <c r="B23" s="33"/>
      <c r="C23" s="46" t="s">
        <v>155</v>
      </c>
      <c r="D23" s="27" t="s">
        <v>227</v>
      </c>
      <c r="F23" s="47"/>
      <c r="G23" s="35"/>
      <c r="H23" s="35"/>
      <c r="I23" s="35"/>
      <c r="J23" s="49"/>
      <c r="K23" s="35"/>
      <c r="L23" s="66" t="s">
        <v>228</v>
      </c>
      <c r="M23" s="48"/>
    </row>
    <row r="24" spans="2:14" x14ac:dyDescent="0.25">
      <c r="B24" s="33"/>
      <c r="C24" s="46"/>
      <c r="D24" s="27" t="s">
        <v>229</v>
      </c>
      <c r="F24" s="47"/>
      <c r="G24" s="35"/>
      <c r="H24" s="35"/>
      <c r="I24" s="35"/>
      <c r="J24" s="49"/>
      <c r="K24" s="35"/>
      <c r="L24" s="67" t="s">
        <v>230</v>
      </c>
      <c r="M24" s="48"/>
    </row>
    <row r="25" spans="2:14" x14ac:dyDescent="0.25">
      <c r="B25" s="33"/>
      <c r="C25" s="46"/>
      <c r="D25" s="27" t="s">
        <v>231</v>
      </c>
      <c r="F25" s="47"/>
      <c r="G25" s="35"/>
      <c r="H25" s="35"/>
      <c r="I25" s="35"/>
      <c r="J25" s="49"/>
      <c r="K25" s="35"/>
      <c r="L25" s="35" t="s">
        <v>232</v>
      </c>
      <c r="M25" s="48"/>
    </row>
    <row r="26" spans="2:14" x14ac:dyDescent="0.25">
      <c r="B26" s="50"/>
      <c r="C26" s="51"/>
      <c r="D26" s="52" t="s">
        <v>233</v>
      </c>
      <c r="E26" s="52"/>
      <c r="F26" s="53"/>
      <c r="G26" s="54"/>
      <c r="H26" s="54"/>
      <c r="I26" s="54"/>
      <c r="J26" s="68"/>
      <c r="K26" s="54"/>
      <c r="L26" s="54" t="s">
        <v>234</v>
      </c>
      <c r="M26" s="55"/>
    </row>
    <row r="27" spans="2:14" x14ac:dyDescent="0.25">
      <c r="B27" s="39" t="s">
        <v>170</v>
      </c>
      <c r="C27" s="40" t="s">
        <v>156</v>
      </c>
      <c r="D27" s="41"/>
      <c r="E27" s="41" t="s">
        <v>235</v>
      </c>
      <c r="F27" s="42" t="s">
        <v>236</v>
      </c>
      <c r="G27" s="44" t="s">
        <v>237</v>
      </c>
      <c r="H27" s="44" t="s">
        <v>238</v>
      </c>
      <c r="I27" s="44" t="s">
        <v>239</v>
      </c>
      <c r="J27" s="69" t="s">
        <v>240</v>
      </c>
      <c r="K27" s="43"/>
      <c r="L27" s="70" t="s">
        <v>241</v>
      </c>
      <c r="M27" s="45"/>
    </row>
    <row r="28" spans="2:14" x14ac:dyDescent="0.25">
      <c r="B28" s="33"/>
      <c r="C28" s="46" t="s">
        <v>157</v>
      </c>
      <c r="D28" s="27" t="s">
        <v>242</v>
      </c>
      <c r="F28" s="47" t="s">
        <v>243</v>
      </c>
      <c r="G28" s="63" t="s">
        <v>244</v>
      </c>
      <c r="H28" s="63" t="s">
        <v>245</v>
      </c>
      <c r="I28" s="35"/>
      <c r="J28" s="64" t="s">
        <v>246</v>
      </c>
      <c r="L28" s="66"/>
      <c r="M28" s="48"/>
    </row>
    <row r="29" spans="2:14" x14ac:dyDescent="0.25">
      <c r="B29" s="33"/>
      <c r="C29" s="46" t="s">
        <v>158</v>
      </c>
      <c r="F29" s="47"/>
      <c r="G29" s="35"/>
      <c r="H29" s="35"/>
      <c r="I29" s="35"/>
      <c r="J29" s="35" t="s">
        <v>247</v>
      </c>
      <c r="K29" s="71" t="s">
        <v>248</v>
      </c>
      <c r="L29" s="66"/>
      <c r="M29" s="48"/>
    </row>
    <row r="30" spans="2:14" x14ac:dyDescent="0.25">
      <c r="B30" s="33"/>
      <c r="C30" s="46" t="s">
        <v>159</v>
      </c>
      <c r="F30" s="47"/>
      <c r="G30" s="35"/>
      <c r="H30" s="35"/>
      <c r="I30" s="35"/>
      <c r="J30" s="27" t="s">
        <v>249</v>
      </c>
      <c r="K30" s="35"/>
      <c r="L30" s="35"/>
      <c r="M30" s="48"/>
    </row>
    <row r="31" spans="2:14" x14ac:dyDescent="0.25">
      <c r="B31" s="33"/>
      <c r="C31" s="46" t="s">
        <v>160</v>
      </c>
      <c r="F31" s="47"/>
      <c r="G31" s="35"/>
      <c r="H31" s="35"/>
      <c r="I31" s="35"/>
      <c r="J31" s="27" t="s">
        <v>250</v>
      </c>
      <c r="K31" s="35"/>
      <c r="L31" s="35"/>
      <c r="M31" s="48"/>
    </row>
    <row r="32" spans="2:14" x14ac:dyDescent="0.25">
      <c r="B32" s="33"/>
      <c r="C32" s="46" t="s">
        <v>161</v>
      </c>
      <c r="F32" s="47"/>
      <c r="G32" s="35"/>
      <c r="H32" s="35"/>
      <c r="I32" s="35"/>
      <c r="J32" s="71" t="s">
        <v>246</v>
      </c>
      <c r="K32" s="35"/>
      <c r="L32" s="35"/>
      <c r="M32" s="48"/>
    </row>
    <row r="33" spans="2:17" x14ac:dyDescent="0.25">
      <c r="B33" s="33"/>
      <c r="C33" s="46" t="s">
        <v>162</v>
      </c>
      <c r="F33" s="47"/>
      <c r="G33" s="35"/>
      <c r="H33" s="35"/>
      <c r="I33" s="35"/>
      <c r="J33" s="71" t="s">
        <v>240</v>
      </c>
      <c r="K33" s="35"/>
      <c r="L33" s="35"/>
      <c r="M33" s="48"/>
    </row>
    <row r="34" spans="2:17" x14ac:dyDescent="0.25">
      <c r="B34" s="33"/>
      <c r="C34" s="46" t="s">
        <v>163</v>
      </c>
      <c r="F34" s="47"/>
      <c r="G34" s="35"/>
      <c r="H34" s="35"/>
      <c r="I34" s="35"/>
      <c r="J34" s="71" t="s">
        <v>251</v>
      </c>
      <c r="K34" s="35"/>
      <c r="L34" s="35"/>
      <c r="M34" s="48"/>
    </row>
    <row r="35" spans="2:17" x14ac:dyDescent="0.25">
      <c r="B35" s="33"/>
      <c r="C35" s="46" t="s">
        <v>164</v>
      </c>
      <c r="F35" s="47"/>
      <c r="G35" s="35"/>
      <c r="H35" s="35"/>
      <c r="I35" s="35"/>
      <c r="K35" s="35"/>
      <c r="L35" s="35"/>
      <c r="M35" s="48"/>
    </row>
    <row r="36" spans="2:17" x14ac:dyDescent="0.25">
      <c r="B36" s="33"/>
      <c r="C36" s="46" t="s">
        <v>165</v>
      </c>
      <c r="F36" s="47"/>
      <c r="G36" s="35"/>
      <c r="H36" s="35"/>
      <c r="I36" s="35"/>
      <c r="K36" s="35"/>
      <c r="L36" s="35"/>
      <c r="M36" s="48"/>
    </row>
    <row r="37" spans="2:17" x14ac:dyDescent="0.25">
      <c r="B37" s="50"/>
      <c r="C37" s="51" t="s">
        <v>166</v>
      </c>
      <c r="D37" s="52"/>
      <c r="E37" s="52"/>
      <c r="F37" s="53"/>
      <c r="G37" s="54"/>
      <c r="H37" s="54"/>
      <c r="I37" s="54"/>
      <c r="J37" s="52"/>
      <c r="K37" s="54"/>
      <c r="L37" s="54"/>
      <c r="M37" s="55"/>
    </row>
    <row r="38" spans="2:17" x14ac:dyDescent="0.25">
      <c r="B38" s="33"/>
      <c r="C38" s="46"/>
      <c r="F38" s="47"/>
      <c r="G38" s="35"/>
      <c r="H38" s="35"/>
      <c r="I38" s="35"/>
      <c r="K38" s="35"/>
      <c r="L38" s="35"/>
      <c r="M38" s="48"/>
    </row>
    <row r="39" spans="2:17" x14ac:dyDescent="0.25">
      <c r="B39" s="33"/>
      <c r="C39" s="46"/>
      <c r="F39" s="47"/>
      <c r="G39" s="49"/>
      <c r="H39" s="49"/>
      <c r="K39" s="49"/>
      <c r="M39" s="48"/>
    </row>
    <row r="40" spans="2:17" x14ac:dyDescent="0.25">
      <c r="B40" s="33"/>
      <c r="C40" s="46"/>
      <c r="F40" s="46"/>
      <c r="K40" s="49"/>
      <c r="M40" s="48"/>
    </row>
    <row r="41" spans="2:17" ht="15.75" thickBot="1" x14ac:dyDescent="0.3">
      <c r="B41" s="72"/>
      <c r="C41" s="73"/>
      <c r="D41" s="74"/>
      <c r="E41" s="74"/>
      <c r="F41" s="73"/>
      <c r="G41" s="74"/>
      <c r="H41" s="74"/>
      <c r="I41" s="74"/>
      <c r="J41" s="74"/>
      <c r="K41" s="74"/>
      <c r="L41" s="74"/>
      <c r="M41" s="75"/>
      <c r="O41" s="29">
        <v>252</v>
      </c>
      <c r="P41" s="29" t="s">
        <v>252</v>
      </c>
      <c r="Q41" s="76" t="s">
        <v>253</v>
      </c>
    </row>
    <row r="42" spans="2:17" x14ac:dyDescent="0.25">
      <c r="B42" s="27" t="s">
        <v>254</v>
      </c>
      <c r="C42" s="77"/>
      <c r="D42" s="77"/>
      <c r="E42" s="77"/>
      <c r="F42" s="78">
        <f t="shared" ref="F42:N44" si="2">F3*F$7</f>
        <v>0</v>
      </c>
      <c r="G42" s="78">
        <f t="shared" si="2"/>
        <v>140</v>
      </c>
      <c r="H42" s="78">
        <f t="shared" si="2"/>
        <v>360</v>
      </c>
      <c r="I42" s="78">
        <f t="shared" si="2"/>
        <v>472.5</v>
      </c>
      <c r="J42" s="78">
        <f t="shared" si="2"/>
        <v>1120</v>
      </c>
      <c r="K42" s="78">
        <f t="shared" si="2"/>
        <v>606.83333333333337</v>
      </c>
      <c r="L42" s="78">
        <f t="shared" si="2"/>
        <v>1165</v>
      </c>
      <c r="M42" s="78">
        <f t="shared" si="2"/>
        <v>0</v>
      </c>
      <c r="N42" s="78">
        <f t="shared" si="2"/>
        <v>0</v>
      </c>
      <c r="O42" s="79">
        <f>SUM(C42:N42)</f>
        <v>3864.3333333333335</v>
      </c>
      <c r="P42" s="27" t="s">
        <v>254</v>
      </c>
      <c r="Q42" s="29">
        <v>3500</v>
      </c>
    </row>
    <row r="43" spans="2:17" x14ac:dyDescent="0.25">
      <c r="B43" s="27" t="s">
        <v>255</v>
      </c>
      <c r="C43" s="77"/>
      <c r="D43" s="77"/>
      <c r="E43" s="77"/>
      <c r="F43" s="78">
        <f t="shared" si="2"/>
        <v>0</v>
      </c>
      <c r="G43" s="78">
        <f t="shared" si="2"/>
        <v>140</v>
      </c>
      <c r="H43" s="78">
        <f t="shared" si="2"/>
        <v>270</v>
      </c>
      <c r="I43" s="78">
        <f t="shared" si="2"/>
        <v>270</v>
      </c>
      <c r="J43" s="78">
        <f t="shared" si="2"/>
        <v>280</v>
      </c>
      <c r="K43" s="78">
        <f t="shared" si="2"/>
        <v>0</v>
      </c>
      <c r="L43" s="78">
        <f t="shared" si="2"/>
        <v>0</v>
      </c>
      <c r="M43" s="78">
        <f t="shared" si="2"/>
        <v>0</v>
      </c>
      <c r="N43" s="78">
        <f t="shared" si="2"/>
        <v>0</v>
      </c>
      <c r="O43" s="80">
        <f>SUM(C43:N43)</f>
        <v>960</v>
      </c>
      <c r="P43" s="27" t="s">
        <v>255</v>
      </c>
      <c r="Q43" s="81">
        <v>920</v>
      </c>
    </row>
    <row r="44" spans="2:17" x14ac:dyDescent="0.25">
      <c r="B44" s="27" t="s">
        <v>256</v>
      </c>
      <c r="C44" s="78">
        <f t="shared" ref="C44:E45" si="3">C5*C$7</f>
        <v>780</v>
      </c>
      <c r="D44" s="78">
        <f t="shared" si="3"/>
        <v>862.5</v>
      </c>
      <c r="E44" s="78">
        <f t="shared" si="3"/>
        <v>120</v>
      </c>
      <c r="F44" s="78">
        <f>F5*F$7</f>
        <v>750</v>
      </c>
      <c r="G44" s="78">
        <f t="shared" si="2"/>
        <v>770</v>
      </c>
      <c r="H44" s="78">
        <f t="shared" si="2"/>
        <v>720</v>
      </c>
      <c r="I44" s="78">
        <f t="shared" si="2"/>
        <v>270</v>
      </c>
      <c r="J44" s="78">
        <f t="shared" si="2"/>
        <v>700</v>
      </c>
      <c r="K44" s="78">
        <f t="shared" si="2"/>
        <v>220.66666666666666</v>
      </c>
      <c r="L44" s="78">
        <f t="shared" si="2"/>
        <v>0</v>
      </c>
      <c r="M44" s="78">
        <f t="shared" si="2"/>
        <v>0</v>
      </c>
      <c r="N44" s="78">
        <f t="shared" si="2"/>
        <v>0</v>
      </c>
      <c r="O44" s="80">
        <f>SUM(C44:N44)</f>
        <v>5193.166666666667</v>
      </c>
      <c r="P44" s="27" t="s">
        <v>256</v>
      </c>
      <c r="Q44" s="29"/>
    </row>
    <row r="45" spans="2:17" ht="15.75" thickBot="1" x14ac:dyDescent="0.3">
      <c r="B45" s="27" t="s">
        <v>257</v>
      </c>
      <c r="C45" s="78">
        <f t="shared" si="3"/>
        <v>3120</v>
      </c>
      <c r="D45" s="78">
        <f t="shared" si="3"/>
        <v>862.5</v>
      </c>
      <c r="E45" s="78">
        <f t="shared" si="3"/>
        <v>30</v>
      </c>
      <c r="F45" s="77"/>
      <c r="G45" s="77"/>
      <c r="H45" s="77"/>
      <c r="I45" s="77"/>
      <c r="J45" s="77"/>
      <c r="K45" s="77"/>
      <c r="L45" s="77"/>
      <c r="M45" s="77"/>
      <c r="N45" s="77"/>
      <c r="O45" s="82">
        <f>SUM(C45:M45)</f>
        <v>4012.5</v>
      </c>
      <c r="P45" s="27" t="s">
        <v>257</v>
      </c>
      <c r="Q45" s="29"/>
    </row>
    <row r="46" spans="2:17" x14ac:dyDescent="0.25">
      <c r="O46" s="49">
        <f>SUM(O42:O45)</f>
        <v>14030</v>
      </c>
      <c r="P46" s="27" t="s">
        <v>258</v>
      </c>
    </row>
    <row r="47" spans="2:17" x14ac:dyDescent="0.25">
      <c r="B47" s="27" t="s">
        <v>259</v>
      </c>
      <c r="C47" s="83">
        <f>C7-3</f>
        <v>23</v>
      </c>
      <c r="D47" s="83">
        <f>D7-2</f>
        <v>9.5</v>
      </c>
      <c r="E47" s="83">
        <f>E7</f>
        <v>1</v>
      </c>
    </row>
    <row r="48" spans="2:17" x14ac:dyDescent="0.25">
      <c r="B48" s="27" t="s">
        <v>260</v>
      </c>
      <c r="C48" s="27">
        <f>C47*C5</f>
        <v>690</v>
      </c>
      <c r="D48" s="27">
        <f>D47*D5</f>
        <v>712.5</v>
      </c>
      <c r="E48" s="27">
        <f>E47*E5</f>
        <v>120</v>
      </c>
      <c r="F48" s="27">
        <f>F44</f>
        <v>750</v>
      </c>
      <c r="G48" s="27">
        <f t="shared" ref="G48:H48" si="4">G44</f>
        <v>770</v>
      </c>
      <c r="H48" s="27">
        <f t="shared" si="4"/>
        <v>720</v>
      </c>
      <c r="O48" s="27">
        <f>SUM(C48:N48)</f>
        <v>3762.5</v>
      </c>
      <c r="P48" s="27" t="s">
        <v>260</v>
      </c>
    </row>
    <row r="50" spans="3:5" x14ac:dyDescent="0.25">
      <c r="C50" s="84" t="s">
        <v>261</v>
      </c>
      <c r="D50" s="84"/>
      <c r="E50" s="84"/>
    </row>
  </sheetData>
  <pageMargins left="0.7" right="0.7" top="0.75" bottom="0.75" header="0.3" footer="0.3"/>
  <pageSetup paperSize="8" scale="55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Tab_Recherche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BOUCHE Nicolas</dc:creator>
  <cp:lastModifiedBy>LouReeD</cp:lastModifiedBy>
  <dcterms:created xsi:type="dcterms:W3CDTF">2020-03-20T08:19:44Z</dcterms:created>
  <dcterms:modified xsi:type="dcterms:W3CDTF">2020-03-21T21:09:07Z</dcterms:modified>
</cp:coreProperties>
</file>