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drawings/drawing2.xml" ContentType="application/vnd.openxmlformats-officedocument.drawing+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omments1.xml" ContentType="application/vnd.openxmlformats-officedocument.spreadsheetml.comments+xml"/>
  <Override PartName="/xl/drawings/drawing3.xml" ContentType="application/vnd.openxmlformats-officedocument.drawing+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trlProps/ctrlProp66.xml" ContentType="application/vnd.ms-excel.controlproperties+xml"/>
  <Override PartName="/xl/ctrlProps/ctrlProp67.xml" ContentType="application/vnd.ms-excel.controlproperties+xml"/>
  <Override PartName="/xl/ctrlProps/ctrlProp68.xml" ContentType="application/vnd.ms-excel.controlproperties+xml"/>
  <Override PartName="/xl/ctrlProps/ctrlProp69.xml" ContentType="application/vnd.ms-excel.controlproperties+xml"/>
  <Override PartName="/xl/ctrlProps/ctrlProp70.xml" ContentType="application/vnd.ms-excel.controlproperties+xml"/>
  <Override PartName="/xl/ctrlProps/ctrlProp71.xml" ContentType="application/vnd.ms-excel.controlproperties+xml"/>
  <Override PartName="/xl/comments2.xml" ContentType="application/vnd.openxmlformats-officedocument.spreadsheetml.comments+xml"/>
  <Override PartName="/xl/drawings/drawing4.xml" ContentType="application/vnd.openxmlformats-officedocument.drawing+xml"/>
  <Override PartName="/xl/ctrlProps/ctrlProp72.xml" ContentType="application/vnd.ms-excel.controlproperties+xml"/>
  <Override PartName="/xl/ctrlProps/ctrlProp73.xml" ContentType="application/vnd.ms-excel.controlproperties+xml"/>
  <Override PartName="/xl/ctrlProps/ctrlProp74.xml" ContentType="application/vnd.ms-excel.controlproperties+xml"/>
  <Override PartName="/xl/ctrlProps/ctrlProp75.xml" ContentType="application/vnd.ms-excel.controlproperties+xml"/>
  <Override PartName="/xl/ctrlProps/ctrlProp76.xml" ContentType="application/vnd.ms-excel.controlproperties+xml"/>
  <Override PartName="/xl/ctrlProps/ctrlProp77.xml" ContentType="application/vnd.ms-excel.controlproperties+xml"/>
  <Override PartName="/xl/ctrlProps/ctrlProp78.xml" ContentType="application/vnd.ms-excel.controlproperties+xml"/>
  <Override PartName="/xl/ctrlProps/ctrlProp79.xml" ContentType="application/vnd.ms-excel.controlproperties+xml"/>
  <Override PartName="/xl/ctrlProps/ctrlProp80.xml" ContentType="application/vnd.ms-excel.controlproperties+xml"/>
  <Override PartName="/xl/ctrlProps/ctrlProp81.xml" ContentType="application/vnd.ms-excel.controlproperties+xml"/>
  <Override PartName="/xl/ctrlProps/ctrlProp82.xml" ContentType="application/vnd.ms-excel.controlproperties+xml"/>
  <Override PartName="/xl/ctrlProps/ctrlProp83.xml" ContentType="application/vnd.ms-excel.controlproperties+xml"/>
  <Override PartName="/xl/ctrlProps/ctrlProp84.xml" ContentType="application/vnd.ms-excel.controlproperties+xml"/>
  <Override PartName="/xl/ctrlProps/ctrlProp85.xml" ContentType="application/vnd.ms-excel.controlproperties+xml"/>
  <Override PartName="/xl/ctrlProps/ctrlProp86.xml" ContentType="application/vnd.ms-excel.controlproperties+xml"/>
  <Override PartName="/xl/ctrlProps/ctrlProp87.xml" ContentType="application/vnd.ms-excel.controlproperties+xml"/>
  <Override PartName="/xl/ctrlProps/ctrlProp88.xml" ContentType="application/vnd.ms-excel.controlproperties+xml"/>
  <Override PartName="/xl/ctrlProps/ctrlProp89.xml" ContentType="application/vnd.ms-excel.controlproperties+xml"/>
  <Override PartName="/xl/ctrlProps/ctrlProp90.xml" ContentType="application/vnd.ms-excel.controlproperties+xml"/>
  <Override PartName="/xl/ctrlProps/ctrlProp91.xml" ContentType="application/vnd.ms-excel.controlproperties+xml"/>
  <Override PartName="/xl/ctrlProps/ctrlProp92.xml" ContentType="application/vnd.ms-excel.controlproperties+xml"/>
  <Override PartName="/xl/ctrlProps/ctrlProp93.xml" ContentType="application/vnd.ms-excel.controlproperties+xml"/>
  <Override PartName="/xl/comments3.xml" ContentType="application/vnd.openxmlformats-officedocument.spreadsheetml.comments+xml"/>
  <Override PartName="/xl/drawings/drawing5.xml" ContentType="application/vnd.openxmlformats-officedocument.drawing+xml"/>
  <Override PartName="/xl/ctrlProps/ctrlProp94.xml" ContentType="application/vnd.ms-excel.controlproperties+xml"/>
  <Override PartName="/xl/ctrlProps/ctrlProp95.xml" ContentType="application/vnd.ms-excel.controlproperties+xml"/>
  <Override PartName="/xl/ctrlProps/ctrlProp96.xml" ContentType="application/vnd.ms-excel.controlproperties+xml"/>
  <Override PartName="/xl/ctrlProps/ctrlProp97.xml" ContentType="application/vnd.ms-excel.controlproperties+xml"/>
  <Override PartName="/xl/ctrlProps/ctrlProp98.xml" ContentType="application/vnd.ms-excel.controlproperties+xml"/>
  <Override PartName="/xl/ctrlProps/ctrlProp99.xml" ContentType="application/vnd.ms-excel.controlproperties+xml"/>
  <Override PartName="/xl/ctrlProps/ctrlProp100.xml" ContentType="application/vnd.ms-excel.controlproperties+xml"/>
  <Override PartName="/xl/ctrlProps/ctrlProp101.xml" ContentType="application/vnd.ms-excel.controlproperties+xml"/>
  <Override PartName="/xl/ctrlProps/ctrlProp102.xml" ContentType="application/vnd.ms-excel.controlproperties+xml"/>
  <Override PartName="/xl/ctrlProps/ctrlProp103.xml" ContentType="application/vnd.ms-excel.controlproperties+xml"/>
  <Override PartName="/xl/ctrlProps/ctrlProp104.xml" ContentType="application/vnd.ms-excel.controlproperties+xml"/>
  <Override PartName="/xl/ctrlProps/ctrlProp105.xml" ContentType="application/vnd.ms-excel.controlproperties+xml"/>
  <Override PartName="/xl/ctrlProps/ctrlProp106.xml" ContentType="application/vnd.ms-excel.controlproperties+xml"/>
  <Override PartName="/xl/ctrlProps/ctrlProp107.xml" ContentType="application/vnd.ms-excel.controlproperties+xml"/>
  <Override PartName="/xl/ctrlProps/ctrlProp108.xml" ContentType="application/vnd.ms-excel.controlproperties+xml"/>
  <Override PartName="/xl/ctrlProps/ctrlProp109.xml" ContentType="application/vnd.ms-excel.controlproperties+xml"/>
  <Override PartName="/xl/ctrlProps/ctrlProp110.xml" ContentType="application/vnd.ms-excel.controlproperties+xml"/>
  <Override PartName="/xl/ctrlProps/ctrlProp111.xml" ContentType="application/vnd.ms-excel.controlproperties+xml"/>
  <Override PartName="/xl/ctrlProps/ctrlProp112.xml" ContentType="application/vnd.ms-excel.controlproperties+xml"/>
  <Override PartName="/xl/ctrlProps/ctrlProp113.xml" ContentType="application/vnd.ms-excel.controlproperties+xml"/>
  <Override PartName="/xl/ctrlProps/ctrlProp114.xml" ContentType="application/vnd.ms-excel.controlproperties+xml"/>
  <Override PartName="/xl/ctrlProps/ctrlProp115.xml" ContentType="application/vnd.ms-excel.controlproperties+xml"/>
  <Override PartName="/xl/comments4.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426" codeName="{DD97A8EA-9A9A-E61F-A557-7D5A7D7259CE}"/>
  <workbookPr codeName="ThisWorkbook" defaultThemeVersion="124226"/>
  <mc:AlternateContent xmlns:mc="http://schemas.openxmlformats.org/markup-compatibility/2006">
    <mc:Choice Requires="x15">
      <x15ac:absPath xmlns:x15ac="http://schemas.microsoft.com/office/spreadsheetml/2010/11/ac" url="C:\Users\loure.PC-LOUREED\Desktop\"/>
    </mc:Choice>
  </mc:AlternateContent>
  <xr:revisionPtr revIDLastSave="0" documentId="8_{B36838DD-ABE5-413E-9211-705A4852ACE0}" xr6:coauthVersionLast="47" xr6:coauthVersionMax="47" xr10:uidLastSave="{00000000-0000-0000-0000-000000000000}"/>
  <bookViews>
    <workbookView xWindow="-120" yWindow="-120" windowWidth="24240" windowHeight="13020" activeTab="2" xr2:uid="{00000000-000D-0000-FFFF-FFFF00000000}"/>
  </bookViews>
  <sheets>
    <sheet name="Système" sheetId="4" r:id="rId1"/>
    <sheet name="Rétro Planning de GANTT_Annuel" sheetId="5" r:id="rId2"/>
    <sheet name="Tâche1" sheetId="1" r:id="rId3"/>
    <sheet name="Tâche2" sheetId="6" r:id="rId4"/>
    <sheet name="TâcheX" sheetId="7" r:id="rId5"/>
  </sheets>
  <functionGroups builtInGroupCount="19"/>
  <definedNames>
    <definedName name="_2007" localSheetId="1">Système!$N$2:$N$451</definedName>
    <definedName name="_2007">Système!$N$2:$N$451</definedName>
    <definedName name="_CodeWE">Système!$F$10</definedName>
    <definedName name="_DD" localSheetId="1">Système!$C$2</definedName>
    <definedName name="_DD">Système!$C$2</definedName>
    <definedName name="_Livré" localSheetId="1">'Rétro Planning de GANTT_Annuel'!$BR$13</definedName>
    <definedName name="_Livré" localSheetId="3">Tâche2!$BR$13</definedName>
    <definedName name="_Livré" localSheetId="4">TâcheX!$BR$13</definedName>
    <definedName name="_Livré">Tâche1!$BR$13</definedName>
    <definedName name="_Lundi">Système!$B$3</definedName>
    <definedName name="_O" localSheetId="1">'Rétro Planning de GANTT_Annuel'!$H$5</definedName>
    <definedName name="_O" localSheetId="3">Tâche2!$H$5</definedName>
    <definedName name="_O" localSheetId="4">TâcheX!$H$5</definedName>
    <definedName name="_O">Tâche1!$H$5</definedName>
    <definedName name="_Res" localSheetId="1">OFFSET(Système!$A$1,1,,COUNTA(Système!$A:$A)-1,)</definedName>
    <definedName name="_Res">OFFSET(Système!$A$1,1,,COUNTA(Système!$A:$A)-1,)</definedName>
    <definedName name="_SD">Système!$B$2</definedName>
    <definedName name="An" localSheetId="1">Système!$C$6</definedName>
    <definedName name="An">Système!$C$6</definedName>
    <definedName name="Couleur_Vierge">Système!$L$1</definedName>
    <definedName name="Fériés" localSheetId="1">OFFSET(Système!$H$1,1,,COUNTA(Système!$H:$H)-1,)</definedName>
    <definedName name="Fériés">OFFSET(Système!$H$1,1,,COUNTA(Système!$H:$H)-1,)</definedName>
    <definedName name="Jours_chômés" localSheetId="1">Système!$F$2:$F$8</definedName>
    <definedName name="Jours_chômés">Système!$F$2:$F$8</definedName>
    <definedName name="Le_Mois">Système!$F$9</definedName>
    <definedName name="Les_Projets" localSheetId="1">OFFSET('Rétro Planning de GANTT_Annuel'!$BP$13,1,,COUNTA('Rétro Planning de GANTT_Annuel'!$BO:$BO)-1,)</definedName>
    <definedName name="Les_Projets" localSheetId="3">OFFSET(Tâche2!$BP$13,1,,COUNTA(Tâche2!$BO:$BO)-1,)</definedName>
    <definedName name="Les_Projets" localSheetId="4">OFFSET(TâcheX!$BP$13,1,,COUNTA(TâcheX!$BO:$BO)-1,)</definedName>
    <definedName name="Les_Projets">OFFSET(Tâche1!$BP$13,1,,COUNTA(Tâche1!$BO:$BO)-1,)</definedName>
    <definedName name="Les_Réf_Projets" localSheetId="1">OFFSET('Rétro Planning de GANTT_Annuel'!$BP$13,1,,COUNTA('Rétro Planning de GANTT_Annuel'!$BO:$BO)-1,2)</definedName>
    <definedName name="Les_Réf_Projets" localSheetId="3">OFFSET(Tâche2!$BP$13,1,,COUNTA(Tâche2!$BO:$BO)-1,2)</definedName>
    <definedName name="Les_Réf_Projets" localSheetId="4">OFFSET(TâcheX!$BP$13,1,,COUNTA(TâcheX!$BO:$BO)-1,2)</definedName>
    <definedName name="Les_Réf_Projets">OFFSET(Tâche1!$BP$13,1,,COUNTA(Tâche1!$BO:$BO)-1,2)</definedName>
    <definedName name="NB_Couleur">Système!$P$2</definedName>
    <definedName name="NB_Lignes" localSheetId="1">'Rétro Planning de GANTT_Annuel'!$BP$13</definedName>
    <definedName name="NB_Lignes" localSheetId="3">Tâche2!$BP$13</definedName>
    <definedName name="NB_Lignes" localSheetId="4">TâcheX!$BP$13</definedName>
    <definedName name="NB_Lignes">Tâche1!$BP$13</definedName>
    <definedName name="Pourcentage" localSheetId="1">'Rétro Planning de GANTT_Annuel'!$BN$2</definedName>
    <definedName name="Pourcentage" localSheetId="3">Tâche2!$BN$2</definedName>
    <definedName name="Pourcentage" localSheetId="4">TâcheX!$BN$2</definedName>
    <definedName name="Pourcentage">Tâche1!$BN$2</definedName>
    <definedName name="Premier_mois" localSheetId="1">Système!$C$4</definedName>
    <definedName name="Premier_mois">Système!$C$4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3" i="4" l="1"/>
  <c r="L13" i="5" s="1"/>
  <c r="B15" i="5" l="1"/>
  <c r="B16" i="5"/>
  <c r="B18" i="5"/>
  <c r="B19" i="5"/>
  <c r="BP33" i="7"/>
  <c r="B33" i="7"/>
  <c r="BT33" i="7" s="1"/>
  <c r="B32" i="7"/>
  <c r="BT32" i="7" s="1"/>
  <c r="BP31" i="7"/>
  <c r="B31" i="7"/>
  <c r="BT31" i="7" s="1"/>
  <c r="B30" i="7"/>
  <c r="BT30" i="7" s="1"/>
  <c r="BP29" i="7"/>
  <c r="B29" i="7"/>
  <c r="BT29" i="7" s="1"/>
  <c r="B28" i="7"/>
  <c r="BT28" i="7" s="1"/>
  <c r="BP27" i="7"/>
  <c r="B27" i="7"/>
  <c r="BT27" i="7" s="1"/>
  <c r="B26" i="7"/>
  <c r="BT26" i="7" s="1"/>
  <c r="BP25" i="7"/>
  <c r="B25" i="7"/>
  <c r="BT25" i="7" s="1"/>
  <c r="B24" i="7"/>
  <c r="BT24" i="7" s="1"/>
  <c r="BP23" i="7"/>
  <c r="B23" i="7"/>
  <c r="BT23" i="7" s="1"/>
  <c r="B22" i="7"/>
  <c r="BT22" i="7" s="1"/>
  <c r="BP21" i="7"/>
  <c r="B21" i="7"/>
  <c r="BT21" i="7" s="1"/>
  <c r="B20" i="7"/>
  <c r="BT20" i="7" s="1"/>
  <c r="BP19" i="7"/>
  <c r="B19" i="7"/>
  <c r="BT19" i="7" s="1"/>
  <c r="B18" i="7"/>
  <c r="BT18" i="7" s="1"/>
  <c r="BP17" i="7"/>
  <c r="B17" i="7"/>
  <c r="BT17" i="7" s="1"/>
  <c r="B16" i="7"/>
  <c r="BT16" i="7" s="1"/>
  <c r="BP15" i="7"/>
  <c r="B15" i="7"/>
  <c r="BT15" i="7" s="1"/>
  <c r="L13" i="7"/>
  <c r="M13" i="7" s="1"/>
  <c r="BP33" i="6"/>
  <c r="B33" i="6"/>
  <c r="BT33" i="6" s="1"/>
  <c r="B32" i="6"/>
  <c r="BT32" i="6" s="1"/>
  <c r="BP31" i="6"/>
  <c r="B31" i="6"/>
  <c r="BT31" i="6" s="1"/>
  <c r="B30" i="6"/>
  <c r="BT30" i="6" s="1"/>
  <c r="BP29" i="6"/>
  <c r="B29" i="6"/>
  <c r="BT29" i="6" s="1"/>
  <c r="B28" i="6"/>
  <c r="BT28" i="6" s="1"/>
  <c r="BP27" i="6"/>
  <c r="B27" i="6"/>
  <c r="BT27" i="6" s="1"/>
  <c r="B26" i="6"/>
  <c r="BT26" i="6" s="1"/>
  <c r="BP25" i="6"/>
  <c r="B25" i="6"/>
  <c r="BT25" i="6" s="1"/>
  <c r="B24" i="6"/>
  <c r="BT24" i="6" s="1"/>
  <c r="BP23" i="6"/>
  <c r="B23" i="6"/>
  <c r="BT23" i="6" s="1"/>
  <c r="B22" i="6"/>
  <c r="BT22" i="6" s="1"/>
  <c r="BP21" i="6"/>
  <c r="B21" i="6"/>
  <c r="BT21" i="6" s="1"/>
  <c r="B20" i="6"/>
  <c r="BT20" i="6" s="1"/>
  <c r="BP19" i="6"/>
  <c r="B19" i="6"/>
  <c r="BT19" i="6" s="1"/>
  <c r="B18" i="6"/>
  <c r="BT18" i="6" s="1"/>
  <c r="BP17" i="6"/>
  <c r="B17" i="6"/>
  <c r="BT17" i="6" s="1"/>
  <c r="B16" i="6"/>
  <c r="BT16" i="6" s="1"/>
  <c r="BP15" i="6"/>
  <c r="B15" i="6"/>
  <c r="BT15" i="6" s="1"/>
  <c r="BO14" i="7"/>
  <c r="BU14" i="7"/>
  <c r="BU14" i="6"/>
  <c r="BO14" i="6"/>
  <c r="L6" i="7" l="1"/>
  <c r="L4" i="7" s="1"/>
  <c r="L10" i="7"/>
  <c r="L12" i="7"/>
  <c r="N13" i="7"/>
  <c r="M12" i="7"/>
  <c r="M10" i="7"/>
  <c r="M6" i="7"/>
  <c r="M4" i="7" s="1"/>
  <c r="L13" i="6"/>
  <c r="M13" i="6" s="1"/>
  <c r="BP33" i="5"/>
  <c r="B33" i="5"/>
  <c r="BT33" i="5" s="1"/>
  <c r="B32" i="5"/>
  <c r="BT32" i="5" s="1"/>
  <c r="BP31" i="5"/>
  <c r="B31" i="5"/>
  <c r="BT31" i="5" s="1"/>
  <c r="B30" i="5"/>
  <c r="BT30" i="5" s="1"/>
  <c r="BP29" i="5"/>
  <c r="B28" i="5"/>
  <c r="BT28" i="5" s="1"/>
  <c r="BP27" i="5"/>
  <c r="B27" i="5"/>
  <c r="BT27" i="5" s="1"/>
  <c r="BP25" i="5"/>
  <c r="B25" i="5"/>
  <c r="BT25" i="5" s="1"/>
  <c r="B24" i="5"/>
  <c r="BT24" i="5" s="1"/>
  <c r="BP23" i="5"/>
  <c r="B22" i="5"/>
  <c r="BT22" i="5" s="1"/>
  <c r="BP21" i="5"/>
  <c r="B21" i="5"/>
  <c r="BT21" i="5" s="1"/>
  <c r="BP19" i="5"/>
  <c r="BT19" i="5"/>
  <c r="BP17" i="5"/>
  <c r="BO15" i="6"/>
  <c r="BO15" i="7"/>
  <c r="L10" i="6" l="1"/>
  <c r="L6" i="6"/>
  <c r="L4" i="6" s="1"/>
  <c r="L12" i="6"/>
  <c r="N12" i="7"/>
  <c r="N10" i="7"/>
  <c r="O13" i="7"/>
  <c r="N6" i="7"/>
  <c r="N4" i="7" s="1"/>
  <c r="N13" i="6"/>
  <c r="M12" i="6"/>
  <c r="M10" i="6"/>
  <c r="M6" i="6"/>
  <c r="M4" i="6" s="1"/>
  <c r="BN17" i="5"/>
  <c r="BO16" i="6"/>
  <c r="BO16" i="7"/>
  <c r="P13" i="7" l="1"/>
  <c r="O12" i="7"/>
  <c r="O10" i="7"/>
  <c r="O6" i="7"/>
  <c r="O4" i="7" s="1"/>
  <c r="N12" i="6"/>
  <c r="N10" i="6"/>
  <c r="O13" i="6"/>
  <c r="N6" i="6"/>
  <c r="N4" i="6" s="1"/>
  <c r="BN18" i="5"/>
  <c r="BO17" i="7"/>
  <c r="BO18" i="7"/>
  <c r="BO17" i="6"/>
  <c r="P12" i="7" l="1"/>
  <c r="P10" i="7"/>
  <c r="Q13" i="7"/>
  <c r="P6" i="7"/>
  <c r="P4" i="7" s="1"/>
  <c r="P13" i="6"/>
  <c r="O12" i="6"/>
  <c r="O10" i="6"/>
  <c r="O6" i="6"/>
  <c r="O4" i="6" s="1"/>
  <c r="BN16" i="5"/>
  <c r="BP15" i="5"/>
  <c r="BT15" i="5"/>
  <c r="BO18" i="6"/>
  <c r="BU14" i="5"/>
  <c r="BO19" i="7"/>
  <c r="R13" i="7" l="1"/>
  <c r="Q12" i="7"/>
  <c r="Q10" i="7"/>
  <c r="Q6" i="7"/>
  <c r="Q4" i="7" s="1"/>
  <c r="P12" i="6"/>
  <c r="P10" i="6"/>
  <c r="Q13" i="6"/>
  <c r="P6" i="6"/>
  <c r="P4" i="6" s="1"/>
  <c r="BN15" i="5"/>
  <c r="M13" i="5"/>
  <c r="B15" i="1"/>
  <c r="BT15" i="1" s="1"/>
  <c r="B16" i="1"/>
  <c r="BT16" i="1" s="1"/>
  <c r="B17" i="1"/>
  <c r="B18" i="1"/>
  <c r="BT18" i="1" s="1"/>
  <c r="B19" i="1"/>
  <c r="B20" i="1"/>
  <c r="BT20" i="1" s="1"/>
  <c r="BP33" i="1"/>
  <c r="BP31" i="1"/>
  <c r="BP29" i="1"/>
  <c r="BP27" i="1"/>
  <c r="BP25" i="1"/>
  <c r="B32" i="1"/>
  <c r="BT32" i="1" s="1"/>
  <c r="B31" i="1"/>
  <c r="BT31" i="1" s="1"/>
  <c r="B30" i="1"/>
  <c r="BT30" i="1" s="1"/>
  <c r="B29" i="1"/>
  <c r="BT29" i="1" s="1"/>
  <c r="B27" i="1"/>
  <c r="BT27" i="1" s="1"/>
  <c r="B26" i="1"/>
  <c r="BT26" i="1" s="1"/>
  <c r="B25" i="1"/>
  <c r="BT25" i="1" s="1"/>
  <c r="B23" i="1"/>
  <c r="BT23" i="1" s="1"/>
  <c r="B22" i="1"/>
  <c r="BT22" i="1" s="1"/>
  <c r="BP21" i="1"/>
  <c r="BP23" i="1"/>
  <c r="BP19" i="1"/>
  <c r="BP15" i="1"/>
  <c r="BP17" i="1"/>
  <c r="BO14" i="5"/>
  <c r="BO19" i="6"/>
  <c r="BO20" i="7"/>
  <c r="R12" i="7" l="1"/>
  <c r="R10" i="7"/>
  <c r="R6" i="7"/>
  <c r="R4" i="7" s="1"/>
  <c r="S13" i="7"/>
  <c r="R13" i="6"/>
  <c r="Q12" i="6"/>
  <c r="Q10" i="6"/>
  <c r="Q6" i="6"/>
  <c r="Q4" i="6" s="1"/>
  <c r="L10" i="5"/>
  <c r="L6" i="5"/>
  <c r="L4" i="5" s="1"/>
  <c r="L12" i="5"/>
  <c r="M12" i="5"/>
  <c r="M10" i="5"/>
  <c r="M6" i="5"/>
  <c r="M4" i="5" s="1"/>
  <c r="N13" i="5"/>
  <c r="M2" i="4"/>
  <c r="M3" i="4" s="1"/>
  <c r="M4" i="4" s="1"/>
  <c r="M5" i="4" s="1"/>
  <c r="M6" i="4" s="1"/>
  <c r="M7" i="4" s="1"/>
  <c r="M8" i="4" s="1"/>
  <c r="M9" i="4" s="1"/>
  <c r="M10" i="4" s="1"/>
  <c r="M11" i="4" s="1"/>
  <c r="M12" i="4" s="1"/>
  <c r="M13" i="4" s="1"/>
  <c r="M14" i="4" s="1"/>
  <c r="M15" i="4" s="1"/>
  <c r="M16" i="4" s="1"/>
  <c r="M17" i="4" s="1"/>
  <c r="M18" i="4" s="1"/>
  <c r="M19" i="4" s="1"/>
  <c r="M20" i="4" s="1"/>
  <c r="M21" i="4" s="1"/>
  <c r="M22" i="4" s="1"/>
  <c r="M23" i="4" s="1"/>
  <c r="M24" i="4" s="1"/>
  <c r="M25" i="4" s="1"/>
  <c r="M26" i="4" s="1"/>
  <c r="M27" i="4" s="1"/>
  <c r="M28" i="4" s="1"/>
  <c r="M29" i="4" s="1"/>
  <c r="M30" i="4" s="1"/>
  <c r="M31" i="4" s="1"/>
  <c r="M32" i="4" s="1"/>
  <c r="M33" i="4" s="1"/>
  <c r="M34" i="4" s="1"/>
  <c r="M35" i="4" s="1"/>
  <c r="M36" i="4" s="1"/>
  <c r="M37" i="4" s="1"/>
  <c r="M38" i="4" s="1"/>
  <c r="M39" i="4" s="1"/>
  <c r="M40" i="4" s="1"/>
  <c r="M41" i="4" s="1"/>
  <c r="M42" i="4" s="1"/>
  <c r="M43" i="4" s="1"/>
  <c r="M44" i="4" s="1"/>
  <c r="M45" i="4" s="1"/>
  <c r="M46" i="4" s="1"/>
  <c r="M47" i="4" s="1"/>
  <c r="M48" i="4" s="1"/>
  <c r="M49" i="4" s="1"/>
  <c r="M50" i="4" s="1"/>
  <c r="M51" i="4" s="1"/>
  <c r="M52" i="4" s="1"/>
  <c r="M53" i="4" s="1"/>
  <c r="M54" i="4" s="1"/>
  <c r="M55" i="4" s="1"/>
  <c r="O55" i="4" s="1"/>
  <c r="N394" i="4"/>
  <c r="N395" i="4"/>
  <c r="N396" i="4"/>
  <c r="N397" i="4"/>
  <c r="N398" i="4"/>
  <c r="N399" i="4"/>
  <c r="N400" i="4"/>
  <c r="N401" i="4"/>
  <c r="N402" i="4"/>
  <c r="N403" i="4"/>
  <c r="N404" i="4"/>
  <c r="N405" i="4"/>
  <c r="N406" i="4"/>
  <c r="N407" i="4"/>
  <c r="N408" i="4"/>
  <c r="N409" i="4"/>
  <c r="N410" i="4"/>
  <c r="N411" i="4"/>
  <c r="N412" i="4"/>
  <c r="N413" i="4"/>
  <c r="N414" i="4"/>
  <c r="N415" i="4"/>
  <c r="N416" i="4"/>
  <c r="N417" i="4"/>
  <c r="N418" i="4"/>
  <c r="N419" i="4"/>
  <c r="N420" i="4"/>
  <c r="N421" i="4"/>
  <c r="N422" i="4"/>
  <c r="N423" i="4"/>
  <c r="N424" i="4"/>
  <c r="N425" i="4"/>
  <c r="N426" i="4"/>
  <c r="N427" i="4"/>
  <c r="N428" i="4"/>
  <c r="N429" i="4"/>
  <c r="N430" i="4"/>
  <c r="N431" i="4"/>
  <c r="N432" i="4"/>
  <c r="N433" i="4"/>
  <c r="N434" i="4"/>
  <c r="N435" i="4"/>
  <c r="N436" i="4"/>
  <c r="N437" i="4"/>
  <c r="N438" i="4"/>
  <c r="N439" i="4"/>
  <c r="N440" i="4"/>
  <c r="N441" i="4"/>
  <c r="N442" i="4"/>
  <c r="N443" i="4"/>
  <c r="N444" i="4"/>
  <c r="N445" i="4"/>
  <c r="N446" i="4"/>
  <c r="N447" i="4"/>
  <c r="N448" i="4"/>
  <c r="N449" i="4"/>
  <c r="N450" i="4"/>
  <c r="N451" i="4"/>
  <c r="L13" i="1"/>
  <c r="BO21" i="7"/>
  <c r="BO20" i="6"/>
  <c r="BO15" i="5"/>
  <c r="T13" i="7" l="1"/>
  <c r="S12" i="7"/>
  <c r="S10" i="7"/>
  <c r="S6" i="7"/>
  <c r="S4" i="7" s="1"/>
  <c r="R12" i="6"/>
  <c r="R10" i="6"/>
  <c r="S13" i="6"/>
  <c r="R6" i="6"/>
  <c r="R4" i="6" s="1"/>
  <c r="O13" i="5"/>
  <c r="N12" i="5"/>
  <c r="N10" i="5"/>
  <c r="N6" i="5"/>
  <c r="N4" i="5" s="1"/>
  <c r="L12" i="1"/>
  <c r="L10" i="1"/>
  <c r="M56" i="4"/>
  <c r="O53" i="4"/>
  <c r="O51" i="4"/>
  <c r="O49" i="4"/>
  <c r="O47" i="4"/>
  <c r="O45" i="4"/>
  <c r="O43" i="4"/>
  <c r="O41" i="4"/>
  <c r="O39" i="4"/>
  <c r="O37" i="4"/>
  <c r="O35" i="4"/>
  <c r="O33" i="4"/>
  <c r="O31" i="4"/>
  <c r="O29" i="4"/>
  <c r="O27" i="4"/>
  <c r="O25" i="4"/>
  <c r="O23" i="4"/>
  <c r="O21" i="4"/>
  <c r="O19" i="4"/>
  <c r="O17" i="4"/>
  <c r="O15" i="4"/>
  <c r="O13" i="4"/>
  <c r="O11" i="4"/>
  <c r="O9" i="4"/>
  <c r="O7" i="4"/>
  <c r="O5" i="4"/>
  <c r="O3" i="4"/>
  <c r="O2" i="4"/>
  <c r="O54" i="4"/>
  <c r="O52" i="4"/>
  <c r="O50" i="4"/>
  <c r="O48" i="4"/>
  <c r="O46" i="4"/>
  <c r="O44" i="4"/>
  <c r="O42" i="4"/>
  <c r="O40" i="4"/>
  <c r="O38" i="4"/>
  <c r="O36" i="4"/>
  <c r="O34" i="4"/>
  <c r="O32" i="4"/>
  <c r="O30" i="4"/>
  <c r="O28" i="4"/>
  <c r="O26" i="4"/>
  <c r="O24" i="4"/>
  <c r="O22" i="4"/>
  <c r="O20" i="4"/>
  <c r="O18" i="4"/>
  <c r="O16" i="4"/>
  <c r="O14" i="4"/>
  <c r="O12" i="4"/>
  <c r="O10" i="4"/>
  <c r="O8" i="4"/>
  <c r="O6" i="4"/>
  <c r="O4" i="4"/>
  <c r="M13" i="1"/>
  <c r="M6" i="1" s="1"/>
  <c r="L6" i="1"/>
  <c r="L4" i="1" s="1"/>
  <c r="BO16" i="5"/>
  <c r="BO22" i="7"/>
  <c r="BO21" i="6"/>
  <c r="T12" i="7" l="1"/>
  <c r="T10" i="7"/>
  <c r="U13" i="7"/>
  <c r="T6" i="7"/>
  <c r="T4" i="7" s="1"/>
  <c r="T13" i="6"/>
  <c r="S12" i="6"/>
  <c r="S10" i="6"/>
  <c r="S6" i="6"/>
  <c r="S4" i="6" s="1"/>
  <c r="O12" i="5"/>
  <c r="O10" i="5"/>
  <c r="O6" i="5"/>
  <c r="O4" i="5" s="1"/>
  <c r="P13" i="5"/>
  <c r="M4" i="1"/>
  <c r="M10" i="1"/>
  <c r="M57" i="4"/>
  <c r="O56" i="4"/>
  <c r="M12" i="1"/>
  <c r="N13" i="1"/>
  <c r="F10" i="4"/>
  <c r="BO22" i="6"/>
  <c r="BO17" i="5"/>
  <c r="BO23" i="7"/>
  <c r="V13" i="7" l="1"/>
  <c r="U12" i="7"/>
  <c r="U10" i="7"/>
  <c r="U6" i="7"/>
  <c r="U4" i="7" s="1"/>
  <c r="T12" i="6"/>
  <c r="T10" i="6"/>
  <c r="U13" i="6"/>
  <c r="T6" i="6"/>
  <c r="T4" i="6" s="1"/>
  <c r="Q13" i="5"/>
  <c r="P12" i="5"/>
  <c r="P10" i="5"/>
  <c r="P6" i="5"/>
  <c r="P4" i="5" s="1"/>
  <c r="N10" i="1"/>
  <c r="N6" i="1"/>
  <c r="N4" i="1" s="1"/>
  <c r="O13" i="1"/>
  <c r="M58" i="4"/>
  <c r="O57" i="4"/>
  <c r="N12" i="1"/>
  <c r="BO18" i="5"/>
  <c r="BO23" i="6"/>
  <c r="BO24" i="7"/>
  <c r="V12" i="7" l="1"/>
  <c r="V10" i="7"/>
  <c r="V6" i="7"/>
  <c r="V4" i="7" s="1"/>
  <c r="W13" i="7"/>
  <c r="V13" i="6"/>
  <c r="U12" i="6"/>
  <c r="U10" i="6"/>
  <c r="U6" i="6"/>
  <c r="U4" i="6" s="1"/>
  <c r="Q12" i="5"/>
  <c r="Q10" i="5"/>
  <c r="Q6" i="5"/>
  <c r="Q4" i="5" s="1"/>
  <c r="R13" i="5"/>
  <c r="P13" i="1"/>
  <c r="P6" i="1" s="1"/>
  <c r="P4" i="1" s="1"/>
  <c r="O6" i="1"/>
  <c r="O4" i="1" s="1"/>
  <c r="O10" i="1"/>
  <c r="O12" i="1"/>
  <c r="M59" i="4"/>
  <c r="O58" i="4"/>
  <c r="C6" i="4"/>
  <c r="J12" i="4" s="1"/>
  <c r="H12" i="4" s="1"/>
  <c r="N382" i="4" s="1"/>
  <c r="C4" i="4"/>
  <c r="F8" i="4"/>
  <c r="F7" i="4"/>
  <c r="F6" i="4"/>
  <c r="F5" i="4"/>
  <c r="F4" i="4"/>
  <c r="F3" i="4"/>
  <c r="F2" i="4"/>
  <c r="D1" i="4"/>
  <c r="BO25" i="7"/>
  <c r="BO24" i="6"/>
  <c r="BO19" i="5"/>
  <c r="P10" i="1" l="1"/>
  <c r="X13" i="7"/>
  <c r="W12" i="7"/>
  <c r="W10" i="7"/>
  <c r="W6" i="7"/>
  <c r="W4" i="7" s="1"/>
  <c r="V12" i="6"/>
  <c r="V10" i="6"/>
  <c r="W13" i="6"/>
  <c r="V6" i="6"/>
  <c r="V4" i="6" s="1"/>
  <c r="Q13" i="1"/>
  <c r="Q6" i="1" s="1"/>
  <c r="Q4" i="1" s="1"/>
  <c r="S13" i="5"/>
  <c r="R12" i="5"/>
  <c r="R10" i="5"/>
  <c r="R6" i="5"/>
  <c r="R4" i="5" s="1"/>
  <c r="P12" i="1"/>
  <c r="M60" i="4"/>
  <c r="N60" i="4" s="1" a="1"/>
  <c r="N60" i="4" s="1"/>
  <c r="O59" i="4"/>
  <c r="N59" i="4" a="1"/>
  <c r="N59" i="4" s="1"/>
  <c r="N56" i="4" a="1"/>
  <c r="N56" i="4" s="1"/>
  <c r="N57" i="4" a="1"/>
  <c r="N57" i="4" s="1"/>
  <c r="N58" i="4" a="1"/>
  <c r="N58" i="4" s="1"/>
  <c r="N53" i="4" a="1"/>
  <c r="N53" i="4" s="1"/>
  <c r="N49" i="4" a="1"/>
  <c r="N49" i="4" s="1"/>
  <c r="N45" i="4" a="1"/>
  <c r="N45" i="4" s="1"/>
  <c r="N41" i="4" a="1"/>
  <c r="N41" i="4" s="1"/>
  <c r="N37" i="4" a="1"/>
  <c r="N37" i="4" s="1"/>
  <c r="N33" i="4" a="1"/>
  <c r="N33" i="4" s="1"/>
  <c r="N29" i="4" a="1"/>
  <c r="N29" i="4" s="1"/>
  <c r="N25" i="4" a="1"/>
  <c r="N25" i="4" s="1"/>
  <c r="N21" i="4" a="1"/>
  <c r="N21" i="4" s="1"/>
  <c r="N17" i="4" a="1"/>
  <c r="N17" i="4" s="1"/>
  <c r="N13" i="4" a="1"/>
  <c r="N13" i="4" s="1"/>
  <c r="N9" i="4" a="1"/>
  <c r="N9" i="4" s="1"/>
  <c r="N5" i="4" a="1"/>
  <c r="N5" i="4" s="1"/>
  <c r="N2" i="4" a="1"/>
  <c r="N2" i="4" s="1"/>
  <c r="N52" i="4" a="1"/>
  <c r="N52" i="4" s="1"/>
  <c r="N48" i="4" a="1"/>
  <c r="N48" i="4" s="1"/>
  <c r="N44" i="4" a="1"/>
  <c r="N44" i="4" s="1"/>
  <c r="N40" i="4" a="1"/>
  <c r="N40" i="4" s="1"/>
  <c r="N36" i="4" a="1"/>
  <c r="N36" i="4" s="1"/>
  <c r="N32" i="4" a="1"/>
  <c r="N32" i="4" s="1"/>
  <c r="N28" i="4" a="1"/>
  <c r="N28" i="4" s="1"/>
  <c r="N24" i="4" a="1"/>
  <c r="N24" i="4" s="1"/>
  <c r="N20" i="4" a="1"/>
  <c r="N20" i="4" s="1"/>
  <c r="N16" i="4" a="1"/>
  <c r="N16" i="4" s="1"/>
  <c r="N12" i="4" a="1"/>
  <c r="N12" i="4" s="1"/>
  <c r="N8" i="4" a="1"/>
  <c r="N8" i="4" s="1"/>
  <c r="N55" i="4" a="1"/>
  <c r="N55" i="4" s="1"/>
  <c r="N51" i="4" a="1"/>
  <c r="N51" i="4" s="1"/>
  <c r="N47" i="4" a="1"/>
  <c r="N47" i="4" s="1"/>
  <c r="N43" i="4" a="1"/>
  <c r="N43" i="4" s="1"/>
  <c r="N39" i="4" a="1"/>
  <c r="N39" i="4" s="1"/>
  <c r="N35" i="4" a="1"/>
  <c r="N35" i="4" s="1"/>
  <c r="N31" i="4" a="1"/>
  <c r="N31" i="4" s="1"/>
  <c r="N27" i="4" a="1"/>
  <c r="N27" i="4" s="1"/>
  <c r="N23" i="4" a="1"/>
  <c r="N23" i="4" s="1"/>
  <c r="N19" i="4" a="1"/>
  <c r="N19" i="4" s="1"/>
  <c r="N15" i="4" a="1"/>
  <c r="N15" i="4" s="1"/>
  <c r="N11" i="4" a="1"/>
  <c r="N11" i="4" s="1"/>
  <c r="N7" i="4" a="1"/>
  <c r="N7" i="4" s="1"/>
  <c r="N3" i="4" a="1"/>
  <c r="N3" i="4" s="1"/>
  <c r="N54" i="4" a="1"/>
  <c r="N54" i="4" s="1"/>
  <c r="N50" i="4" a="1"/>
  <c r="N50" i="4" s="1"/>
  <c r="N46" i="4" a="1"/>
  <c r="N46" i="4" s="1"/>
  <c r="N42" i="4" a="1"/>
  <c r="N42" i="4" s="1"/>
  <c r="N38" i="4" a="1"/>
  <c r="N38" i="4" s="1"/>
  <c r="N34" i="4" a="1"/>
  <c r="N34" i="4" s="1"/>
  <c r="N30" i="4" a="1"/>
  <c r="N30" i="4" s="1"/>
  <c r="N26" i="4" a="1"/>
  <c r="N26" i="4" s="1"/>
  <c r="N22" i="4" a="1"/>
  <c r="N22" i="4" s="1"/>
  <c r="N18" i="4" a="1"/>
  <c r="N18" i="4" s="1"/>
  <c r="N14" i="4" a="1"/>
  <c r="N14" i="4" s="1"/>
  <c r="N10" i="4" a="1"/>
  <c r="N10" i="4" s="1"/>
  <c r="N6" i="4" a="1"/>
  <c r="N6" i="4" s="1"/>
  <c r="N4" i="4" a="1"/>
  <c r="N4" i="4" s="1"/>
  <c r="J23" i="4"/>
  <c r="H23" i="4" s="1"/>
  <c r="N393" i="4" s="1"/>
  <c r="G2" i="4"/>
  <c r="K2" i="4" s="1"/>
  <c r="G3" i="4"/>
  <c r="J14" i="4" s="1"/>
  <c r="H14" i="4" s="1"/>
  <c r="N384" i="4" s="1"/>
  <c r="G11" i="4"/>
  <c r="J22" i="4" s="1"/>
  <c r="H22" i="4" s="1"/>
  <c r="N392" i="4" s="1"/>
  <c r="G9" i="4"/>
  <c r="J20" i="4" s="1"/>
  <c r="H20" i="4" s="1"/>
  <c r="N390" i="4" s="1"/>
  <c r="G4" i="4"/>
  <c r="J15" i="4" s="1"/>
  <c r="H15" i="4" s="1"/>
  <c r="N385" i="4" s="1"/>
  <c r="G5" i="4"/>
  <c r="J16" i="4" s="1"/>
  <c r="H16" i="4" s="1"/>
  <c r="N386" i="4" s="1"/>
  <c r="G6" i="4"/>
  <c r="J6" i="4" s="1"/>
  <c r="H6" i="4" s="1"/>
  <c r="N376" i="4" s="1"/>
  <c r="G7" i="4"/>
  <c r="J18" i="4" s="1"/>
  <c r="H18" i="4" s="1"/>
  <c r="N388" i="4" s="1"/>
  <c r="G8" i="4"/>
  <c r="J8" i="4" s="1"/>
  <c r="H8" i="4" s="1"/>
  <c r="N378" i="4" s="1"/>
  <c r="F9" i="4"/>
  <c r="G10" i="4"/>
  <c r="J21" i="4" s="1"/>
  <c r="H21" i="4" s="1"/>
  <c r="N391" i="4" s="1"/>
  <c r="BU14" i="1"/>
  <c r="BO26" i="7"/>
  <c r="BO25" i="6"/>
  <c r="BO20" i="5"/>
  <c r="Q12" i="1" l="1"/>
  <c r="X12" i="7"/>
  <c r="X10" i="7"/>
  <c r="Y13" i="7"/>
  <c r="X6" i="7"/>
  <c r="X4" i="7" s="1"/>
  <c r="X13" i="6"/>
  <c r="W12" i="6"/>
  <c r="W10" i="6"/>
  <c r="W6" i="6"/>
  <c r="W4" i="6" s="1"/>
  <c r="R13" i="1"/>
  <c r="R6" i="1" s="1"/>
  <c r="R4" i="1" s="1"/>
  <c r="Q10" i="1"/>
  <c r="S12" i="5"/>
  <c r="S10" i="5"/>
  <c r="S6" i="5"/>
  <c r="S4" i="5" s="1"/>
  <c r="T13" i="5"/>
  <c r="J4" i="4"/>
  <c r="H4" i="4" s="1"/>
  <c r="N374" i="4" s="1"/>
  <c r="J3" i="4"/>
  <c r="H3" i="4" s="1"/>
  <c r="N373" i="4" s="1"/>
  <c r="M61" i="4"/>
  <c r="O60" i="4"/>
  <c r="J5" i="4"/>
  <c r="H5" i="4" s="1"/>
  <c r="N375" i="4" s="1"/>
  <c r="J2" i="4"/>
  <c r="H2" i="4" s="1"/>
  <c r="J13" i="4"/>
  <c r="H13" i="4" s="1"/>
  <c r="N383" i="4" s="1"/>
  <c r="J7" i="4"/>
  <c r="H7" i="4" s="1"/>
  <c r="N377" i="4" s="1"/>
  <c r="K13" i="4"/>
  <c r="J17" i="4"/>
  <c r="H17" i="4" s="1"/>
  <c r="N387" i="4" s="1"/>
  <c r="J9" i="4"/>
  <c r="H9" i="4" s="1"/>
  <c r="N379" i="4" s="1"/>
  <c r="K22" i="4"/>
  <c r="K11" i="4"/>
  <c r="J11" i="4"/>
  <c r="H11" i="4" s="1"/>
  <c r="N381" i="4" s="1"/>
  <c r="J19" i="4"/>
  <c r="H19" i="4" s="1"/>
  <c r="N389" i="4" s="1"/>
  <c r="J10" i="4"/>
  <c r="H10" i="4" s="1"/>
  <c r="N380" i="4" s="1"/>
  <c r="BO27" i="7"/>
  <c r="BO21" i="5"/>
  <c r="BO22" i="5" s="1"/>
  <c r="BO26" i="6"/>
  <c r="M1" i="7" l="1" a="1"/>
  <c r="M1" i="7" s="1"/>
  <c r="L1" i="7" a="1"/>
  <c r="L1" i="7" s="1"/>
  <c r="N1" i="7" a="1"/>
  <c r="N1" i="7" s="1"/>
  <c r="O1" i="7" a="1"/>
  <c r="O1" i="7" s="1"/>
  <c r="P1" i="7" a="1"/>
  <c r="P1" i="7" s="1"/>
  <c r="Q1" i="7" a="1"/>
  <c r="Q1" i="7" s="1"/>
  <c r="R1" i="7" a="1"/>
  <c r="R1" i="7" s="1"/>
  <c r="S1" i="7" a="1"/>
  <c r="S1" i="7" s="1"/>
  <c r="T1" i="7" a="1"/>
  <c r="T1" i="7" s="1"/>
  <c r="U1" i="7" a="1"/>
  <c r="U1" i="7" s="1"/>
  <c r="V1" i="7" a="1"/>
  <c r="V1" i="7" s="1"/>
  <c r="W1" i="7" a="1"/>
  <c r="W1" i="7" s="1"/>
  <c r="Z13" i="7"/>
  <c r="Y12" i="7"/>
  <c r="Y10" i="7"/>
  <c r="Y6" i="7"/>
  <c r="Y4" i="7" s="1"/>
  <c r="Y1" i="7" a="1"/>
  <c r="Y1" i="7" s="1"/>
  <c r="X1" i="7" a="1"/>
  <c r="X1" i="7" s="1"/>
  <c r="N372" i="4"/>
  <c r="L1" i="6" a="1"/>
  <c r="L1" i="6" s="1"/>
  <c r="M1" i="6" a="1"/>
  <c r="M1" i="6" s="1"/>
  <c r="N1" i="6" a="1"/>
  <c r="N1" i="6" s="1"/>
  <c r="O1" i="6" a="1"/>
  <c r="O1" i="6" s="1"/>
  <c r="P1" i="6" a="1"/>
  <c r="P1" i="6" s="1"/>
  <c r="M1" i="5" a="1"/>
  <c r="M1" i="5" s="1"/>
  <c r="L1" i="5" a="1"/>
  <c r="L1" i="5" s="1"/>
  <c r="Q1" i="6" a="1"/>
  <c r="Q1" i="6" s="1"/>
  <c r="R1" i="6" a="1"/>
  <c r="R1" i="6" s="1"/>
  <c r="N1" i="5" a="1"/>
  <c r="N1" i="5" s="1"/>
  <c r="S1" i="6" a="1"/>
  <c r="S1" i="6" s="1"/>
  <c r="O1" i="5" a="1"/>
  <c r="O1" i="5" s="1"/>
  <c r="T1" i="6" a="1"/>
  <c r="T1" i="6" s="1"/>
  <c r="P1" i="5" a="1"/>
  <c r="P1" i="5" s="1"/>
  <c r="U1" i="6" a="1"/>
  <c r="U1" i="6" s="1"/>
  <c r="Q1" i="5" a="1"/>
  <c r="Q1" i="5" s="1"/>
  <c r="V1" i="6" a="1"/>
  <c r="V1" i="6" s="1"/>
  <c r="R1" i="5" a="1"/>
  <c r="R1" i="5" s="1"/>
  <c r="W1" i="6" a="1"/>
  <c r="W1" i="6" s="1"/>
  <c r="X12" i="6"/>
  <c r="X10" i="6"/>
  <c r="X1" i="6" a="1"/>
  <c r="X1" i="6" s="1"/>
  <c r="Y13" i="6"/>
  <c r="X6" i="6"/>
  <c r="X4" i="6" s="1"/>
  <c r="S1" i="5" a="1"/>
  <c r="S1" i="5" s="1"/>
  <c r="S13" i="1"/>
  <c r="S6" i="1" s="1"/>
  <c r="S4" i="1" s="1"/>
  <c r="R12" i="1"/>
  <c r="R10" i="1"/>
  <c r="U13" i="5"/>
  <c r="T12" i="5"/>
  <c r="T10" i="5"/>
  <c r="T6" i="5"/>
  <c r="T4" i="5" s="1"/>
  <c r="T1" i="5" a="1"/>
  <c r="T1" i="5" s="1"/>
  <c r="S10" i="1"/>
  <c r="M62" i="4"/>
  <c r="O61" i="4"/>
  <c r="N61" i="4" a="1"/>
  <c r="N61" i="4" s="1"/>
  <c r="L1" i="1" a="1"/>
  <c r="L1" i="1" s="1"/>
  <c r="BO23" i="5"/>
  <c r="BO28" i="7"/>
  <c r="BO24" i="5"/>
  <c r="BO27" i="6"/>
  <c r="S12" i="1" l="1"/>
  <c r="Z12" i="7"/>
  <c r="Z10" i="7"/>
  <c r="Z6" i="7"/>
  <c r="Z4" i="7" s="1"/>
  <c r="AA13" i="7"/>
  <c r="Z1" i="7" a="1"/>
  <c r="Z1" i="7" s="1"/>
  <c r="Z13" i="6"/>
  <c r="Y1" i="6" a="1"/>
  <c r="Y1" i="6" s="1"/>
  <c r="Y12" i="6"/>
  <c r="Y10" i="6"/>
  <c r="Y6" i="6"/>
  <c r="Y4" i="6" s="1"/>
  <c r="T13" i="1"/>
  <c r="T6" i="1" s="1"/>
  <c r="T4" i="1" s="1"/>
  <c r="U12" i="5"/>
  <c r="U10" i="5"/>
  <c r="U6" i="5"/>
  <c r="U4" i="5" s="1"/>
  <c r="U1" i="5" a="1"/>
  <c r="U1" i="5" s="1"/>
  <c r="V13" i="5"/>
  <c r="M63" i="4"/>
  <c r="O62" i="4"/>
  <c r="N62" i="4" a="1"/>
  <c r="N62" i="4" s="1"/>
  <c r="M1" i="1" a="1"/>
  <c r="M1" i="1" s="1"/>
  <c r="N1" i="1" a="1"/>
  <c r="N1" i="1" s="1"/>
  <c r="BO29" i="7"/>
  <c r="BO28" i="6"/>
  <c r="BO25" i="5"/>
  <c r="T10" i="1" l="1"/>
  <c r="T12" i="1"/>
  <c r="AB13" i="7"/>
  <c r="AA12" i="7"/>
  <c r="AA10" i="7"/>
  <c r="AA6" i="7"/>
  <c r="AA4" i="7" s="1"/>
  <c r="AA1" i="7" a="1"/>
  <c r="AA1" i="7" s="1"/>
  <c r="Z12" i="6"/>
  <c r="Z10" i="6"/>
  <c r="Z1" i="6" a="1"/>
  <c r="Z1" i="6" s="1"/>
  <c r="AA13" i="6"/>
  <c r="Z6" i="6"/>
  <c r="Z4" i="6" s="1"/>
  <c r="U13" i="1"/>
  <c r="U6" i="1" s="1"/>
  <c r="U4" i="1" s="1"/>
  <c r="W13" i="5"/>
  <c r="V12" i="5"/>
  <c r="V10" i="5"/>
  <c r="V6" i="5"/>
  <c r="V4" i="5" s="1"/>
  <c r="V1" i="5" a="1"/>
  <c r="V1" i="5" s="1"/>
  <c r="M64" i="4"/>
  <c r="O63" i="4"/>
  <c r="N63" i="4" a="1"/>
  <c r="N63" i="4" s="1"/>
  <c r="O1" i="1" a="1"/>
  <c r="O1" i="1" s="1"/>
  <c r="BO30" i="7"/>
  <c r="BO29" i="6"/>
  <c r="BO26" i="5"/>
  <c r="U12" i="1" l="1"/>
  <c r="U10" i="1"/>
  <c r="AB12" i="7"/>
  <c r="AB10" i="7"/>
  <c r="AC13" i="7"/>
  <c r="AB6" i="7"/>
  <c r="AB4" i="7" s="1"/>
  <c r="AB1" i="7" a="1"/>
  <c r="AB1" i="7" s="1"/>
  <c r="AB13" i="6"/>
  <c r="AA1" i="6" a="1"/>
  <c r="AA1" i="6" s="1"/>
  <c r="AA12" i="6"/>
  <c r="AA10" i="6"/>
  <c r="AA6" i="6"/>
  <c r="AA4" i="6" s="1"/>
  <c r="V13" i="1"/>
  <c r="V6" i="1" s="1"/>
  <c r="V4" i="1" s="1"/>
  <c r="W12" i="5"/>
  <c r="W10" i="5"/>
  <c r="W6" i="5"/>
  <c r="W4" i="5" s="1"/>
  <c r="W1" i="5" a="1"/>
  <c r="W1" i="5" s="1"/>
  <c r="X13" i="5"/>
  <c r="M65" i="4"/>
  <c r="O64" i="4"/>
  <c r="N64" i="4" a="1"/>
  <c r="N64" i="4" s="1"/>
  <c r="P1" i="1" a="1"/>
  <c r="P1" i="1" s="1"/>
  <c r="BO27" i="5"/>
  <c r="BO30" i="6"/>
  <c r="BO31" i="7"/>
  <c r="BO28" i="5"/>
  <c r="V10" i="1" l="1"/>
  <c r="V12" i="1"/>
  <c r="AD13" i="7"/>
  <c r="AC12" i="7"/>
  <c r="AC10" i="7"/>
  <c r="AC6" i="7"/>
  <c r="AC4" i="7" s="1"/>
  <c r="AC1" i="7" a="1"/>
  <c r="AC1" i="7" s="1"/>
  <c r="AB12" i="6"/>
  <c r="AB10" i="6"/>
  <c r="AB1" i="6" a="1"/>
  <c r="AB1" i="6" s="1"/>
  <c r="AC13" i="6"/>
  <c r="AB6" i="6"/>
  <c r="AB4" i="6" s="1"/>
  <c r="W13" i="1"/>
  <c r="W6" i="1" s="1"/>
  <c r="W4" i="1" s="1"/>
  <c r="Y13" i="5"/>
  <c r="X12" i="5"/>
  <c r="X10" i="5"/>
  <c r="X6" i="5"/>
  <c r="X4" i="5" s="1"/>
  <c r="X1" i="5" a="1"/>
  <c r="X1" i="5" s="1"/>
  <c r="M66" i="4"/>
  <c r="O65" i="4"/>
  <c r="N65" i="4" a="1"/>
  <c r="N65" i="4" s="1"/>
  <c r="Q1" i="1" a="1"/>
  <c r="Q1" i="1" s="1"/>
  <c r="BO31" i="6"/>
  <c r="BO32" i="7"/>
  <c r="BO29" i="5"/>
  <c r="W12" i="1" l="1"/>
  <c r="W10" i="1"/>
  <c r="AD12" i="7"/>
  <c r="AD10" i="7"/>
  <c r="AD6" i="7"/>
  <c r="AD4" i="7" s="1"/>
  <c r="AE13" i="7"/>
  <c r="AD1" i="7" a="1"/>
  <c r="AD1" i="7" s="1"/>
  <c r="AD13" i="6"/>
  <c r="AC1" i="6" a="1"/>
  <c r="AC1" i="6" s="1"/>
  <c r="AC12" i="6"/>
  <c r="AC10" i="6"/>
  <c r="AC6" i="6"/>
  <c r="AC4" i="6" s="1"/>
  <c r="X13" i="1"/>
  <c r="X6" i="1" s="1"/>
  <c r="X4" i="1" s="1"/>
  <c r="Y12" i="5"/>
  <c r="Y10" i="5"/>
  <c r="Y6" i="5"/>
  <c r="Y4" i="5" s="1"/>
  <c r="Y1" i="5" a="1"/>
  <c r="Y1" i="5" s="1"/>
  <c r="Z13" i="5"/>
  <c r="M67" i="4"/>
  <c r="O66" i="4"/>
  <c r="N66" i="4" a="1"/>
  <c r="N66" i="4" s="1"/>
  <c r="BO33" i="7"/>
  <c r="BO30" i="5"/>
  <c r="BO32" i="6"/>
  <c r="X10" i="1" l="1"/>
  <c r="X12" i="1"/>
  <c r="AF13" i="7"/>
  <c r="AE12" i="7"/>
  <c r="AE10" i="7"/>
  <c r="AE6" i="7"/>
  <c r="AE4" i="7" s="1"/>
  <c r="AE1" i="7" a="1"/>
  <c r="AE1" i="7" s="1"/>
  <c r="AD12" i="6"/>
  <c r="AD10" i="6"/>
  <c r="AD1" i="6" a="1"/>
  <c r="AD1" i="6" s="1"/>
  <c r="AE13" i="6"/>
  <c r="AD6" i="6"/>
  <c r="AD4" i="6" s="1"/>
  <c r="Y13" i="1"/>
  <c r="Y6" i="1" s="1"/>
  <c r="Y4" i="1" s="1"/>
  <c r="AA13" i="5"/>
  <c r="Z1" i="5" a="1"/>
  <c r="Z1" i="5" s="1"/>
  <c r="Z12" i="5"/>
  <c r="Z10" i="5"/>
  <c r="Z6" i="5"/>
  <c r="Z4" i="5" s="1"/>
  <c r="M68" i="4"/>
  <c r="O67" i="4"/>
  <c r="N67" i="4" a="1"/>
  <c r="N67" i="4" s="1"/>
  <c r="Y12" i="1"/>
  <c r="S1" i="1" a="1"/>
  <c r="S1" i="1" s="1"/>
  <c r="R1" i="1" a="1"/>
  <c r="R1" i="1" s="1"/>
  <c r="BO31" i="5"/>
  <c r="BO33" i="6"/>
  <c r="Y10" i="1" l="1"/>
  <c r="AF12" i="7"/>
  <c r="AF10" i="7"/>
  <c r="AG13" i="7"/>
  <c r="AF6" i="7"/>
  <c r="AF4" i="7" s="1"/>
  <c r="AF1" i="7" a="1"/>
  <c r="AF1" i="7" s="1"/>
  <c r="AF13" i="6"/>
  <c r="AE1" i="6" a="1"/>
  <c r="AE1" i="6" s="1"/>
  <c r="AE12" i="6"/>
  <c r="AE10" i="6"/>
  <c r="AE6" i="6"/>
  <c r="AE4" i="6" s="1"/>
  <c r="Z13" i="1"/>
  <c r="Z6" i="1" s="1"/>
  <c r="Z4" i="1" s="1"/>
  <c r="AA12" i="5"/>
  <c r="AA10" i="5"/>
  <c r="AA6" i="5"/>
  <c r="AA4" i="5" s="1"/>
  <c r="AB13" i="5"/>
  <c r="AA1" i="5" a="1"/>
  <c r="AA1" i="5" s="1"/>
  <c r="M69" i="4"/>
  <c r="O68" i="4"/>
  <c r="N68" i="4" a="1"/>
  <c r="N68" i="4" s="1"/>
  <c r="T1" i="1" a="1"/>
  <c r="T1" i="1" s="1"/>
  <c r="BO32" i="5"/>
  <c r="Z12" i="1" l="1"/>
  <c r="Z10" i="1"/>
  <c r="AH13" i="7"/>
  <c r="AG12" i="7"/>
  <c r="AG10" i="7"/>
  <c r="AG6" i="7"/>
  <c r="AG4" i="7" s="1"/>
  <c r="AG1" i="7" a="1"/>
  <c r="AG1" i="7" s="1"/>
  <c r="AF12" i="6"/>
  <c r="AF10" i="6"/>
  <c r="AF1" i="6" a="1"/>
  <c r="AF1" i="6" s="1"/>
  <c r="AG13" i="6"/>
  <c r="AF6" i="6"/>
  <c r="AF4" i="6" s="1"/>
  <c r="AA13" i="1"/>
  <c r="AA6" i="1" s="1"/>
  <c r="AA4" i="1" s="1"/>
  <c r="AC13" i="5"/>
  <c r="AB1" i="5" a="1"/>
  <c r="AB1" i="5" s="1"/>
  <c r="AB12" i="5"/>
  <c r="AB10" i="5"/>
  <c r="AB6" i="5"/>
  <c r="AB4" i="5" s="1"/>
  <c r="M70" i="4"/>
  <c r="O69" i="4"/>
  <c r="N69" i="4" a="1"/>
  <c r="N69" i="4" s="1"/>
  <c r="U1" i="1" a="1"/>
  <c r="U1" i="1" s="1"/>
  <c r="BO33" i="5"/>
  <c r="AA12" i="1" l="1"/>
  <c r="AA10" i="1"/>
  <c r="BP13" i="5"/>
  <c r="AH12" i="7"/>
  <c r="AH10" i="7"/>
  <c r="AH6" i="7"/>
  <c r="AH4" i="7" s="1"/>
  <c r="AI13" i="7"/>
  <c r="AH1" i="7" a="1"/>
  <c r="AH1" i="7" s="1"/>
  <c r="AH13" i="6"/>
  <c r="AG1" i="6" a="1"/>
  <c r="AG1" i="6" s="1"/>
  <c r="AG12" i="6"/>
  <c r="AG10" i="6"/>
  <c r="AG6" i="6"/>
  <c r="AG4" i="6" s="1"/>
  <c r="AB13" i="1"/>
  <c r="AB6" i="1" s="1"/>
  <c r="AB4" i="1" s="1"/>
  <c r="AC12" i="5"/>
  <c r="AC10" i="5"/>
  <c r="AC6" i="5"/>
  <c r="AC4" i="5" s="1"/>
  <c r="AC1" i="5" a="1"/>
  <c r="AC1" i="5" s="1"/>
  <c r="AD13" i="5"/>
  <c r="M71" i="4"/>
  <c r="O70" i="4"/>
  <c r="N70" i="4" a="1"/>
  <c r="N70" i="4" s="1"/>
  <c r="V1" i="1" a="1"/>
  <c r="V1" i="1" s="1"/>
  <c r="BP14" i="5"/>
  <c r="BQ14" i="5" a="1"/>
  <c r="BP16" i="5"/>
  <c r="AB12" i="1" l="1"/>
  <c r="AB10" i="1"/>
  <c r="BQ14" i="5"/>
  <c r="AJ13" i="7"/>
  <c r="AI12" i="7"/>
  <c r="AI10" i="7"/>
  <c r="AI6" i="7"/>
  <c r="AI4" i="7" s="1"/>
  <c r="AI1" i="7" a="1"/>
  <c r="AI1" i="7" s="1"/>
  <c r="AH12" i="6"/>
  <c r="AH10" i="6"/>
  <c r="AH1" i="6" a="1"/>
  <c r="AH1" i="6" s="1"/>
  <c r="AI13" i="6"/>
  <c r="AH6" i="6"/>
  <c r="AH4" i="6" s="1"/>
  <c r="AC13" i="1"/>
  <c r="AC6" i="1" s="1"/>
  <c r="AC4" i="1" s="1"/>
  <c r="AE13" i="5"/>
  <c r="AD12" i="5"/>
  <c r="AD10" i="5"/>
  <c r="AD6" i="5"/>
  <c r="AD4" i="5" s="1"/>
  <c r="AD1" i="5" a="1"/>
  <c r="AD1" i="5" s="1"/>
  <c r="M72" i="4"/>
  <c r="O71" i="4"/>
  <c r="N71" i="4" a="1"/>
  <c r="N71" i="4" s="1"/>
  <c r="W1" i="1" a="1"/>
  <c r="W1" i="1" s="1"/>
  <c r="BP18" i="5"/>
  <c r="BU15" i="5"/>
  <c r="BP20" i="5"/>
  <c r="BP26" i="5"/>
  <c r="BP22" i="5"/>
  <c r="BP30" i="5"/>
  <c r="BP24" i="5"/>
  <c r="BP32" i="5"/>
  <c r="BP28" i="5"/>
  <c r="AC12" i="1" l="1"/>
  <c r="AC10" i="1"/>
  <c r="BT16" i="5"/>
  <c r="AJ12" i="7"/>
  <c r="AJ10" i="7"/>
  <c r="AK13" i="7"/>
  <c r="AJ6" i="7"/>
  <c r="AJ4" i="7" s="1"/>
  <c r="AJ1" i="7" a="1"/>
  <c r="AJ1" i="7" s="1"/>
  <c r="AJ13" i="6"/>
  <c r="AI1" i="6" a="1"/>
  <c r="AI1" i="6" s="1"/>
  <c r="AI12" i="6"/>
  <c r="AI10" i="6"/>
  <c r="AI6" i="6"/>
  <c r="AI4" i="6" s="1"/>
  <c r="AD13" i="1"/>
  <c r="AD6" i="1" s="1"/>
  <c r="AD4" i="1" s="1"/>
  <c r="AE12" i="5"/>
  <c r="AE10" i="5"/>
  <c r="AE6" i="5"/>
  <c r="AE4" i="5" s="1"/>
  <c r="AE1" i="5" a="1"/>
  <c r="AE1" i="5" s="1"/>
  <c r="AF13" i="5"/>
  <c r="M73" i="4"/>
  <c r="O72" i="4"/>
  <c r="N72" i="4" a="1"/>
  <c r="N72" i="4" s="1"/>
  <c r="X1" i="1" a="1"/>
  <c r="X1" i="1" s="1"/>
  <c r="BQ15" i="5" a="1"/>
  <c r="AD12" i="1" l="1"/>
  <c r="AD10" i="1"/>
  <c r="BQ15" i="5"/>
  <c r="AL13" i="7"/>
  <c r="AK12" i="7"/>
  <c r="AK10" i="7"/>
  <c r="AK6" i="7"/>
  <c r="AK4" i="7" s="1"/>
  <c r="AK1" i="7" a="1"/>
  <c r="AK1" i="7" s="1"/>
  <c r="AJ12" i="6"/>
  <c r="AJ10" i="6"/>
  <c r="AJ1" i="6" a="1"/>
  <c r="AJ1" i="6" s="1"/>
  <c r="AK13" i="6"/>
  <c r="AJ6" i="6"/>
  <c r="AJ4" i="6" s="1"/>
  <c r="AE13" i="1"/>
  <c r="AE6" i="1" s="1"/>
  <c r="AE4" i="1" s="1"/>
  <c r="AG13" i="5"/>
  <c r="AF1" i="5" a="1"/>
  <c r="AF1" i="5" s="1"/>
  <c r="AF12" i="5"/>
  <c r="AF10" i="5"/>
  <c r="AF6" i="5"/>
  <c r="AF4" i="5" s="1"/>
  <c r="M74" i="4"/>
  <c r="O73" i="4"/>
  <c r="N73" i="4" a="1"/>
  <c r="N73" i="4" s="1"/>
  <c r="BU16" i="5"/>
  <c r="AE12" i="1" l="1"/>
  <c r="AE10" i="1"/>
  <c r="AL12" i="7"/>
  <c r="AL10" i="7"/>
  <c r="AL6" i="7"/>
  <c r="AL4" i="7" s="1"/>
  <c r="AM13" i="7"/>
  <c r="AL1" i="7" a="1"/>
  <c r="AL1" i="7" s="1"/>
  <c r="AL13" i="6"/>
  <c r="AK1" i="6" a="1"/>
  <c r="AK1" i="6" s="1"/>
  <c r="AK12" i="6"/>
  <c r="AK10" i="6"/>
  <c r="AK6" i="6"/>
  <c r="AK4" i="6" s="1"/>
  <c r="AF13" i="1"/>
  <c r="AF6" i="1" s="1"/>
  <c r="AF4" i="1" s="1"/>
  <c r="AG12" i="5"/>
  <c r="AG10" i="5"/>
  <c r="AG6" i="5"/>
  <c r="AG4" i="5" s="1"/>
  <c r="AG1" i="5" a="1"/>
  <c r="AG1" i="5" s="1"/>
  <c r="AH13" i="5"/>
  <c r="M75" i="4"/>
  <c r="O74" i="4"/>
  <c r="N74" i="4" a="1"/>
  <c r="N74" i="4" s="1"/>
  <c r="Z1" i="1" a="1"/>
  <c r="Z1" i="1" s="1"/>
  <c r="Y1" i="1" a="1"/>
  <c r="Y1" i="1" s="1"/>
  <c r="BQ16" i="5" a="1"/>
  <c r="B14" i="5"/>
  <c r="BQ16" i="5" l="1"/>
  <c r="AG13" i="1"/>
  <c r="AG6" i="1" s="1"/>
  <c r="AG4" i="1" s="1"/>
  <c r="BT14" i="5"/>
  <c r="AN13" i="7"/>
  <c r="AM12" i="7"/>
  <c r="AM10" i="7"/>
  <c r="AM6" i="7"/>
  <c r="AM4" i="7" s="1"/>
  <c r="AM1" i="7" a="1"/>
  <c r="AM1" i="7" s="1"/>
  <c r="AL12" i="6"/>
  <c r="AL10" i="6"/>
  <c r="AL1" i="6" a="1"/>
  <c r="AL1" i="6" s="1"/>
  <c r="AM13" i="6"/>
  <c r="AL6" i="6"/>
  <c r="AL4" i="6" s="1"/>
  <c r="AF12" i="1"/>
  <c r="AF10" i="1"/>
  <c r="AI13" i="5"/>
  <c r="AH12" i="5"/>
  <c r="AH10" i="5"/>
  <c r="AH6" i="5"/>
  <c r="AH4" i="5" s="1"/>
  <c r="AH1" i="5" a="1"/>
  <c r="AH1" i="5" s="1"/>
  <c r="M76" i="4"/>
  <c r="O75" i="4"/>
  <c r="N75" i="4" a="1"/>
  <c r="N75" i="4" s="1"/>
  <c r="AA1" i="1" a="1"/>
  <c r="AA1" i="1" s="1"/>
  <c r="BU17" i="5"/>
  <c r="AG10" i="1" l="1"/>
  <c r="AH13" i="1"/>
  <c r="AH6" i="1" s="1"/>
  <c r="AH4" i="1" s="1"/>
  <c r="AG12" i="1"/>
  <c r="BT18" i="5"/>
  <c r="AN12" i="7"/>
  <c r="AN10" i="7"/>
  <c r="AO13" i="7"/>
  <c r="AN6" i="7"/>
  <c r="AN4" i="7" s="1"/>
  <c r="AN1" i="7" a="1"/>
  <c r="AN1" i="7" s="1"/>
  <c r="AN13" i="6"/>
  <c r="AM1" i="6" a="1"/>
  <c r="AM1" i="6" s="1"/>
  <c r="AM12" i="6"/>
  <c r="AM10" i="6"/>
  <c r="AM6" i="6"/>
  <c r="AM4" i="6" s="1"/>
  <c r="AI12" i="5"/>
  <c r="AI10" i="5"/>
  <c r="AI6" i="5"/>
  <c r="AI4" i="5" s="1"/>
  <c r="AI1" i="5" a="1"/>
  <c r="AI1" i="5" s="1"/>
  <c r="AJ13" i="5"/>
  <c r="M77" i="4"/>
  <c r="O76" i="4"/>
  <c r="N76" i="4" a="1"/>
  <c r="N76" i="4" s="1"/>
  <c r="BQ17" i="5" a="1"/>
  <c r="AI13" i="1" l="1"/>
  <c r="AI6" i="1" s="1"/>
  <c r="AI4" i="1" s="1"/>
  <c r="AH12" i="1"/>
  <c r="AH10" i="1"/>
  <c r="BQ17" i="5"/>
  <c r="AP13" i="7"/>
  <c r="AO12" i="7"/>
  <c r="AO10" i="7"/>
  <c r="AO6" i="7"/>
  <c r="AO4" i="7" s="1"/>
  <c r="AO1" i="7" a="1"/>
  <c r="AO1" i="7" s="1"/>
  <c r="AN12" i="6"/>
  <c r="AN10" i="6"/>
  <c r="AN1" i="6" a="1"/>
  <c r="AN1" i="6" s="1"/>
  <c r="AO13" i="6"/>
  <c r="AN6" i="6"/>
  <c r="AN4" i="6" s="1"/>
  <c r="AK13" i="5"/>
  <c r="AJ1" i="5" a="1"/>
  <c r="AJ1" i="5" s="1"/>
  <c r="AJ12" i="5"/>
  <c r="AJ10" i="5"/>
  <c r="AJ6" i="5"/>
  <c r="AJ4" i="5" s="1"/>
  <c r="M78" i="4"/>
  <c r="O77" i="4"/>
  <c r="N77" i="4" a="1"/>
  <c r="N77" i="4" s="1"/>
  <c r="AC1" i="1" a="1"/>
  <c r="AC1" i="1" s="1"/>
  <c r="AB1" i="1" a="1"/>
  <c r="AB1" i="1" s="1"/>
  <c r="BU18" i="5"/>
  <c r="BQ18" i="5" a="1"/>
  <c r="B17" i="5"/>
  <c r="AI10" i="1" l="1"/>
  <c r="AJ13" i="1"/>
  <c r="AJ6" i="1" s="1"/>
  <c r="AJ4" i="1" s="1"/>
  <c r="AI12" i="1"/>
  <c r="BQ18" i="5"/>
  <c r="BT17" i="5"/>
  <c r="AP12" i="7"/>
  <c r="AP10" i="7"/>
  <c r="AP6" i="7"/>
  <c r="AP4" i="7" s="1"/>
  <c r="AQ13" i="7"/>
  <c r="AP1" i="7" a="1"/>
  <c r="AP1" i="7" s="1"/>
  <c r="AP13" i="6"/>
  <c r="AO1" i="6" a="1"/>
  <c r="AO1" i="6" s="1"/>
  <c r="AO12" i="6"/>
  <c r="AO10" i="6"/>
  <c r="AO6" i="6"/>
  <c r="AO4" i="6" s="1"/>
  <c r="AK12" i="5"/>
  <c r="AK10" i="5"/>
  <c r="AK6" i="5"/>
  <c r="AK4" i="5" s="1"/>
  <c r="AK1" i="5" a="1"/>
  <c r="AK1" i="5" s="1"/>
  <c r="AL13" i="5"/>
  <c r="M79" i="4"/>
  <c r="O78" i="4"/>
  <c r="N78" i="4" a="1"/>
  <c r="N78" i="4" s="1"/>
  <c r="BU19" i="5"/>
  <c r="AK13" i="1" l="1"/>
  <c r="AK6" i="1" s="1"/>
  <c r="AK4" i="1" s="1"/>
  <c r="AJ10" i="1"/>
  <c r="AJ12" i="1"/>
  <c r="AR13" i="7"/>
  <c r="AQ12" i="7"/>
  <c r="AQ10" i="7"/>
  <c r="AQ6" i="7"/>
  <c r="AQ4" i="7" s="1"/>
  <c r="AQ1" i="7" a="1"/>
  <c r="AQ1" i="7" s="1"/>
  <c r="AP12" i="6"/>
  <c r="AP10" i="6"/>
  <c r="AP1" i="6" a="1"/>
  <c r="AP1" i="6" s="1"/>
  <c r="AQ13" i="6"/>
  <c r="AP6" i="6"/>
  <c r="AP4" i="6" s="1"/>
  <c r="AM13" i="5"/>
  <c r="AL1" i="5" a="1"/>
  <c r="AL1" i="5" s="1"/>
  <c r="AL12" i="5"/>
  <c r="AL10" i="5"/>
  <c r="AL6" i="5"/>
  <c r="AL4" i="5" s="1"/>
  <c r="M80" i="4"/>
  <c r="O79" i="4"/>
  <c r="N79" i="4" a="1"/>
  <c r="N79" i="4" s="1"/>
  <c r="AE1" i="1" a="1"/>
  <c r="AE1" i="1" s="1"/>
  <c r="AD1" i="1" a="1"/>
  <c r="AD1" i="1" s="1"/>
  <c r="BQ19" i="5" a="1"/>
  <c r="AL13" i="1" l="1"/>
  <c r="AL6" i="1" s="1"/>
  <c r="AL4" i="1" s="1"/>
  <c r="AK12" i="1"/>
  <c r="AK10" i="1"/>
  <c r="BQ19" i="5"/>
  <c r="AR12" i="7"/>
  <c r="AR10" i="7"/>
  <c r="AS13" i="7"/>
  <c r="AR6" i="7"/>
  <c r="AR4" i="7" s="1"/>
  <c r="AR1" i="7" a="1"/>
  <c r="AR1" i="7" s="1"/>
  <c r="AR13" i="6"/>
  <c r="AQ1" i="6" a="1"/>
  <c r="AQ1" i="6" s="1"/>
  <c r="AQ12" i="6"/>
  <c r="AQ10" i="6"/>
  <c r="AQ6" i="6"/>
  <c r="AQ4" i="6" s="1"/>
  <c r="AM12" i="5"/>
  <c r="AM10" i="5"/>
  <c r="AM6" i="5"/>
  <c r="AM4" i="5" s="1"/>
  <c r="AM1" i="5" a="1"/>
  <c r="AM1" i="5" s="1"/>
  <c r="AN13" i="5"/>
  <c r="M81" i="4"/>
  <c r="O80" i="4"/>
  <c r="N80" i="4" a="1"/>
  <c r="N80" i="4" s="1"/>
  <c r="AF1" i="1" a="1"/>
  <c r="AF1" i="1" s="1"/>
  <c r="BU20" i="5"/>
  <c r="B20" i="5"/>
  <c r="AL12" i="1" l="1"/>
  <c r="AM13" i="1"/>
  <c r="AM6" i="1" s="1"/>
  <c r="AM4" i="1" s="1"/>
  <c r="AL10" i="1"/>
  <c r="BT20" i="5"/>
  <c r="AT13" i="7"/>
  <c r="AS12" i="7"/>
  <c r="AS10" i="7"/>
  <c r="AS6" i="7"/>
  <c r="AS4" i="7" s="1"/>
  <c r="AS1" i="7" a="1"/>
  <c r="AS1" i="7" s="1"/>
  <c r="AR12" i="6"/>
  <c r="AR10" i="6"/>
  <c r="AR1" i="6" a="1"/>
  <c r="AR1" i="6" s="1"/>
  <c r="AS13" i="6"/>
  <c r="AR6" i="6"/>
  <c r="AR4" i="6" s="1"/>
  <c r="AO13" i="5"/>
  <c r="AN1" i="5" a="1"/>
  <c r="AN1" i="5" s="1"/>
  <c r="AN12" i="5"/>
  <c r="AN10" i="5"/>
  <c r="AN6" i="5"/>
  <c r="AN4" i="5" s="1"/>
  <c r="M82" i="4"/>
  <c r="O81" i="4"/>
  <c r="N81" i="4" a="1"/>
  <c r="N81" i="4" s="1"/>
  <c r="BQ20" i="5" a="1"/>
  <c r="AN13" i="1" l="1"/>
  <c r="AN6" i="1" s="1"/>
  <c r="AN4" i="1" s="1"/>
  <c r="AM12" i="1"/>
  <c r="AM10" i="1"/>
  <c r="BQ20" i="5"/>
  <c r="AT12" i="7"/>
  <c r="AT10" i="7"/>
  <c r="AU13" i="7"/>
  <c r="AT6" i="7"/>
  <c r="AT4" i="7" s="1"/>
  <c r="AT1" i="7" a="1"/>
  <c r="AT1" i="7" s="1"/>
  <c r="AT13" i="6"/>
  <c r="AS1" i="6" a="1"/>
  <c r="AS1" i="6" s="1"/>
  <c r="AS12" i="6"/>
  <c r="AS10" i="6"/>
  <c r="AS6" i="6"/>
  <c r="AS4" i="6" s="1"/>
  <c r="AO12" i="5"/>
  <c r="AO10" i="5"/>
  <c r="AO6" i="5"/>
  <c r="AO4" i="5" s="1"/>
  <c r="AO1" i="5" a="1"/>
  <c r="AO1" i="5" s="1"/>
  <c r="AP13" i="5"/>
  <c r="M83" i="4"/>
  <c r="O82" i="4"/>
  <c r="N82" i="4" a="1"/>
  <c r="N82" i="4" s="1"/>
  <c r="AN12" i="1"/>
  <c r="AO13" i="1"/>
  <c r="AO6" i="1" s="1"/>
  <c r="AH1" i="1" a="1"/>
  <c r="AH1" i="1" s="1"/>
  <c r="AG1" i="1" a="1"/>
  <c r="AG1" i="1" s="1"/>
  <c r="BU21" i="5"/>
  <c r="AN10" i="1" l="1"/>
  <c r="AV13" i="7"/>
  <c r="AU12" i="7"/>
  <c r="AU10" i="7"/>
  <c r="AU6" i="7"/>
  <c r="AU4" i="7" s="1"/>
  <c r="AU1" i="7" a="1"/>
  <c r="AU1" i="7" s="1"/>
  <c r="AT12" i="6"/>
  <c r="AT10" i="6"/>
  <c r="AT1" i="6" a="1"/>
  <c r="AT1" i="6" s="1"/>
  <c r="AU13" i="6"/>
  <c r="AT6" i="6"/>
  <c r="AT4" i="6" s="1"/>
  <c r="AQ13" i="5"/>
  <c r="AP1" i="5" a="1"/>
  <c r="AP1" i="5" s="1"/>
  <c r="AP12" i="5"/>
  <c r="AP10" i="5"/>
  <c r="AP6" i="5"/>
  <c r="AP4" i="5" s="1"/>
  <c r="AO4" i="1"/>
  <c r="AO10" i="1"/>
  <c r="M84" i="4"/>
  <c r="O83" i="4"/>
  <c r="N83" i="4" a="1"/>
  <c r="N83" i="4" s="1"/>
  <c r="AO12" i="1"/>
  <c r="AP13" i="1"/>
  <c r="AP6" i="1" s="1"/>
  <c r="BQ21" i="5" a="1"/>
  <c r="BQ21" i="5" l="1"/>
  <c r="AV12" i="7"/>
  <c r="AV10" i="7"/>
  <c r="AV6" i="7"/>
  <c r="AV4" i="7" s="1"/>
  <c r="AW13" i="7"/>
  <c r="AV1" i="7" a="1"/>
  <c r="AV1" i="7" s="1"/>
  <c r="AV13" i="6"/>
  <c r="AU1" i="6" a="1"/>
  <c r="AU1" i="6" s="1"/>
  <c r="AU12" i="6"/>
  <c r="AU10" i="6"/>
  <c r="AU6" i="6"/>
  <c r="AU4" i="6" s="1"/>
  <c r="AQ12" i="5"/>
  <c r="AQ10" i="5"/>
  <c r="AQ6" i="5"/>
  <c r="AQ4" i="5" s="1"/>
  <c r="AQ1" i="5" a="1"/>
  <c r="AQ1" i="5" s="1"/>
  <c r="AR13" i="5"/>
  <c r="AP4" i="1"/>
  <c r="AP10" i="1"/>
  <c r="M85" i="4"/>
  <c r="O84" i="4"/>
  <c r="N84" i="4" a="1"/>
  <c r="N84" i="4" s="1"/>
  <c r="AP12" i="1"/>
  <c r="AQ13" i="1"/>
  <c r="AQ6" i="1" s="1"/>
  <c r="AJ1" i="1" a="1"/>
  <c r="AJ1" i="1" s="1"/>
  <c r="AI1" i="1" a="1"/>
  <c r="AI1" i="1" s="1"/>
  <c r="B23" i="5"/>
  <c r="BU22" i="5"/>
  <c r="BT23" i="5" l="1"/>
  <c r="AX13" i="7"/>
  <c r="AW12" i="7"/>
  <c r="AW10" i="7"/>
  <c r="AW6" i="7"/>
  <c r="AW4" i="7" s="1"/>
  <c r="AW1" i="7" a="1"/>
  <c r="AW1" i="7" s="1"/>
  <c r="AV12" i="6"/>
  <c r="AV10" i="6"/>
  <c r="AV1" i="6" a="1"/>
  <c r="AV1" i="6" s="1"/>
  <c r="AW13" i="6"/>
  <c r="AV6" i="6"/>
  <c r="AV4" i="6" s="1"/>
  <c r="AS13" i="5"/>
  <c r="AR12" i="5"/>
  <c r="AR10" i="5"/>
  <c r="AR6" i="5"/>
  <c r="AR4" i="5" s="1"/>
  <c r="AR1" i="5" a="1"/>
  <c r="AR1" i="5" s="1"/>
  <c r="AQ4" i="1"/>
  <c r="AQ10" i="1"/>
  <c r="M86" i="4"/>
  <c r="O85" i="4"/>
  <c r="N85" i="4" a="1"/>
  <c r="N85" i="4" s="1"/>
  <c r="AQ12" i="1"/>
  <c r="AR13" i="1"/>
  <c r="AR6" i="1" s="1"/>
  <c r="BQ22" i="5" a="1"/>
  <c r="BQ22" i="5" l="1"/>
  <c r="AX12" i="7"/>
  <c r="AX10" i="7"/>
  <c r="AY13" i="7"/>
  <c r="AX6" i="7"/>
  <c r="AX4" i="7" s="1"/>
  <c r="AX1" i="7" a="1"/>
  <c r="AX1" i="7" s="1"/>
  <c r="AX13" i="6"/>
  <c r="AW1" i="6" a="1"/>
  <c r="AW1" i="6" s="1"/>
  <c r="AW12" i="6"/>
  <c r="AW10" i="6"/>
  <c r="AW6" i="6"/>
  <c r="AW4" i="6" s="1"/>
  <c r="AS12" i="5"/>
  <c r="AS10" i="5"/>
  <c r="AS6" i="5"/>
  <c r="AS4" i="5" s="1"/>
  <c r="AS1" i="5" a="1"/>
  <c r="AS1" i="5" s="1"/>
  <c r="AT13" i="5"/>
  <c r="AR4" i="1"/>
  <c r="AR10" i="1"/>
  <c r="M87" i="4"/>
  <c r="O86" i="4"/>
  <c r="N86" i="4" a="1"/>
  <c r="N86" i="4" s="1"/>
  <c r="AR12" i="1"/>
  <c r="AS13" i="1"/>
  <c r="AS6" i="1" s="1"/>
  <c r="AL1" i="1" a="1"/>
  <c r="AL1" i="1" s="1"/>
  <c r="AK1" i="1" a="1"/>
  <c r="AK1" i="1" s="1"/>
  <c r="BU23" i="5"/>
  <c r="AZ13" i="7" l="1"/>
  <c r="AY12" i="7"/>
  <c r="AY10" i="7"/>
  <c r="AY6" i="7"/>
  <c r="AY4" i="7" s="1"/>
  <c r="AY1" i="7" a="1"/>
  <c r="AY1" i="7" s="1"/>
  <c r="AX12" i="6"/>
  <c r="AX10" i="6"/>
  <c r="AX1" i="6" a="1"/>
  <c r="AX1" i="6" s="1"/>
  <c r="AY13" i="6"/>
  <c r="AX6" i="6"/>
  <c r="AX4" i="6" s="1"/>
  <c r="AU13" i="5"/>
  <c r="AT1" i="5" a="1"/>
  <c r="AT1" i="5" s="1"/>
  <c r="AT12" i="5"/>
  <c r="AT10" i="5"/>
  <c r="AT6" i="5"/>
  <c r="AT4" i="5" s="1"/>
  <c r="AS4" i="1"/>
  <c r="AS10" i="1"/>
  <c r="M88" i="4"/>
  <c r="O87" i="4"/>
  <c r="N87" i="4" a="1"/>
  <c r="N87" i="4" s="1"/>
  <c r="AS12" i="1"/>
  <c r="AT13" i="1"/>
  <c r="AT6" i="1" s="1"/>
  <c r="AM1" i="1" a="1"/>
  <c r="AM1" i="1" s="1"/>
  <c r="BQ23" i="5" a="1"/>
  <c r="BQ23" i="5" l="1"/>
  <c r="AZ12" i="7"/>
  <c r="AZ10" i="7"/>
  <c r="AZ6" i="7"/>
  <c r="AZ4" i="7" s="1"/>
  <c r="BA13" i="7"/>
  <c r="AZ1" i="7" a="1"/>
  <c r="AZ1" i="7" s="1"/>
  <c r="AZ13" i="6"/>
  <c r="AY1" i="6" a="1"/>
  <c r="AY1" i="6" s="1"/>
  <c r="AY12" i="6"/>
  <c r="AY10" i="6"/>
  <c r="AY6" i="6"/>
  <c r="AY4" i="6" s="1"/>
  <c r="AU12" i="5"/>
  <c r="AU10" i="5"/>
  <c r="AU6" i="5"/>
  <c r="AU4" i="5" s="1"/>
  <c r="AU1" i="5" a="1"/>
  <c r="AU1" i="5" s="1"/>
  <c r="AV13" i="5"/>
  <c r="AT4" i="1"/>
  <c r="AT10" i="1"/>
  <c r="M89" i="4"/>
  <c r="O88" i="4"/>
  <c r="N88" i="4" a="1"/>
  <c r="N88" i="4" s="1"/>
  <c r="AT12" i="1"/>
  <c r="AU13" i="1"/>
  <c r="AU6" i="1" s="1"/>
  <c r="AN1" i="1" a="1"/>
  <c r="AN1" i="1" s="1"/>
  <c r="B26" i="5"/>
  <c r="BU24" i="5"/>
  <c r="BT26" i="5" l="1"/>
  <c r="BB13" i="7"/>
  <c r="BA12" i="7"/>
  <c r="BA10" i="7"/>
  <c r="BA6" i="7"/>
  <c r="BA4" i="7" s="1"/>
  <c r="BA1" i="7" a="1"/>
  <c r="BA1" i="7" s="1"/>
  <c r="AZ12" i="6"/>
  <c r="AZ10" i="6"/>
  <c r="AZ1" i="6" a="1"/>
  <c r="AZ1" i="6" s="1"/>
  <c r="BA13" i="6"/>
  <c r="AZ6" i="6"/>
  <c r="AZ4" i="6" s="1"/>
  <c r="AW13" i="5"/>
  <c r="AV1" i="5" a="1"/>
  <c r="AV1" i="5" s="1"/>
  <c r="AV12" i="5"/>
  <c r="AV10" i="5"/>
  <c r="AV6" i="5"/>
  <c r="AV4" i="5" s="1"/>
  <c r="AU4" i="1"/>
  <c r="AU10" i="1"/>
  <c r="M90" i="4"/>
  <c r="O89" i="4"/>
  <c r="N89" i="4" a="1"/>
  <c r="N89" i="4" s="1"/>
  <c r="AU12" i="1"/>
  <c r="AV13" i="1"/>
  <c r="AV6" i="1" s="1"/>
  <c r="BQ24" i="5" a="1"/>
  <c r="BQ24" i="5" l="1"/>
  <c r="BB12" i="7"/>
  <c r="BB10" i="7"/>
  <c r="BC13" i="7"/>
  <c r="BB6" i="7"/>
  <c r="BB4" i="7" s="1"/>
  <c r="BB1" i="7" a="1"/>
  <c r="BB1" i="7" s="1"/>
  <c r="BB13" i="6"/>
  <c r="BA1" i="6" a="1"/>
  <c r="BA1" i="6" s="1"/>
  <c r="BA12" i="6"/>
  <c r="BA10" i="6"/>
  <c r="BA6" i="6"/>
  <c r="BA4" i="6" s="1"/>
  <c r="AW12" i="5"/>
  <c r="AW10" i="5"/>
  <c r="AW6" i="5"/>
  <c r="AW4" i="5" s="1"/>
  <c r="AW1" i="5" a="1"/>
  <c r="AW1" i="5" s="1"/>
  <c r="AX13" i="5"/>
  <c r="AV4" i="1"/>
  <c r="AV10" i="1"/>
  <c r="M91" i="4"/>
  <c r="O90" i="4"/>
  <c r="N90" i="4" a="1"/>
  <c r="N90" i="4" s="1"/>
  <c r="AV12" i="1"/>
  <c r="AW13" i="1"/>
  <c r="AW6" i="1" s="1"/>
  <c r="AP1" i="1" a="1"/>
  <c r="AP1" i="1" s="1"/>
  <c r="AO1" i="1" a="1"/>
  <c r="AO1" i="1" s="1"/>
  <c r="BU25" i="5"/>
  <c r="BD13" i="7" l="1"/>
  <c r="BC12" i="7"/>
  <c r="BC10" i="7"/>
  <c r="BC6" i="7"/>
  <c r="BC4" i="7" s="1"/>
  <c r="BC1" i="7" a="1"/>
  <c r="BC1" i="7" s="1"/>
  <c r="BB12" i="6"/>
  <c r="BB10" i="6"/>
  <c r="BB1" i="6" a="1"/>
  <c r="BB1" i="6" s="1"/>
  <c r="BC13" i="6"/>
  <c r="BB6" i="6"/>
  <c r="BB4" i="6" s="1"/>
  <c r="AY13" i="5"/>
  <c r="AX1" i="5" a="1"/>
  <c r="AX1" i="5" s="1"/>
  <c r="AX12" i="5"/>
  <c r="AX10" i="5"/>
  <c r="AX6" i="5"/>
  <c r="AX4" i="5" s="1"/>
  <c r="AW4" i="1"/>
  <c r="AW10" i="1"/>
  <c r="M92" i="4"/>
  <c r="O91" i="4"/>
  <c r="N91" i="4" a="1"/>
  <c r="N91" i="4" s="1"/>
  <c r="AW12" i="1"/>
  <c r="AX13" i="1"/>
  <c r="AX6" i="1" s="1"/>
  <c r="BQ25" i="5" a="1"/>
  <c r="BQ25" i="5" l="1"/>
  <c r="BD12" i="7"/>
  <c r="BD10" i="7"/>
  <c r="BD6" i="7"/>
  <c r="BD4" i="7" s="1"/>
  <c r="BE13" i="7"/>
  <c r="BD1" i="7" a="1"/>
  <c r="BD1" i="7" s="1"/>
  <c r="BD13" i="6"/>
  <c r="BC1" i="6" a="1"/>
  <c r="BC1" i="6" s="1"/>
  <c r="BC12" i="6"/>
  <c r="BC10" i="6"/>
  <c r="BC6" i="6"/>
  <c r="BC4" i="6" s="1"/>
  <c r="AY12" i="5"/>
  <c r="AY10" i="5"/>
  <c r="AY6" i="5"/>
  <c r="AY4" i="5" s="1"/>
  <c r="AY1" i="5" a="1"/>
  <c r="AY1" i="5" s="1"/>
  <c r="AZ13" i="5"/>
  <c r="AX4" i="1"/>
  <c r="AX10" i="1"/>
  <c r="M93" i="4"/>
  <c r="O92" i="4"/>
  <c r="N92" i="4" a="1"/>
  <c r="N92" i="4" s="1"/>
  <c r="AX12" i="1"/>
  <c r="AY13" i="1"/>
  <c r="AY6" i="1" s="1"/>
  <c r="AR1" i="1" a="1"/>
  <c r="AR1" i="1" s="1"/>
  <c r="AQ1" i="1" a="1"/>
  <c r="AQ1" i="1" s="1"/>
  <c r="B29" i="5"/>
  <c r="BU26" i="5"/>
  <c r="BT29" i="5" l="1"/>
  <c r="BF13" i="7"/>
  <c r="BE12" i="7"/>
  <c r="BE10" i="7"/>
  <c r="BE6" i="7"/>
  <c r="BE4" i="7" s="1"/>
  <c r="BE1" i="7" a="1"/>
  <c r="BE1" i="7" s="1"/>
  <c r="BD12" i="6"/>
  <c r="BD10" i="6"/>
  <c r="BD1" i="6" a="1"/>
  <c r="BD1" i="6" s="1"/>
  <c r="BE13" i="6"/>
  <c r="BD6" i="6"/>
  <c r="BD4" i="6" s="1"/>
  <c r="BA13" i="5"/>
  <c r="AZ1" i="5" a="1"/>
  <c r="AZ1" i="5" s="1"/>
  <c r="AZ12" i="5"/>
  <c r="AZ10" i="5"/>
  <c r="AZ6" i="5"/>
  <c r="AZ4" i="5" s="1"/>
  <c r="AY4" i="1"/>
  <c r="AY10" i="1"/>
  <c r="M94" i="4"/>
  <c r="O93" i="4"/>
  <c r="N93" i="4" a="1"/>
  <c r="N93" i="4" s="1"/>
  <c r="AY12" i="1"/>
  <c r="AZ13" i="1"/>
  <c r="AZ6" i="1" s="1"/>
  <c r="BQ26" i="5" a="1"/>
  <c r="BQ26" i="5" l="1"/>
  <c r="BF12" i="7"/>
  <c r="BF10" i="7"/>
  <c r="BG13" i="7"/>
  <c r="BF6" i="7"/>
  <c r="BF4" i="7" s="1"/>
  <c r="BF1" i="7" a="1"/>
  <c r="BF1" i="7" s="1"/>
  <c r="BF13" i="6"/>
  <c r="BE1" i="6" a="1"/>
  <c r="BE1" i="6" s="1"/>
  <c r="BE12" i="6"/>
  <c r="BE10" i="6"/>
  <c r="BE6" i="6"/>
  <c r="BE4" i="6" s="1"/>
  <c r="BA12" i="5"/>
  <c r="BA10" i="5"/>
  <c r="BA6" i="5"/>
  <c r="BA4" i="5" s="1"/>
  <c r="BA1" i="5" a="1"/>
  <c r="BA1" i="5" s="1"/>
  <c r="BB13" i="5"/>
  <c r="AZ4" i="1"/>
  <c r="AZ10" i="1"/>
  <c r="M95" i="4"/>
  <c r="O94" i="4"/>
  <c r="N94" i="4" a="1"/>
  <c r="N94" i="4" s="1"/>
  <c r="AZ12" i="1"/>
  <c r="BA13" i="1"/>
  <c r="BA6" i="1" s="1"/>
  <c r="AT1" i="1" a="1"/>
  <c r="AT1" i="1" s="1"/>
  <c r="AS1" i="1" a="1"/>
  <c r="AS1" i="1" s="1"/>
  <c r="BU27" i="5"/>
  <c r="BH13" i="7" l="1"/>
  <c r="BG12" i="7"/>
  <c r="BG10" i="7"/>
  <c r="BG6" i="7"/>
  <c r="BG4" i="7" s="1"/>
  <c r="BG1" i="7" a="1"/>
  <c r="BG1" i="7" s="1"/>
  <c r="BF12" i="6"/>
  <c r="BF10" i="6"/>
  <c r="BF1" i="6" a="1"/>
  <c r="BF1" i="6" s="1"/>
  <c r="BG13" i="6"/>
  <c r="BF6" i="6"/>
  <c r="BF4" i="6" s="1"/>
  <c r="BC13" i="5"/>
  <c r="BB1" i="5" a="1"/>
  <c r="BB1" i="5" s="1"/>
  <c r="BB12" i="5"/>
  <c r="BB10" i="5"/>
  <c r="BB6" i="5"/>
  <c r="BB4" i="5" s="1"/>
  <c r="BA4" i="1"/>
  <c r="BA10" i="1"/>
  <c r="M96" i="4"/>
  <c r="O95" i="4"/>
  <c r="N95" i="4" a="1"/>
  <c r="N95" i="4" s="1"/>
  <c r="BA12" i="1"/>
  <c r="BB13" i="1"/>
  <c r="BB6" i="1" s="1"/>
  <c r="AU1" i="1" a="1"/>
  <c r="AU1" i="1" s="1"/>
  <c r="BQ27" i="5" a="1"/>
  <c r="BQ27" i="5" l="1"/>
  <c r="BH12" i="7"/>
  <c r="BH10" i="7"/>
  <c r="BI13" i="7"/>
  <c r="BH6" i="7"/>
  <c r="BH4" i="7" s="1"/>
  <c r="BH1" i="7" a="1"/>
  <c r="BH1" i="7" s="1"/>
  <c r="BH13" i="6"/>
  <c r="BG1" i="6" a="1"/>
  <c r="BG1" i="6" s="1"/>
  <c r="BG12" i="6"/>
  <c r="BG10" i="6"/>
  <c r="BG6" i="6"/>
  <c r="BG4" i="6" s="1"/>
  <c r="BC12" i="5"/>
  <c r="BC10" i="5"/>
  <c r="BC6" i="5"/>
  <c r="BC4" i="5" s="1"/>
  <c r="BC1" i="5" a="1"/>
  <c r="BC1" i="5" s="1"/>
  <c r="BD13" i="5"/>
  <c r="BB4" i="1"/>
  <c r="BB10" i="1"/>
  <c r="M97" i="4"/>
  <c r="O96" i="4"/>
  <c r="N96" i="4" a="1"/>
  <c r="N96" i="4" s="1"/>
  <c r="BB12" i="1"/>
  <c r="BC13" i="1"/>
  <c r="BC6" i="1" s="1"/>
  <c r="AV1" i="1" a="1"/>
  <c r="AV1" i="1" s="1"/>
  <c r="BU28" i="5"/>
  <c r="BJ13" i="7" l="1"/>
  <c r="BI12" i="7"/>
  <c r="BI10" i="7"/>
  <c r="BI6" i="7"/>
  <c r="BI4" i="7" s="1"/>
  <c r="BI1" i="7" a="1"/>
  <c r="BI1" i="7" s="1"/>
  <c r="BH12" i="6"/>
  <c r="BH10" i="6"/>
  <c r="BH1" i="6" a="1"/>
  <c r="BH1" i="6" s="1"/>
  <c r="BI13" i="6"/>
  <c r="BH6" i="6"/>
  <c r="BH4" i="6" s="1"/>
  <c r="BE13" i="5"/>
  <c r="BD1" i="5" a="1"/>
  <c r="BD1" i="5" s="1"/>
  <c r="BD12" i="5"/>
  <c r="BD10" i="5"/>
  <c r="BD6" i="5"/>
  <c r="BD4" i="5" s="1"/>
  <c r="BC4" i="1"/>
  <c r="BC10" i="1"/>
  <c r="M98" i="4"/>
  <c r="O97" i="4"/>
  <c r="N97" i="4" a="1"/>
  <c r="N97" i="4" s="1"/>
  <c r="BC12" i="1"/>
  <c r="BD13" i="1"/>
  <c r="BD6" i="1" s="1"/>
  <c r="BQ28" i="5" a="1"/>
  <c r="BQ28" i="5" l="1"/>
  <c r="BJ12" i="7"/>
  <c r="BJ10" i="7"/>
  <c r="BJ6" i="7"/>
  <c r="BJ4" i="7" s="1"/>
  <c r="BK13" i="7"/>
  <c r="BJ1" i="7" a="1"/>
  <c r="BJ1" i="7" s="1"/>
  <c r="BJ13" i="6"/>
  <c r="BI1" i="6" a="1"/>
  <c r="BI1" i="6" s="1"/>
  <c r="BI12" i="6"/>
  <c r="BI10" i="6"/>
  <c r="BI6" i="6"/>
  <c r="BI4" i="6" s="1"/>
  <c r="BE12" i="5"/>
  <c r="BE10" i="5"/>
  <c r="BE6" i="5"/>
  <c r="BE4" i="5" s="1"/>
  <c r="BE1" i="5" a="1"/>
  <c r="BE1" i="5" s="1"/>
  <c r="BF13" i="5"/>
  <c r="BD4" i="1"/>
  <c r="BD10" i="1"/>
  <c r="M99" i="4"/>
  <c r="O98" i="4"/>
  <c r="N98" i="4" a="1"/>
  <c r="N98" i="4" s="1"/>
  <c r="BD12" i="1"/>
  <c r="BE13" i="1"/>
  <c r="BE6" i="1" s="1"/>
  <c r="AX1" i="1" a="1"/>
  <c r="AX1" i="1" s="1"/>
  <c r="AW1" i="1" a="1"/>
  <c r="AW1" i="1" s="1"/>
  <c r="BU29" i="5"/>
  <c r="BL13" i="7" l="1"/>
  <c r="BK12" i="7"/>
  <c r="BK10" i="7"/>
  <c r="BK6" i="7"/>
  <c r="BK4" i="7" s="1"/>
  <c r="BK1" i="7" a="1"/>
  <c r="BK1" i="7" s="1"/>
  <c r="BJ12" i="6"/>
  <c r="BJ10" i="6"/>
  <c r="BJ1" i="6" a="1"/>
  <c r="BJ1" i="6" s="1"/>
  <c r="BK13" i="6"/>
  <c r="BJ6" i="6"/>
  <c r="BJ4" i="6" s="1"/>
  <c r="BG13" i="5"/>
  <c r="BF1" i="5" a="1"/>
  <c r="BF1" i="5" s="1"/>
  <c r="BF12" i="5"/>
  <c r="BF10" i="5"/>
  <c r="BF6" i="5"/>
  <c r="BF4" i="5" s="1"/>
  <c r="BE4" i="1"/>
  <c r="BE10" i="1"/>
  <c r="M100" i="4"/>
  <c r="O99" i="4"/>
  <c r="N99" i="4" a="1"/>
  <c r="N99" i="4" s="1"/>
  <c r="BE12" i="1"/>
  <c r="BF13" i="1"/>
  <c r="BF6" i="1" s="1"/>
  <c r="BQ29" i="5" a="1"/>
  <c r="BQ29" i="5" l="1"/>
  <c r="BL12" i="7"/>
  <c r="BL10" i="7"/>
  <c r="BM13" i="7"/>
  <c r="BL6" i="7"/>
  <c r="BL4" i="7" s="1"/>
  <c r="BL1" i="7" a="1"/>
  <c r="BL1" i="7" s="1"/>
  <c r="BL13" i="6"/>
  <c r="BK1" i="6" a="1"/>
  <c r="BK1" i="6" s="1"/>
  <c r="BK12" i="6"/>
  <c r="BK10" i="6"/>
  <c r="BK6" i="6"/>
  <c r="BK4" i="6" s="1"/>
  <c r="BG12" i="5"/>
  <c r="BG10" i="5"/>
  <c r="BG6" i="5"/>
  <c r="BG4" i="5" s="1"/>
  <c r="BG1" i="5" a="1"/>
  <c r="BG1" i="5" s="1"/>
  <c r="BH13" i="5"/>
  <c r="BF4" i="1"/>
  <c r="BF10" i="1"/>
  <c r="M101" i="4"/>
  <c r="O100" i="4"/>
  <c r="N100" i="4" a="1"/>
  <c r="N100" i="4" s="1"/>
  <c r="BF12" i="1"/>
  <c r="BG13" i="1"/>
  <c r="BG6" i="1" s="1"/>
  <c r="AZ1" i="1" a="1"/>
  <c r="AZ1" i="1" s="1"/>
  <c r="AY1" i="1" a="1"/>
  <c r="AY1" i="1" s="1"/>
  <c r="BU30" i="5"/>
  <c r="BM12" i="7" l="1"/>
  <c r="BM10" i="7"/>
  <c r="BM6" i="7"/>
  <c r="BM4" i="7" s="1"/>
  <c r="BM1" i="7" a="1"/>
  <c r="BM1" i="7" s="1"/>
  <c r="BL12" i="6"/>
  <c r="BL10" i="6"/>
  <c r="BL1" i="6" a="1"/>
  <c r="BL1" i="6" s="1"/>
  <c r="BM13" i="6"/>
  <c r="BL6" i="6"/>
  <c r="BL4" i="6" s="1"/>
  <c r="BI13" i="5"/>
  <c r="BH1" i="5" a="1"/>
  <c r="BH1" i="5" s="1"/>
  <c r="BH12" i="5"/>
  <c r="BH10" i="5"/>
  <c r="BH6" i="5"/>
  <c r="BH4" i="5" s="1"/>
  <c r="BG4" i="1"/>
  <c r="BG10" i="1"/>
  <c r="M102" i="4"/>
  <c r="O101" i="4"/>
  <c r="N101" i="4" a="1"/>
  <c r="N101" i="4" s="1"/>
  <c r="BG12" i="1"/>
  <c r="BH13" i="1"/>
  <c r="BH6" i="1" s="1"/>
  <c r="BQ30" i="5" a="1"/>
  <c r="BQ30" i="5" l="1"/>
  <c r="BM1" i="6" a="1"/>
  <c r="BM1" i="6" s="1"/>
  <c r="BM12" i="6"/>
  <c r="BM10" i="6"/>
  <c r="BM6" i="6"/>
  <c r="BM4" i="6" s="1"/>
  <c r="BI12" i="5"/>
  <c r="BI10" i="5"/>
  <c r="BI6" i="5"/>
  <c r="BI4" i="5" s="1"/>
  <c r="BI1" i="5" a="1"/>
  <c r="BI1" i="5" s="1"/>
  <c r="BJ13" i="5"/>
  <c r="BH4" i="1"/>
  <c r="BH10" i="1"/>
  <c r="M103" i="4"/>
  <c r="O102" i="4"/>
  <c r="N102" i="4" a="1"/>
  <c r="N102" i="4" s="1"/>
  <c r="BH12" i="1"/>
  <c r="BI13" i="1"/>
  <c r="BI6" i="1" s="1"/>
  <c r="BB1" i="1" a="1"/>
  <c r="BB1" i="1" s="1"/>
  <c r="BA1" i="1" a="1"/>
  <c r="BA1" i="1" s="1"/>
  <c r="BU31" i="5"/>
  <c r="BK13" i="5" l="1"/>
  <c r="BJ1" i="5" a="1"/>
  <c r="BJ1" i="5" s="1"/>
  <c r="BJ12" i="5"/>
  <c r="BJ10" i="5"/>
  <c r="BJ6" i="5"/>
  <c r="BJ4" i="5" s="1"/>
  <c r="BI4" i="1"/>
  <c r="BI10" i="1"/>
  <c r="M104" i="4"/>
  <c r="O103" i="4"/>
  <c r="N103" i="4" a="1"/>
  <c r="N103" i="4" s="1"/>
  <c r="BI12" i="1"/>
  <c r="BJ13" i="1"/>
  <c r="BJ6" i="1" s="1"/>
  <c r="BC1" i="1" a="1"/>
  <c r="BC1" i="1" s="1"/>
  <c r="BQ31" i="5" a="1"/>
  <c r="BQ31" i="5" l="1"/>
  <c r="BK12" i="5"/>
  <c r="BK10" i="5"/>
  <c r="BK6" i="5"/>
  <c r="BK4" i="5" s="1"/>
  <c r="BK1" i="5" a="1"/>
  <c r="BK1" i="5" s="1"/>
  <c r="BL13" i="5"/>
  <c r="BJ4" i="1"/>
  <c r="BJ10" i="1"/>
  <c r="M105" i="4"/>
  <c r="O104" i="4"/>
  <c r="N104" i="4" a="1"/>
  <c r="N104" i="4" s="1"/>
  <c r="BJ12" i="1"/>
  <c r="BK13" i="1"/>
  <c r="BK6" i="1" s="1"/>
  <c r="BD1" i="1" a="1"/>
  <c r="BD1" i="1" s="1"/>
  <c r="BU32" i="5"/>
  <c r="BM13" i="5" l="1"/>
  <c r="BL1" i="5" a="1"/>
  <c r="BL1" i="5" s="1"/>
  <c r="BL12" i="5"/>
  <c r="BL10" i="5"/>
  <c r="BL6" i="5"/>
  <c r="BL4" i="5" s="1"/>
  <c r="BK4" i="1"/>
  <c r="BK10" i="1"/>
  <c r="M106" i="4"/>
  <c r="O105" i="4"/>
  <c r="N105" i="4" a="1"/>
  <c r="N105" i="4" s="1"/>
  <c r="BK12" i="1"/>
  <c r="BL13" i="1"/>
  <c r="BL6" i="1" s="1"/>
  <c r="BE1" i="1" a="1"/>
  <c r="BE1" i="1" s="1"/>
  <c r="BQ32" i="5" a="1"/>
  <c r="BQ32" i="5" l="1"/>
  <c r="BM12" i="5"/>
  <c r="BM10" i="5"/>
  <c r="BM6" i="5"/>
  <c r="BM4" i="5" s="1"/>
  <c r="BM1" i="5" a="1"/>
  <c r="BM1" i="5" s="1"/>
  <c r="BL4" i="1"/>
  <c r="BL10" i="1"/>
  <c r="M107" i="4"/>
  <c r="O106" i="4"/>
  <c r="N106" i="4" a="1"/>
  <c r="N106" i="4" s="1"/>
  <c r="BL12" i="1"/>
  <c r="BM13" i="1"/>
  <c r="BM6" i="1" s="1"/>
  <c r="BF1" i="1" a="1"/>
  <c r="BF1" i="1" s="1"/>
  <c r="BU33" i="5"/>
  <c r="BM4" i="1" l="1"/>
  <c r="BM10" i="1"/>
  <c r="M108" i="4"/>
  <c r="O107" i="4"/>
  <c r="N107" i="4" a="1"/>
  <c r="N107" i="4" s="1"/>
  <c r="BM12" i="1"/>
  <c r="BQ33" i="5" a="1"/>
  <c r="BQ33" i="5" l="1"/>
  <c r="M109" i="4"/>
  <c r="O108" i="4"/>
  <c r="N108" i="4" a="1"/>
  <c r="N108" i="4" s="1"/>
  <c r="BH1" i="1" a="1"/>
  <c r="BH1" i="1" s="1"/>
  <c r="BG1" i="1" a="1"/>
  <c r="BG1" i="1" s="1"/>
  <c r="M110" i="4" l="1"/>
  <c r="O109" i="4"/>
  <c r="N109" i="4" a="1"/>
  <c r="N109" i="4" s="1"/>
  <c r="BJ1" i="1" a="1"/>
  <c r="BJ1" i="1" s="1"/>
  <c r="BI1" i="1" a="1"/>
  <c r="BI1" i="1" s="1"/>
  <c r="M111" i="4" l="1"/>
  <c r="O110" i="4"/>
  <c r="N110" i="4" a="1"/>
  <c r="N110" i="4" s="1"/>
  <c r="BK1" i="1" a="1"/>
  <c r="BK1" i="1" s="1"/>
  <c r="M112" i="4" l="1"/>
  <c r="O111" i="4"/>
  <c r="N111" i="4" a="1"/>
  <c r="N111" i="4" s="1"/>
  <c r="BM1" i="1" a="1"/>
  <c r="BM1" i="1" s="1"/>
  <c r="BL1" i="1" a="1"/>
  <c r="BL1" i="1" s="1"/>
  <c r="M113" i="4" l="1"/>
  <c r="O112" i="4"/>
  <c r="N112" i="4" a="1"/>
  <c r="N112" i="4" s="1"/>
  <c r="M114" i="4" l="1"/>
  <c r="O113" i="4"/>
  <c r="N113" i="4" a="1"/>
  <c r="N113" i="4" s="1"/>
  <c r="M115" i="4" l="1"/>
  <c r="O114" i="4"/>
  <c r="N114" i="4" a="1"/>
  <c r="N114" i="4" s="1"/>
  <c r="M116" i="4" l="1"/>
  <c r="O115" i="4"/>
  <c r="N115" i="4" a="1"/>
  <c r="N115" i="4" s="1"/>
  <c r="M117" i="4" l="1"/>
  <c r="O116" i="4"/>
  <c r="N116" i="4" a="1"/>
  <c r="N116" i="4" s="1"/>
  <c r="M118" i="4" l="1"/>
  <c r="O117" i="4"/>
  <c r="N117" i="4" a="1"/>
  <c r="N117" i="4" s="1"/>
  <c r="M119" i="4" l="1"/>
  <c r="O118" i="4"/>
  <c r="N118" i="4" a="1"/>
  <c r="N118" i="4" s="1"/>
  <c r="M120" i="4" l="1"/>
  <c r="O119" i="4"/>
  <c r="N119" i="4" a="1"/>
  <c r="N119" i="4" s="1"/>
  <c r="M121" i="4" l="1"/>
  <c r="O120" i="4"/>
  <c r="N120" i="4" a="1"/>
  <c r="N120" i="4" s="1"/>
  <c r="M122" i="4" l="1"/>
  <c r="O121" i="4"/>
  <c r="N121" i="4" a="1"/>
  <c r="N121" i="4" s="1"/>
  <c r="M123" i="4" l="1"/>
  <c r="O122" i="4"/>
  <c r="N122" i="4" a="1"/>
  <c r="N122" i="4" s="1"/>
  <c r="M124" i="4" l="1"/>
  <c r="O123" i="4"/>
  <c r="N123" i="4" a="1"/>
  <c r="N123" i="4" s="1"/>
  <c r="M125" i="4" l="1"/>
  <c r="O124" i="4"/>
  <c r="N124" i="4" a="1"/>
  <c r="N124" i="4" s="1"/>
  <c r="M126" i="4" l="1"/>
  <c r="O125" i="4"/>
  <c r="N125" i="4" a="1"/>
  <c r="N125" i="4" s="1"/>
  <c r="M127" i="4" l="1"/>
  <c r="O126" i="4"/>
  <c r="N126" i="4" a="1"/>
  <c r="N126" i="4" s="1"/>
  <c r="M128" i="4" l="1"/>
  <c r="O127" i="4"/>
  <c r="N127" i="4" a="1"/>
  <c r="N127" i="4" s="1"/>
  <c r="M129" i="4" l="1"/>
  <c r="O128" i="4"/>
  <c r="N128" i="4" a="1"/>
  <c r="N128" i="4" s="1"/>
  <c r="M130" i="4" l="1"/>
  <c r="O129" i="4"/>
  <c r="N129" i="4" a="1"/>
  <c r="N129" i="4" s="1"/>
  <c r="M131" i="4" l="1"/>
  <c r="O130" i="4"/>
  <c r="N130" i="4" a="1"/>
  <c r="N130" i="4" s="1"/>
  <c r="M132" i="4" l="1"/>
  <c r="O131" i="4"/>
  <c r="N131" i="4" a="1"/>
  <c r="N131" i="4" s="1"/>
  <c r="M133" i="4" l="1"/>
  <c r="O132" i="4"/>
  <c r="N132" i="4" a="1"/>
  <c r="N132" i="4" s="1"/>
  <c r="M134" i="4" l="1"/>
  <c r="O133" i="4"/>
  <c r="N133" i="4" a="1"/>
  <c r="N133" i="4" s="1"/>
  <c r="M135" i="4" l="1"/>
  <c r="O134" i="4"/>
  <c r="N134" i="4" a="1"/>
  <c r="N134" i="4" s="1"/>
  <c r="M136" i="4" l="1"/>
  <c r="O135" i="4"/>
  <c r="N135" i="4" a="1"/>
  <c r="N135" i="4" s="1"/>
  <c r="M137" i="4" l="1"/>
  <c r="O136" i="4"/>
  <c r="N136" i="4" a="1"/>
  <c r="N136" i="4" s="1"/>
  <c r="M138" i="4" l="1"/>
  <c r="O137" i="4"/>
  <c r="N137" i="4" a="1"/>
  <c r="N137" i="4" s="1"/>
  <c r="M139" i="4" l="1"/>
  <c r="O138" i="4"/>
  <c r="N138" i="4" a="1"/>
  <c r="N138" i="4" s="1"/>
  <c r="M140" i="4" l="1"/>
  <c r="O139" i="4"/>
  <c r="N139" i="4" a="1"/>
  <c r="N139" i="4" s="1"/>
  <c r="M141" i="4" l="1"/>
  <c r="O140" i="4"/>
  <c r="N140" i="4" a="1"/>
  <c r="N140" i="4" s="1"/>
  <c r="M142" i="4" l="1"/>
  <c r="O141" i="4"/>
  <c r="N141" i="4" a="1"/>
  <c r="N141" i="4" s="1"/>
  <c r="M143" i="4" l="1"/>
  <c r="O142" i="4"/>
  <c r="N142" i="4" a="1"/>
  <c r="N142" i="4" s="1"/>
  <c r="M144" i="4" l="1"/>
  <c r="O143" i="4"/>
  <c r="N143" i="4" a="1"/>
  <c r="N143" i="4" s="1"/>
  <c r="M145" i="4" l="1"/>
  <c r="O144" i="4"/>
  <c r="N144" i="4" a="1"/>
  <c r="N144" i="4" s="1"/>
  <c r="M146" i="4" l="1"/>
  <c r="O145" i="4"/>
  <c r="N145" i="4" a="1"/>
  <c r="N145" i="4" s="1"/>
  <c r="M147" i="4" l="1"/>
  <c r="O146" i="4"/>
  <c r="N146" i="4" a="1"/>
  <c r="N146" i="4" s="1"/>
  <c r="M148" i="4" l="1"/>
  <c r="O147" i="4"/>
  <c r="N147" i="4" a="1"/>
  <c r="N147" i="4" s="1"/>
  <c r="M149" i="4" l="1"/>
  <c r="O148" i="4"/>
  <c r="N148" i="4" a="1"/>
  <c r="N148" i="4" s="1"/>
  <c r="M150" i="4" l="1"/>
  <c r="O149" i="4"/>
  <c r="N149" i="4" a="1"/>
  <c r="N149" i="4" s="1"/>
  <c r="M151" i="4" l="1"/>
  <c r="O150" i="4"/>
  <c r="N150" i="4" a="1"/>
  <c r="N150" i="4" s="1"/>
  <c r="M152" i="4" l="1"/>
  <c r="O151" i="4"/>
  <c r="N151" i="4" a="1"/>
  <c r="N151" i="4" s="1"/>
  <c r="M153" i="4" l="1"/>
  <c r="O152" i="4"/>
  <c r="N152" i="4" a="1"/>
  <c r="N152" i="4" s="1"/>
  <c r="M154" i="4" l="1"/>
  <c r="O153" i="4"/>
  <c r="N153" i="4" a="1"/>
  <c r="N153" i="4" s="1"/>
  <c r="M155" i="4" l="1"/>
  <c r="O154" i="4"/>
  <c r="N154" i="4" a="1"/>
  <c r="N154" i="4" s="1"/>
  <c r="M156" i="4" l="1"/>
  <c r="O155" i="4"/>
  <c r="N155" i="4" a="1"/>
  <c r="N155" i="4" s="1"/>
  <c r="M157" i="4" l="1"/>
  <c r="O156" i="4"/>
  <c r="N156" i="4" a="1"/>
  <c r="N156" i="4" s="1"/>
  <c r="M158" i="4" l="1"/>
  <c r="O157" i="4"/>
  <c r="N157" i="4" a="1"/>
  <c r="N157" i="4" s="1"/>
  <c r="M159" i="4" l="1"/>
  <c r="O158" i="4"/>
  <c r="N158" i="4" a="1"/>
  <c r="N158" i="4" s="1"/>
  <c r="M160" i="4" l="1"/>
  <c r="O159" i="4"/>
  <c r="N159" i="4" a="1"/>
  <c r="N159" i="4" s="1"/>
  <c r="M161" i="4" l="1"/>
  <c r="O160" i="4"/>
  <c r="N160" i="4" a="1"/>
  <c r="N160" i="4" s="1"/>
  <c r="M162" i="4" l="1"/>
  <c r="O161" i="4"/>
  <c r="N161" i="4" a="1"/>
  <c r="N161" i="4" s="1"/>
  <c r="M163" i="4" l="1"/>
  <c r="O162" i="4"/>
  <c r="N162" i="4" a="1"/>
  <c r="N162" i="4" s="1"/>
  <c r="M164" i="4" l="1"/>
  <c r="O163" i="4"/>
  <c r="N163" i="4" a="1"/>
  <c r="N163" i="4" s="1"/>
  <c r="M165" i="4" l="1"/>
  <c r="O164" i="4"/>
  <c r="N164" i="4" a="1"/>
  <c r="N164" i="4" s="1"/>
  <c r="M166" i="4" l="1"/>
  <c r="O165" i="4"/>
  <c r="N165" i="4" a="1"/>
  <c r="N165" i="4" s="1"/>
  <c r="M167" i="4" l="1"/>
  <c r="O166" i="4"/>
  <c r="N166" i="4" a="1"/>
  <c r="N166" i="4" s="1"/>
  <c r="M168" i="4" l="1"/>
  <c r="O167" i="4"/>
  <c r="N167" i="4" a="1"/>
  <c r="N167" i="4" s="1"/>
  <c r="M169" i="4" l="1"/>
  <c r="O168" i="4"/>
  <c r="N168" i="4" a="1"/>
  <c r="N168" i="4" s="1"/>
  <c r="M170" i="4" l="1"/>
  <c r="O169" i="4"/>
  <c r="N169" i="4" a="1"/>
  <c r="N169" i="4" s="1"/>
  <c r="M171" i="4" l="1"/>
  <c r="O170" i="4"/>
  <c r="N170" i="4" a="1"/>
  <c r="N170" i="4" s="1"/>
  <c r="M172" i="4" l="1"/>
  <c r="O171" i="4"/>
  <c r="N171" i="4" a="1"/>
  <c r="N171" i="4" s="1"/>
  <c r="M173" i="4" l="1"/>
  <c r="O172" i="4"/>
  <c r="N172" i="4" a="1"/>
  <c r="N172" i="4" s="1"/>
  <c r="M174" i="4" l="1"/>
  <c r="O173" i="4"/>
  <c r="N173" i="4" a="1"/>
  <c r="N173" i="4" s="1"/>
  <c r="M175" i="4" l="1"/>
  <c r="O174" i="4"/>
  <c r="N174" i="4" a="1"/>
  <c r="N174" i="4" s="1"/>
  <c r="M176" i="4" l="1"/>
  <c r="O175" i="4"/>
  <c r="N175" i="4" a="1"/>
  <c r="N175" i="4" s="1"/>
  <c r="M177" i="4" l="1"/>
  <c r="O176" i="4"/>
  <c r="N176" i="4" a="1"/>
  <c r="N176" i="4" s="1"/>
  <c r="M178" i="4" l="1"/>
  <c r="O177" i="4"/>
  <c r="N177" i="4" a="1"/>
  <c r="N177" i="4" s="1"/>
  <c r="M179" i="4" l="1"/>
  <c r="O178" i="4"/>
  <c r="N178" i="4" a="1"/>
  <c r="N178" i="4" s="1"/>
  <c r="M180" i="4" l="1"/>
  <c r="O179" i="4"/>
  <c r="N179" i="4" a="1"/>
  <c r="N179" i="4" s="1"/>
  <c r="M181" i="4" l="1"/>
  <c r="O180" i="4"/>
  <c r="N180" i="4" a="1"/>
  <c r="N180" i="4" s="1"/>
  <c r="M182" i="4" l="1"/>
  <c r="O181" i="4"/>
  <c r="N181" i="4" a="1"/>
  <c r="N181" i="4" s="1"/>
  <c r="M183" i="4" l="1"/>
  <c r="O182" i="4"/>
  <c r="N182" i="4" a="1"/>
  <c r="N182" i="4" s="1"/>
  <c r="M184" i="4" l="1"/>
  <c r="O183" i="4"/>
  <c r="N183" i="4" a="1"/>
  <c r="N183" i="4" s="1"/>
  <c r="M185" i="4" l="1"/>
  <c r="O184" i="4"/>
  <c r="N184" i="4" a="1"/>
  <c r="N184" i="4" s="1"/>
  <c r="M186" i="4" l="1"/>
  <c r="O185" i="4"/>
  <c r="N185" i="4" a="1"/>
  <c r="N185" i="4" s="1"/>
  <c r="M187" i="4" l="1"/>
  <c r="O186" i="4"/>
  <c r="N186" i="4" a="1"/>
  <c r="N186" i="4" s="1"/>
  <c r="M188" i="4" l="1"/>
  <c r="O187" i="4"/>
  <c r="N187" i="4" a="1"/>
  <c r="N187" i="4" s="1"/>
  <c r="M189" i="4" l="1"/>
  <c r="O188" i="4"/>
  <c r="N188" i="4" a="1"/>
  <c r="N188" i="4" s="1"/>
  <c r="M190" i="4" l="1"/>
  <c r="O189" i="4"/>
  <c r="N189" i="4" a="1"/>
  <c r="N189" i="4" s="1"/>
  <c r="M191" i="4" l="1"/>
  <c r="O190" i="4"/>
  <c r="N190" i="4" a="1"/>
  <c r="N190" i="4" s="1"/>
  <c r="M192" i="4" l="1"/>
  <c r="O191" i="4"/>
  <c r="N191" i="4" a="1"/>
  <c r="N191" i="4" s="1"/>
  <c r="M193" i="4" l="1"/>
  <c r="O192" i="4"/>
  <c r="N192" i="4" a="1"/>
  <c r="N192" i="4" s="1"/>
  <c r="M194" i="4" l="1"/>
  <c r="O193" i="4"/>
  <c r="N193" i="4" a="1"/>
  <c r="N193" i="4" s="1"/>
  <c r="M195" i="4" l="1"/>
  <c r="O194" i="4"/>
  <c r="N194" i="4" a="1"/>
  <c r="N194" i="4" s="1"/>
  <c r="M196" i="4" l="1"/>
  <c r="O195" i="4"/>
  <c r="N195" i="4" a="1"/>
  <c r="N195" i="4" s="1"/>
  <c r="M197" i="4" l="1"/>
  <c r="O196" i="4"/>
  <c r="N196" i="4" a="1"/>
  <c r="N196" i="4" s="1"/>
  <c r="M198" i="4" l="1"/>
  <c r="O197" i="4"/>
  <c r="N197" i="4" a="1"/>
  <c r="N197" i="4" s="1"/>
  <c r="M199" i="4" l="1"/>
  <c r="O198" i="4"/>
  <c r="N198" i="4" a="1"/>
  <c r="N198" i="4" s="1"/>
  <c r="M200" i="4" l="1"/>
  <c r="O199" i="4"/>
  <c r="N199" i="4" a="1"/>
  <c r="N199" i="4" s="1"/>
  <c r="M201" i="4" l="1"/>
  <c r="O200" i="4"/>
  <c r="N200" i="4" a="1"/>
  <c r="N200" i="4" s="1"/>
  <c r="M202" i="4" l="1"/>
  <c r="O201" i="4"/>
  <c r="N201" i="4" a="1"/>
  <c r="N201" i="4" s="1"/>
  <c r="M203" i="4" l="1"/>
  <c r="O202" i="4"/>
  <c r="N202" i="4" a="1"/>
  <c r="N202" i="4" s="1"/>
  <c r="M204" i="4" l="1"/>
  <c r="O203" i="4"/>
  <c r="N203" i="4" a="1"/>
  <c r="N203" i="4" s="1"/>
  <c r="M205" i="4" l="1"/>
  <c r="O204" i="4"/>
  <c r="N204" i="4" a="1"/>
  <c r="N204" i="4" s="1"/>
  <c r="M206" i="4" l="1"/>
  <c r="O205" i="4"/>
  <c r="N205" i="4" a="1"/>
  <c r="N205" i="4" s="1"/>
  <c r="M207" i="4" l="1"/>
  <c r="O206" i="4"/>
  <c r="N206" i="4" a="1"/>
  <c r="N206" i="4" s="1"/>
  <c r="M208" i="4" l="1"/>
  <c r="O207" i="4"/>
  <c r="N207" i="4" a="1"/>
  <c r="N207" i="4" s="1"/>
  <c r="M209" i="4" l="1"/>
  <c r="O208" i="4"/>
  <c r="N208" i="4" a="1"/>
  <c r="N208" i="4" s="1"/>
  <c r="M210" i="4" l="1"/>
  <c r="O209" i="4"/>
  <c r="N209" i="4" a="1"/>
  <c r="N209" i="4" s="1"/>
  <c r="M211" i="4" l="1"/>
  <c r="O210" i="4"/>
  <c r="N210" i="4" a="1"/>
  <c r="N210" i="4" s="1"/>
  <c r="M212" i="4" l="1"/>
  <c r="O211" i="4"/>
  <c r="N211" i="4" a="1"/>
  <c r="N211" i="4" s="1"/>
  <c r="M213" i="4" l="1"/>
  <c r="O212" i="4"/>
  <c r="N212" i="4" a="1"/>
  <c r="N212" i="4" s="1"/>
  <c r="M214" i="4" l="1"/>
  <c r="O213" i="4"/>
  <c r="N213" i="4" a="1"/>
  <c r="N213" i="4" s="1"/>
  <c r="M215" i="4" l="1"/>
  <c r="O214" i="4"/>
  <c r="N214" i="4" a="1"/>
  <c r="N214" i="4" s="1"/>
  <c r="M216" i="4" l="1"/>
  <c r="O215" i="4"/>
  <c r="N215" i="4" a="1"/>
  <c r="N215" i="4" s="1"/>
  <c r="M217" i="4" l="1"/>
  <c r="O216" i="4"/>
  <c r="N216" i="4" a="1"/>
  <c r="N216" i="4" s="1"/>
  <c r="M218" i="4" l="1"/>
  <c r="O217" i="4"/>
  <c r="N217" i="4" a="1"/>
  <c r="N217" i="4" s="1"/>
  <c r="M219" i="4" l="1"/>
  <c r="O218" i="4"/>
  <c r="N218" i="4" a="1"/>
  <c r="N218" i="4" s="1"/>
  <c r="M220" i="4" l="1"/>
  <c r="O219" i="4"/>
  <c r="N219" i="4" a="1"/>
  <c r="N219" i="4" s="1"/>
  <c r="M221" i="4" l="1"/>
  <c r="O220" i="4"/>
  <c r="N220" i="4" a="1"/>
  <c r="N220" i="4" s="1"/>
  <c r="M222" i="4" l="1"/>
  <c r="O221" i="4"/>
  <c r="N221" i="4" a="1"/>
  <c r="N221" i="4" s="1"/>
  <c r="M223" i="4" l="1"/>
  <c r="O222" i="4"/>
  <c r="N222" i="4" a="1"/>
  <c r="N222" i="4" s="1"/>
  <c r="M224" i="4" l="1"/>
  <c r="O223" i="4"/>
  <c r="N223" i="4" a="1"/>
  <c r="N223" i="4" s="1"/>
  <c r="M225" i="4" l="1"/>
  <c r="O224" i="4"/>
  <c r="N224" i="4" a="1"/>
  <c r="N224" i="4" s="1"/>
  <c r="M226" i="4" l="1"/>
  <c r="O225" i="4"/>
  <c r="N225" i="4" a="1"/>
  <c r="N225" i="4" s="1"/>
  <c r="M227" i="4" l="1"/>
  <c r="O226" i="4"/>
  <c r="N226" i="4" a="1"/>
  <c r="N226" i="4" s="1"/>
  <c r="M228" i="4" l="1"/>
  <c r="O227" i="4"/>
  <c r="N227" i="4" a="1"/>
  <c r="N227" i="4" s="1"/>
  <c r="M229" i="4" l="1"/>
  <c r="O228" i="4"/>
  <c r="N228" i="4" a="1"/>
  <c r="N228" i="4" s="1"/>
  <c r="M230" i="4" l="1"/>
  <c r="O229" i="4"/>
  <c r="N229" i="4" a="1"/>
  <c r="N229" i="4" s="1"/>
  <c r="M231" i="4" l="1"/>
  <c r="O230" i="4"/>
  <c r="N230" i="4" a="1"/>
  <c r="N230" i="4" s="1"/>
  <c r="M232" i="4" l="1"/>
  <c r="O231" i="4"/>
  <c r="N231" i="4" a="1"/>
  <c r="N231" i="4" s="1"/>
  <c r="M233" i="4" l="1"/>
  <c r="O232" i="4"/>
  <c r="N232" i="4" a="1"/>
  <c r="N232" i="4" s="1"/>
  <c r="M234" i="4" l="1"/>
  <c r="O233" i="4"/>
  <c r="N233" i="4" a="1"/>
  <c r="N233" i="4" s="1"/>
  <c r="M235" i="4" l="1"/>
  <c r="O234" i="4"/>
  <c r="N234" i="4" a="1"/>
  <c r="N234" i="4" s="1"/>
  <c r="M236" i="4" l="1"/>
  <c r="O235" i="4"/>
  <c r="N235" i="4" a="1"/>
  <c r="N235" i="4" s="1"/>
  <c r="M237" i="4" l="1"/>
  <c r="O236" i="4"/>
  <c r="N236" i="4" a="1"/>
  <c r="N236" i="4" s="1"/>
  <c r="M238" i="4" l="1"/>
  <c r="O237" i="4"/>
  <c r="N237" i="4" a="1"/>
  <c r="N237" i="4" s="1"/>
  <c r="M239" i="4" l="1"/>
  <c r="O238" i="4"/>
  <c r="N238" i="4" a="1"/>
  <c r="N238" i="4" s="1"/>
  <c r="M240" i="4" l="1"/>
  <c r="O239" i="4"/>
  <c r="N239" i="4" a="1"/>
  <c r="N239" i="4" s="1"/>
  <c r="M241" i="4" l="1"/>
  <c r="O240" i="4"/>
  <c r="N240" i="4" a="1"/>
  <c r="N240" i="4" s="1"/>
  <c r="M242" i="4" l="1"/>
  <c r="O241" i="4"/>
  <c r="N241" i="4" a="1"/>
  <c r="N241" i="4" s="1"/>
  <c r="M243" i="4" l="1"/>
  <c r="O242" i="4"/>
  <c r="N242" i="4" a="1"/>
  <c r="N242" i="4" s="1"/>
  <c r="M244" i="4" l="1"/>
  <c r="O243" i="4"/>
  <c r="N243" i="4" a="1"/>
  <c r="N243" i="4" s="1"/>
  <c r="M245" i="4" l="1"/>
  <c r="O244" i="4"/>
  <c r="N244" i="4" a="1"/>
  <c r="N244" i="4" s="1"/>
  <c r="M246" i="4" l="1"/>
  <c r="O245" i="4"/>
  <c r="N245" i="4" a="1"/>
  <c r="N245" i="4" s="1"/>
  <c r="M247" i="4" l="1"/>
  <c r="O246" i="4"/>
  <c r="N246" i="4" a="1"/>
  <c r="N246" i="4" s="1"/>
  <c r="M248" i="4" l="1"/>
  <c r="O247" i="4"/>
  <c r="N247" i="4" a="1"/>
  <c r="N247" i="4" s="1"/>
  <c r="M249" i="4" l="1"/>
  <c r="O248" i="4"/>
  <c r="N248" i="4" a="1"/>
  <c r="N248" i="4" s="1"/>
  <c r="M250" i="4" l="1"/>
  <c r="O249" i="4"/>
  <c r="N249" i="4" a="1"/>
  <c r="N249" i="4" s="1"/>
  <c r="M251" i="4" l="1"/>
  <c r="O250" i="4"/>
  <c r="N250" i="4" a="1"/>
  <c r="N250" i="4" s="1"/>
  <c r="M252" i="4" l="1"/>
  <c r="O251" i="4"/>
  <c r="N251" i="4" a="1"/>
  <c r="N251" i="4" s="1"/>
  <c r="M253" i="4" l="1"/>
  <c r="O252" i="4"/>
  <c r="N252" i="4" a="1"/>
  <c r="N252" i="4" s="1"/>
  <c r="M254" i="4" l="1"/>
  <c r="O253" i="4"/>
  <c r="N253" i="4" a="1"/>
  <c r="N253" i="4" s="1"/>
  <c r="M255" i="4" l="1"/>
  <c r="O254" i="4"/>
  <c r="N254" i="4" a="1"/>
  <c r="N254" i="4" s="1"/>
  <c r="M256" i="4" l="1"/>
  <c r="O255" i="4"/>
  <c r="N255" i="4" a="1"/>
  <c r="N255" i="4" s="1"/>
  <c r="M257" i="4" l="1"/>
  <c r="O256" i="4"/>
  <c r="N256" i="4" a="1"/>
  <c r="N256" i="4" s="1"/>
  <c r="M258" i="4" l="1"/>
  <c r="O257" i="4"/>
  <c r="N257" i="4" a="1"/>
  <c r="N257" i="4" s="1"/>
  <c r="M259" i="4" l="1"/>
  <c r="O258" i="4"/>
  <c r="N258" i="4" a="1"/>
  <c r="N258" i="4" s="1"/>
  <c r="M260" i="4" l="1"/>
  <c r="O259" i="4"/>
  <c r="N259" i="4" a="1"/>
  <c r="N259" i="4" s="1"/>
  <c r="M261" i="4" l="1"/>
  <c r="O260" i="4"/>
  <c r="N260" i="4" a="1"/>
  <c r="N260" i="4" s="1"/>
  <c r="M262" i="4" l="1"/>
  <c r="O261" i="4"/>
  <c r="N261" i="4" a="1"/>
  <c r="N261" i="4" s="1"/>
  <c r="M263" i="4" l="1"/>
  <c r="O262" i="4"/>
  <c r="N262" i="4" a="1"/>
  <c r="N262" i="4" s="1"/>
  <c r="M264" i="4" l="1"/>
  <c r="O263" i="4"/>
  <c r="N263" i="4" a="1"/>
  <c r="N263" i="4" s="1"/>
  <c r="M265" i="4" l="1"/>
  <c r="O264" i="4"/>
  <c r="N264" i="4" a="1"/>
  <c r="N264" i="4" s="1"/>
  <c r="M266" i="4" l="1"/>
  <c r="O265" i="4"/>
  <c r="N265" i="4" a="1"/>
  <c r="N265" i="4" s="1"/>
  <c r="M267" i="4" l="1"/>
  <c r="O266" i="4"/>
  <c r="N266" i="4" a="1"/>
  <c r="N266" i="4" s="1"/>
  <c r="M268" i="4" l="1"/>
  <c r="O267" i="4"/>
  <c r="N267" i="4" a="1"/>
  <c r="N267" i="4" s="1"/>
  <c r="M269" i="4" l="1"/>
  <c r="O268" i="4"/>
  <c r="N268" i="4" a="1"/>
  <c r="N268" i="4" s="1"/>
  <c r="M270" i="4" l="1"/>
  <c r="O269" i="4"/>
  <c r="N269" i="4" a="1"/>
  <c r="N269" i="4" s="1"/>
  <c r="M271" i="4" l="1"/>
  <c r="O270" i="4"/>
  <c r="N270" i="4" a="1"/>
  <c r="N270" i="4" s="1"/>
  <c r="M272" i="4" l="1"/>
  <c r="O271" i="4"/>
  <c r="N271" i="4" a="1"/>
  <c r="N271" i="4" s="1"/>
  <c r="M273" i="4" l="1"/>
  <c r="O272" i="4"/>
  <c r="N272" i="4" a="1"/>
  <c r="N272" i="4" s="1"/>
  <c r="M274" i="4" l="1"/>
  <c r="O273" i="4"/>
  <c r="N273" i="4" a="1"/>
  <c r="N273" i="4" s="1"/>
  <c r="M275" i="4" l="1"/>
  <c r="O274" i="4"/>
  <c r="N274" i="4" a="1"/>
  <c r="N274" i="4" s="1"/>
  <c r="M276" i="4" l="1"/>
  <c r="O275" i="4"/>
  <c r="N275" i="4" a="1"/>
  <c r="N275" i="4" s="1"/>
  <c r="M277" i="4" l="1"/>
  <c r="O276" i="4"/>
  <c r="N276" i="4" a="1"/>
  <c r="N276" i="4" s="1"/>
  <c r="M278" i="4" l="1"/>
  <c r="O277" i="4"/>
  <c r="N277" i="4" a="1"/>
  <c r="N277" i="4" s="1"/>
  <c r="M279" i="4" l="1"/>
  <c r="O278" i="4"/>
  <c r="N278" i="4" a="1"/>
  <c r="N278" i="4" s="1"/>
  <c r="M280" i="4" l="1"/>
  <c r="O279" i="4"/>
  <c r="N279" i="4" a="1"/>
  <c r="N279" i="4" s="1"/>
  <c r="M281" i="4" l="1"/>
  <c r="O280" i="4"/>
  <c r="N280" i="4" a="1"/>
  <c r="N280" i="4" s="1"/>
  <c r="M282" i="4" l="1"/>
  <c r="O281" i="4"/>
  <c r="N281" i="4" a="1"/>
  <c r="N281" i="4" s="1"/>
  <c r="M283" i="4" l="1"/>
  <c r="O282" i="4"/>
  <c r="N282" i="4" a="1"/>
  <c r="N282" i="4" s="1"/>
  <c r="M284" i="4" l="1"/>
  <c r="O283" i="4"/>
  <c r="N283" i="4" a="1"/>
  <c r="N283" i="4" s="1"/>
  <c r="M285" i="4" l="1"/>
  <c r="O284" i="4"/>
  <c r="N284" i="4" a="1"/>
  <c r="N284" i="4" s="1"/>
  <c r="M286" i="4" l="1"/>
  <c r="O285" i="4"/>
  <c r="N285" i="4" a="1"/>
  <c r="N285" i="4" s="1"/>
  <c r="M287" i="4" l="1"/>
  <c r="O286" i="4"/>
  <c r="N286" i="4" a="1"/>
  <c r="N286" i="4" s="1"/>
  <c r="M288" i="4" l="1"/>
  <c r="O287" i="4"/>
  <c r="N287" i="4" a="1"/>
  <c r="N287" i="4" s="1"/>
  <c r="M289" i="4" l="1"/>
  <c r="O288" i="4"/>
  <c r="N288" i="4" a="1"/>
  <c r="N288" i="4" s="1"/>
  <c r="M290" i="4" l="1"/>
  <c r="O289" i="4"/>
  <c r="N289" i="4" a="1"/>
  <c r="N289" i="4" s="1"/>
  <c r="M291" i="4" l="1"/>
  <c r="O290" i="4"/>
  <c r="N290" i="4" a="1"/>
  <c r="N290" i="4" s="1"/>
  <c r="M292" i="4" l="1"/>
  <c r="O291" i="4"/>
  <c r="N291" i="4" a="1"/>
  <c r="N291" i="4" s="1"/>
  <c r="M293" i="4" l="1"/>
  <c r="O292" i="4"/>
  <c r="N292" i="4" a="1"/>
  <c r="N292" i="4" s="1"/>
  <c r="M294" i="4" l="1"/>
  <c r="O293" i="4"/>
  <c r="N293" i="4" a="1"/>
  <c r="N293" i="4" s="1"/>
  <c r="M295" i="4" l="1"/>
  <c r="O294" i="4"/>
  <c r="N294" i="4" a="1"/>
  <c r="N294" i="4" s="1"/>
  <c r="M296" i="4" l="1"/>
  <c r="O295" i="4"/>
  <c r="N295" i="4" a="1"/>
  <c r="N295" i="4" s="1"/>
  <c r="M297" i="4" l="1"/>
  <c r="O296" i="4"/>
  <c r="N296" i="4" a="1"/>
  <c r="N296" i="4" s="1"/>
  <c r="M298" i="4" l="1"/>
  <c r="O297" i="4"/>
  <c r="N297" i="4" a="1"/>
  <c r="N297" i="4" s="1"/>
  <c r="M299" i="4" l="1"/>
  <c r="O298" i="4"/>
  <c r="N298" i="4" a="1"/>
  <c r="N298" i="4" s="1"/>
  <c r="M300" i="4" l="1"/>
  <c r="O299" i="4"/>
  <c r="N299" i="4" a="1"/>
  <c r="N299" i="4" s="1"/>
  <c r="M301" i="4" l="1"/>
  <c r="O300" i="4"/>
  <c r="N300" i="4" a="1"/>
  <c r="N300" i="4" s="1"/>
  <c r="M302" i="4" l="1"/>
  <c r="O301" i="4"/>
  <c r="N301" i="4" a="1"/>
  <c r="N301" i="4" s="1"/>
  <c r="M303" i="4" l="1"/>
  <c r="O302" i="4"/>
  <c r="N302" i="4" a="1"/>
  <c r="N302" i="4" s="1"/>
  <c r="M304" i="4" l="1"/>
  <c r="O303" i="4"/>
  <c r="N303" i="4" a="1"/>
  <c r="N303" i="4" s="1"/>
  <c r="M305" i="4" l="1"/>
  <c r="O304" i="4"/>
  <c r="N304" i="4" a="1"/>
  <c r="N304" i="4" s="1"/>
  <c r="M306" i="4" l="1"/>
  <c r="O305" i="4"/>
  <c r="N305" i="4" a="1"/>
  <c r="N305" i="4" s="1"/>
  <c r="M307" i="4" l="1"/>
  <c r="O306" i="4"/>
  <c r="N306" i="4" a="1"/>
  <c r="N306" i="4" s="1"/>
  <c r="M308" i="4" l="1"/>
  <c r="O307" i="4"/>
  <c r="N307" i="4" a="1"/>
  <c r="N307" i="4" s="1"/>
  <c r="M309" i="4" l="1"/>
  <c r="O308" i="4"/>
  <c r="N308" i="4" a="1"/>
  <c r="N308" i="4" s="1"/>
  <c r="M310" i="4" l="1"/>
  <c r="O309" i="4"/>
  <c r="N309" i="4" a="1"/>
  <c r="N309" i="4" s="1"/>
  <c r="M311" i="4" l="1"/>
  <c r="O310" i="4"/>
  <c r="N310" i="4" a="1"/>
  <c r="N310" i="4" s="1"/>
  <c r="M312" i="4" l="1"/>
  <c r="O311" i="4"/>
  <c r="N311" i="4" a="1"/>
  <c r="N311" i="4" s="1"/>
  <c r="M313" i="4" l="1"/>
  <c r="O312" i="4"/>
  <c r="N312" i="4" a="1"/>
  <c r="N312" i="4" s="1"/>
  <c r="M314" i="4" l="1"/>
  <c r="O313" i="4"/>
  <c r="N313" i="4" a="1"/>
  <c r="N313" i="4" s="1"/>
  <c r="M315" i="4" l="1"/>
  <c r="O314" i="4"/>
  <c r="N314" i="4" a="1"/>
  <c r="N314" i="4" s="1"/>
  <c r="M316" i="4" l="1"/>
  <c r="O315" i="4"/>
  <c r="N315" i="4" a="1"/>
  <c r="N315" i="4" s="1"/>
  <c r="M317" i="4" l="1"/>
  <c r="O316" i="4"/>
  <c r="N316" i="4" a="1"/>
  <c r="N316" i="4" s="1"/>
  <c r="M318" i="4" l="1"/>
  <c r="O317" i="4"/>
  <c r="N317" i="4" a="1"/>
  <c r="N317" i="4" s="1"/>
  <c r="M319" i="4" l="1"/>
  <c r="O318" i="4"/>
  <c r="N318" i="4" a="1"/>
  <c r="N318" i="4" s="1"/>
  <c r="M320" i="4" l="1"/>
  <c r="O319" i="4"/>
  <c r="N319" i="4" a="1"/>
  <c r="N319" i="4" s="1"/>
  <c r="M321" i="4" l="1"/>
  <c r="O320" i="4"/>
  <c r="N320" i="4" a="1"/>
  <c r="N320" i="4" s="1"/>
  <c r="M322" i="4" l="1"/>
  <c r="O321" i="4"/>
  <c r="N321" i="4" a="1"/>
  <c r="N321" i="4" s="1"/>
  <c r="M323" i="4" l="1"/>
  <c r="O322" i="4"/>
  <c r="N322" i="4" a="1"/>
  <c r="N322" i="4" s="1"/>
  <c r="M324" i="4" l="1"/>
  <c r="O323" i="4"/>
  <c r="N323" i="4" a="1"/>
  <c r="N323" i="4" s="1"/>
  <c r="M325" i="4" l="1"/>
  <c r="O324" i="4"/>
  <c r="N324" i="4" a="1"/>
  <c r="N324" i="4" s="1"/>
  <c r="M326" i="4" l="1"/>
  <c r="O325" i="4"/>
  <c r="N325" i="4" a="1"/>
  <c r="N325" i="4" s="1"/>
  <c r="M327" i="4" l="1"/>
  <c r="O326" i="4"/>
  <c r="N326" i="4" a="1"/>
  <c r="N326" i="4" s="1"/>
  <c r="M328" i="4" l="1"/>
  <c r="O327" i="4"/>
  <c r="N327" i="4" a="1"/>
  <c r="N327" i="4" s="1"/>
  <c r="M329" i="4" l="1"/>
  <c r="O328" i="4"/>
  <c r="N328" i="4" a="1"/>
  <c r="N328" i="4" s="1"/>
  <c r="M330" i="4" l="1"/>
  <c r="O329" i="4"/>
  <c r="N329" i="4" a="1"/>
  <c r="N329" i="4" s="1"/>
  <c r="M331" i="4" l="1"/>
  <c r="O330" i="4"/>
  <c r="N330" i="4" a="1"/>
  <c r="N330" i="4" s="1"/>
  <c r="M332" i="4" l="1"/>
  <c r="O331" i="4"/>
  <c r="N331" i="4" a="1"/>
  <c r="N331" i="4" s="1"/>
  <c r="M333" i="4" l="1"/>
  <c r="O332" i="4"/>
  <c r="N332" i="4" a="1"/>
  <c r="N332" i="4" s="1"/>
  <c r="M334" i="4" l="1"/>
  <c r="O333" i="4"/>
  <c r="N333" i="4" a="1"/>
  <c r="N333" i="4" s="1"/>
  <c r="M335" i="4" l="1"/>
  <c r="O334" i="4"/>
  <c r="N334" i="4" a="1"/>
  <c r="N334" i="4" s="1"/>
  <c r="M336" i="4" l="1"/>
  <c r="O335" i="4"/>
  <c r="N335" i="4" a="1"/>
  <c r="N335" i="4" s="1"/>
  <c r="M337" i="4" l="1"/>
  <c r="O336" i="4"/>
  <c r="N336" i="4" a="1"/>
  <c r="N336" i="4" s="1"/>
  <c r="M338" i="4" l="1"/>
  <c r="O337" i="4"/>
  <c r="N337" i="4" a="1"/>
  <c r="N337" i="4" s="1"/>
  <c r="M339" i="4" l="1"/>
  <c r="O338" i="4"/>
  <c r="N338" i="4" a="1"/>
  <c r="N338" i="4" s="1"/>
  <c r="M340" i="4" l="1"/>
  <c r="O339" i="4"/>
  <c r="N339" i="4" a="1"/>
  <c r="N339" i="4" s="1"/>
  <c r="M341" i="4" l="1"/>
  <c r="O340" i="4"/>
  <c r="N340" i="4" a="1"/>
  <c r="N340" i="4" s="1"/>
  <c r="M342" i="4" l="1"/>
  <c r="O341" i="4"/>
  <c r="N341" i="4" a="1"/>
  <c r="N341" i="4" s="1"/>
  <c r="M343" i="4" l="1"/>
  <c r="O342" i="4"/>
  <c r="N342" i="4" a="1"/>
  <c r="N342" i="4" s="1"/>
  <c r="M344" i="4" l="1"/>
  <c r="O343" i="4"/>
  <c r="N343" i="4" a="1"/>
  <c r="N343" i="4" s="1"/>
  <c r="M345" i="4" l="1"/>
  <c r="O344" i="4"/>
  <c r="N344" i="4" a="1"/>
  <c r="N344" i="4" s="1"/>
  <c r="M346" i="4" l="1"/>
  <c r="O345" i="4"/>
  <c r="N345" i="4" a="1"/>
  <c r="N345" i="4" s="1"/>
  <c r="M347" i="4" l="1"/>
  <c r="O346" i="4"/>
  <c r="N346" i="4" a="1"/>
  <c r="N346" i="4" s="1"/>
  <c r="M348" i="4" l="1"/>
  <c r="O347" i="4"/>
  <c r="N347" i="4" a="1"/>
  <c r="N347" i="4" s="1"/>
  <c r="M349" i="4" l="1"/>
  <c r="O348" i="4"/>
  <c r="N348" i="4" a="1"/>
  <c r="N348" i="4" s="1"/>
  <c r="M350" i="4" l="1"/>
  <c r="O349" i="4"/>
  <c r="N349" i="4" a="1"/>
  <c r="N349" i="4" s="1"/>
  <c r="M351" i="4" l="1"/>
  <c r="O350" i="4"/>
  <c r="N350" i="4" a="1"/>
  <c r="N350" i="4" s="1"/>
  <c r="M352" i="4" l="1"/>
  <c r="O351" i="4"/>
  <c r="N351" i="4" a="1"/>
  <c r="N351" i="4" s="1"/>
  <c r="M353" i="4" l="1"/>
  <c r="O352" i="4"/>
  <c r="N352" i="4" a="1"/>
  <c r="N352" i="4" s="1"/>
  <c r="M354" i="4" l="1"/>
  <c r="O353" i="4"/>
  <c r="N353" i="4" a="1"/>
  <c r="N353" i="4" s="1"/>
  <c r="M355" i="4" l="1"/>
  <c r="O354" i="4"/>
  <c r="N354" i="4" a="1"/>
  <c r="N354" i="4" s="1"/>
  <c r="M356" i="4" l="1"/>
  <c r="O355" i="4"/>
  <c r="N355" i="4" a="1"/>
  <c r="N355" i="4" s="1"/>
  <c r="M357" i="4" l="1"/>
  <c r="O356" i="4"/>
  <c r="N356" i="4" a="1"/>
  <c r="N356" i="4" s="1"/>
  <c r="M358" i="4" l="1"/>
  <c r="O357" i="4"/>
  <c r="N357" i="4" a="1"/>
  <c r="N357" i="4" s="1"/>
  <c r="M359" i="4" l="1"/>
  <c r="O358" i="4"/>
  <c r="N358" i="4" a="1"/>
  <c r="N358" i="4" s="1"/>
  <c r="M360" i="4" l="1"/>
  <c r="O359" i="4"/>
  <c r="N359" i="4" a="1"/>
  <c r="N359" i="4" s="1"/>
  <c r="M361" i="4" l="1"/>
  <c r="O360" i="4"/>
  <c r="N360" i="4" a="1"/>
  <c r="N360" i="4" s="1"/>
  <c r="M362" i="4" l="1"/>
  <c r="O361" i="4"/>
  <c r="N361" i="4" a="1"/>
  <c r="N361" i="4" s="1"/>
  <c r="M363" i="4" l="1"/>
  <c r="O362" i="4"/>
  <c r="N362" i="4" a="1"/>
  <c r="N362" i="4" s="1"/>
  <c r="M364" i="4" l="1"/>
  <c r="O363" i="4"/>
  <c r="N363" i="4" a="1"/>
  <c r="N363" i="4" s="1"/>
  <c r="M365" i="4" l="1"/>
  <c r="O364" i="4"/>
  <c r="N364" i="4" a="1"/>
  <c r="N364" i="4" s="1"/>
  <c r="M366" i="4" l="1"/>
  <c r="O365" i="4"/>
  <c r="N365" i="4" a="1"/>
  <c r="N365" i="4" s="1"/>
  <c r="M367" i="4" l="1"/>
  <c r="O366" i="4"/>
  <c r="N366" i="4" a="1"/>
  <c r="N366" i="4" s="1"/>
  <c r="M368" i="4" l="1"/>
  <c r="O367" i="4"/>
  <c r="N367" i="4" a="1"/>
  <c r="N367" i="4" s="1"/>
  <c r="M369" i="4" l="1"/>
  <c r="O368" i="4"/>
  <c r="N368" i="4" a="1"/>
  <c r="N368" i="4" s="1"/>
  <c r="M370" i="4" l="1"/>
  <c r="O369" i="4"/>
  <c r="N369" i="4" a="1"/>
  <c r="N369" i="4" s="1"/>
  <c r="M371" i="4" l="1"/>
  <c r="O370" i="4"/>
  <c r="N370" i="4" a="1"/>
  <c r="N370" i="4" s="1"/>
  <c r="O371" i="4" l="1"/>
  <c r="N371" i="4" a="1"/>
  <c r="N371" i="4" s="1"/>
  <c r="BO14" i="1"/>
  <c r="E16" i="1" l="1"/>
  <c r="E17" i="1"/>
  <c r="E16" i="6"/>
  <c r="E15" i="1"/>
  <c r="E15" i="6"/>
  <c r="E15" i="7"/>
  <c r="BT19" i="1"/>
  <c r="BO15" i="1"/>
  <c r="G16" i="1" l="1"/>
  <c r="BN16" i="1" s="1"/>
  <c r="G17" i="1"/>
  <c r="BN17" i="1" s="1"/>
  <c r="BN1" i="7"/>
  <c r="G15" i="7"/>
  <c r="G15" i="6"/>
  <c r="BN1" i="6"/>
  <c r="BN1" i="1"/>
  <c r="G15" i="1"/>
  <c r="G16" i="6"/>
  <c r="BN16" i="6" s="1"/>
  <c r="B24" i="1"/>
  <c r="BO16" i="1"/>
  <c r="BO1" i="1" l="1"/>
  <c r="BN15" i="1"/>
  <c r="BN15" i="6"/>
  <c r="BO1" i="6"/>
  <c r="BN15" i="7"/>
  <c r="BO1" i="7"/>
  <c r="BT24" i="1"/>
  <c r="BO17" i="1"/>
  <c r="BP13" i="7" l="1"/>
  <c r="BP13" i="6"/>
  <c r="B28" i="1"/>
  <c r="BO18" i="1"/>
  <c r="BP14" i="7"/>
  <c r="BP14" i="6"/>
  <c r="BQ14" i="7" a="1"/>
  <c r="BQ14" i="6" a="1"/>
  <c r="BP16" i="7"/>
  <c r="BP30" i="7"/>
  <c r="BP24" i="7"/>
  <c r="BP28" i="7"/>
  <c r="BP22" i="7"/>
  <c r="BP20" i="7"/>
  <c r="BP32" i="7"/>
  <c r="BP26" i="7"/>
  <c r="BP18" i="7"/>
  <c r="BP16" i="6"/>
  <c r="BP30" i="6"/>
  <c r="BP18" i="6"/>
  <c r="BP28" i="6"/>
  <c r="BP24" i="6"/>
  <c r="BP20" i="6"/>
  <c r="BP26" i="6"/>
  <c r="BP32" i="6"/>
  <c r="BP22" i="6"/>
  <c r="BQ14" i="6" l="1"/>
  <c r="BQ14" i="7"/>
  <c r="BT28" i="1"/>
  <c r="BU15" i="7"/>
  <c r="BO19" i="1"/>
  <c r="BU15" i="6"/>
  <c r="BT17" i="1" l="1"/>
  <c r="B33" i="1"/>
  <c r="BQ15" i="7" a="1"/>
  <c r="BO20" i="1"/>
  <c r="BQ15" i="6" a="1"/>
  <c r="BQ15" i="7" l="1"/>
  <c r="BQ15" i="6"/>
  <c r="BT33" i="1"/>
  <c r="B21" i="1"/>
  <c r="BO21" i="1"/>
  <c r="BU16" i="6"/>
  <c r="BO22" i="1"/>
  <c r="BU16" i="7"/>
  <c r="BT21" i="1" l="1"/>
  <c r="BQ16" i="7" a="1"/>
  <c r="BO23" i="1"/>
  <c r="BQ16" i="6" a="1"/>
  <c r="B14" i="6"/>
  <c r="B14" i="7"/>
  <c r="BT14" i="6" l="1"/>
  <c r="BT14" i="7"/>
  <c r="BQ16" i="7"/>
  <c r="BQ16" i="6"/>
  <c r="BU17" i="7"/>
  <c r="BQ17" i="7" a="1"/>
  <c r="BO24" i="1"/>
  <c r="BO25" i="1" s="1"/>
  <c r="BU17" i="6"/>
  <c r="BQ17" i="6" s="1" a="1"/>
  <c r="BQ17" i="6" l="1"/>
  <c r="BQ17" i="7"/>
  <c r="BO26" i="1"/>
  <c r="BU18" i="7"/>
  <c r="BO27" i="1"/>
  <c r="BU18" i="6"/>
  <c r="BQ18" i="6" a="1"/>
  <c r="BQ18" i="6" l="1"/>
  <c r="BQ18" i="7" a="1"/>
  <c r="BU19" i="6"/>
  <c r="BO28" i="1"/>
  <c r="BQ18" i="7" l="1"/>
  <c r="BO29" i="1"/>
  <c r="BU19" i="7"/>
  <c r="BQ19" i="6" a="1"/>
  <c r="BQ19" i="6" l="1"/>
  <c r="BQ19" i="7" a="1"/>
  <c r="BU20" i="6"/>
  <c r="BO30" i="1"/>
  <c r="BO31" i="1" s="1"/>
  <c r="BQ20" i="6" a="1"/>
  <c r="BQ19" i="7" l="1"/>
  <c r="BQ20" i="6"/>
  <c r="BO32" i="1"/>
  <c r="BU20" i="7"/>
  <c r="BQ20" i="7" s="1" a="1"/>
  <c r="BU21" i="6"/>
  <c r="BQ20" i="7" l="1"/>
  <c r="BQ21" i="6" a="1"/>
  <c r="BU21" i="7"/>
  <c r="BO33" i="1"/>
  <c r="BP13" i="1" l="1"/>
  <c r="BQ21" i="6"/>
  <c r="BU22" i="6"/>
  <c r="BQ22" i="6" s="1" a="1"/>
  <c r="BQ21" i="7" a="1"/>
  <c r="BP14" i="1"/>
  <c r="BP16" i="1"/>
  <c r="BQ14" i="1" a="1"/>
  <c r="BP24" i="1"/>
  <c r="BP26" i="1"/>
  <c r="BP22" i="1"/>
  <c r="BP28" i="1"/>
  <c r="BP32" i="1"/>
  <c r="BP18" i="1"/>
  <c r="BP20" i="1"/>
  <c r="BP30" i="1"/>
  <c r="BQ14" i="1" l="1"/>
  <c r="BQ21" i="7"/>
  <c r="BQ22" i="6"/>
  <c r="BU15" i="1"/>
  <c r="BU23" i="6"/>
  <c r="BU22" i="7"/>
  <c r="BQ22" i="7" s="1" a="1"/>
  <c r="BQ22" i="7" l="1"/>
  <c r="BU23" i="7"/>
  <c r="BQ23" i="6" a="1"/>
  <c r="BQ15" i="1" a="1"/>
  <c r="BQ23" i="7" a="1"/>
  <c r="BQ15" i="1" l="1"/>
  <c r="BQ23" i="6"/>
  <c r="BQ23" i="7"/>
  <c r="BU16" i="1"/>
  <c r="BQ16" i="1" s="1" a="1"/>
  <c r="BU24" i="7"/>
  <c r="BU24" i="6"/>
  <c r="BQ16" i="1" l="1"/>
  <c r="BU17" i="1"/>
  <c r="BQ17" i="1" s="1" a="1"/>
  <c r="B14" i="1"/>
  <c r="BQ24" i="6" a="1"/>
  <c r="BQ24" i="7" a="1"/>
  <c r="BT14" i="1" l="1"/>
  <c r="BQ17" i="1"/>
  <c r="BQ24" i="6"/>
  <c r="BQ24" i="7"/>
  <c r="BU18" i="1"/>
  <c r="BU25" i="6"/>
  <c r="BU25" i="7"/>
  <c r="BQ18" i="1" a="1"/>
  <c r="BQ18" i="1" l="1"/>
  <c r="BQ25" i="6" a="1"/>
  <c r="BQ25" i="7" a="1"/>
  <c r="BU19" i="1"/>
  <c r="BQ25" i="6" l="1"/>
  <c r="BQ25" i="7"/>
  <c r="BQ19" i="1" a="1"/>
  <c r="BU26" i="6"/>
  <c r="BU26" i="7"/>
  <c r="BQ19" i="1" l="1"/>
  <c r="BQ26" i="7" a="1"/>
  <c r="BQ26" i="6" a="1"/>
  <c r="BU20" i="1"/>
  <c r="BQ26" i="6" l="1"/>
  <c r="BQ26" i="7"/>
  <c r="BQ20" i="1" a="1"/>
  <c r="BU27" i="7"/>
  <c r="BU27" i="6"/>
  <c r="BQ20" i="1" l="1"/>
  <c r="BQ27" i="7" a="1"/>
  <c r="BU21" i="1"/>
  <c r="BQ27" i="6" a="1"/>
  <c r="BQ27" i="6" l="1"/>
  <c r="BQ27" i="7"/>
  <c r="BQ21" i="1" a="1"/>
  <c r="BU28" i="6"/>
  <c r="BQ28" i="6" s="1" a="1"/>
  <c r="BU28" i="7"/>
  <c r="BQ28" i="7" s="1" a="1"/>
  <c r="BQ21" i="1" l="1"/>
  <c r="BQ28" i="6"/>
  <c r="BQ28" i="7"/>
  <c r="BU22" i="1"/>
  <c r="BQ22" i="1" s="1" a="1"/>
  <c r="BU29" i="6"/>
  <c r="BQ29" i="6" s="1" a="1"/>
  <c r="BU29" i="7"/>
  <c r="BQ29" i="7" a="1"/>
  <c r="BQ22" i="1" l="1"/>
  <c r="BQ29" i="6"/>
  <c r="BQ29" i="7"/>
  <c r="BU23" i="1"/>
  <c r="BQ23" i="1" s="1" a="1"/>
  <c r="BU30" i="7"/>
  <c r="BQ30" i="7" s="1" a="1"/>
  <c r="BU30" i="6"/>
  <c r="BQ30" i="6" s="1" a="1"/>
  <c r="BQ23" i="1" l="1"/>
  <c r="BQ30" i="6"/>
  <c r="BQ30" i="7"/>
  <c r="BU24" i="1"/>
  <c r="BQ24" i="1" s="1" a="1"/>
  <c r="BU31" i="7"/>
  <c r="BQ31" i="7" a="1"/>
  <c r="BU31" i="6"/>
  <c r="BQ31" i="6" s="1" a="1"/>
  <c r="BQ24" i="1" l="1"/>
  <c r="BQ31" i="6"/>
  <c r="BQ31" i="7"/>
  <c r="BU25" i="1"/>
  <c r="BQ25" i="1" s="1" a="1"/>
  <c r="BU32" i="7"/>
  <c r="BQ32" i="7" s="1" a="1"/>
  <c r="BU32" i="6"/>
  <c r="BQ32" i="6" s="1" a="1"/>
  <c r="BQ25" i="1" l="1"/>
  <c r="BQ32" i="6"/>
  <c r="BQ32" i="7"/>
  <c r="BU26" i="1"/>
  <c r="BQ26" i="1" s="1" a="1"/>
  <c r="BU33" i="7"/>
  <c r="BQ33" i="7" s="1" a="1"/>
  <c r="BU33" i="6"/>
  <c r="BQ33" i="6" a="1"/>
  <c r="BQ26" i="1" l="1"/>
  <c r="BQ33" i="7"/>
  <c r="BQ33" i="6"/>
  <c r="BU27" i="1"/>
  <c r="BQ27" i="1" s="1" a="1"/>
  <c r="BQ27" i="1" l="1"/>
  <c r="BU28" i="1"/>
  <c r="BQ28" i="1" s="1" a="1"/>
  <c r="BQ28" i="1" l="1"/>
  <c r="BU29" i="1"/>
  <c r="BQ29" i="1" s="1" a="1"/>
  <c r="BQ29" i="1" l="1"/>
  <c r="BU30" i="1"/>
  <c r="BQ30" i="1" s="1" a="1"/>
  <c r="BQ30" i="1" l="1"/>
  <c r="BU31" i="1"/>
  <c r="BQ31" i="1" s="1" a="1"/>
  <c r="BQ31" i="1" l="1"/>
  <c r="BU32" i="1"/>
  <c r="BQ32" i="1" s="1" a="1"/>
  <c r="BQ32" i="1" l="1"/>
  <c r="BU33" i="1"/>
  <c r="BQ33" i="1" s="1" a="1"/>
  <c r="BQ33"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LouReeD</author>
  </authors>
  <commentList>
    <comment ref="B13" authorId="0" shapeId="0" xr:uid="{00000000-0006-0000-0100-000001000000}">
      <text>
        <r>
          <rPr>
            <b/>
            <sz val="9"/>
            <color indexed="81"/>
            <rFont val="Tahoma"/>
            <charset val="1"/>
          </rPr>
          <t>LouReeD:</t>
        </r>
        <r>
          <rPr>
            <sz val="9"/>
            <color indexed="81"/>
            <rFont val="Tahoma"/>
            <charset val="1"/>
          </rPr>
          <t xml:space="preserve">
Attention cette colonne contient des formules pour la barre de progression "général" du projet. Ne pas les effacer !</t>
        </r>
      </text>
    </comment>
    <comment ref="H13" authorId="0" shapeId="0" xr:uid="{00000000-0006-0000-0100-000002000000}">
      <text>
        <r>
          <rPr>
            <b/>
            <sz val="9"/>
            <color indexed="81"/>
            <rFont val="Tahoma"/>
            <family val="2"/>
          </rPr>
          <t>Rétro Planning :</t>
        </r>
        <r>
          <rPr>
            <sz val="9"/>
            <color indexed="81"/>
            <rFont val="Tahoma"/>
            <family val="2"/>
          </rPr>
          <t xml:space="preserve">
Couleur de fond vert : pas commencée
Couleur de fond orange : commencée pas "dépassée"
Couleur rouge : commencée mais "dépassée" ou en retard
Couleur vert clair : terminée</t>
        </r>
      </text>
    </comment>
    <comment ref="D15" authorId="0" shapeId="0" xr:uid="{331284CF-DBDB-418B-9C25-22AF167FBE6E}">
      <text>
        <r>
          <rPr>
            <sz val="9"/>
            <color indexed="81"/>
            <rFont val="Tahoma"/>
            <charset val="1"/>
          </rPr>
          <t xml:space="preserve">Responsable 1
Responsable 3
Responsable 2
</t>
        </r>
      </text>
    </comment>
    <comment ref="D18" authorId="0" shapeId="0" xr:uid="{B1BB11B4-F8EB-409D-B3CE-4BDBA51AB984}">
      <text>
        <r>
          <rPr>
            <sz val="9"/>
            <color indexed="81"/>
            <rFont val="Tahoma"/>
            <charset val="1"/>
          </rPr>
          <t xml:space="preserve">Responsable 3
Responsable 6
</t>
        </r>
      </text>
    </comment>
    <comment ref="D21" authorId="0" shapeId="0" xr:uid="{7450AD95-77FB-4F39-9945-051B1CBA6649}">
      <text>
        <r>
          <rPr>
            <sz val="9"/>
            <color indexed="81"/>
            <rFont val="Tahoma"/>
            <charset val="1"/>
          </rPr>
          <t xml:space="preserve">Responsable 2
</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LouReeD</author>
  </authors>
  <commentList>
    <comment ref="B13" authorId="0" shapeId="0" xr:uid="{00000000-0006-0000-0200-000001000000}">
      <text>
        <r>
          <rPr>
            <b/>
            <sz val="9"/>
            <color indexed="81"/>
            <rFont val="Tahoma"/>
            <charset val="1"/>
          </rPr>
          <t>LouReeD:</t>
        </r>
        <r>
          <rPr>
            <sz val="9"/>
            <color indexed="81"/>
            <rFont val="Tahoma"/>
            <charset val="1"/>
          </rPr>
          <t xml:space="preserve">
Attention cette colonne contient des formules pour la barre de progression "général" du projet. Ne pas les effacer !</t>
        </r>
      </text>
    </comment>
    <comment ref="H13" authorId="0" shapeId="0" xr:uid="{00000000-0006-0000-0200-000002000000}">
      <text>
        <r>
          <rPr>
            <b/>
            <sz val="9"/>
            <color indexed="81"/>
            <rFont val="Tahoma"/>
            <family val="2"/>
          </rPr>
          <t>Rétro Planning :</t>
        </r>
        <r>
          <rPr>
            <sz val="9"/>
            <color indexed="81"/>
            <rFont val="Tahoma"/>
            <family val="2"/>
          </rPr>
          <t xml:space="preserve">
Couleur de fond vert : pas commencée
Couleur de fond orange : commencée pas "dépassée"
Couleur rouge : commencée mais "dépassée" ou en retard
Couleur vert clair : terminée</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LouReeD</author>
  </authors>
  <commentList>
    <comment ref="B13" authorId="0" shapeId="0" xr:uid="{00000000-0006-0000-0300-000001000000}">
      <text>
        <r>
          <rPr>
            <b/>
            <sz val="9"/>
            <color indexed="81"/>
            <rFont val="Tahoma"/>
            <charset val="1"/>
          </rPr>
          <t>LouReeD:</t>
        </r>
        <r>
          <rPr>
            <sz val="9"/>
            <color indexed="81"/>
            <rFont val="Tahoma"/>
            <charset val="1"/>
          </rPr>
          <t xml:space="preserve">
Attention cette colonne contient des formules pour la barre de progression "général" du projet. Ne pas les effacer !</t>
        </r>
      </text>
    </comment>
    <comment ref="H13" authorId="0" shapeId="0" xr:uid="{00000000-0006-0000-0300-000002000000}">
      <text>
        <r>
          <rPr>
            <b/>
            <sz val="9"/>
            <color indexed="81"/>
            <rFont val="Tahoma"/>
            <family val="2"/>
          </rPr>
          <t>Rétro Planning :</t>
        </r>
        <r>
          <rPr>
            <sz val="9"/>
            <color indexed="81"/>
            <rFont val="Tahoma"/>
            <family val="2"/>
          </rPr>
          <t xml:space="preserve">
Couleur de fond vert : pas commencée
Couleur de fond orange : commencée pas "dépassée"
Couleur rouge : commencée mais "dépassée" ou en retard
Couleur vert clair : terminée</t>
        </r>
      </text>
    </comment>
  </commentList>
</comments>
</file>

<file path=xl/comments4.xml><?xml version="1.0" encoding="utf-8"?>
<comments xmlns="http://schemas.openxmlformats.org/spreadsheetml/2006/main" xmlns:mc="http://schemas.openxmlformats.org/markup-compatibility/2006" xmlns:xr="http://schemas.microsoft.com/office/spreadsheetml/2014/revision" mc:Ignorable="xr">
  <authors>
    <author>LouReeD</author>
  </authors>
  <commentList>
    <comment ref="B13" authorId="0" shapeId="0" xr:uid="{00000000-0006-0000-0400-000001000000}">
      <text>
        <r>
          <rPr>
            <b/>
            <sz val="9"/>
            <color indexed="81"/>
            <rFont val="Tahoma"/>
            <charset val="1"/>
          </rPr>
          <t>LouReeD:</t>
        </r>
        <r>
          <rPr>
            <sz val="9"/>
            <color indexed="81"/>
            <rFont val="Tahoma"/>
            <charset val="1"/>
          </rPr>
          <t xml:space="preserve">
Attention cette colonne contient des formules pour la barre de progression "général" du projet. Ne pas les effacer !</t>
        </r>
      </text>
    </comment>
    <comment ref="H13" authorId="0" shapeId="0" xr:uid="{00000000-0006-0000-0400-000002000000}">
      <text>
        <r>
          <rPr>
            <b/>
            <sz val="9"/>
            <color indexed="81"/>
            <rFont val="Tahoma"/>
            <family val="2"/>
          </rPr>
          <t>Rétro Planning :</t>
        </r>
        <r>
          <rPr>
            <sz val="9"/>
            <color indexed="81"/>
            <rFont val="Tahoma"/>
            <family val="2"/>
          </rPr>
          <t xml:space="preserve">
Couleur de fond vert : pas commencée
Couleur de fond orange : commencée pas "dépassée"
Couleur rouge : commencée mais "dépassée" ou en retard
Couleur vert clair : terminée</t>
        </r>
      </text>
    </comment>
  </commentList>
</comments>
</file>

<file path=xl/sharedStrings.xml><?xml version="1.0" encoding="utf-8"?>
<sst xmlns="http://schemas.openxmlformats.org/spreadsheetml/2006/main" count="179" uniqueCount="77">
  <si>
    <t>Premier mois du planning</t>
  </si>
  <si>
    <t>Chômé ?</t>
  </si>
  <si>
    <t>Jours chômés</t>
  </si>
  <si>
    <t>Année du jour férié</t>
  </si>
  <si>
    <t>Dates</t>
  </si>
  <si>
    <t>Jour Fériés</t>
  </si>
  <si>
    <t>Lundi</t>
  </si>
  <si>
    <t>Année du premier mois du planning</t>
  </si>
  <si>
    <t>Mardi</t>
  </si>
  <si>
    <t>Lundi de pâques</t>
  </si>
  <si>
    <t>Mercredi</t>
  </si>
  <si>
    <t>Fête du travail</t>
  </si>
  <si>
    <t>Jeudi</t>
  </si>
  <si>
    <t>Jeudi de l'ascension</t>
  </si>
  <si>
    <t>Vendredi</t>
  </si>
  <si>
    <t>Victoire 1945</t>
  </si>
  <si>
    <t>Samedi</t>
  </si>
  <si>
    <t>Lundi de Pentecôte</t>
  </si>
  <si>
    <t>Dimanche</t>
  </si>
  <si>
    <t>Fête nationale</t>
  </si>
  <si>
    <t>N° mois</t>
  </si>
  <si>
    <t>L'Assomption</t>
  </si>
  <si>
    <t>La Toussaint</t>
  </si>
  <si>
    <t>Noël</t>
  </si>
  <si>
    <t>Décallage scrolling</t>
  </si>
  <si>
    <t>%</t>
  </si>
  <si>
    <t>NB Jour</t>
  </si>
  <si>
    <t>Liste des responsables</t>
  </si>
  <si>
    <t>Responsable 1</t>
  </si>
  <si>
    <t>Responsable 2</t>
  </si>
  <si>
    <t>Responsable 3</t>
  </si>
  <si>
    <t>Responsable 4</t>
  </si>
  <si>
    <t>Responsable 5</t>
  </si>
  <si>
    <t>Responsable 6</t>
  </si>
  <si>
    <t>Responsable 7</t>
  </si>
  <si>
    <t>Responsable 8</t>
  </si>
  <si>
    <t>Responsable 9</t>
  </si>
  <si>
    <t>Responsable 10</t>
  </si>
  <si>
    <t>Responsable 11</t>
  </si>
  <si>
    <t>Responsable(s)</t>
  </si>
  <si>
    <t>Tâche(s)</t>
  </si>
  <si>
    <t>Projet(s)</t>
  </si>
  <si>
    <t>Commentaire(s) :</t>
  </si>
  <si>
    <t>Type</t>
  </si>
  <si>
    <t>SUIVI PROJETS PAR RETRO PLANNING OU DIAGRAMME DE GANTT</t>
  </si>
  <si>
    <t>Date début</t>
  </si>
  <si>
    <t>Date fin</t>
  </si>
  <si>
    <t>Chômé</t>
  </si>
  <si>
    <t>Cômés</t>
  </si>
  <si>
    <t>Actif ou pas</t>
  </si>
  <si>
    <t>Jour</t>
  </si>
  <si>
    <t>Responsable</t>
  </si>
  <si>
    <t>Mise à jour</t>
  </si>
  <si>
    <t>Date de départ du Planning</t>
  </si>
  <si>
    <t>Progression</t>
  </si>
  <si>
    <t>Projet N°</t>
  </si>
  <si>
    <t>N° ligne première tâche</t>
  </si>
  <si>
    <t>N° ligne dernière tâche</t>
  </si>
  <si>
    <t>Date calculé du %</t>
  </si>
  <si>
    <t>Nombre de couleurs</t>
  </si>
  <si>
    <t>Codes des couleurs</t>
  </si>
  <si>
    <t>Livré ?</t>
  </si>
  <si>
    <t>MFC</t>
  </si>
  <si>
    <t>NB</t>
  </si>
  <si>
    <t>calcul intermédiaire</t>
  </si>
  <si>
    <t>NB sem</t>
  </si>
  <si>
    <t>LouReeD</t>
  </si>
  <si>
    <t>Tâche 1</t>
  </si>
  <si>
    <t>GANTT</t>
  </si>
  <si>
    <t>LouReeD 2</t>
  </si>
  <si>
    <t>Tâche 10</t>
  </si>
  <si>
    <t>tâche 20</t>
  </si>
  <si>
    <t>loureed</t>
  </si>
  <si>
    <t>lrd</t>
  </si>
  <si>
    <t>Les responsables</t>
  </si>
  <si>
    <t>ytvvn</t>
  </si>
  <si>
    <t>jhgtpo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</si>
</sst>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d"/>
    <numFmt numFmtId="165" formatCode="dd"/>
  </numFmts>
  <fonts count="21" x14ac:knownFonts="1">
    <font>
      <sz val="11"/>
      <color theme="1"/>
      <name val="Calibri"/>
      <family val="2"/>
      <scheme val="minor"/>
    </font>
    <font>
      <sz val="8"/>
      <color theme="1"/>
      <name val="Calibri"/>
      <family val="2"/>
      <scheme val="minor"/>
    </font>
    <font>
      <sz val="7"/>
      <color theme="1"/>
      <name val="Calibri"/>
      <family val="2"/>
      <scheme val="minor"/>
    </font>
    <font>
      <b/>
      <sz val="11"/>
      <color theme="1"/>
      <name val="Calibri"/>
      <family val="2"/>
      <scheme val="minor"/>
    </font>
    <font>
      <sz val="10"/>
      <name val="Calibri"/>
      <family val="2"/>
      <scheme val="minor"/>
    </font>
    <font>
      <sz val="9"/>
      <color indexed="81"/>
      <name val="Tahoma"/>
      <family val="2"/>
    </font>
    <font>
      <b/>
      <sz val="9"/>
      <color indexed="81"/>
      <name val="Tahoma"/>
      <family val="2"/>
    </font>
    <font>
      <b/>
      <sz val="19"/>
      <color theme="0"/>
      <name val="Calibri"/>
      <family val="2"/>
      <scheme val="minor"/>
    </font>
    <font>
      <sz val="11"/>
      <color theme="0"/>
      <name val="Calibri"/>
      <family val="2"/>
      <scheme val="minor"/>
    </font>
    <font>
      <sz val="9"/>
      <color theme="1"/>
      <name val="Calibri"/>
      <family val="2"/>
      <scheme val="minor"/>
    </font>
    <font>
      <b/>
      <sz val="11"/>
      <color theme="0"/>
      <name val="Calibri"/>
      <family val="2"/>
      <scheme val="minor"/>
    </font>
    <font>
      <b/>
      <sz val="8"/>
      <name val="Calibri"/>
      <family val="2"/>
      <scheme val="minor"/>
    </font>
    <font>
      <b/>
      <sz val="10"/>
      <color theme="0"/>
      <name val="Calibri"/>
      <family val="2"/>
      <scheme val="minor"/>
    </font>
    <font>
      <sz val="12"/>
      <name val="Calibri"/>
      <family val="2"/>
      <scheme val="minor"/>
    </font>
    <font>
      <sz val="12"/>
      <color theme="8" tint="0.79998168889431442"/>
      <name val="Calibri"/>
      <family val="2"/>
      <scheme val="minor"/>
    </font>
    <font>
      <sz val="12"/>
      <color theme="1"/>
      <name val="Calibri"/>
      <family val="2"/>
      <scheme val="minor"/>
    </font>
    <font>
      <sz val="12"/>
      <color theme="0" tint="-0.14999847407452621"/>
      <name val="Calibri"/>
      <family val="2"/>
      <scheme val="minor"/>
    </font>
    <font>
      <sz val="9"/>
      <color indexed="81"/>
      <name val="Tahoma"/>
      <charset val="1"/>
    </font>
    <font>
      <b/>
      <sz val="9"/>
      <color indexed="81"/>
      <name val="Tahoma"/>
      <charset val="1"/>
    </font>
    <font>
      <b/>
      <sz val="18"/>
      <color theme="0"/>
      <name val="Calibri"/>
      <family val="2"/>
      <scheme val="minor"/>
    </font>
    <font>
      <b/>
      <sz val="7"/>
      <name val="Calibri"/>
      <family val="2"/>
      <scheme val="minor"/>
    </font>
  </fonts>
  <fills count="9">
    <fill>
      <patternFill patternType="none"/>
    </fill>
    <fill>
      <patternFill patternType="gray125"/>
    </fill>
    <fill>
      <patternFill patternType="solid">
        <fgColor theme="4" tint="0.79998168889431442"/>
        <bgColor indexed="64"/>
      </patternFill>
    </fill>
    <fill>
      <patternFill patternType="solid">
        <fgColor theme="9" tint="0.39997558519241921"/>
        <bgColor indexed="64"/>
      </patternFill>
    </fill>
    <fill>
      <patternFill patternType="solid">
        <fgColor rgb="FF0070C0"/>
        <bgColor indexed="64"/>
      </patternFill>
    </fill>
    <fill>
      <patternFill patternType="solid">
        <fgColor theme="8" tint="0.79998168889431442"/>
        <bgColor indexed="64"/>
      </patternFill>
    </fill>
    <fill>
      <patternFill patternType="solid">
        <fgColor theme="6" tint="-0.249977111117893"/>
        <bgColor indexed="64"/>
      </patternFill>
    </fill>
    <fill>
      <patternFill patternType="solid">
        <fgColor theme="0" tint="-0.14999847407452621"/>
        <bgColor indexed="64"/>
      </patternFill>
    </fill>
    <fill>
      <patternFill patternType="solid">
        <fgColor theme="4" tint="0.39997558519241921"/>
        <bgColor indexed="64"/>
      </patternFill>
    </fill>
  </fills>
  <borders count="19">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diagonal/>
    </border>
    <border>
      <left style="thin">
        <color indexed="64"/>
      </left>
      <right/>
      <top style="thin">
        <color indexed="64"/>
      </top>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style="thin">
        <color indexed="64"/>
      </right>
      <top/>
      <bottom/>
      <diagonal/>
    </border>
    <border>
      <left style="thin">
        <color auto="1"/>
      </left>
      <right style="thin">
        <color indexed="64"/>
      </right>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top/>
      <bottom style="medium">
        <color indexed="64"/>
      </bottom>
      <diagonal/>
    </border>
    <border>
      <left/>
      <right/>
      <top/>
      <bottom style="medium">
        <color indexed="64"/>
      </bottom>
      <diagonal/>
    </border>
    <border>
      <left/>
      <right style="thin">
        <color indexed="64"/>
      </right>
      <top/>
      <bottom style="medium">
        <color indexed="64"/>
      </bottom>
      <diagonal/>
    </border>
    <border>
      <left style="thin">
        <color auto="1"/>
      </left>
      <right style="thin">
        <color indexed="64"/>
      </right>
      <top style="thin">
        <color indexed="64"/>
      </top>
      <bottom/>
      <diagonal/>
    </border>
  </borders>
  <cellStyleXfs count="1">
    <xf numFmtId="0" fontId="0" fillId="0" borderId="0"/>
  </cellStyleXfs>
  <cellXfs count="137">
    <xf numFmtId="0" fontId="0" fillId="0" borderId="0" xfId="0"/>
    <xf numFmtId="0" fontId="0" fillId="0" borderId="1" xfId="0" applyBorder="1"/>
    <xf numFmtId="0" fontId="0" fillId="0" borderId="2" xfId="0" applyBorder="1"/>
    <xf numFmtId="0" fontId="0" fillId="0" borderId="3" xfId="0" applyBorder="1"/>
    <xf numFmtId="0" fontId="3" fillId="2" borderId="7" xfId="0" applyFont="1" applyFill="1" applyBorder="1" applyAlignment="1">
      <alignment horizontal="center" vertical="center"/>
    </xf>
    <xf numFmtId="0" fontId="3" fillId="2" borderId="7" xfId="0" applyFont="1" applyFill="1" applyBorder="1" applyAlignment="1">
      <alignment vertical="center"/>
    </xf>
    <xf numFmtId="0" fontId="3" fillId="2" borderId="3" xfId="0" applyFont="1" applyFill="1" applyBorder="1" applyAlignment="1">
      <alignment horizontal="center" vertical="center"/>
    </xf>
    <xf numFmtId="0" fontId="0" fillId="3" borderId="7" xfId="0" applyFill="1" applyBorder="1" applyAlignment="1">
      <alignment horizontal="left" vertical="center" indent="1"/>
    </xf>
    <xf numFmtId="0" fontId="0" fillId="3" borderId="7" xfId="0" applyFill="1" applyBorder="1" applyAlignment="1">
      <alignment horizontal="center" vertical="center"/>
    </xf>
    <xf numFmtId="0" fontId="0" fillId="3" borderId="1" xfId="0" applyFill="1" applyBorder="1" applyAlignment="1">
      <alignment horizontal="center" vertical="center"/>
    </xf>
    <xf numFmtId="14" fontId="4" fillId="3" borderId="7" xfId="0" applyNumberFormat="1" applyFont="1" applyFill="1" applyBorder="1" applyAlignment="1">
      <alignment horizontal="center" vertical="center"/>
    </xf>
    <xf numFmtId="0" fontId="4" fillId="3" borderId="7" xfId="0" applyFont="1" applyFill="1" applyBorder="1" applyAlignment="1">
      <alignment horizontal="left" vertical="center" indent="1"/>
    </xf>
    <xf numFmtId="0" fontId="0" fillId="3" borderId="7" xfId="0" applyFill="1" applyBorder="1" applyAlignment="1">
      <alignment horizontal="left" indent="1"/>
    </xf>
    <xf numFmtId="0" fontId="0" fillId="3" borderId="7" xfId="0" applyFill="1" applyBorder="1"/>
    <xf numFmtId="0" fontId="0" fillId="3" borderId="1" xfId="0" applyFill="1" applyBorder="1"/>
    <xf numFmtId="0" fontId="0" fillId="3" borderId="7" xfId="0" applyFill="1" applyBorder="1" applyAlignment="1">
      <alignment horizontal="center"/>
    </xf>
    <xf numFmtId="16" fontId="4" fillId="3" borderId="7" xfId="0" applyNumberFormat="1" applyFont="1" applyFill="1" applyBorder="1" applyAlignment="1">
      <alignment horizontal="left" vertical="center" indent="1"/>
    </xf>
    <xf numFmtId="0" fontId="0" fillId="0" borderId="0" xfId="0" applyAlignment="1">
      <alignment vertical="center"/>
    </xf>
    <xf numFmtId="0" fontId="0" fillId="3" borderId="7" xfId="0" applyFill="1" applyBorder="1" applyAlignment="1">
      <alignment vertical="center"/>
    </xf>
    <xf numFmtId="0" fontId="0" fillId="3" borderId="1" xfId="0" applyFill="1" applyBorder="1" applyAlignment="1">
      <alignment vertical="center"/>
    </xf>
    <xf numFmtId="14" fontId="4" fillId="3" borderId="7" xfId="0" applyNumberFormat="1" applyFont="1" applyFill="1" applyBorder="1" applyAlignment="1">
      <alignment horizontal="left" vertical="center" indent="1"/>
    </xf>
    <xf numFmtId="14" fontId="4" fillId="0" borderId="7" xfId="0" applyNumberFormat="1" applyFont="1" applyBorder="1" applyAlignment="1">
      <alignment horizontal="center" vertical="center"/>
    </xf>
    <xf numFmtId="14" fontId="4" fillId="0" borderId="7" xfId="0" applyNumberFormat="1" applyFont="1" applyBorder="1" applyAlignment="1">
      <alignment horizontal="left" vertical="center"/>
    </xf>
    <xf numFmtId="14" fontId="4" fillId="0" borderId="0" xfId="0" applyNumberFormat="1" applyFont="1" applyAlignment="1">
      <alignment horizontal="center" vertical="center"/>
    </xf>
    <xf numFmtId="0" fontId="1" fillId="0" borderId="0" xfId="0" applyFont="1" applyAlignment="1">
      <alignment horizontal="center" vertical="center"/>
    </xf>
    <xf numFmtId="0" fontId="0" fillId="2" borderId="7" xfId="0" applyFill="1" applyBorder="1" applyAlignment="1">
      <alignment horizontal="center"/>
    </xf>
    <xf numFmtId="0" fontId="0" fillId="6" borderId="5" xfId="0" applyFill="1" applyBorder="1"/>
    <xf numFmtId="0" fontId="0" fillId="6" borderId="4" xfId="0" applyFill="1" applyBorder="1"/>
    <xf numFmtId="0" fontId="0" fillId="6" borderId="8" xfId="0" applyFill="1" applyBorder="1"/>
    <xf numFmtId="0" fontId="0" fillId="6" borderId="9" xfId="0" applyFill="1" applyBorder="1"/>
    <xf numFmtId="0" fontId="0" fillId="6" borderId="10" xfId="0" applyFill="1" applyBorder="1"/>
    <xf numFmtId="0" fontId="0" fillId="6" borderId="11" xfId="0" applyFill="1" applyBorder="1"/>
    <xf numFmtId="0" fontId="0" fillId="0" borderId="0" xfId="0" applyAlignment="1">
      <alignment horizontal="center" vertical="center"/>
    </xf>
    <xf numFmtId="0" fontId="0" fillId="0" borderId="7" xfId="0" applyBorder="1" applyAlignment="1">
      <alignment horizontal="center"/>
    </xf>
    <xf numFmtId="0" fontId="0" fillId="0" borderId="9" xfId="0" applyBorder="1"/>
    <xf numFmtId="0" fontId="0" fillId="0" borderId="10" xfId="0" applyBorder="1"/>
    <xf numFmtId="0" fontId="0" fillId="0" borderId="11" xfId="0" applyBorder="1"/>
    <xf numFmtId="0" fontId="0" fillId="3" borderId="1" xfId="0" applyFill="1" applyBorder="1" applyAlignment="1">
      <alignment horizontal="center"/>
    </xf>
    <xf numFmtId="14" fontId="0" fillId="3" borderId="7" xfId="0" applyNumberFormat="1" applyFill="1" applyBorder="1" applyAlignment="1">
      <alignment horizontal="center" vertical="center"/>
    </xf>
    <xf numFmtId="14" fontId="4" fillId="0" borderId="5" xfId="0" applyNumberFormat="1" applyFont="1" applyBorder="1" applyAlignment="1">
      <alignment horizontal="center" vertical="center"/>
    </xf>
    <xf numFmtId="14" fontId="4" fillId="0" borderId="8" xfId="0" applyNumberFormat="1" applyFont="1" applyBorder="1" applyAlignment="1">
      <alignment horizontal="center" vertical="center"/>
    </xf>
    <xf numFmtId="14" fontId="4" fillId="0" borderId="6" xfId="0" applyNumberFormat="1" applyFont="1" applyBorder="1" applyAlignment="1">
      <alignment horizontal="center" vertical="center"/>
    </xf>
    <xf numFmtId="14" fontId="4" fillId="0" borderId="12" xfId="0" applyNumberFormat="1" applyFont="1" applyBorder="1" applyAlignment="1">
      <alignment horizontal="center" vertical="center"/>
    </xf>
    <xf numFmtId="165" fontId="1" fillId="0" borderId="0" xfId="0" applyNumberFormat="1" applyFont="1" applyAlignment="1">
      <alignment horizontal="center" vertical="center"/>
    </xf>
    <xf numFmtId="0" fontId="3" fillId="2" borderId="7" xfId="0" applyFont="1" applyFill="1" applyBorder="1" applyAlignment="1">
      <alignment horizontal="center"/>
    </xf>
    <xf numFmtId="14" fontId="1" fillId="0" borderId="7" xfId="0" applyNumberFormat="1" applyFont="1" applyBorder="1" applyAlignment="1">
      <alignment horizontal="center" vertical="center"/>
    </xf>
    <xf numFmtId="14" fontId="1" fillId="0" borderId="3" xfId="0" applyNumberFormat="1" applyFont="1" applyBorder="1" applyAlignment="1">
      <alignment horizontal="center" vertical="center"/>
    </xf>
    <xf numFmtId="0" fontId="1" fillId="0" borderId="7" xfId="0" applyFont="1" applyBorder="1" applyAlignment="1">
      <alignment horizontal="center" vertical="center"/>
    </xf>
    <xf numFmtId="0" fontId="3" fillId="5" borderId="7" xfId="0" applyFont="1" applyFill="1" applyBorder="1" applyAlignment="1">
      <alignment horizontal="center"/>
    </xf>
    <xf numFmtId="14" fontId="0" fillId="0" borderId="0" xfId="0" applyNumberFormat="1" applyAlignment="1">
      <alignment horizontal="center"/>
    </xf>
    <xf numFmtId="0" fontId="0" fillId="0" borderId="7" xfId="0" applyBorder="1"/>
    <xf numFmtId="14" fontId="0" fillId="0" borderId="7" xfId="0" applyNumberFormat="1" applyBorder="1" applyProtection="1">
      <protection locked="0"/>
    </xf>
    <xf numFmtId="0" fontId="10" fillId="4" borderId="14" xfId="0" applyFont="1" applyFill="1" applyBorder="1" applyAlignment="1">
      <alignment horizontal="center" vertical="center"/>
    </xf>
    <xf numFmtId="0" fontId="11" fillId="8" borderId="14" xfId="0" applyFont="1" applyFill="1" applyBorder="1" applyAlignment="1">
      <alignment horizontal="center" vertical="center"/>
    </xf>
    <xf numFmtId="0" fontId="11" fillId="8" borderId="14" xfId="0" applyFont="1" applyFill="1" applyBorder="1" applyAlignment="1">
      <alignment horizontal="center" vertical="center" wrapText="1"/>
    </xf>
    <xf numFmtId="0" fontId="8" fillId="0" borderId="1" xfId="0" applyFont="1" applyBorder="1" applyAlignment="1" applyProtection="1">
      <alignment vertical="center"/>
      <protection locked="0"/>
    </xf>
    <xf numFmtId="0" fontId="8" fillId="0" borderId="2" xfId="0" applyFont="1" applyBorder="1" applyAlignment="1" applyProtection="1">
      <alignment vertical="center"/>
      <protection locked="0"/>
    </xf>
    <xf numFmtId="0" fontId="10" fillId="4" borderId="7" xfId="0" applyFont="1" applyFill="1" applyBorder="1" applyAlignment="1" applyProtection="1">
      <alignment horizontal="center" vertical="center"/>
      <protection locked="0"/>
    </xf>
    <xf numFmtId="0" fontId="12" fillId="4" borderId="1" xfId="0" applyFont="1" applyFill="1" applyBorder="1" applyAlignment="1" applyProtection="1">
      <alignment horizontal="center" vertical="center"/>
      <protection locked="0"/>
    </xf>
    <xf numFmtId="164" fontId="15" fillId="0" borderId="5" xfId="0" applyNumberFormat="1" applyFont="1" applyBorder="1" applyAlignment="1">
      <alignment horizontal="center" vertical="center"/>
    </xf>
    <xf numFmtId="164" fontId="15" fillId="0" borderId="4" xfId="0" applyNumberFormat="1" applyFont="1" applyBorder="1" applyAlignment="1">
      <alignment horizontal="center" vertical="center"/>
    </xf>
    <xf numFmtId="164" fontId="15" fillId="0" borderId="8" xfId="0" applyNumberFormat="1" applyFont="1" applyBorder="1" applyAlignment="1">
      <alignment horizontal="center" vertical="center"/>
    </xf>
    <xf numFmtId="165" fontId="0" fillId="0" borderId="15" xfId="0" applyNumberFormat="1" applyBorder="1" applyAlignment="1">
      <alignment horizontal="center" vertical="center"/>
    </xf>
    <xf numFmtId="165" fontId="0" fillId="0" borderId="16" xfId="0" applyNumberFormat="1" applyBorder="1" applyAlignment="1">
      <alignment horizontal="center" vertical="center"/>
    </xf>
    <xf numFmtId="165" fontId="0" fillId="0" borderId="17" xfId="0" applyNumberFormat="1" applyBorder="1" applyAlignment="1">
      <alignment horizontal="center" vertical="center"/>
    </xf>
    <xf numFmtId="0" fontId="1" fillId="0" borderId="7" xfId="0" applyFont="1" applyBorder="1" applyAlignment="1" applyProtection="1">
      <alignment horizontal="left" vertical="center" indent="1"/>
      <protection locked="0"/>
    </xf>
    <xf numFmtId="0" fontId="1" fillId="0" borderId="7" xfId="0" applyFont="1" applyBorder="1" applyAlignment="1" applyProtection="1">
      <alignment horizontal="left" vertical="center"/>
      <protection locked="0"/>
    </xf>
    <xf numFmtId="14" fontId="2" fillId="0" borderId="7" xfId="0" applyNumberFormat="1" applyFont="1" applyBorder="1" applyAlignment="1" applyProtection="1">
      <alignment horizontal="center" vertical="center"/>
      <protection locked="0"/>
    </xf>
    <xf numFmtId="0" fontId="1" fillId="0" borderId="7" xfId="0" applyFont="1" applyBorder="1" applyAlignment="1" applyProtection="1">
      <alignment horizontal="center" vertical="center"/>
      <protection locked="0"/>
    </xf>
    <xf numFmtId="0" fontId="1" fillId="0" borderId="1" xfId="0" applyFont="1" applyBorder="1" applyAlignment="1" applyProtection="1">
      <alignment horizontal="center" vertical="center"/>
      <protection locked="0"/>
    </xf>
    <xf numFmtId="0" fontId="1" fillId="0" borderId="7" xfId="0" quotePrefix="1" applyFont="1" applyBorder="1" applyAlignment="1" applyProtection="1">
      <alignment horizontal="left" vertical="center"/>
      <protection locked="0"/>
    </xf>
    <xf numFmtId="0" fontId="1" fillId="0" borderId="13" xfId="0" applyFont="1" applyBorder="1" applyAlignment="1" applyProtection="1">
      <alignment horizontal="left" vertical="center"/>
      <protection locked="0"/>
    </xf>
    <xf numFmtId="1" fontId="1" fillId="0" borderId="13" xfId="0" applyNumberFormat="1" applyFont="1" applyBorder="1" applyAlignment="1" applyProtection="1">
      <alignment horizontal="left" vertical="center"/>
      <protection hidden="1"/>
    </xf>
    <xf numFmtId="0" fontId="1" fillId="0" borderId="13" xfId="0" applyFont="1" applyBorder="1" applyAlignment="1" applyProtection="1">
      <alignment horizontal="left" vertical="center" indent="1"/>
      <protection locked="0"/>
    </xf>
    <xf numFmtId="14" fontId="2" fillId="0" borderId="13" xfId="0" applyNumberFormat="1" applyFont="1" applyBorder="1" applyAlignment="1" applyProtection="1">
      <alignment horizontal="center" vertical="center"/>
      <protection locked="0"/>
    </xf>
    <xf numFmtId="0" fontId="1" fillId="0" borderId="13" xfId="0" applyFont="1" applyBorder="1" applyAlignment="1" applyProtection="1">
      <alignment horizontal="center" vertical="center"/>
      <protection locked="0"/>
    </xf>
    <xf numFmtId="0" fontId="1" fillId="0" borderId="9" xfId="0" applyFont="1" applyBorder="1" applyAlignment="1" applyProtection="1">
      <alignment horizontal="center" vertical="center"/>
      <protection locked="0"/>
    </xf>
    <xf numFmtId="1" fontId="1" fillId="0" borderId="7" xfId="0" applyNumberFormat="1" applyFont="1" applyBorder="1" applyAlignment="1" applyProtection="1">
      <alignment horizontal="left" vertical="center"/>
      <protection hidden="1"/>
    </xf>
    <xf numFmtId="0" fontId="9" fillId="5" borderId="7" xfId="0" applyFont="1" applyFill="1" applyBorder="1" applyAlignment="1">
      <alignment horizontal="center" vertical="center"/>
    </xf>
    <xf numFmtId="0" fontId="9" fillId="5" borderId="5" xfId="0" applyFont="1" applyFill="1" applyBorder="1" applyAlignment="1">
      <alignment vertical="center"/>
    </xf>
    <xf numFmtId="0" fontId="9" fillId="5" borderId="8" xfId="0" applyFont="1" applyFill="1" applyBorder="1" applyAlignment="1">
      <alignment vertical="center"/>
    </xf>
    <xf numFmtId="0" fontId="9" fillId="5" borderId="9" xfId="0" applyFont="1" applyFill="1" applyBorder="1" applyAlignment="1">
      <alignment vertical="center"/>
    </xf>
    <xf numFmtId="0" fontId="9" fillId="5" borderId="11" xfId="0" applyFont="1" applyFill="1" applyBorder="1" applyAlignment="1">
      <alignment horizontal="center" vertical="center"/>
    </xf>
    <xf numFmtId="0" fontId="15" fillId="0" borderId="9" xfId="0" applyFont="1" applyBorder="1" applyAlignment="1">
      <alignment vertical="top" wrapText="1"/>
    </xf>
    <xf numFmtId="0" fontId="15" fillId="0" borderId="10" xfId="0" applyFont="1" applyBorder="1" applyAlignment="1">
      <alignment vertical="top" wrapText="1"/>
    </xf>
    <xf numFmtId="0" fontId="15" fillId="0" borderId="11" xfId="0" applyFont="1" applyBorder="1" applyAlignment="1">
      <alignment vertical="top" wrapText="1"/>
    </xf>
    <xf numFmtId="0" fontId="20" fillId="8" borderId="14" xfId="0" applyFont="1" applyFill="1" applyBorder="1" applyAlignment="1">
      <alignment horizontal="center" vertical="center"/>
    </xf>
    <xf numFmtId="14" fontId="1" fillId="3" borderId="7" xfId="0" applyNumberFormat="1" applyFont="1" applyFill="1" applyBorder="1" applyAlignment="1">
      <alignment horizontal="center" vertical="center"/>
    </xf>
    <xf numFmtId="0" fontId="0" fillId="0" borderId="5" xfId="0" applyBorder="1" applyAlignment="1">
      <alignment horizontal="center" vertical="center"/>
    </xf>
    <xf numFmtId="0" fontId="0" fillId="0" borderId="4" xfId="0" applyBorder="1" applyAlignment="1">
      <alignment horizontal="center" vertical="center"/>
    </xf>
    <xf numFmtId="14" fontId="1" fillId="0" borderId="5" xfId="0" applyNumberFormat="1" applyFont="1" applyBorder="1" applyAlignment="1">
      <alignment horizontal="center" vertical="center"/>
    </xf>
    <xf numFmtId="14" fontId="1" fillId="0" borderId="4" xfId="0" applyNumberFormat="1" applyFont="1" applyBorder="1" applyAlignment="1">
      <alignment horizontal="center" vertical="center"/>
    </xf>
    <xf numFmtId="0" fontId="9" fillId="5" borderId="7" xfId="0" applyFont="1" applyFill="1" applyBorder="1" applyAlignment="1">
      <alignment vertical="center"/>
    </xf>
    <xf numFmtId="0" fontId="9" fillId="5" borderId="7" xfId="0" applyFont="1" applyFill="1" applyBorder="1" applyAlignment="1">
      <alignment horizontal="center" vertical="center" wrapText="1"/>
    </xf>
    <xf numFmtId="0" fontId="16" fillId="7" borderId="4" xfId="0" applyFont="1" applyFill="1" applyBorder="1" applyAlignment="1">
      <alignment horizontal="center" vertical="center" textRotation="90"/>
    </xf>
    <xf numFmtId="0" fontId="16" fillId="7" borderId="10" xfId="0" applyFont="1" applyFill="1" applyBorder="1" applyAlignment="1">
      <alignment horizontal="center" vertical="center" textRotation="90"/>
    </xf>
    <xf numFmtId="0" fontId="16" fillId="7" borderId="8" xfId="0" applyFont="1" applyFill="1" applyBorder="1" applyAlignment="1">
      <alignment horizontal="center" vertical="center" textRotation="90"/>
    </xf>
    <xf numFmtId="0" fontId="16" fillId="7" borderId="11" xfId="0" applyFont="1" applyFill="1" applyBorder="1" applyAlignment="1">
      <alignment horizontal="center" vertical="center" textRotation="90"/>
    </xf>
    <xf numFmtId="0" fontId="13" fillId="7" borderId="5" xfId="0" applyFont="1" applyFill="1" applyBorder="1" applyAlignment="1">
      <alignment horizontal="center" vertical="center" textRotation="90"/>
    </xf>
    <xf numFmtId="0" fontId="13" fillId="7" borderId="9" xfId="0" applyFont="1" applyFill="1" applyBorder="1" applyAlignment="1">
      <alignment horizontal="center" vertical="center" textRotation="90"/>
    </xf>
    <xf numFmtId="0" fontId="14" fillId="5" borderId="0" xfId="0" applyFont="1" applyFill="1" applyAlignment="1">
      <alignment horizontal="center" vertical="center" textRotation="90"/>
    </xf>
    <xf numFmtId="0" fontId="14" fillId="5" borderId="10" xfId="0" applyFont="1" applyFill="1" applyBorder="1" applyAlignment="1">
      <alignment horizontal="center" vertical="center" textRotation="90"/>
    </xf>
    <xf numFmtId="0" fontId="14" fillId="5" borderId="12" xfId="0" applyFont="1" applyFill="1" applyBorder="1" applyAlignment="1">
      <alignment horizontal="center" vertical="center" textRotation="90"/>
    </xf>
    <xf numFmtId="0" fontId="14" fillId="5" borderId="11" xfId="0" applyFont="1" applyFill="1" applyBorder="1" applyAlignment="1">
      <alignment horizontal="center" vertical="center" textRotation="90"/>
    </xf>
    <xf numFmtId="0" fontId="14" fillId="5" borderId="4" xfId="0" applyFont="1" applyFill="1" applyBorder="1" applyAlignment="1">
      <alignment horizontal="center" vertical="center" textRotation="90"/>
    </xf>
    <xf numFmtId="0" fontId="14" fillId="5" borderId="8" xfId="0" applyFont="1" applyFill="1" applyBorder="1" applyAlignment="1">
      <alignment horizontal="center" vertical="center" textRotation="90"/>
    </xf>
    <xf numFmtId="0" fontId="0" fillId="0" borderId="5" xfId="0" applyBorder="1" applyAlignment="1" applyProtection="1">
      <alignment horizontal="left" vertical="center"/>
      <protection locked="0"/>
    </xf>
    <xf numFmtId="0" fontId="0" fillId="0" borderId="4" xfId="0" applyBorder="1" applyAlignment="1" applyProtection="1">
      <alignment horizontal="left" vertical="center"/>
      <protection locked="0"/>
    </xf>
    <xf numFmtId="0" fontId="0" fillId="0" borderId="8" xfId="0" applyBorder="1" applyAlignment="1" applyProtection="1">
      <alignment horizontal="left" vertical="center"/>
      <protection locked="0"/>
    </xf>
    <xf numFmtId="0" fontId="15" fillId="0" borderId="6" xfId="0" applyFont="1" applyBorder="1" applyAlignment="1">
      <alignment horizontal="center" vertical="top" wrapText="1"/>
    </xf>
    <xf numFmtId="0" fontId="15" fillId="0" borderId="0" xfId="0" applyFont="1" applyAlignment="1">
      <alignment horizontal="center" vertical="top" wrapText="1"/>
    </xf>
    <xf numFmtId="0" fontId="15" fillId="0" borderId="12" xfId="0" applyFont="1" applyBorder="1" applyAlignment="1">
      <alignment horizontal="center" vertical="top" wrapText="1"/>
    </xf>
    <xf numFmtId="0" fontId="13" fillId="5" borderId="6" xfId="0" applyFont="1" applyFill="1" applyBorder="1" applyAlignment="1">
      <alignment horizontal="center" vertical="center" textRotation="90"/>
    </xf>
    <xf numFmtId="0" fontId="13" fillId="5" borderId="9" xfId="0" applyFont="1" applyFill="1" applyBorder="1" applyAlignment="1">
      <alignment horizontal="center" vertical="center" textRotation="90"/>
    </xf>
    <xf numFmtId="0" fontId="19" fillId="4" borderId="5" xfId="0" applyFont="1" applyFill="1" applyBorder="1" applyAlignment="1">
      <alignment horizontal="center" vertical="center"/>
    </xf>
    <xf numFmtId="0" fontId="19" fillId="4" borderId="4" xfId="0" applyFont="1" applyFill="1" applyBorder="1" applyAlignment="1">
      <alignment horizontal="center" vertical="center"/>
    </xf>
    <xf numFmtId="0" fontId="19" fillId="4" borderId="8" xfId="0" applyFont="1" applyFill="1" applyBorder="1" applyAlignment="1">
      <alignment horizontal="center" vertical="center"/>
    </xf>
    <xf numFmtId="0" fontId="19" fillId="4" borderId="9" xfId="0" applyFont="1" applyFill="1" applyBorder="1" applyAlignment="1">
      <alignment horizontal="center" vertical="center"/>
    </xf>
    <xf numFmtId="0" fontId="19" fillId="4" borderId="10" xfId="0" applyFont="1" applyFill="1" applyBorder="1" applyAlignment="1">
      <alignment horizontal="center" vertical="center"/>
    </xf>
    <xf numFmtId="0" fontId="19" fillId="4" borderId="11" xfId="0" applyFont="1" applyFill="1" applyBorder="1" applyAlignment="1">
      <alignment horizontal="center" vertical="center"/>
    </xf>
    <xf numFmtId="0" fontId="4" fillId="0" borderId="2" xfId="0" applyFont="1" applyBorder="1" applyAlignment="1" applyProtection="1">
      <alignment horizontal="center" vertical="center"/>
      <protection locked="0"/>
    </xf>
    <xf numFmtId="0" fontId="4" fillId="0" borderId="3" xfId="0" applyFont="1" applyBorder="1" applyAlignment="1" applyProtection="1">
      <alignment horizontal="center" vertical="center"/>
      <protection locked="0"/>
    </xf>
    <xf numFmtId="0" fontId="13" fillId="5" borderId="5" xfId="0" applyFont="1" applyFill="1" applyBorder="1" applyAlignment="1">
      <alignment horizontal="center" vertical="center" textRotation="90"/>
    </xf>
    <xf numFmtId="0" fontId="9" fillId="5" borderId="18" xfId="0" applyFont="1" applyFill="1" applyBorder="1" applyAlignment="1">
      <alignment horizontal="center" vertical="center" wrapText="1"/>
    </xf>
    <xf numFmtId="0" fontId="9" fillId="5" borderId="13" xfId="0" applyFont="1" applyFill="1" applyBorder="1" applyAlignment="1">
      <alignment horizontal="center" vertical="center" wrapText="1"/>
    </xf>
    <xf numFmtId="0" fontId="7" fillId="4" borderId="5" xfId="0" applyFont="1" applyFill="1" applyBorder="1" applyAlignment="1">
      <alignment horizontal="center" vertical="center"/>
    </xf>
    <xf numFmtId="0" fontId="7" fillId="4" borderId="4" xfId="0" applyFont="1" applyFill="1" applyBorder="1" applyAlignment="1">
      <alignment horizontal="center" vertical="center"/>
    </xf>
    <xf numFmtId="0" fontId="7" fillId="4" borderId="8" xfId="0" applyFont="1" applyFill="1" applyBorder="1" applyAlignment="1">
      <alignment horizontal="center" vertical="center"/>
    </xf>
    <xf numFmtId="0" fontId="7" fillId="4" borderId="9" xfId="0" applyFont="1" applyFill="1" applyBorder="1" applyAlignment="1">
      <alignment horizontal="center" vertical="center"/>
    </xf>
    <xf numFmtId="0" fontId="7" fillId="4" borderId="10" xfId="0" applyFont="1" applyFill="1" applyBorder="1" applyAlignment="1">
      <alignment horizontal="center" vertical="center"/>
    </xf>
    <xf numFmtId="0" fontId="7" fillId="4" borderId="11" xfId="0" applyFont="1" applyFill="1" applyBorder="1" applyAlignment="1">
      <alignment horizontal="center" vertical="center"/>
    </xf>
    <xf numFmtId="0" fontId="15" fillId="0" borderId="6" xfId="0" applyFont="1" applyBorder="1" applyAlignment="1">
      <alignment horizontal="left" vertical="top" wrapText="1"/>
    </xf>
    <xf numFmtId="0" fontId="15" fillId="0" borderId="0" xfId="0" applyFont="1" applyAlignment="1">
      <alignment horizontal="left" vertical="top" wrapText="1"/>
    </xf>
    <xf numFmtId="0" fontId="15" fillId="0" borderId="12" xfId="0" applyFont="1" applyBorder="1" applyAlignment="1">
      <alignment horizontal="left" vertical="top" wrapText="1"/>
    </xf>
    <xf numFmtId="0" fontId="15" fillId="0" borderId="9" xfId="0" applyFont="1" applyBorder="1" applyAlignment="1">
      <alignment horizontal="left" vertical="top" wrapText="1"/>
    </xf>
    <xf numFmtId="0" fontId="15" fillId="0" borderId="10" xfId="0" applyFont="1" applyBorder="1" applyAlignment="1">
      <alignment horizontal="left" vertical="top" wrapText="1"/>
    </xf>
    <xf numFmtId="0" fontId="15" fillId="0" borderId="11" xfId="0" applyFont="1" applyBorder="1" applyAlignment="1">
      <alignment horizontal="left" vertical="top" wrapText="1"/>
    </xf>
  </cellXfs>
  <cellStyles count="1">
    <cellStyle name="Normal" xfId="0" builtinId="0"/>
  </cellStyles>
  <dxfs count="98">
    <dxf>
      <fill>
        <patternFill>
          <bgColor rgb="FF00FF00"/>
        </patternFill>
      </fill>
    </dxf>
    <dxf>
      <fill>
        <patternFill>
          <bgColor rgb="FFFFC000"/>
        </patternFill>
      </fill>
    </dxf>
    <dxf>
      <fill>
        <patternFill>
          <bgColor rgb="FF92D050"/>
        </patternFill>
      </fill>
    </dxf>
    <dxf>
      <fill>
        <patternFill>
          <bgColor rgb="FFFF0000"/>
        </patternFill>
      </fill>
    </dxf>
    <dxf>
      <font>
        <color theme="1"/>
      </font>
    </dxf>
    <dxf>
      <font>
        <color theme="0" tint="-4.9989318521683403E-2"/>
      </font>
      <fill>
        <patternFill>
          <bgColor theme="0" tint="-4.9989318521683403E-2"/>
        </patternFill>
      </fill>
    </dxf>
    <dxf>
      <font>
        <b/>
        <i val="0"/>
        <color rgb="FFFFFF00"/>
      </font>
      <fill>
        <patternFill>
          <bgColor rgb="FFFF0000"/>
        </patternFill>
      </fill>
      <border>
        <right style="thin">
          <color rgb="FFFF0000"/>
        </right>
        <vertical/>
        <horizontal/>
      </border>
    </dxf>
    <dxf>
      <fill>
        <patternFill>
          <bgColor rgb="FF7030A0"/>
        </patternFill>
      </fill>
    </dxf>
    <dxf>
      <fill>
        <patternFill>
          <bgColor rgb="FFFF0000"/>
        </patternFill>
      </fill>
    </dxf>
    <dxf>
      <fill>
        <patternFill>
          <bgColor rgb="FF00FF00"/>
        </patternFill>
      </fill>
    </dxf>
    <dxf>
      <fill>
        <patternFill>
          <bgColor rgb="FF7030A0"/>
        </patternFill>
      </fill>
    </dxf>
    <dxf>
      <fill>
        <patternFill>
          <bgColor rgb="FFFF0000"/>
        </patternFill>
      </fill>
    </dxf>
    <dxf>
      <fill>
        <patternFill>
          <bgColor rgb="FF00FF00"/>
        </patternFill>
      </fill>
    </dxf>
    <dxf>
      <fill>
        <patternFill>
          <bgColor rgb="FF0070C0"/>
        </patternFill>
      </fill>
      <border>
        <left/>
        <right/>
        <vertical/>
        <horizontal/>
      </border>
    </dxf>
    <dxf>
      <fill>
        <patternFill>
          <bgColor rgb="FFFF00FF"/>
        </patternFill>
      </fill>
    </dxf>
    <dxf>
      <fill>
        <patternFill>
          <bgColor theme="7" tint="0.59996337778862885"/>
        </patternFill>
      </fill>
    </dxf>
    <dxf>
      <fill>
        <patternFill>
          <bgColor rgb="FFFF00FF"/>
        </patternFill>
      </fill>
    </dxf>
    <dxf>
      <font>
        <b/>
        <i val="0"/>
        <color auto="1"/>
      </font>
      <fill>
        <patternFill>
          <bgColor rgb="FF0070C0"/>
        </patternFill>
      </fill>
    </dxf>
    <dxf>
      <fill>
        <patternFill>
          <bgColor rgb="FFFF00FF"/>
        </patternFill>
      </fill>
    </dxf>
    <dxf>
      <fill>
        <patternFill>
          <bgColor theme="0" tint="-0.34998626667073579"/>
        </patternFill>
      </fill>
    </dxf>
    <dxf>
      <font>
        <color auto="1"/>
      </font>
      <border>
        <left style="thin">
          <color auto="1"/>
        </lef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ill>
        <patternFill>
          <bgColor rgb="FF00FF00"/>
        </patternFill>
      </fill>
    </dxf>
    <dxf>
      <fill>
        <patternFill>
          <bgColor rgb="FFFFC000"/>
        </patternFill>
      </fill>
    </dxf>
    <dxf>
      <fill>
        <patternFill>
          <bgColor rgb="FF92D050"/>
        </patternFill>
      </fill>
    </dxf>
    <dxf>
      <fill>
        <patternFill>
          <bgColor rgb="FFFF0000"/>
        </patternFill>
      </fill>
    </dxf>
    <dxf>
      <font>
        <color theme="1"/>
      </font>
    </dxf>
    <dxf>
      <font>
        <color theme="0" tint="-4.9989318521683403E-2"/>
      </font>
      <fill>
        <patternFill>
          <bgColor theme="0" tint="-4.9989318521683403E-2"/>
        </patternFill>
      </fill>
    </dxf>
    <dxf>
      <font>
        <b/>
        <i val="0"/>
        <color rgb="FFFFFF00"/>
      </font>
      <fill>
        <patternFill>
          <bgColor rgb="FFFF0000"/>
        </patternFill>
      </fill>
      <border>
        <right style="thin">
          <color rgb="FFFF0000"/>
        </right>
        <vertical/>
        <horizontal/>
      </border>
    </dxf>
    <dxf>
      <fill>
        <patternFill>
          <bgColor rgb="FF7030A0"/>
        </patternFill>
      </fill>
    </dxf>
    <dxf>
      <fill>
        <patternFill>
          <bgColor rgb="FFFF0000"/>
        </patternFill>
      </fill>
    </dxf>
    <dxf>
      <fill>
        <patternFill>
          <bgColor rgb="FF00FF00"/>
        </patternFill>
      </fill>
    </dxf>
    <dxf>
      <fill>
        <patternFill>
          <bgColor rgb="FF7030A0"/>
        </patternFill>
      </fill>
    </dxf>
    <dxf>
      <fill>
        <patternFill>
          <bgColor rgb="FFFF0000"/>
        </patternFill>
      </fill>
    </dxf>
    <dxf>
      <fill>
        <patternFill>
          <bgColor rgb="FF00FF00"/>
        </patternFill>
      </fill>
    </dxf>
    <dxf>
      <fill>
        <patternFill>
          <bgColor rgb="FF0070C0"/>
        </patternFill>
      </fill>
      <border>
        <left/>
        <right/>
        <vertical/>
        <horizontal/>
      </border>
    </dxf>
    <dxf>
      <fill>
        <patternFill>
          <bgColor rgb="FFFF00FF"/>
        </patternFill>
      </fill>
    </dxf>
    <dxf>
      <fill>
        <patternFill>
          <bgColor theme="7" tint="0.59996337778862885"/>
        </patternFill>
      </fill>
    </dxf>
    <dxf>
      <fill>
        <patternFill>
          <bgColor rgb="FFFF00FF"/>
        </patternFill>
      </fill>
    </dxf>
    <dxf>
      <font>
        <b/>
        <i val="0"/>
        <color auto="1"/>
      </font>
      <fill>
        <patternFill>
          <bgColor rgb="FF0070C0"/>
        </patternFill>
      </fill>
    </dxf>
    <dxf>
      <fill>
        <patternFill>
          <bgColor rgb="FFFF00FF"/>
        </patternFill>
      </fill>
    </dxf>
    <dxf>
      <fill>
        <patternFill>
          <bgColor theme="0" tint="-0.34998626667073579"/>
        </patternFill>
      </fill>
    </dxf>
    <dxf>
      <font>
        <color auto="1"/>
      </font>
      <border>
        <left style="thin">
          <color auto="1"/>
        </lef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ill>
        <patternFill>
          <bgColor rgb="FF00FF00"/>
        </patternFill>
      </fill>
    </dxf>
    <dxf>
      <fill>
        <patternFill>
          <bgColor rgb="FFFFC000"/>
        </patternFill>
      </fill>
    </dxf>
    <dxf>
      <fill>
        <patternFill>
          <bgColor rgb="FF92D050"/>
        </patternFill>
      </fill>
    </dxf>
    <dxf>
      <fill>
        <patternFill>
          <bgColor rgb="FFFF0000"/>
        </patternFill>
      </fill>
    </dxf>
    <dxf>
      <font>
        <color theme="1"/>
      </font>
    </dxf>
    <dxf>
      <font>
        <color theme="0" tint="-4.9989318521683403E-2"/>
      </font>
      <fill>
        <patternFill>
          <bgColor theme="0" tint="-4.9989318521683403E-2"/>
        </patternFill>
      </fill>
    </dxf>
    <dxf>
      <font>
        <b/>
        <i val="0"/>
        <color rgb="FFFFFF00"/>
      </font>
      <fill>
        <patternFill>
          <bgColor rgb="FFFF0000"/>
        </patternFill>
      </fill>
      <border>
        <right style="thin">
          <color rgb="FFFF0000"/>
        </right>
        <vertical/>
        <horizontal/>
      </border>
    </dxf>
    <dxf>
      <fill>
        <patternFill>
          <bgColor rgb="FF7030A0"/>
        </patternFill>
      </fill>
    </dxf>
    <dxf>
      <fill>
        <patternFill>
          <bgColor rgb="FFFF0000"/>
        </patternFill>
      </fill>
    </dxf>
    <dxf>
      <fill>
        <patternFill>
          <bgColor rgb="FF00FF00"/>
        </patternFill>
      </fill>
    </dxf>
    <dxf>
      <fill>
        <patternFill>
          <bgColor rgb="FF7030A0"/>
        </patternFill>
      </fill>
    </dxf>
    <dxf>
      <fill>
        <patternFill>
          <bgColor rgb="FFFF0000"/>
        </patternFill>
      </fill>
    </dxf>
    <dxf>
      <fill>
        <patternFill>
          <bgColor rgb="FF00FF00"/>
        </patternFill>
      </fill>
    </dxf>
    <dxf>
      <fill>
        <patternFill>
          <bgColor rgb="FF0070C0"/>
        </patternFill>
      </fill>
      <border>
        <left/>
        <right/>
        <vertical/>
        <horizontal/>
      </border>
    </dxf>
    <dxf>
      <fill>
        <patternFill>
          <bgColor rgb="FFFF00FF"/>
        </patternFill>
      </fill>
    </dxf>
    <dxf>
      <fill>
        <patternFill>
          <bgColor theme="7" tint="0.59996337778862885"/>
        </patternFill>
      </fill>
    </dxf>
    <dxf>
      <fill>
        <patternFill>
          <bgColor rgb="FFFF00FF"/>
        </patternFill>
      </fill>
    </dxf>
    <dxf>
      <font>
        <b/>
        <i val="0"/>
        <color auto="1"/>
      </font>
      <fill>
        <patternFill>
          <bgColor rgb="FF0070C0"/>
        </patternFill>
      </fill>
    </dxf>
    <dxf>
      <fill>
        <patternFill>
          <bgColor rgb="FFFF00FF"/>
        </patternFill>
      </fill>
    </dxf>
    <dxf>
      <fill>
        <patternFill>
          <bgColor theme="0" tint="-0.34998626667073579"/>
        </patternFill>
      </fill>
    </dxf>
    <dxf>
      <font>
        <color auto="1"/>
      </font>
      <border>
        <left style="thin">
          <color auto="1"/>
        </lef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b/>
        <i val="0"/>
        <color rgb="FFFFFF00"/>
      </font>
      <fill>
        <patternFill>
          <bgColor rgb="FFFF0000"/>
        </patternFill>
      </fill>
      <border>
        <right style="thin">
          <color rgb="FFFF0000"/>
        </right>
        <vertical/>
        <horizontal/>
      </border>
    </dxf>
    <dxf>
      <fill>
        <patternFill>
          <bgColor rgb="FF00FF00"/>
        </patternFill>
      </fill>
    </dxf>
    <dxf>
      <fill>
        <patternFill>
          <bgColor rgb="FFFFC000"/>
        </patternFill>
      </fill>
    </dxf>
    <dxf>
      <fill>
        <patternFill>
          <bgColor rgb="FF92D050"/>
        </patternFill>
      </fill>
    </dxf>
    <dxf>
      <fill>
        <patternFill>
          <bgColor rgb="FFFF0000"/>
        </patternFill>
      </fill>
    </dxf>
    <dxf>
      <font>
        <color theme="1"/>
      </font>
    </dxf>
    <dxf>
      <font>
        <color auto="1"/>
      </font>
      <fill>
        <patternFill>
          <bgColor theme="0" tint="-4.9989318521683403E-2"/>
        </patternFill>
      </fill>
    </dxf>
    <dxf>
      <fill>
        <patternFill>
          <bgColor rgb="FF7030A0"/>
        </patternFill>
      </fill>
    </dxf>
    <dxf>
      <fill>
        <patternFill>
          <bgColor rgb="FFFF0000"/>
        </patternFill>
      </fill>
    </dxf>
    <dxf>
      <fill>
        <patternFill>
          <bgColor rgb="FF00FF00"/>
        </patternFill>
      </fill>
    </dxf>
    <dxf>
      <fill>
        <patternFill>
          <bgColor rgb="FF7030A0"/>
        </patternFill>
      </fill>
    </dxf>
    <dxf>
      <fill>
        <patternFill>
          <bgColor rgb="FFFF0000"/>
        </patternFill>
      </fill>
    </dxf>
    <dxf>
      <fill>
        <patternFill>
          <bgColor rgb="FF00FF00"/>
        </patternFill>
      </fill>
    </dxf>
    <dxf>
      <fill>
        <patternFill>
          <bgColor rgb="FF0070C0"/>
        </patternFill>
      </fill>
      <border>
        <left/>
        <right/>
        <vertical/>
        <horizontal/>
      </border>
    </dxf>
    <dxf>
      <fill>
        <patternFill>
          <bgColor rgb="FFFF00FF"/>
        </patternFill>
      </fill>
    </dxf>
    <dxf>
      <fill>
        <patternFill>
          <bgColor theme="7" tint="0.59996337778862885"/>
        </patternFill>
      </fill>
    </dxf>
    <dxf>
      <fill>
        <patternFill>
          <bgColor rgb="FFFF00FF"/>
        </patternFill>
      </fill>
    </dxf>
    <dxf>
      <font>
        <b/>
        <i val="0"/>
        <color auto="1"/>
      </font>
      <fill>
        <patternFill>
          <bgColor rgb="FF0070C0"/>
        </patternFill>
      </fill>
    </dxf>
    <dxf>
      <fill>
        <patternFill>
          <bgColor rgb="FFFF00FF"/>
        </patternFill>
      </fill>
    </dxf>
    <dxf>
      <font>
        <color auto="1"/>
      </font>
      <border>
        <left style="thin">
          <color auto="1"/>
        </lef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ill>
        <patternFill>
          <bgColor theme="9" tint="0.39994506668294322"/>
        </patternFill>
      </fill>
      <border>
        <left style="thin">
          <color auto="1"/>
        </left>
        <right style="thin">
          <color auto="1"/>
        </right>
        <top style="thin">
          <color auto="1"/>
        </top>
        <bottom style="thin">
          <color auto="1"/>
        </bottom>
        <vertical/>
        <horizontal/>
      </border>
    </dxf>
    <dxf>
      <font>
        <color theme="0"/>
      </font>
    </dxf>
    <dxf>
      <font>
        <b/>
        <i val="0"/>
        <color rgb="FFFFFF00"/>
      </font>
      <fill>
        <patternFill>
          <bgColor rgb="FFFF0000"/>
        </patternFill>
      </fill>
    </dxf>
  </dxfs>
  <tableStyles count="0" defaultTableStyle="TableStyleMedium2" defaultPivotStyle="PivotStyleLight16"/>
  <colors>
    <mruColors>
      <color rgb="FFFF00FF"/>
      <color rgb="FF00FF00"/>
      <color rgb="FFF3F9F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CheckBox" fmlaLink="E2" lockText="1" noThreeD="1"/>
</file>

<file path=xl/ctrlProps/ctrlProp2.xml><?xml version="1.0" encoding="utf-8"?>
<formControlPr xmlns="http://schemas.microsoft.com/office/spreadsheetml/2009/9/main" objectType="CheckBox" fmlaLink="E3" lockText="1" noThreeD="1"/>
</file>

<file path=xl/ctrlProps/ctrlProp3.xml><?xml version="1.0" encoding="utf-8"?>
<formControlPr xmlns="http://schemas.microsoft.com/office/spreadsheetml/2009/9/main" objectType="CheckBox" fmlaLink="E4" lockText="1" noThreeD="1"/>
</file>

<file path=xl/ctrlProps/ctrlProp4.xml><?xml version="1.0" encoding="utf-8"?>
<formControlPr xmlns="http://schemas.microsoft.com/office/spreadsheetml/2009/9/main" objectType="CheckBox" fmlaLink="E5" lockText="1" noThreeD="1"/>
</file>

<file path=xl/ctrlProps/ctrlProp5.xml><?xml version="1.0" encoding="utf-8"?>
<formControlPr xmlns="http://schemas.microsoft.com/office/spreadsheetml/2009/9/main" objectType="CheckBox" fmlaLink="E6" lockText="1" noThreeD="1"/>
</file>

<file path=xl/ctrlProps/ctrlProp6.xml><?xml version="1.0" encoding="utf-8"?>
<formControlPr xmlns="http://schemas.microsoft.com/office/spreadsheetml/2009/9/main" objectType="CheckBox" checked="Checked" fmlaLink="E7" lockText="1" noThreeD="1"/>
</file>

<file path=xl/ctrlProps/ctrlProp7.xml><?xml version="1.0" encoding="utf-8"?>
<formControlPr xmlns="http://schemas.microsoft.com/office/spreadsheetml/2009/9/main" objectType="CheckBox" checked="Checked" fmlaLink="E8" lockText="1" noThreeD="1"/>
</file>

<file path=xl/ctrlProps/ctrlProp8.xml><?xml version="1.0" encoding="utf-8"?>
<formControlPr xmlns="http://schemas.microsoft.com/office/spreadsheetml/2009/9/main" objectType="CheckBox" checked="Checked" fmlaLink="$I$2" lockText="1" noThreeD="1"/>
</file>

<file path=xl/ctrlProps/ctrlProp9.xml><?xml version="1.0" encoding="utf-8"?>
<formControlPr xmlns="http://schemas.microsoft.com/office/spreadsheetml/2009/9/main" objectType="CheckBox" checked="Checked" fmlaLink="$I$3" lockText="1" noThreeD="1"/>
</file>

<file path=xl/ctrlProps/ctrlProp10.xml><?xml version="1.0" encoding="utf-8"?>
<formControlPr xmlns="http://schemas.microsoft.com/office/spreadsheetml/2009/9/main" objectType="CheckBox" checked="Checked" fmlaLink="$I$4" lockText="1" noThreeD="1"/>
</file>

<file path=xl/ctrlProps/ctrlProp11.xml><?xml version="1.0" encoding="utf-8"?>
<formControlPr xmlns="http://schemas.microsoft.com/office/spreadsheetml/2009/9/main" objectType="CheckBox" checked="Checked" fmlaLink="$I$5" lockText="1" noThreeD="1"/>
</file>

<file path=xl/ctrlProps/ctrlProp12.xml><?xml version="1.0" encoding="utf-8"?>
<formControlPr xmlns="http://schemas.microsoft.com/office/spreadsheetml/2009/9/main" objectType="CheckBox" checked="Checked" fmlaLink="$I$6" lockText="1" noThreeD="1"/>
</file>

<file path=xl/ctrlProps/ctrlProp13.xml><?xml version="1.0" encoding="utf-8"?>
<formControlPr xmlns="http://schemas.microsoft.com/office/spreadsheetml/2009/9/main" objectType="CheckBox" checked="Checked" fmlaLink="$I$7" lockText="1" noThreeD="1"/>
</file>

<file path=xl/ctrlProps/ctrlProp14.xml><?xml version="1.0" encoding="utf-8"?>
<formControlPr xmlns="http://schemas.microsoft.com/office/spreadsheetml/2009/9/main" objectType="CheckBox" checked="Checked" fmlaLink="$I$8" lockText="1" noThreeD="1"/>
</file>

<file path=xl/ctrlProps/ctrlProp15.xml><?xml version="1.0" encoding="utf-8"?>
<formControlPr xmlns="http://schemas.microsoft.com/office/spreadsheetml/2009/9/main" objectType="CheckBox" checked="Checked" fmlaLink="$I$9" lockText="1" noThreeD="1"/>
</file>

<file path=xl/ctrlProps/ctrlProp16.xml><?xml version="1.0" encoding="utf-8"?>
<formControlPr xmlns="http://schemas.microsoft.com/office/spreadsheetml/2009/9/main" objectType="CheckBox" checked="Checked" fmlaLink="$I$10" lockText="1" noThreeD="1"/>
</file>

<file path=xl/ctrlProps/ctrlProp17.xml><?xml version="1.0" encoding="utf-8"?>
<formControlPr xmlns="http://schemas.microsoft.com/office/spreadsheetml/2009/9/main" objectType="CheckBox" checked="Checked" fmlaLink="$I$11" lockText="1" noThreeD="1"/>
</file>

<file path=xl/ctrlProps/ctrlProp18.xml><?xml version="1.0" encoding="utf-8"?>
<formControlPr xmlns="http://schemas.microsoft.com/office/spreadsheetml/2009/9/main" objectType="CheckBox" checked="Checked" fmlaLink="$I$12" lockText="1" noThreeD="1"/>
</file>

<file path=xl/ctrlProps/ctrlProp19.xml><?xml version="1.0" encoding="utf-8"?>
<formControlPr xmlns="http://schemas.microsoft.com/office/spreadsheetml/2009/9/main" objectType="CheckBox" checked="Checked" fmlaLink="$I$13" lockText="1" noThreeD="1"/>
</file>

<file path=xl/ctrlProps/ctrlProp20.xml><?xml version="1.0" encoding="utf-8"?>
<formControlPr xmlns="http://schemas.microsoft.com/office/spreadsheetml/2009/9/main" objectType="CheckBox" checked="Checked" fmlaLink="$I$14" lockText="1" noThreeD="1"/>
</file>

<file path=xl/ctrlProps/ctrlProp21.xml><?xml version="1.0" encoding="utf-8"?>
<formControlPr xmlns="http://schemas.microsoft.com/office/spreadsheetml/2009/9/main" objectType="CheckBox" checked="Checked" fmlaLink="$I$15" lockText="1" noThreeD="1"/>
</file>

<file path=xl/ctrlProps/ctrlProp22.xml><?xml version="1.0" encoding="utf-8"?>
<formControlPr xmlns="http://schemas.microsoft.com/office/spreadsheetml/2009/9/main" objectType="CheckBox" checked="Checked" fmlaLink="$I$16" lockText="1" noThreeD="1"/>
</file>

<file path=xl/ctrlProps/ctrlProp23.xml><?xml version="1.0" encoding="utf-8"?>
<formControlPr xmlns="http://schemas.microsoft.com/office/spreadsheetml/2009/9/main" objectType="CheckBox" checked="Checked" fmlaLink="$I$17" lockText="1" noThreeD="1"/>
</file>

<file path=xl/ctrlProps/ctrlProp24.xml><?xml version="1.0" encoding="utf-8"?>
<formControlPr xmlns="http://schemas.microsoft.com/office/spreadsheetml/2009/9/main" objectType="CheckBox" checked="Checked" fmlaLink="$I$18" lockText="1" noThreeD="1"/>
</file>

<file path=xl/ctrlProps/ctrlProp25.xml><?xml version="1.0" encoding="utf-8"?>
<formControlPr xmlns="http://schemas.microsoft.com/office/spreadsheetml/2009/9/main" objectType="CheckBox" checked="Checked" fmlaLink="$I$19" lockText="1" noThreeD="1"/>
</file>

<file path=xl/ctrlProps/ctrlProp26.xml><?xml version="1.0" encoding="utf-8"?>
<formControlPr xmlns="http://schemas.microsoft.com/office/spreadsheetml/2009/9/main" objectType="CheckBox" checked="Checked" fmlaLink="$I$20" lockText="1" noThreeD="1"/>
</file>

<file path=xl/ctrlProps/ctrlProp27.xml><?xml version="1.0" encoding="utf-8"?>
<formControlPr xmlns="http://schemas.microsoft.com/office/spreadsheetml/2009/9/main" objectType="CheckBox" checked="Checked" fmlaLink="$I$21" lockText="1" noThreeD="1"/>
</file>

<file path=xl/ctrlProps/ctrlProp28.xml><?xml version="1.0" encoding="utf-8"?>
<formControlPr xmlns="http://schemas.microsoft.com/office/spreadsheetml/2009/9/main" objectType="CheckBox" checked="Checked" fmlaLink="$I$22" lockText="1" noThreeD="1"/>
</file>

<file path=xl/ctrlProps/ctrlProp29.xml><?xml version="1.0" encoding="utf-8"?>
<formControlPr xmlns="http://schemas.microsoft.com/office/spreadsheetml/2009/9/main" objectType="CheckBox" checked="Checked" fmlaLink="$I$23" lockText="1" noThreeD="1"/>
</file>

<file path=xl/ctrlProps/ctrlProp30.xml><?xml version="1.0" encoding="utf-8"?>
<formControlPr xmlns="http://schemas.microsoft.com/office/spreadsheetml/2009/9/main" objectType="Scroll" dx="16" fmlaLink="_SD" horiz="1" inc="7" max="1500" page="7" val="302"/>
</file>

<file path=xl/ctrlProps/ctrlProp31.xml><?xml version="1.0" encoding="utf-8"?>
<formControlPr xmlns="http://schemas.microsoft.com/office/spreadsheetml/2009/9/main" objectType="CheckBox" fmlaLink="$BR$14" lockText="1" noThreeD="1"/>
</file>

<file path=xl/ctrlProps/ctrlProp32.xml><?xml version="1.0" encoding="utf-8"?>
<formControlPr xmlns="http://schemas.microsoft.com/office/spreadsheetml/2009/9/main" objectType="CheckBox" fmlaLink="$BR$15" lockText="1" noThreeD="1"/>
</file>

<file path=xl/ctrlProps/ctrlProp33.xml><?xml version="1.0" encoding="utf-8"?>
<formControlPr xmlns="http://schemas.microsoft.com/office/spreadsheetml/2009/9/main" objectType="CheckBox" fmlaLink="$BR$16" lockText="1" noThreeD="1"/>
</file>

<file path=xl/ctrlProps/ctrlProp34.xml><?xml version="1.0" encoding="utf-8"?>
<formControlPr xmlns="http://schemas.microsoft.com/office/spreadsheetml/2009/9/main" objectType="CheckBox" fmlaLink="$BR$17" lockText="1" noThreeD="1"/>
</file>

<file path=xl/ctrlProps/ctrlProp35.xml><?xml version="1.0" encoding="utf-8"?>
<formControlPr xmlns="http://schemas.microsoft.com/office/spreadsheetml/2009/9/main" objectType="CheckBox" fmlaLink="$BR$18" lockText="1" noThreeD="1"/>
</file>

<file path=xl/ctrlProps/ctrlProp36.xml><?xml version="1.0" encoding="utf-8"?>
<formControlPr xmlns="http://schemas.microsoft.com/office/spreadsheetml/2009/9/main" objectType="CheckBox" fmlaLink="$BR$19" lockText="1" noThreeD="1"/>
</file>

<file path=xl/ctrlProps/ctrlProp37.xml><?xml version="1.0" encoding="utf-8"?>
<formControlPr xmlns="http://schemas.microsoft.com/office/spreadsheetml/2009/9/main" objectType="CheckBox" fmlaLink="$BR$20" lockText="1" noThreeD="1"/>
</file>

<file path=xl/ctrlProps/ctrlProp38.xml><?xml version="1.0" encoding="utf-8"?>
<formControlPr xmlns="http://schemas.microsoft.com/office/spreadsheetml/2009/9/main" objectType="CheckBox" fmlaLink="$BR$21" lockText="1" noThreeD="1"/>
</file>

<file path=xl/ctrlProps/ctrlProp39.xml><?xml version="1.0" encoding="utf-8"?>
<formControlPr xmlns="http://schemas.microsoft.com/office/spreadsheetml/2009/9/main" objectType="CheckBox" fmlaLink="$BR$22" lockText="1" noThreeD="1"/>
</file>

<file path=xl/ctrlProps/ctrlProp40.xml><?xml version="1.0" encoding="utf-8"?>
<formControlPr xmlns="http://schemas.microsoft.com/office/spreadsheetml/2009/9/main" objectType="CheckBox" fmlaLink="$BR$23" lockText="1" noThreeD="1"/>
</file>

<file path=xl/ctrlProps/ctrlProp41.xml><?xml version="1.0" encoding="utf-8"?>
<formControlPr xmlns="http://schemas.microsoft.com/office/spreadsheetml/2009/9/main" objectType="CheckBox" fmlaLink="$BR$24" lockText="1" noThreeD="1"/>
</file>

<file path=xl/ctrlProps/ctrlProp42.xml><?xml version="1.0" encoding="utf-8"?>
<formControlPr xmlns="http://schemas.microsoft.com/office/spreadsheetml/2009/9/main" objectType="CheckBox" fmlaLink="$BR$25" lockText="1" noThreeD="1"/>
</file>

<file path=xl/ctrlProps/ctrlProp43.xml><?xml version="1.0" encoding="utf-8"?>
<formControlPr xmlns="http://schemas.microsoft.com/office/spreadsheetml/2009/9/main" objectType="CheckBox" fmlaLink="$BR$26" lockText="1" noThreeD="1"/>
</file>

<file path=xl/ctrlProps/ctrlProp44.xml><?xml version="1.0" encoding="utf-8"?>
<formControlPr xmlns="http://schemas.microsoft.com/office/spreadsheetml/2009/9/main" objectType="CheckBox" fmlaLink="$BR$27" lockText="1" noThreeD="1"/>
</file>

<file path=xl/ctrlProps/ctrlProp45.xml><?xml version="1.0" encoding="utf-8"?>
<formControlPr xmlns="http://schemas.microsoft.com/office/spreadsheetml/2009/9/main" objectType="CheckBox" fmlaLink="$BR$28" lockText="1" noThreeD="1"/>
</file>

<file path=xl/ctrlProps/ctrlProp46.xml><?xml version="1.0" encoding="utf-8"?>
<formControlPr xmlns="http://schemas.microsoft.com/office/spreadsheetml/2009/9/main" objectType="CheckBox" fmlaLink="$BR$29" lockText="1" noThreeD="1"/>
</file>

<file path=xl/ctrlProps/ctrlProp47.xml><?xml version="1.0" encoding="utf-8"?>
<formControlPr xmlns="http://schemas.microsoft.com/office/spreadsheetml/2009/9/main" objectType="CheckBox" fmlaLink="$BR$30" lockText="1" noThreeD="1"/>
</file>

<file path=xl/ctrlProps/ctrlProp48.xml><?xml version="1.0" encoding="utf-8"?>
<formControlPr xmlns="http://schemas.microsoft.com/office/spreadsheetml/2009/9/main" objectType="CheckBox" fmlaLink="$BR$31" lockText="1" noThreeD="1"/>
</file>

<file path=xl/ctrlProps/ctrlProp49.xml><?xml version="1.0" encoding="utf-8"?>
<formControlPr xmlns="http://schemas.microsoft.com/office/spreadsheetml/2009/9/main" objectType="CheckBox" fmlaLink="$BR$32" lockText="1" noThreeD="1"/>
</file>

<file path=xl/ctrlProps/ctrlProp50.xml><?xml version="1.0" encoding="utf-8"?>
<formControlPr xmlns="http://schemas.microsoft.com/office/spreadsheetml/2009/9/main" objectType="CheckBox" fmlaLink="$BR$33" lockText="1" noThreeD="1"/>
</file>

<file path=xl/ctrlProps/ctrlProp51.xml><?xml version="1.0" encoding="utf-8"?>
<formControlPr xmlns="http://schemas.microsoft.com/office/spreadsheetml/2009/9/main" objectType="Scroll" dx="16" fmlaLink="_SD" horiz="1" inc="7" max="350" page="10" val="302"/>
</file>

<file path=xl/ctrlProps/ctrlProp52.xml><?xml version="1.0" encoding="utf-8"?>
<formControlPr xmlns="http://schemas.microsoft.com/office/spreadsheetml/2009/9/main" objectType="CheckBox" fmlaLink="$BR$14" lockText="1" noThreeD="1"/>
</file>

<file path=xl/ctrlProps/ctrlProp53.xml><?xml version="1.0" encoding="utf-8"?>
<formControlPr xmlns="http://schemas.microsoft.com/office/spreadsheetml/2009/9/main" objectType="CheckBox" fmlaLink="$BR$15" lockText="1" noThreeD="1"/>
</file>

<file path=xl/ctrlProps/ctrlProp54.xml><?xml version="1.0" encoding="utf-8"?>
<formControlPr xmlns="http://schemas.microsoft.com/office/spreadsheetml/2009/9/main" objectType="CheckBox" fmlaLink="$BR$16" lockText="1" noThreeD="1"/>
</file>

<file path=xl/ctrlProps/ctrlProp55.xml><?xml version="1.0" encoding="utf-8"?>
<formControlPr xmlns="http://schemas.microsoft.com/office/spreadsheetml/2009/9/main" objectType="CheckBox" fmlaLink="$BR$17" lockText="1" noThreeD="1"/>
</file>

<file path=xl/ctrlProps/ctrlProp56.xml><?xml version="1.0" encoding="utf-8"?>
<formControlPr xmlns="http://schemas.microsoft.com/office/spreadsheetml/2009/9/main" objectType="CheckBox" fmlaLink="$BR$18" lockText="1" noThreeD="1"/>
</file>

<file path=xl/ctrlProps/ctrlProp57.xml><?xml version="1.0" encoding="utf-8"?>
<formControlPr xmlns="http://schemas.microsoft.com/office/spreadsheetml/2009/9/main" objectType="CheckBox" fmlaLink="$BR$19" lockText="1" noThreeD="1"/>
</file>

<file path=xl/ctrlProps/ctrlProp58.xml><?xml version="1.0" encoding="utf-8"?>
<formControlPr xmlns="http://schemas.microsoft.com/office/spreadsheetml/2009/9/main" objectType="CheckBox" fmlaLink="$BR$20" lockText="1" noThreeD="1"/>
</file>

<file path=xl/ctrlProps/ctrlProp59.xml><?xml version="1.0" encoding="utf-8"?>
<formControlPr xmlns="http://schemas.microsoft.com/office/spreadsheetml/2009/9/main" objectType="CheckBox" fmlaLink="$BR$21" lockText="1" noThreeD="1"/>
</file>

<file path=xl/ctrlProps/ctrlProp60.xml><?xml version="1.0" encoding="utf-8"?>
<formControlPr xmlns="http://schemas.microsoft.com/office/spreadsheetml/2009/9/main" objectType="CheckBox" fmlaLink="$BR$22" lockText="1" noThreeD="1"/>
</file>

<file path=xl/ctrlProps/ctrlProp61.xml><?xml version="1.0" encoding="utf-8"?>
<formControlPr xmlns="http://schemas.microsoft.com/office/spreadsheetml/2009/9/main" objectType="CheckBox" fmlaLink="$BR$23" lockText="1" noThreeD="1"/>
</file>

<file path=xl/ctrlProps/ctrlProp62.xml><?xml version="1.0" encoding="utf-8"?>
<formControlPr xmlns="http://schemas.microsoft.com/office/spreadsheetml/2009/9/main" objectType="CheckBox" fmlaLink="$BR$24" lockText="1" noThreeD="1"/>
</file>

<file path=xl/ctrlProps/ctrlProp63.xml><?xml version="1.0" encoding="utf-8"?>
<formControlPr xmlns="http://schemas.microsoft.com/office/spreadsheetml/2009/9/main" objectType="CheckBox" fmlaLink="$BR$25" lockText="1" noThreeD="1"/>
</file>

<file path=xl/ctrlProps/ctrlProp64.xml><?xml version="1.0" encoding="utf-8"?>
<formControlPr xmlns="http://schemas.microsoft.com/office/spreadsheetml/2009/9/main" objectType="CheckBox" fmlaLink="$BR$26" lockText="1" noThreeD="1"/>
</file>

<file path=xl/ctrlProps/ctrlProp65.xml><?xml version="1.0" encoding="utf-8"?>
<formControlPr xmlns="http://schemas.microsoft.com/office/spreadsheetml/2009/9/main" objectType="CheckBox" fmlaLink="$BR$27" lockText="1" noThreeD="1"/>
</file>

<file path=xl/ctrlProps/ctrlProp66.xml><?xml version="1.0" encoding="utf-8"?>
<formControlPr xmlns="http://schemas.microsoft.com/office/spreadsheetml/2009/9/main" objectType="CheckBox" fmlaLink="$BR$28" lockText="1" noThreeD="1"/>
</file>

<file path=xl/ctrlProps/ctrlProp67.xml><?xml version="1.0" encoding="utf-8"?>
<formControlPr xmlns="http://schemas.microsoft.com/office/spreadsheetml/2009/9/main" objectType="CheckBox" fmlaLink="$BR$29" lockText="1" noThreeD="1"/>
</file>

<file path=xl/ctrlProps/ctrlProp68.xml><?xml version="1.0" encoding="utf-8"?>
<formControlPr xmlns="http://schemas.microsoft.com/office/spreadsheetml/2009/9/main" objectType="CheckBox" fmlaLink="$BR$30" lockText="1" noThreeD="1"/>
</file>

<file path=xl/ctrlProps/ctrlProp69.xml><?xml version="1.0" encoding="utf-8"?>
<formControlPr xmlns="http://schemas.microsoft.com/office/spreadsheetml/2009/9/main" objectType="CheckBox" fmlaLink="$BR$31" lockText="1" noThreeD="1"/>
</file>

<file path=xl/ctrlProps/ctrlProp70.xml><?xml version="1.0" encoding="utf-8"?>
<formControlPr xmlns="http://schemas.microsoft.com/office/spreadsheetml/2009/9/main" objectType="CheckBox" fmlaLink="$BR$32" lockText="1" noThreeD="1"/>
</file>

<file path=xl/ctrlProps/ctrlProp71.xml><?xml version="1.0" encoding="utf-8"?>
<formControlPr xmlns="http://schemas.microsoft.com/office/spreadsheetml/2009/9/main" objectType="CheckBox" fmlaLink="$BR$33" lockText="1" noThreeD="1"/>
</file>

<file path=xl/ctrlProps/ctrlProp72.xml><?xml version="1.0" encoding="utf-8"?>
<formControlPr xmlns="http://schemas.microsoft.com/office/spreadsheetml/2009/9/main" objectType="Scroll" dx="16" fmlaLink="_SD" horiz="1" inc="7" max="350" page="10" val="302"/>
</file>

<file path=xl/ctrlProps/ctrlProp73.xml><?xml version="1.0" encoding="utf-8"?>
<formControlPr xmlns="http://schemas.microsoft.com/office/spreadsheetml/2009/9/main" objectType="CheckBox" fmlaLink="$BR$14" lockText="1" noThreeD="1"/>
</file>

<file path=xl/ctrlProps/ctrlProp74.xml><?xml version="1.0" encoding="utf-8"?>
<formControlPr xmlns="http://schemas.microsoft.com/office/spreadsheetml/2009/9/main" objectType="CheckBox" fmlaLink="$BR$15" lockText="1" noThreeD="1"/>
</file>

<file path=xl/ctrlProps/ctrlProp75.xml><?xml version="1.0" encoding="utf-8"?>
<formControlPr xmlns="http://schemas.microsoft.com/office/spreadsheetml/2009/9/main" objectType="CheckBox" fmlaLink="$BR$16" lockText="1" noThreeD="1"/>
</file>

<file path=xl/ctrlProps/ctrlProp76.xml><?xml version="1.0" encoding="utf-8"?>
<formControlPr xmlns="http://schemas.microsoft.com/office/spreadsheetml/2009/9/main" objectType="CheckBox" fmlaLink="$BR$17" lockText="1" noThreeD="1"/>
</file>

<file path=xl/ctrlProps/ctrlProp77.xml><?xml version="1.0" encoding="utf-8"?>
<formControlPr xmlns="http://schemas.microsoft.com/office/spreadsheetml/2009/9/main" objectType="CheckBox" fmlaLink="$BR$18" lockText="1" noThreeD="1"/>
</file>

<file path=xl/ctrlProps/ctrlProp78.xml><?xml version="1.0" encoding="utf-8"?>
<formControlPr xmlns="http://schemas.microsoft.com/office/spreadsheetml/2009/9/main" objectType="CheckBox" fmlaLink="$BR$19" lockText="1" noThreeD="1"/>
</file>

<file path=xl/ctrlProps/ctrlProp79.xml><?xml version="1.0" encoding="utf-8"?>
<formControlPr xmlns="http://schemas.microsoft.com/office/spreadsheetml/2009/9/main" objectType="CheckBox" fmlaLink="$BR$20" lockText="1" noThreeD="1"/>
</file>

<file path=xl/ctrlProps/ctrlProp80.xml><?xml version="1.0" encoding="utf-8"?>
<formControlPr xmlns="http://schemas.microsoft.com/office/spreadsheetml/2009/9/main" objectType="CheckBox" fmlaLink="$BR$21" lockText="1" noThreeD="1"/>
</file>

<file path=xl/ctrlProps/ctrlProp81.xml><?xml version="1.0" encoding="utf-8"?>
<formControlPr xmlns="http://schemas.microsoft.com/office/spreadsheetml/2009/9/main" objectType="CheckBox" fmlaLink="$BR$22" lockText="1" noThreeD="1"/>
</file>

<file path=xl/ctrlProps/ctrlProp82.xml><?xml version="1.0" encoding="utf-8"?>
<formControlPr xmlns="http://schemas.microsoft.com/office/spreadsheetml/2009/9/main" objectType="CheckBox" fmlaLink="$BR$23" lockText="1" noThreeD="1"/>
</file>

<file path=xl/ctrlProps/ctrlProp83.xml><?xml version="1.0" encoding="utf-8"?>
<formControlPr xmlns="http://schemas.microsoft.com/office/spreadsheetml/2009/9/main" objectType="CheckBox" fmlaLink="$BR$24" lockText="1" noThreeD="1"/>
</file>

<file path=xl/ctrlProps/ctrlProp84.xml><?xml version="1.0" encoding="utf-8"?>
<formControlPr xmlns="http://schemas.microsoft.com/office/spreadsheetml/2009/9/main" objectType="CheckBox" fmlaLink="$BR$25" lockText="1" noThreeD="1"/>
</file>

<file path=xl/ctrlProps/ctrlProp85.xml><?xml version="1.0" encoding="utf-8"?>
<formControlPr xmlns="http://schemas.microsoft.com/office/spreadsheetml/2009/9/main" objectType="CheckBox" fmlaLink="$BR$26" lockText="1" noThreeD="1"/>
</file>

<file path=xl/ctrlProps/ctrlProp86.xml><?xml version="1.0" encoding="utf-8"?>
<formControlPr xmlns="http://schemas.microsoft.com/office/spreadsheetml/2009/9/main" objectType="CheckBox" fmlaLink="$BR$27" lockText="1" noThreeD="1"/>
</file>

<file path=xl/ctrlProps/ctrlProp87.xml><?xml version="1.0" encoding="utf-8"?>
<formControlPr xmlns="http://schemas.microsoft.com/office/spreadsheetml/2009/9/main" objectType="CheckBox" fmlaLink="$BR$28" lockText="1" noThreeD="1"/>
</file>

<file path=xl/ctrlProps/ctrlProp88.xml><?xml version="1.0" encoding="utf-8"?>
<formControlPr xmlns="http://schemas.microsoft.com/office/spreadsheetml/2009/9/main" objectType="CheckBox" fmlaLink="$BR$29" lockText="1" noThreeD="1"/>
</file>

<file path=xl/ctrlProps/ctrlProp89.xml><?xml version="1.0" encoding="utf-8"?>
<formControlPr xmlns="http://schemas.microsoft.com/office/spreadsheetml/2009/9/main" objectType="CheckBox" fmlaLink="$BR$30" lockText="1" noThreeD="1"/>
</file>

<file path=xl/ctrlProps/ctrlProp90.xml><?xml version="1.0" encoding="utf-8"?>
<formControlPr xmlns="http://schemas.microsoft.com/office/spreadsheetml/2009/9/main" objectType="CheckBox" fmlaLink="$BR$31" lockText="1" noThreeD="1"/>
</file>

<file path=xl/ctrlProps/ctrlProp91.xml><?xml version="1.0" encoding="utf-8"?>
<formControlPr xmlns="http://schemas.microsoft.com/office/spreadsheetml/2009/9/main" objectType="CheckBox" fmlaLink="$BR$32" lockText="1" noThreeD="1"/>
</file>

<file path=xl/ctrlProps/ctrlProp92.xml><?xml version="1.0" encoding="utf-8"?>
<formControlPr xmlns="http://schemas.microsoft.com/office/spreadsheetml/2009/9/main" objectType="CheckBox" fmlaLink="$BR$33" lockText="1" noThreeD="1"/>
</file>

<file path=xl/ctrlProps/ctrlProp93.xml><?xml version="1.0" encoding="utf-8"?>
<formControlPr xmlns="http://schemas.microsoft.com/office/spreadsheetml/2009/9/main" objectType="CheckBox" fmlaLink="$BR$34" lockText="1" noThreeD="1"/>
</file>

<file path=xl/ctrlProps/ctrlProp94.xml><?xml version="1.0" encoding="utf-8"?>
<formControlPr xmlns="http://schemas.microsoft.com/office/spreadsheetml/2009/9/main" objectType="Scroll" dx="16" fmlaLink="_SD" horiz="1" inc="7" max="350" page="10" val="302"/>
</file>

<file path=xl/ctrlProps/ctrlProp95.xml><?xml version="1.0" encoding="utf-8"?>
<formControlPr xmlns="http://schemas.microsoft.com/office/spreadsheetml/2009/9/main" objectType="CheckBox" fmlaLink="$BR$14" lockText="1" noThreeD="1"/>
</file>

<file path=xl/ctrlProps/ctrlProp96.xml><?xml version="1.0" encoding="utf-8"?>
<formControlPr xmlns="http://schemas.microsoft.com/office/spreadsheetml/2009/9/main" objectType="CheckBox" fmlaLink="$BR$15" lockText="1" noThreeD="1"/>
</file>

<file path=xl/ctrlProps/ctrlProp97.xml><?xml version="1.0" encoding="utf-8"?>
<formControlPr xmlns="http://schemas.microsoft.com/office/spreadsheetml/2009/9/main" objectType="CheckBox" fmlaLink="$BR$16" lockText="1" noThreeD="1"/>
</file>

<file path=xl/ctrlProps/ctrlProp98.xml><?xml version="1.0" encoding="utf-8"?>
<formControlPr xmlns="http://schemas.microsoft.com/office/spreadsheetml/2009/9/main" objectType="CheckBox" fmlaLink="$BR$17" lockText="1" noThreeD="1"/>
</file>

<file path=xl/ctrlProps/ctrlProp99.xml><?xml version="1.0" encoding="utf-8"?>
<formControlPr xmlns="http://schemas.microsoft.com/office/spreadsheetml/2009/9/main" objectType="CheckBox" fmlaLink="$BR$18" lockText="1" noThreeD="1"/>
</file>

<file path=xl/ctrlProps/ctrlProp100.xml><?xml version="1.0" encoding="utf-8"?>
<formControlPr xmlns="http://schemas.microsoft.com/office/spreadsheetml/2009/9/main" objectType="CheckBox" fmlaLink="$BR$19" lockText="1" noThreeD="1"/>
</file>

<file path=xl/ctrlProps/ctrlProp101.xml><?xml version="1.0" encoding="utf-8"?>
<formControlPr xmlns="http://schemas.microsoft.com/office/spreadsheetml/2009/9/main" objectType="CheckBox" fmlaLink="$BR$20" lockText="1" noThreeD="1"/>
</file>

<file path=xl/ctrlProps/ctrlProp102.xml><?xml version="1.0" encoding="utf-8"?>
<formControlPr xmlns="http://schemas.microsoft.com/office/spreadsheetml/2009/9/main" objectType="CheckBox" fmlaLink="$BR$21" lockText="1" noThreeD="1"/>
</file>

<file path=xl/ctrlProps/ctrlProp103.xml><?xml version="1.0" encoding="utf-8"?>
<formControlPr xmlns="http://schemas.microsoft.com/office/spreadsheetml/2009/9/main" objectType="CheckBox" fmlaLink="$BR$22" lockText="1" noThreeD="1"/>
</file>

<file path=xl/ctrlProps/ctrlProp104.xml><?xml version="1.0" encoding="utf-8"?>
<formControlPr xmlns="http://schemas.microsoft.com/office/spreadsheetml/2009/9/main" objectType="CheckBox" fmlaLink="$BR$23" lockText="1" noThreeD="1"/>
</file>

<file path=xl/ctrlProps/ctrlProp105.xml><?xml version="1.0" encoding="utf-8"?>
<formControlPr xmlns="http://schemas.microsoft.com/office/spreadsheetml/2009/9/main" objectType="CheckBox" fmlaLink="$BR$24" lockText="1" noThreeD="1"/>
</file>

<file path=xl/ctrlProps/ctrlProp106.xml><?xml version="1.0" encoding="utf-8"?>
<formControlPr xmlns="http://schemas.microsoft.com/office/spreadsheetml/2009/9/main" objectType="CheckBox" fmlaLink="$BR$25" lockText="1" noThreeD="1"/>
</file>

<file path=xl/ctrlProps/ctrlProp107.xml><?xml version="1.0" encoding="utf-8"?>
<formControlPr xmlns="http://schemas.microsoft.com/office/spreadsheetml/2009/9/main" objectType="CheckBox" fmlaLink="$BR$26" lockText="1" noThreeD="1"/>
</file>

<file path=xl/ctrlProps/ctrlProp108.xml><?xml version="1.0" encoding="utf-8"?>
<formControlPr xmlns="http://schemas.microsoft.com/office/spreadsheetml/2009/9/main" objectType="CheckBox" fmlaLink="$BR$27" lockText="1" noThreeD="1"/>
</file>

<file path=xl/ctrlProps/ctrlProp109.xml><?xml version="1.0" encoding="utf-8"?>
<formControlPr xmlns="http://schemas.microsoft.com/office/spreadsheetml/2009/9/main" objectType="CheckBox" fmlaLink="$BR$28" lockText="1" noThreeD="1"/>
</file>

<file path=xl/ctrlProps/ctrlProp110.xml><?xml version="1.0" encoding="utf-8"?>
<formControlPr xmlns="http://schemas.microsoft.com/office/spreadsheetml/2009/9/main" objectType="CheckBox" fmlaLink="$BR$29" lockText="1" noThreeD="1"/>
</file>

<file path=xl/ctrlProps/ctrlProp111.xml><?xml version="1.0" encoding="utf-8"?>
<formControlPr xmlns="http://schemas.microsoft.com/office/spreadsheetml/2009/9/main" objectType="CheckBox" fmlaLink="$BR$30" lockText="1" noThreeD="1"/>
</file>

<file path=xl/ctrlProps/ctrlProp112.xml><?xml version="1.0" encoding="utf-8"?>
<formControlPr xmlns="http://schemas.microsoft.com/office/spreadsheetml/2009/9/main" objectType="CheckBox" fmlaLink="$BR$31" lockText="1" noThreeD="1"/>
</file>

<file path=xl/ctrlProps/ctrlProp113.xml><?xml version="1.0" encoding="utf-8"?>
<formControlPr xmlns="http://schemas.microsoft.com/office/spreadsheetml/2009/9/main" objectType="CheckBox" fmlaLink="$BR$32" lockText="1" noThreeD="1"/>
</file>

<file path=xl/ctrlProps/ctrlProp114.xml><?xml version="1.0" encoding="utf-8"?>
<formControlPr xmlns="http://schemas.microsoft.com/office/spreadsheetml/2009/9/main" objectType="CheckBox" fmlaLink="$BR$33" lockText="1" noThreeD="1"/>
</file>

<file path=xl/ctrlProps/ctrlProp115.xml><?xml version="1.0" encoding="utf-8"?>
<formControlPr xmlns="http://schemas.microsoft.com/office/spreadsheetml/2009/9/main" objectType="CheckBox" fmlaLink="$BR$34" lockText="1" noThreeD="1"/>
</file>

<file path=xl/drawings/drawing1.xml><?xml version="1.0" encoding="utf-8"?>
<xdr:wsDr xmlns:xdr="http://schemas.openxmlformats.org/drawingml/2006/spreadsheetDrawing" xmlns:a="http://schemas.openxmlformats.org/drawingml/2006/main">
  <xdr:twoCellAnchor editAs="oneCell">
    <xdr:from>
      <xdr:col>11</xdr:col>
      <xdr:colOff>47624</xdr:colOff>
      <xdr:row>23</xdr:row>
      <xdr:rowOff>66675</xdr:rowOff>
    </xdr:from>
    <xdr:to>
      <xdr:col>11</xdr:col>
      <xdr:colOff>219075</xdr:colOff>
      <xdr:row>80</xdr:row>
      <xdr:rowOff>142875</xdr:rowOff>
    </xdr:to>
    <xdr:sp macro="" textlink="">
      <xdr:nvSpPr>
        <xdr:cNvPr id="2" name="Flèche vers le bas 1">
          <a:extLst>
            <a:ext uri="{FF2B5EF4-FFF2-40B4-BE49-F238E27FC236}">
              <a16:creationId xmlns:a16="http://schemas.microsoft.com/office/drawing/2014/main" id="{00000000-0008-0000-0000-000002000000}"/>
            </a:ext>
          </a:extLst>
        </xdr:cNvPr>
        <xdr:cNvSpPr/>
      </xdr:nvSpPr>
      <xdr:spPr>
        <a:xfrm>
          <a:off x="13554074" y="4448175"/>
          <a:ext cx="171451" cy="10934700"/>
        </a:xfrm>
        <a:prstGeom prst="downArrow">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23</xdr:row>
      <xdr:rowOff>95249</xdr:rowOff>
    </xdr:from>
    <xdr:to>
      <xdr:col>11</xdr:col>
      <xdr:colOff>2047875</xdr:colOff>
      <xdr:row>40</xdr:row>
      <xdr:rowOff>57150</xdr:rowOff>
    </xdr:to>
    <xdr:sp macro="" textlink="">
      <xdr:nvSpPr>
        <xdr:cNvPr id="3" name="Rectangle 2">
          <a:extLst>
            <a:ext uri="{FF2B5EF4-FFF2-40B4-BE49-F238E27FC236}">
              <a16:creationId xmlns:a16="http://schemas.microsoft.com/office/drawing/2014/main" id="{00000000-0008-0000-0000-000003000000}"/>
            </a:ext>
          </a:extLst>
        </xdr:cNvPr>
        <xdr:cNvSpPr/>
      </xdr:nvSpPr>
      <xdr:spPr>
        <a:xfrm>
          <a:off x="9210675" y="4476749"/>
          <a:ext cx="1809750" cy="3200401"/>
        </a:xfrm>
        <a:prstGeom prst="rect">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Vous pouvez ajouter les jours chômés que vous souhaitez sur la colonne de gauche ainsi que leur nom ou leur</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 raison sur la colonne de droite.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Pas de cellule vides entre chaque dates !</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Pour les périodes de vacances, il suffit d'indiquer la date du premier jour de vacances et de faire "glisser" la cellule vers le bas jusqu'à indiquer la date du dernier jour de vacances.</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1</xdr:row>
      <xdr:rowOff>47625</xdr:rowOff>
    </xdr:from>
    <xdr:to>
      <xdr:col>11</xdr:col>
      <xdr:colOff>2047875</xdr:colOff>
      <xdr:row>16</xdr:row>
      <xdr:rowOff>152400</xdr:rowOff>
    </xdr:to>
    <xdr:sp macro="" textlink="">
      <xdr:nvSpPr>
        <xdr:cNvPr id="4" name="Rectangle 3">
          <a:extLst>
            <a:ext uri="{FF2B5EF4-FFF2-40B4-BE49-F238E27FC236}">
              <a16:creationId xmlns:a16="http://schemas.microsoft.com/office/drawing/2014/main" id="{00000000-0008-0000-0000-000004000000}"/>
            </a:ext>
          </a:extLst>
        </xdr:cNvPr>
        <xdr:cNvSpPr/>
      </xdr:nvSpPr>
      <xdr:spPr>
        <a:xfrm>
          <a:off x="6105525" y="238125"/>
          <a:ext cx="1809750" cy="2962275"/>
        </a:xfrm>
        <a:prstGeom prst="rect">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t"/>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Jours fériés calculés automatiquement en fonction de l'année indiquée en cellule A4, ainsi que le mois de début de planning indiqué en cellule A2.</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Ne rien modifier, la mise en forme des weekend et jour fériés sur la feuille "Planning" est automatique.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Les jours fériés sont "doublés" afin de gérer les jours fériées sur le treizième mois du planning.</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twoCellAnchor editAs="oneCell">
    <xdr:from>
      <xdr:col>11</xdr:col>
      <xdr:colOff>38100</xdr:colOff>
      <xdr:row>1</xdr:row>
      <xdr:rowOff>28575</xdr:rowOff>
    </xdr:from>
    <xdr:to>
      <xdr:col>11</xdr:col>
      <xdr:colOff>190500</xdr:colOff>
      <xdr:row>22</xdr:row>
      <xdr:rowOff>133350</xdr:rowOff>
    </xdr:to>
    <xdr:sp macro="" textlink="">
      <xdr:nvSpPr>
        <xdr:cNvPr id="5" name="Flèche vers le bas 4">
          <a:extLst>
            <a:ext uri="{FF2B5EF4-FFF2-40B4-BE49-F238E27FC236}">
              <a16:creationId xmlns:a16="http://schemas.microsoft.com/office/drawing/2014/main" id="{00000000-0008-0000-0000-000005000000}"/>
            </a:ext>
          </a:extLst>
        </xdr:cNvPr>
        <xdr:cNvSpPr/>
      </xdr:nvSpPr>
      <xdr:spPr>
        <a:xfrm>
          <a:off x="5905500" y="219075"/>
          <a:ext cx="152400" cy="4105275"/>
        </a:xfrm>
        <a:prstGeom prst="downArrow">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mc:AlternateContent xmlns:mc="http://schemas.openxmlformats.org/markup-compatibility/2006">
    <mc:Choice xmlns:a14="http://schemas.microsoft.com/office/drawing/2010/main" Requires="a14">
      <xdr:twoCellAnchor editAs="oneCell">
        <xdr:from>
          <xdr:col>3</xdr:col>
          <xdr:colOff>771525</xdr:colOff>
          <xdr:row>0</xdr:row>
          <xdr:rowOff>180975</xdr:rowOff>
        </xdr:from>
        <xdr:to>
          <xdr:col>7</xdr:col>
          <xdr:colOff>47625</xdr:colOff>
          <xdr:row>2</xdr:row>
          <xdr:rowOff>19050</xdr:rowOff>
        </xdr:to>
        <xdr:sp macro="" textlink="">
          <xdr:nvSpPr>
            <xdr:cNvPr id="4097" name="Check Box 1" hidden="1">
              <a:extLst>
                <a:ext uri="{63B3BB69-23CF-44E3-9099-C40C66FF867C}">
                  <a14:compatExt spid="_x0000_s4097"/>
                </a:ext>
                <a:ext uri="{FF2B5EF4-FFF2-40B4-BE49-F238E27FC236}">
                  <a16:creationId xmlns:a16="http://schemas.microsoft.com/office/drawing/2014/main" id="{00000000-0008-0000-0000-000001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1</xdr:row>
          <xdr:rowOff>180975</xdr:rowOff>
        </xdr:from>
        <xdr:to>
          <xdr:col>7</xdr:col>
          <xdr:colOff>47625</xdr:colOff>
          <xdr:row>3</xdr:row>
          <xdr:rowOff>19050</xdr:rowOff>
        </xdr:to>
        <xdr:sp macro="" textlink="">
          <xdr:nvSpPr>
            <xdr:cNvPr id="4098" name="Check Box 2" hidden="1">
              <a:extLst>
                <a:ext uri="{63B3BB69-23CF-44E3-9099-C40C66FF867C}">
                  <a14:compatExt spid="_x0000_s4098"/>
                </a:ext>
                <a:ext uri="{FF2B5EF4-FFF2-40B4-BE49-F238E27FC236}">
                  <a16:creationId xmlns:a16="http://schemas.microsoft.com/office/drawing/2014/main" id="{00000000-0008-0000-0000-000002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2</xdr:row>
          <xdr:rowOff>180975</xdr:rowOff>
        </xdr:from>
        <xdr:to>
          <xdr:col>7</xdr:col>
          <xdr:colOff>47625</xdr:colOff>
          <xdr:row>4</xdr:row>
          <xdr:rowOff>19050</xdr:rowOff>
        </xdr:to>
        <xdr:sp macro="" textlink="">
          <xdr:nvSpPr>
            <xdr:cNvPr id="4099" name="Check Box 3" hidden="1">
              <a:extLst>
                <a:ext uri="{63B3BB69-23CF-44E3-9099-C40C66FF867C}">
                  <a14:compatExt spid="_x0000_s4099"/>
                </a:ext>
                <a:ext uri="{FF2B5EF4-FFF2-40B4-BE49-F238E27FC236}">
                  <a16:creationId xmlns:a16="http://schemas.microsoft.com/office/drawing/2014/main" id="{00000000-0008-0000-0000-000003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3</xdr:row>
          <xdr:rowOff>180975</xdr:rowOff>
        </xdr:from>
        <xdr:to>
          <xdr:col>7</xdr:col>
          <xdr:colOff>47625</xdr:colOff>
          <xdr:row>5</xdr:row>
          <xdr:rowOff>19050</xdr:rowOff>
        </xdr:to>
        <xdr:sp macro="" textlink="">
          <xdr:nvSpPr>
            <xdr:cNvPr id="4100" name="Check Box 4" hidden="1">
              <a:extLst>
                <a:ext uri="{63B3BB69-23CF-44E3-9099-C40C66FF867C}">
                  <a14:compatExt spid="_x0000_s4100"/>
                </a:ext>
                <a:ext uri="{FF2B5EF4-FFF2-40B4-BE49-F238E27FC236}">
                  <a16:creationId xmlns:a16="http://schemas.microsoft.com/office/drawing/2014/main" id="{00000000-0008-0000-0000-000004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4</xdr:row>
          <xdr:rowOff>171450</xdr:rowOff>
        </xdr:from>
        <xdr:to>
          <xdr:col>7</xdr:col>
          <xdr:colOff>47625</xdr:colOff>
          <xdr:row>6</xdr:row>
          <xdr:rowOff>9525</xdr:rowOff>
        </xdr:to>
        <xdr:sp macro="" textlink="">
          <xdr:nvSpPr>
            <xdr:cNvPr id="4101" name="Check Box 5" hidden="1">
              <a:extLst>
                <a:ext uri="{63B3BB69-23CF-44E3-9099-C40C66FF867C}">
                  <a14:compatExt spid="_x0000_s4101"/>
                </a:ext>
                <a:ext uri="{FF2B5EF4-FFF2-40B4-BE49-F238E27FC236}">
                  <a16:creationId xmlns:a16="http://schemas.microsoft.com/office/drawing/2014/main" id="{00000000-0008-0000-0000-000005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5</xdr:row>
          <xdr:rowOff>171450</xdr:rowOff>
        </xdr:from>
        <xdr:to>
          <xdr:col>7</xdr:col>
          <xdr:colOff>47625</xdr:colOff>
          <xdr:row>7</xdr:row>
          <xdr:rowOff>9525</xdr:rowOff>
        </xdr:to>
        <xdr:sp macro="" textlink="">
          <xdr:nvSpPr>
            <xdr:cNvPr id="4102" name="Check Box 6" hidden="1">
              <a:extLst>
                <a:ext uri="{63B3BB69-23CF-44E3-9099-C40C66FF867C}">
                  <a14:compatExt spid="_x0000_s4102"/>
                </a:ext>
                <a:ext uri="{FF2B5EF4-FFF2-40B4-BE49-F238E27FC236}">
                  <a16:creationId xmlns:a16="http://schemas.microsoft.com/office/drawing/2014/main" id="{00000000-0008-0000-0000-000006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6</xdr:row>
          <xdr:rowOff>171450</xdr:rowOff>
        </xdr:from>
        <xdr:to>
          <xdr:col>7</xdr:col>
          <xdr:colOff>47625</xdr:colOff>
          <xdr:row>8</xdr:row>
          <xdr:rowOff>9525</xdr:rowOff>
        </xdr:to>
        <xdr:sp macro="" textlink="">
          <xdr:nvSpPr>
            <xdr:cNvPr id="4103" name="Check Box 7" hidden="1">
              <a:extLst>
                <a:ext uri="{63B3BB69-23CF-44E3-9099-C40C66FF867C}">
                  <a14:compatExt spid="_x0000_s4103"/>
                </a:ext>
                <a:ext uri="{FF2B5EF4-FFF2-40B4-BE49-F238E27FC236}">
                  <a16:creationId xmlns:a16="http://schemas.microsoft.com/office/drawing/2014/main" id="{00000000-0008-0000-0000-000007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0</xdr:row>
          <xdr:rowOff>171450</xdr:rowOff>
        </xdr:from>
        <xdr:to>
          <xdr:col>11</xdr:col>
          <xdr:colOff>95250</xdr:colOff>
          <xdr:row>2</xdr:row>
          <xdr:rowOff>9525</xdr:rowOff>
        </xdr:to>
        <xdr:sp macro="" textlink="">
          <xdr:nvSpPr>
            <xdr:cNvPr id="4104" name="Check Box 8" hidden="1">
              <a:extLst>
                <a:ext uri="{63B3BB69-23CF-44E3-9099-C40C66FF867C}">
                  <a14:compatExt spid="_x0000_s4104"/>
                </a:ext>
                <a:ext uri="{FF2B5EF4-FFF2-40B4-BE49-F238E27FC236}">
                  <a16:creationId xmlns:a16="http://schemas.microsoft.com/office/drawing/2014/main" id="{00000000-0008-0000-0000-000008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1</xdr:row>
          <xdr:rowOff>171450</xdr:rowOff>
        </xdr:from>
        <xdr:to>
          <xdr:col>11</xdr:col>
          <xdr:colOff>95250</xdr:colOff>
          <xdr:row>3</xdr:row>
          <xdr:rowOff>9525</xdr:rowOff>
        </xdr:to>
        <xdr:sp macro="" textlink="">
          <xdr:nvSpPr>
            <xdr:cNvPr id="4105" name="Check Box 9" hidden="1">
              <a:extLst>
                <a:ext uri="{63B3BB69-23CF-44E3-9099-C40C66FF867C}">
                  <a14:compatExt spid="_x0000_s4105"/>
                </a:ext>
                <a:ext uri="{FF2B5EF4-FFF2-40B4-BE49-F238E27FC236}">
                  <a16:creationId xmlns:a16="http://schemas.microsoft.com/office/drawing/2014/main" id="{00000000-0008-0000-0000-000009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2</xdr:row>
          <xdr:rowOff>171450</xdr:rowOff>
        </xdr:from>
        <xdr:to>
          <xdr:col>11</xdr:col>
          <xdr:colOff>95250</xdr:colOff>
          <xdr:row>4</xdr:row>
          <xdr:rowOff>9525</xdr:rowOff>
        </xdr:to>
        <xdr:sp macro="" textlink="">
          <xdr:nvSpPr>
            <xdr:cNvPr id="4106" name="Check Box 10" hidden="1">
              <a:extLst>
                <a:ext uri="{63B3BB69-23CF-44E3-9099-C40C66FF867C}">
                  <a14:compatExt spid="_x0000_s4106"/>
                </a:ext>
                <a:ext uri="{FF2B5EF4-FFF2-40B4-BE49-F238E27FC236}">
                  <a16:creationId xmlns:a16="http://schemas.microsoft.com/office/drawing/2014/main" id="{00000000-0008-0000-0000-00000A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3</xdr:row>
          <xdr:rowOff>171450</xdr:rowOff>
        </xdr:from>
        <xdr:to>
          <xdr:col>11</xdr:col>
          <xdr:colOff>95250</xdr:colOff>
          <xdr:row>5</xdr:row>
          <xdr:rowOff>9525</xdr:rowOff>
        </xdr:to>
        <xdr:sp macro="" textlink="">
          <xdr:nvSpPr>
            <xdr:cNvPr id="4107" name="Check Box 11" hidden="1">
              <a:extLst>
                <a:ext uri="{63B3BB69-23CF-44E3-9099-C40C66FF867C}">
                  <a14:compatExt spid="_x0000_s4107"/>
                </a:ext>
                <a:ext uri="{FF2B5EF4-FFF2-40B4-BE49-F238E27FC236}">
                  <a16:creationId xmlns:a16="http://schemas.microsoft.com/office/drawing/2014/main" id="{00000000-0008-0000-0000-00000B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4</xdr:row>
          <xdr:rowOff>171450</xdr:rowOff>
        </xdr:from>
        <xdr:to>
          <xdr:col>11</xdr:col>
          <xdr:colOff>95250</xdr:colOff>
          <xdr:row>6</xdr:row>
          <xdr:rowOff>9525</xdr:rowOff>
        </xdr:to>
        <xdr:sp macro="" textlink="">
          <xdr:nvSpPr>
            <xdr:cNvPr id="4108" name="Check Box 12" hidden="1">
              <a:extLst>
                <a:ext uri="{63B3BB69-23CF-44E3-9099-C40C66FF867C}">
                  <a14:compatExt spid="_x0000_s4108"/>
                </a:ext>
                <a:ext uri="{FF2B5EF4-FFF2-40B4-BE49-F238E27FC236}">
                  <a16:creationId xmlns:a16="http://schemas.microsoft.com/office/drawing/2014/main" id="{00000000-0008-0000-0000-00000C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5</xdr:row>
          <xdr:rowOff>171450</xdr:rowOff>
        </xdr:from>
        <xdr:to>
          <xdr:col>11</xdr:col>
          <xdr:colOff>95250</xdr:colOff>
          <xdr:row>7</xdr:row>
          <xdr:rowOff>9525</xdr:rowOff>
        </xdr:to>
        <xdr:sp macro="" textlink="">
          <xdr:nvSpPr>
            <xdr:cNvPr id="4109" name="Check Box 13" hidden="1">
              <a:extLst>
                <a:ext uri="{63B3BB69-23CF-44E3-9099-C40C66FF867C}">
                  <a14:compatExt spid="_x0000_s4109"/>
                </a:ext>
                <a:ext uri="{FF2B5EF4-FFF2-40B4-BE49-F238E27FC236}">
                  <a16:creationId xmlns:a16="http://schemas.microsoft.com/office/drawing/2014/main" id="{00000000-0008-0000-0000-00000D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6</xdr:row>
          <xdr:rowOff>171450</xdr:rowOff>
        </xdr:from>
        <xdr:to>
          <xdr:col>11</xdr:col>
          <xdr:colOff>95250</xdr:colOff>
          <xdr:row>8</xdr:row>
          <xdr:rowOff>9525</xdr:rowOff>
        </xdr:to>
        <xdr:sp macro="" textlink="">
          <xdr:nvSpPr>
            <xdr:cNvPr id="4110" name="Check Box 14" hidden="1">
              <a:extLst>
                <a:ext uri="{63B3BB69-23CF-44E3-9099-C40C66FF867C}">
                  <a14:compatExt spid="_x0000_s4110"/>
                </a:ext>
                <a:ext uri="{FF2B5EF4-FFF2-40B4-BE49-F238E27FC236}">
                  <a16:creationId xmlns:a16="http://schemas.microsoft.com/office/drawing/2014/main" id="{00000000-0008-0000-0000-00000E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7</xdr:row>
          <xdr:rowOff>171450</xdr:rowOff>
        </xdr:from>
        <xdr:to>
          <xdr:col>11</xdr:col>
          <xdr:colOff>95250</xdr:colOff>
          <xdr:row>9</xdr:row>
          <xdr:rowOff>9525</xdr:rowOff>
        </xdr:to>
        <xdr:sp macro="" textlink="">
          <xdr:nvSpPr>
            <xdr:cNvPr id="4111" name="Check Box 15" hidden="1">
              <a:extLst>
                <a:ext uri="{63B3BB69-23CF-44E3-9099-C40C66FF867C}">
                  <a14:compatExt spid="_x0000_s4111"/>
                </a:ext>
                <a:ext uri="{FF2B5EF4-FFF2-40B4-BE49-F238E27FC236}">
                  <a16:creationId xmlns:a16="http://schemas.microsoft.com/office/drawing/2014/main" id="{00000000-0008-0000-0000-00000F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8</xdr:row>
          <xdr:rowOff>171450</xdr:rowOff>
        </xdr:from>
        <xdr:to>
          <xdr:col>11</xdr:col>
          <xdr:colOff>95250</xdr:colOff>
          <xdr:row>10</xdr:row>
          <xdr:rowOff>9525</xdr:rowOff>
        </xdr:to>
        <xdr:sp macro="" textlink="">
          <xdr:nvSpPr>
            <xdr:cNvPr id="4112" name="Check Box 16" hidden="1">
              <a:extLst>
                <a:ext uri="{63B3BB69-23CF-44E3-9099-C40C66FF867C}">
                  <a14:compatExt spid="_x0000_s4112"/>
                </a:ext>
                <a:ext uri="{FF2B5EF4-FFF2-40B4-BE49-F238E27FC236}">
                  <a16:creationId xmlns:a16="http://schemas.microsoft.com/office/drawing/2014/main" id="{00000000-0008-0000-0000-000010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9</xdr:row>
          <xdr:rowOff>171450</xdr:rowOff>
        </xdr:from>
        <xdr:to>
          <xdr:col>11</xdr:col>
          <xdr:colOff>95250</xdr:colOff>
          <xdr:row>11</xdr:row>
          <xdr:rowOff>9525</xdr:rowOff>
        </xdr:to>
        <xdr:sp macro="" textlink="">
          <xdr:nvSpPr>
            <xdr:cNvPr id="4113" name="Check Box 17" hidden="1">
              <a:extLst>
                <a:ext uri="{63B3BB69-23CF-44E3-9099-C40C66FF867C}">
                  <a14:compatExt spid="_x0000_s4113"/>
                </a:ext>
                <a:ext uri="{FF2B5EF4-FFF2-40B4-BE49-F238E27FC236}">
                  <a16:creationId xmlns:a16="http://schemas.microsoft.com/office/drawing/2014/main" id="{00000000-0008-0000-0000-000011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10</xdr:row>
          <xdr:rowOff>171450</xdr:rowOff>
        </xdr:from>
        <xdr:to>
          <xdr:col>11</xdr:col>
          <xdr:colOff>95250</xdr:colOff>
          <xdr:row>12</xdr:row>
          <xdr:rowOff>9525</xdr:rowOff>
        </xdr:to>
        <xdr:sp macro="" textlink="">
          <xdr:nvSpPr>
            <xdr:cNvPr id="4114" name="Check Box 18" hidden="1">
              <a:extLst>
                <a:ext uri="{63B3BB69-23CF-44E3-9099-C40C66FF867C}">
                  <a14:compatExt spid="_x0000_s4114"/>
                </a:ext>
                <a:ext uri="{FF2B5EF4-FFF2-40B4-BE49-F238E27FC236}">
                  <a16:creationId xmlns:a16="http://schemas.microsoft.com/office/drawing/2014/main" id="{00000000-0008-0000-0000-000012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11</xdr:row>
          <xdr:rowOff>171450</xdr:rowOff>
        </xdr:from>
        <xdr:to>
          <xdr:col>11</xdr:col>
          <xdr:colOff>95250</xdr:colOff>
          <xdr:row>13</xdr:row>
          <xdr:rowOff>9525</xdr:rowOff>
        </xdr:to>
        <xdr:sp macro="" textlink="">
          <xdr:nvSpPr>
            <xdr:cNvPr id="4115" name="Check Box 19" hidden="1">
              <a:extLst>
                <a:ext uri="{63B3BB69-23CF-44E3-9099-C40C66FF867C}">
                  <a14:compatExt spid="_x0000_s4115"/>
                </a:ext>
                <a:ext uri="{FF2B5EF4-FFF2-40B4-BE49-F238E27FC236}">
                  <a16:creationId xmlns:a16="http://schemas.microsoft.com/office/drawing/2014/main" id="{00000000-0008-0000-0000-000013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12</xdr:row>
          <xdr:rowOff>171450</xdr:rowOff>
        </xdr:from>
        <xdr:to>
          <xdr:col>11</xdr:col>
          <xdr:colOff>95250</xdr:colOff>
          <xdr:row>14</xdr:row>
          <xdr:rowOff>9525</xdr:rowOff>
        </xdr:to>
        <xdr:sp macro="" textlink="">
          <xdr:nvSpPr>
            <xdr:cNvPr id="4116" name="Check Box 20" hidden="1">
              <a:extLst>
                <a:ext uri="{63B3BB69-23CF-44E3-9099-C40C66FF867C}">
                  <a14:compatExt spid="_x0000_s4116"/>
                </a:ext>
                <a:ext uri="{FF2B5EF4-FFF2-40B4-BE49-F238E27FC236}">
                  <a16:creationId xmlns:a16="http://schemas.microsoft.com/office/drawing/2014/main" id="{00000000-0008-0000-0000-000014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13</xdr:row>
          <xdr:rowOff>171450</xdr:rowOff>
        </xdr:from>
        <xdr:to>
          <xdr:col>11</xdr:col>
          <xdr:colOff>95250</xdr:colOff>
          <xdr:row>15</xdr:row>
          <xdr:rowOff>9525</xdr:rowOff>
        </xdr:to>
        <xdr:sp macro="" textlink="">
          <xdr:nvSpPr>
            <xdr:cNvPr id="4117" name="Check Box 21" hidden="1">
              <a:extLst>
                <a:ext uri="{63B3BB69-23CF-44E3-9099-C40C66FF867C}">
                  <a14:compatExt spid="_x0000_s4117"/>
                </a:ext>
                <a:ext uri="{FF2B5EF4-FFF2-40B4-BE49-F238E27FC236}">
                  <a16:creationId xmlns:a16="http://schemas.microsoft.com/office/drawing/2014/main" id="{00000000-0008-0000-0000-000015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14</xdr:row>
          <xdr:rowOff>171450</xdr:rowOff>
        </xdr:from>
        <xdr:to>
          <xdr:col>11</xdr:col>
          <xdr:colOff>95250</xdr:colOff>
          <xdr:row>16</xdr:row>
          <xdr:rowOff>9525</xdr:rowOff>
        </xdr:to>
        <xdr:sp macro="" textlink="">
          <xdr:nvSpPr>
            <xdr:cNvPr id="4118" name="Check Box 22" hidden="1">
              <a:extLst>
                <a:ext uri="{63B3BB69-23CF-44E3-9099-C40C66FF867C}">
                  <a14:compatExt spid="_x0000_s4118"/>
                </a:ext>
                <a:ext uri="{FF2B5EF4-FFF2-40B4-BE49-F238E27FC236}">
                  <a16:creationId xmlns:a16="http://schemas.microsoft.com/office/drawing/2014/main" id="{00000000-0008-0000-0000-000016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15</xdr:row>
          <xdr:rowOff>171450</xdr:rowOff>
        </xdr:from>
        <xdr:to>
          <xdr:col>11</xdr:col>
          <xdr:colOff>95250</xdr:colOff>
          <xdr:row>17</xdr:row>
          <xdr:rowOff>9525</xdr:rowOff>
        </xdr:to>
        <xdr:sp macro="" textlink="">
          <xdr:nvSpPr>
            <xdr:cNvPr id="4119" name="Check Box 23" hidden="1">
              <a:extLst>
                <a:ext uri="{63B3BB69-23CF-44E3-9099-C40C66FF867C}">
                  <a14:compatExt spid="_x0000_s4119"/>
                </a:ext>
                <a:ext uri="{FF2B5EF4-FFF2-40B4-BE49-F238E27FC236}">
                  <a16:creationId xmlns:a16="http://schemas.microsoft.com/office/drawing/2014/main" id="{00000000-0008-0000-0000-000017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16</xdr:row>
          <xdr:rowOff>171450</xdr:rowOff>
        </xdr:from>
        <xdr:to>
          <xdr:col>11</xdr:col>
          <xdr:colOff>95250</xdr:colOff>
          <xdr:row>18</xdr:row>
          <xdr:rowOff>9525</xdr:rowOff>
        </xdr:to>
        <xdr:sp macro="" textlink="">
          <xdr:nvSpPr>
            <xdr:cNvPr id="4120" name="Check Box 24" hidden="1">
              <a:extLst>
                <a:ext uri="{63B3BB69-23CF-44E3-9099-C40C66FF867C}">
                  <a14:compatExt spid="_x0000_s4120"/>
                </a:ext>
                <a:ext uri="{FF2B5EF4-FFF2-40B4-BE49-F238E27FC236}">
                  <a16:creationId xmlns:a16="http://schemas.microsoft.com/office/drawing/2014/main" id="{00000000-0008-0000-0000-000018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17</xdr:row>
          <xdr:rowOff>171450</xdr:rowOff>
        </xdr:from>
        <xdr:to>
          <xdr:col>11</xdr:col>
          <xdr:colOff>95250</xdr:colOff>
          <xdr:row>19</xdr:row>
          <xdr:rowOff>9525</xdr:rowOff>
        </xdr:to>
        <xdr:sp macro="" textlink="">
          <xdr:nvSpPr>
            <xdr:cNvPr id="4121" name="Check Box 25" hidden="1">
              <a:extLst>
                <a:ext uri="{63B3BB69-23CF-44E3-9099-C40C66FF867C}">
                  <a14:compatExt spid="_x0000_s4121"/>
                </a:ext>
                <a:ext uri="{FF2B5EF4-FFF2-40B4-BE49-F238E27FC236}">
                  <a16:creationId xmlns:a16="http://schemas.microsoft.com/office/drawing/2014/main" id="{00000000-0008-0000-0000-000019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18</xdr:row>
          <xdr:rowOff>171450</xdr:rowOff>
        </xdr:from>
        <xdr:to>
          <xdr:col>11</xdr:col>
          <xdr:colOff>95250</xdr:colOff>
          <xdr:row>20</xdr:row>
          <xdr:rowOff>9525</xdr:rowOff>
        </xdr:to>
        <xdr:sp macro="" textlink="">
          <xdr:nvSpPr>
            <xdr:cNvPr id="4122" name="Check Box 26" hidden="1">
              <a:extLst>
                <a:ext uri="{63B3BB69-23CF-44E3-9099-C40C66FF867C}">
                  <a14:compatExt spid="_x0000_s4122"/>
                </a:ext>
                <a:ext uri="{FF2B5EF4-FFF2-40B4-BE49-F238E27FC236}">
                  <a16:creationId xmlns:a16="http://schemas.microsoft.com/office/drawing/2014/main" id="{00000000-0008-0000-0000-00001A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19</xdr:row>
          <xdr:rowOff>171450</xdr:rowOff>
        </xdr:from>
        <xdr:to>
          <xdr:col>11</xdr:col>
          <xdr:colOff>95250</xdr:colOff>
          <xdr:row>21</xdr:row>
          <xdr:rowOff>9525</xdr:rowOff>
        </xdr:to>
        <xdr:sp macro="" textlink="">
          <xdr:nvSpPr>
            <xdr:cNvPr id="4123" name="Check Box 27" hidden="1">
              <a:extLst>
                <a:ext uri="{63B3BB69-23CF-44E3-9099-C40C66FF867C}">
                  <a14:compatExt spid="_x0000_s4123"/>
                </a:ext>
                <a:ext uri="{FF2B5EF4-FFF2-40B4-BE49-F238E27FC236}">
                  <a16:creationId xmlns:a16="http://schemas.microsoft.com/office/drawing/2014/main" id="{00000000-0008-0000-0000-00001B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20</xdr:row>
          <xdr:rowOff>171450</xdr:rowOff>
        </xdr:from>
        <xdr:to>
          <xdr:col>11</xdr:col>
          <xdr:colOff>95250</xdr:colOff>
          <xdr:row>22</xdr:row>
          <xdr:rowOff>9525</xdr:rowOff>
        </xdr:to>
        <xdr:sp macro="" textlink="">
          <xdr:nvSpPr>
            <xdr:cNvPr id="4124" name="Check Box 28" hidden="1">
              <a:extLst>
                <a:ext uri="{63B3BB69-23CF-44E3-9099-C40C66FF867C}">
                  <a14:compatExt spid="_x0000_s4124"/>
                </a:ext>
                <a:ext uri="{FF2B5EF4-FFF2-40B4-BE49-F238E27FC236}">
                  <a16:creationId xmlns:a16="http://schemas.microsoft.com/office/drawing/2014/main" id="{00000000-0008-0000-0000-00001C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21</xdr:row>
          <xdr:rowOff>171450</xdr:rowOff>
        </xdr:from>
        <xdr:to>
          <xdr:col>11</xdr:col>
          <xdr:colOff>95250</xdr:colOff>
          <xdr:row>23</xdr:row>
          <xdr:rowOff>9525</xdr:rowOff>
        </xdr:to>
        <xdr:sp macro="" textlink="">
          <xdr:nvSpPr>
            <xdr:cNvPr id="4125" name="Check Box 29" hidden="1">
              <a:extLst>
                <a:ext uri="{63B3BB69-23CF-44E3-9099-C40C66FF867C}">
                  <a14:compatExt spid="_x0000_s4125"/>
                </a:ext>
                <a:ext uri="{FF2B5EF4-FFF2-40B4-BE49-F238E27FC236}">
                  <a16:creationId xmlns:a16="http://schemas.microsoft.com/office/drawing/2014/main" id="{00000000-0008-0000-0000-00001D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38100</xdr:colOff>
          <xdr:row>1</xdr:row>
          <xdr:rowOff>57150</xdr:rowOff>
        </xdr:from>
        <xdr:to>
          <xdr:col>64</xdr:col>
          <xdr:colOff>161925</xdr:colOff>
          <xdr:row>2</xdr:row>
          <xdr:rowOff>104775</xdr:rowOff>
        </xdr:to>
        <xdr:sp macro="" textlink="">
          <xdr:nvSpPr>
            <xdr:cNvPr id="7169" name="Scroll Bar 1" hidden="1">
              <a:extLst>
                <a:ext uri="{63B3BB69-23CF-44E3-9099-C40C66FF867C}">
                  <a14:compatExt spid="_x0000_s7169"/>
                </a:ext>
                <a:ext uri="{FF2B5EF4-FFF2-40B4-BE49-F238E27FC236}">
                  <a16:creationId xmlns:a16="http://schemas.microsoft.com/office/drawing/2014/main" id="{00000000-0008-0000-0100-0000011C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13</xdr:row>
          <xdr:rowOff>0</xdr:rowOff>
        </xdr:from>
        <xdr:to>
          <xdr:col>1</xdr:col>
          <xdr:colOff>104775</xdr:colOff>
          <xdr:row>14</xdr:row>
          <xdr:rowOff>19050</xdr:rowOff>
        </xdr:to>
        <xdr:sp macro="" textlink="">
          <xdr:nvSpPr>
            <xdr:cNvPr id="8151" name="CheckBoxe_1" hidden="1">
              <a:extLst>
                <a:ext uri="{63B3BB69-23CF-44E3-9099-C40C66FF867C}">
                  <a14:compatExt spid="_x0000_s8151"/>
                </a:ext>
                <a:ext uri="{FF2B5EF4-FFF2-40B4-BE49-F238E27FC236}">
                  <a16:creationId xmlns:a16="http://schemas.microsoft.com/office/drawing/2014/main" id="{00000000-0008-0000-0100-0000D71F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8152" name="CheckBoxe_2" hidden="1">
              <a:extLst>
                <a:ext uri="{63B3BB69-23CF-44E3-9099-C40C66FF867C}">
                  <a14:compatExt spid="_x0000_s8152"/>
                </a:ext>
                <a:ext uri="{FF2B5EF4-FFF2-40B4-BE49-F238E27FC236}">
                  <a16:creationId xmlns:a16="http://schemas.microsoft.com/office/drawing/2014/main" id="{00000000-0008-0000-0100-0000D81F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8153" name="CheckBoxe_3" hidden="1">
              <a:extLst>
                <a:ext uri="{63B3BB69-23CF-44E3-9099-C40C66FF867C}">
                  <a14:compatExt spid="_x0000_s8153"/>
                </a:ext>
                <a:ext uri="{FF2B5EF4-FFF2-40B4-BE49-F238E27FC236}">
                  <a16:creationId xmlns:a16="http://schemas.microsoft.com/office/drawing/2014/main" id="{00000000-0008-0000-0100-0000D91F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8154" name="CheckBoxe_4" hidden="1">
              <a:extLst>
                <a:ext uri="{63B3BB69-23CF-44E3-9099-C40C66FF867C}">
                  <a14:compatExt spid="_x0000_s8154"/>
                </a:ext>
                <a:ext uri="{FF2B5EF4-FFF2-40B4-BE49-F238E27FC236}">
                  <a16:creationId xmlns:a16="http://schemas.microsoft.com/office/drawing/2014/main" id="{00000000-0008-0000-0100-0000DA1F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8155" name="CheckBoxe_5" hidden="1">
              <a:extLst>
                <a:ext uri="{63B3BB69-23CF-44E3-9099-C40C66FF867C}">
                  <a14:compatExt spid="_x0000_s8155"/>
                </a:ext>
                <a:ext uri="{FF2B5EF4-FFF2-40B4-BE49-F238E27FC236}">
                  <a16:creationId xmlns:a16="http://schemas.microsoft.com/office/drawing/2014/main" id="{00000000-0008-0000-0100-0000DB1F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8156" name="CheckBoxe_6" hidden="1">
              <a:extLst>
                <a:ext uri="{63B3BB69-23CF-44E3-9099-C40C66FF867C}">
                  <a14:compatExt spid="_x0000_s8156"/>
                </a:ext>
                <a:ext uri="{FF2B5EF4-FFF2-40B4-BE49-F238E27FC236}">
                  <a16:creationId xmlns:a16="http://schemas.microsoft.com/office/drawing/2014/main" id="{00000000-0008-0000-0100-0000DC1F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8157" name="CheckBoxe_7" hidden="1">
              <a:extLst>
                <a:ext uri="{63B3BB69-23CF-44E3-9099-C40C66FF867C}">
                  <a14:compatExt spid="_x0000_s8157"/>
                </a:ext>
                <a:ext uri="{FF2B5EF4-FFF2-40B4-BE49-F238E27FC236}">
                  <a16:creationId xmlns:a16="http://schemas.microsoft.com/office/drawing/2014/main" id="{00000000-0008-0000-0100-0000DD1F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8158" name="CheckBoxe_8" hidden="1">
              <a:extLst>
                <a:ext uri="{63B3BB69-23CF-44E3-9099-C40C66FF867C}">
                  <a14:compatExt spid="_x0000_s8158"/>
                </a:ext>
                <a:ext uri="{FF2B5EF4-FFF2-40B4-BE49-F238E27FC236}">
                  <a16:creationId xmlns:a16="http://schemas.microsoft.com/office/drawing/2014/main" id="{00000000-0008-0000-0100-0000DE1F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8159" name="CheckBoxe_9" hidden="1">
              <a:extLst>
                <a:ext uri="{63B3BB69-23CF-44E3-9099-C40C66FF867C}">
                  <a14:compatExt spid="_x0000_s8159"/>
                </a:ext>
                <a:ext uri="{FF2B5EF4-FFF2-40B4-BE49-F238E27FC236}">
                  <a16:creationId xmlns:a16="http://schemas.microsoft.com/office/drawing/2014/main" id="{00000000-0008-0000-0100-0000DF1F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8160" name="CheckBoxe_10" hidden="1">
              <a:extLst>
                <a:ext uri="{63B3BB69-23CF-44E3-9099-C40C66FF867C}">
                  <a14:compatExt spid="_x0000_s8160"/>
                </a:ext>
                <a:ext uri="{FF2B5EF4-FFF2-40B4-BE49-F238E27FC236}">
                  <a16:creationId xmlns:a16="http://schemas.microsoft.com/office/drawing/2014/main" id="{00000000-0008-0000-0100-0000E01F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8161" name="CheckBoxe_11" hidden="1">
              <a:extLst>
                <a:ext uri="{63B3BB69-23CF-44E3-9099-C40C66FF867C}">
                  <a14:compatExt spid="_x0000_s8161"/>
                </a:ext>
                <a:ext uri="{FF2B5EF4-FFF2-40B4-BE49-F238E27FC236}">
                  <a16:creationId xmlns:a16="http://schemas.microsoft.com/office/drawing/2014/main" id="{00000000-0008-0000-0100-0000E11F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8162" name="CheckBoxe_12" hidden="1">
              <a:extLst>
                <a:ext uri="{63B3BB69-23CF-44E3-9099-C40C66FF867C}">
                  <a14:compatExt spid="_x0000_s8162"/>
                </a:ext>
                <a:ext uri="{FF2B5EF4-FFF2-40B4-BE49-F238E27FC236}">
                  <a16:creationId xmlns:a16="http://schemas.microsoft.com/office/drawing/2014/main" id="{00000000-0008-0000-0100-0000E21F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8163" name="CheckBoxe_13" hidden="1">
              <a:extLst>
                <a:ext uri="{63B3BB69-23CF-44E3-9099-C40C66FF867C}">
                  <a14:compatExt spid="_x0000_s8163"/>
                </a:ext>
                <a:ext uri="{FF2B5EF4-FFF2-40B4-BE49-F238E27FC236}">
                  <a16:creationId xmlns:a16="http://schemas.microsoft.com/office/drawing/2014/main" id="{00000000-0008-0000-0100-0000E31F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8164" name="CheckBoxe_14" hidden="1">
              <a:extLst>
                <a:ext uri="{63B3BB69-23CF-44E3-9099-C40C66FF867C}">
                  <a14:compatExt spid="_x0000_s8164"/>
                </a:ext>
                <a:ext uri="{FF2B5EF4-FFF2-40B4-BE49-F238E27FC236}">
                  <a16:creationId xmlns:a16="http://schemas.microsoft.com/office/drawing/2014/main" id="{00000000-0008-0000-0100-0000E41F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8165" name="CheckBoxe_15" hidden="1">
              <a:extLst>
                <a:ext uri="{63B3BB69-23CF-44E3-9099-C40C66FF867C}">
                  <a14:compatExt spid="_x0000_s8165"/>
                </a:ext>
                <a:ext uri="{FF2B5EF4-FFF2-40B4-BE49-F238E27FC236}">
                  <a16:creationId xmlns:a16="http://schemas.microsoft.com/office/drawing/2014/main" id="{00000000-0008-0000-0100-0000E51F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8166" name="CheckBoxe_16" hidden="1">
              <a:extLst>
                <a:ext uri="{63B3BB69-23CF-44E3-9099-C40C66FF867C}">
                  <a14:compatExt spid="_x0000_s8166"/>
                </a:ext>
                <a:ext uri="{FF2B5EF4-FFF2-40B4-BE49-F238E27FC236}">
                  <a16:creationId xmlns:a16="http://schemas.microsoft.com/office/drawing/2014/main" id="{00000000-0008-0000-0100-0000E61F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8167" name="CheckBoxe_17" hidden="1">
              <a:extLst>
                <a:ext uri="{63B3BB69-23CF-44E3-9099-C40C66FF867C}">
                  <a14:compatExt spid="_x0000_s8167"/>
                </a:ext>
                <a:ext uri="{FF2B5EF4-FFF2-40B4-BE49-F238E27FC236}">
                  <a16:creationId xmlns:a16="http://schemas.microsoft.com/office/drawing/2014/main" id="{00000000-0008-0000-0100-0000E71F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8168" name="CheckBoxe_18" hidden="1">
              <a:extLst>
                <a:ext uri="{63B3BB69-23CF-44E3-9099-C40C66FF867C}">
                  <a14:compatExt spid="_x0000_s8168"/>
                </a:ext>
                <a:ext uri="{FF2B5EF4-FFF2-40B4-BE49-F238E27FC236}">
                  <a16:creationId xmlns:a16="http://schemas.microsoft.com/office/drawing/2014/main" id="{00000000-0008-0000-0100-0000E81F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8169" name="CheckBoxe_19" hidden="1">
              <a:extLst>
                <a:ext uri="{63B3BB69-23CF-44E3-9099-C40C66FF867C}">
                  <a14:compatExt spid="_x0000_s8169"/>
                </a:ext>
                <a:ext uri="{FF2B5EF4-FFF2-40B4-BE49-F238E27FC236}">
                  <a16:creationId xmlns:a16="http://schemas.microsoft.com/office/drawing/2014/main" id="{00000000-0008-0000-0100-0000E91F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8170" name="CheckBoxe_20" hidden="1">
              <a:extLst>
                <a:ext uri="{63B3BB69-23CF-44E3-9099-C40C66FF867C}">
                  <a14:compatExt spid="_x0000_s8170"/>
                </a:ext>
                <a:ext uri="{FF2B5EF4-FFF2-40B4-BE49-F238E27FC236}">
                  <a16:creationId xmlns:a16="http://schemas.microsoft.com/office/drawing/2014/main" id="{00000000-0008-0000-0100-0000EA1F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31750</xdr:colOff>
          <xdr:row>1</xdr:row>
          <xdr:rowOff>37042</xdr:rowOff>
        </xdr:from>
        <xdr:to>
          <xdr:col>44</xdr:col>
          <xdr:colOff>150283</xdr:colOff>
          <xdr:row>2</xdr:row>
          <xdr:rowOff>148167</xdr:rowOff>
        </xdr:to>
        <xdr:sp macro="" textlink="">
          <xdr:nvSpPr>
            <xdr:cNvPr id="1025" name="Scroll Bar 1" hidden="1">
              <a:extLst>
                <a:ext uri="{63B3BB69-23CF-44E3-9099-C40C66FF867C}">
                  <a14:compatExt spid="_x0000_s1025"/>
                </a:ext>
                <a:ext uri="{FF2B5EF4-FFF2-40B4-BE49-F238E27FC236}">
                  <a16:creationId xmlns:a16="http://schemas.microsoft.com/office/drawing/2014/main" id="{00000000-0008-0000-0200-00000104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13</xdr:row>
          <xdr:rowOff>0</xdr:rowOff>
        </xdr:from>
        <xdr:to>
          <xdr:col>1</xdr:col>
          <xdr:colOff>104775</xdr:colOff>
          <xdr:row>14</xdr:row>
          <xdr:rowOff>19050</xdr:rowOff>
        </xdr:to>
        <xdr:sp macro="" textlink="">
          <xdr:nvSpPr>
            <xdr:cNvPr id="5219" name="CheckBoxe_1" hidden="1">
              <a:extLst>
                <a:ext uri="{63B3BB69-23CF-44E3-9099-C40C66FF867C}">
                  <a14:compatExt spid="_x0000_s5219"/>
                </a:ext>
                <a:ext uri="{FF2B5EF4-FFF2-40B4-BE49-F238E27FC236}">
                  <a16:creationId xmlns:a16="http://schemas.microsoft.com/office/drawing/2014/main" id="{00000000-0008-0000-0200-000063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5220" name="CheckBoxe_2" hidden="1">
              <a:extLst>
                <a:ext uri="{63B3BB69-23CF-44E3-9099-C40C66FF867C}">
                  <a14:compatExt spid="_x0000_s5220"/>
                </a:ext>
                <a:ext uri="{FF2B5EF4-FFF2-40B4-BE49-F238E27FC236}">
                  <a16:creationId xmlns:a16="http://schemas.microsoft.com/office/drawing/2014/main" id="{00000000-0008-0000-0200-000064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5221" name="CheckBoxe_3" hidden="1">
              <a:extLst>
                <a:ext uri="{63B3BB69-23CF-44E3-9099-C40C66FF867C}">
                  <a14:compatExt spid="_x0000_s5221"/>
                </a:ext>
                <a:ext uri="{FF2B5EF4-FFF2-40B4-BE49-F238E27FC236}">
                  <a16:creationId xmlns:a16="http://schemas.microsoft.com/office/drawing/2014/main" id="{00000000-0008-0000-0200-000065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5222" name="CheckBoxe_4" hidden="1">
              <a:extLst>
                <a:ext uri="{63B3BB69-23CF-44E3-9099-C40C66FF867C}">
                  <a14:compatExt spid="_x0000_s5222"/>
                </a:ext>
                <a:ext uri="{FF2B5EF4-FFF2-40B4-BE49-F238E27FC236}">
                  <a16:creationId xmlns:a16="http://schemas.microsoft.com/office/drawing/2014/main" id="{00000000-0008-0000-0200-000066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5223" name="CheckBoxe_5" hidden="1">
              <a:extLst>
                <a:ext uri="{63B3BB69-23CF-44E3-9099-C40C66FF867C}">
                  <a14:compatExt spid="_x0000_s5223"/>
                </a:ext>
                <a:ext uri="{FF2B5EF4-FFF2-40B4-BE49-F238E27FC236}">
                  <a16:creationId xmlns:a16="http://schemas.microsoft.com/office/drawing/2014/main" id="{00000000-0008-0000-0200-000067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5224" name="CheckBoxe_6" hidden="1">
              <a:extLst>
                <a:ext uri="{63B3BB69-23CF-44E3-9099-C40C66FF867C}">
                  <a14:compatExt spid="_x0000_s5224"/>
                </a:ext>
                <a:ext uri="{FF2B5EF4-FFF2-40B4-BE49-F238E27FC236}">
                  <a16:creationId xmlns:a16="http://schemas.microsoft.com/office/drawing/2014/main" id="{00000000-0008-0000-0200-000068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5225" name="CheckBoxe_7" hidden="1">
              <a:extLst>
                <a:ext uri="{63B3BB69-23CF-44E3-9099-C40C66FF867C}">
                  <a14:compatExt spid="_x0000_s5225"/>
                </a:ext>
                <a:ext uri="{FF2B5EF4-FFF2-40B4-BE49-F238E27FC236}">
                  <a16:creationId xmlns:a16="http://schemas.microsoft.com/office/drawing/2014/main" id="{00000000-0008-0000-0200-000069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5226" name="CheckBoxe_8" hidden="1">
              <a:extLst>
                <a:ext uri="{63B3BB69-23CF-44E3-9099-C40C66FF867C}">
                  <a14:compatExt spid="_x0000_s5226"/>
                </a:ext>
                <a:ext uri="{FF2B5EF4-FFF2-40B4-BE49-F238E27FC236}">
                  <a16:creationId xmlns:a16="http://schemas.microsoft.com/office/drawing/2014/main" id="{00000000-0008-0000-0200-00006A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5227" name="CheckBoxe_9" hidden="1">
              <a:extLst>
                <a:ext uri="{63B3BB69-23CF-44E3-9099-C40C66FF867C}">
                  <a14:compatExt spid="_x0000_s5227"/>
                </a:ext>
                <a:ext uri="{FF2B5EF4-FFF2-40B4-BE49-F238E27FC236}">
                  <a16:creationId xmlns:a16="http://schemas.microsoft.com/office/drawing/2014/main" id="{00000000-0008-0000-0200-00006B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5228" name="CheckBoxe_10" hidden="1">
              <a:extLst>
                <a:ext uri="{63B3BB69-23CF-44E3-9099-C40C66FF867C}">
                  <a14:compatExt spid="_x0000_s5228"/>
                </a:ext>
                <a:ext uri="{FF2B5EF4-FFF2-40B4-BE49-F238E27FC236}">
                  <a16:creationId xmlns:a16="http://schemas.microsoft.com/office/drawing/2014/main" id="{00000000-0008-0000-0200-00006C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5229" name="CheckBoxe_11" hidden="1">
              <a:extLst>
                <a:ext uri="{63B3BB69-23CF-44E3-9099-C40C66FF867C}">
                  <a14:compatExt spid="_x0000_s5229"/>
                </a:ext>
                <a:ext uri="{FF2B5EF4-FFF2-40B4-BE49-F238E27FC236}">
                  <a16:creationId xmlns:a16="http://schemas.microsoft.com/office/drawing/2014/main" id="{00000000-0008-0000-0200-00006D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5230" name="CheckBoxe_12" hidden="1">
              <a:extLst>
                <a:ext uri="{63B3BB69-23CF-44E3-9099-C40C66FF867C}">
                  <a14:compatExt spid="_x0000_s5230"/>
                </a:ext>
                <a:ext uri="{FF2B5EF4-FFF2-40B4-BE49-F238E27FC236}">
                  <a16:creationId xmlns:a16="http://schemas.microsoft.com/office/drawing/2014/main" id="{00000000-0008-0000-0200-00006E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5231" name="CheckBoxe_13" hidden="1">
              <a:extLst>
                <a:ext uri="{63B3BB69-23CF-44E3-9099-C40C66FF867C}">
                  <a14:compatExt spid="_x0000_s5231"/>
                </a:ext>
                <a:ext uri="{FF2B5EF4-FFF2-40B4-BE49-F238E27FC236}">
                  <a16:creationId xmlns:a16="http://schemas.microsoft.com/office/drawing/2014/main" id="{00000000-0008-0000-0200-00006F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5232" name="CheckBoxe_14" hidden="1">
              <a:extLst>
                <a:ext uri="{63B3BB69-23CF-44E3-9099-C40C66FF867C}">
                  <a14:compatExt spid="_x0000_s5232"/>
                </a:ext>
                <a:ext uri="{FF2B5EF4-FFF2-40B4-BE49-F238E27FC236}">
                  <a16:creationId xmlns:a16="http://schemas.microsoft.com/office/drawing/2014/main" id="{00000000-0008-0000-0200-000070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5233" name="CheckBoxe_15" hidden="1">
              <a:extLst>
                <a:ext uri="{63B3BB69-23CF-44E3-9099-C40C66FF867C}">
                  <a14:compatExt spid="_x0000_s5233"/>
                </a:ext>
                <a:ext uri="{FF2B5EF4-FFF2-40B4-BE49-F238E27FC236}">
                  <a16:creationId xmlns:a16="http://schemas.microsoft.com/office/drawing/2014/main" id="{00000000-0008-0000-0200-000071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5234" name="CheckBoxe_16" hidden="1">
              <a:extLst>
                <a:ext uri="{63B3BB69-23CF-44E3-9099-C40C66FF867C}">
                  <a14:compatExt spid="_x0000_s5234"/>
                </a:ext>
                <a:ext uri="{FF2B5EF4-FFF2-40B4-BE49-F238E27FC236}">
                  <a16:creationId xmlns:a16="http://schemas.microsoft.com/office/drawing/2014/main" id="{00000000-0008-0000-0200-000072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5235" name="CheckBoxe_17" hidden="1">
              <a:extLst>
                <a:ext uri="{63B3BB69-23CF-44E3-9099-C40C66FF867C}">
                  <a14:compatExt spid="_x0000_s5235"/>
                </a:ext>
                <a:ext uri="{FF2B5EF4-FFF2-40B4-BE49-F238E27FC236}">
                  <a16:creationId xmlns:a16="http://schemas.microsoft.com/office/drawing/2014/main" id="{00000000-0008-0000-0200-000073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5236" name="CheckBoxe_18" hidden="1">
              <a:extLst>
                <a:ext uri="{63B3BB69-23CF-44E3-9099-C40C66FF867C}">
                  <a14:compatExt spid="_x0000_s5236"/>
                </a:ext>
                <a:ext uri="{FF2B5EF4-FFF2-40B4-BE49-F238E27FC236}">
                  <a16:creationId xmlns:a16="http://schemas.microsoft.com/office/drawing/2014/main" id="{00000000-0008-0000-0200-000074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5237" name="CheckBoxe_19" hidden="1">
              <a:extLst>
                <a:ext uri="{63B3BB69-23CF-44E3-9099-C40C66FF867C}">
                  <a14:compatExt spid="_x0000_s5237"/>
                </a:ext>
                <a:ext uri="{FF2B5EF4-FFF2-40B4-BE49-F238E27FC236}">
                  <a16:creationId xmlns:a16="http://schemas.microsoft.com/office/drawing/2014/main" id="{00000000-0008-0000-0200-000075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5238" name="CheckBoxe_20" hidden="1">
              <a:extLst>
                <a:ext uri="{63B3BB69-23CF-44E3-9099-C40C66FF867C}">
                  <a14:compatExt spid="_x0000_s5238"/>
                </a:ext>
                <a:ext uri="{FF2B5EF4-FFF2-40B4-BE49-F238E27FC236}">
                  <a16:creationId xmlns:a16="http://schemas.microsoft.com/office/drawing/2014/main" id="{00000000-0008-0000-0200-000076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47625</xdr:colOff>
          <xdr:row>1</xdr:row>
          <xdr:rowOff>47625</xdr:rowOff>
        </xdr:from>
        <xdr:to>
          <xdr:col>64</xdr:col>
          <xdr:colOff>171450</xdr:colOff>
          <xdr:row>2</xdr:row>
          <xdr:rowOff>95250</xdr:rowOff>
        </xdr:to>
        <xdr:sp macro="" textlink="">
          <xdr:nvSpPr>
            <xdr:cNvPr id="10241" name="Scroll Bar 1" hidden="1">
              <a:extLst>
                <a:ext uri="{63B3BB69-23CF-44E3-9099-C40C66FF867C}">
                  <a14:compatExt spid="_x0000_s10241"/>
                </a:ext>
                <a:ext uri="{FF2B5EF4-FFF2-40B4-BE49-F238E27FC236}">
                  <a16:creationId xmlns:a16="http://schemas.microsoft.com/office/drawing/2014/main" id="{00000000-0008-0000-0300-00000128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13</xdr:row>
          <xdr:rowOff>0</xdr:rowOff>
        </xdr:from>
        <xdr:to>
          <xdr:col>1</xdr:col>
          <xdr:colOff>104775</xdr:colOff>
          <xdr:row>14</xdr:row>
          <xdr:rowOff>19050</xdr:rowOff>
        </xdr:to>
        <xdr:sp macro="" textlink="">
          <xdr:nvSpPr>
            <xdr:cNvPr id="10264" name="CheckBoxe_1" hidden="1">
              <a:extLst>
                <a:ext uri="{63B3BB69-23CF-44E3-9099-C40C66FF867C}">
                  <a14:compatExt spid="_x0000_s10264"/>
                </a:ext>
                <a:ext uri="{FF2B5EF4-FFF2-40B4-BE49-F238E27FC236}">
                  <a16:creationId xmlns:a16="http://schemas.microsoft.com/office/drawing/2014/main" id="{00000000-0008-0000-0300-000018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0265" name="CheckBoxe_2" hidden="1">
              <a:extLst>
                <a:ext uri="{63B3BB69-23CF-44E3-9099-C40C66FF867C}">
                  <a14:compatExt spid="_x0000_s10265"/>
                </a:ext>
                <a:ext uri="{FF2B5EF4-FFF2-40B4-BE49-F238E27FC236}">
                  <a16:creationId xmlns:a16="http://schemas.microsoft.com/office/drawing/2014/main" id="{00000000-0008-0000-0300-000019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0266" name="CheckBoxe_3" hidden="1">
              <a:extLst>
                <a:ext uri="{63B3BB69-23CF-44E3-9099-C40C66FF867C}">
                  <a14:compatExt spid="_x0000_s10266"/>
                </a:ext>
                <a:ext uri="{FF2B5EF4-FFF2-40B4-BE49-F238E27FC236}">
                  <a16:creationId xmlns:a16="http://schemas.microsoft.com/office/drawing/2014/main" id="{00000000-0008-0000-0300-00001A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0267" name="CheckBoxe_4" hidden="1">
              <a:extLst>
                <a:ext uri="{63B3BB69-23CF-44E3-9099-C40C66FF867C}">
                  <a14:compatExt spid="_x0000_s10267"/>
                </a:ext>
                <a:ext uri="{FF2B5EF4-FFF2-40B4-BE49-F238E27FC236}">
                  <a16:creationId xmlns:a16="http://schemas.microsoft.com/office/drawing/2014/main" id="{00000000-0008-0000-0300-00001B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0268" name="CheckBoxe_5" hidden="1">
              <a:extLst>
                <a:ext uri="{63B3BB69-23CF-44E3-9099-C40C66FF867C}">
                  <a14:compatExt spid="_x0000_s10268"/>
                </a:ext>
                <a:ext uri="{FF2B5EF4-FFF2-40B4-BE49-F238E27FC236}">
                  <a16:creationId xmlns:a16="http://schemas.microsoft.com/office/drawing/2014/main" id="{00000000-0008-0000-0300-00001C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0269" name="CheckBoxe_6" hidden="1">
              <a:extLst>
                <a:ext uri="{63B3BB69-23CF-44E3-9099-C40C66FF867C}">
                  <a14:compatExt spid="_x0000_s10269"/>
                </a:ext>
                <a:ext uri="{FF2B5EF4-FFF2-40B4-BE49-F238E27FC236}">
                  <a16:creationId xmlns:a16="http://schemas.microsoft.com/office/drawing/2014/main" id="{00000000-0008-0000-0300-00001D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0270" name="CheckBoxe_7" hidden="1">
              <a:extLst>
                <a:ext uri="{63B3BB69-23CF-44E3-9099-C40C66FF867C}">
                  <a14:compatExt spid="_x0000_s10270"/>
                </a:ext>
                <a:ext uri="{FF2B5EF4-FFF2-40B4-BE49-F238E27FC236}">
                  <a16:creationId xmlns:a16="http://schemas.microsoft.com/office/drawing/2014/main" id="{00000000-0008-0000-0300-00001E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0271" name="CheckBoxe_8" hidden="1">
              <a:extLst>
                <a:ext uri="{63B3BB69-23CF-44E3-9099-C40C66FF867C}">
                  <a14:compatExt spid="_x0000_s10271"/>
                </a:ext>
                <a:ext uri="{FF2B5EF4-FFF2-40B4-BE49-F238E27FC236}">
                  <a16:creationId xmlns:a16="http://schemas.microsoft.com/office/drawing/2014/main" id="{00000000-0008-0000-0300-00001F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0272" name="CheckBoxe_9" hidden="1">
              <a:extLst>
                <a:ext uri="{63B3BB69-23CF-44E3-9099-C40C66FF867C}">
                  <a14:compatExt spid="_x0000_s10272"/>
                </a:ext>
                <a:ext uri="{FF2B5EF4-FFF2-40B4-BE49-F238E27FC236}">
                  <a16:creationId xmlns:a16="http://schemas.microsoft.com/office/drawing/2014/main" id="{00000000-0008-0000-0300-000020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0273" name="CheckBoxe_10" hidden="1">
              <a:extLst>
                <a:ext uri="{63B3BB69-23CF-44E3-9099-C40C66FF867C}">
                  <a14:compatExt spid="_x0000_s10273"/>
                </a:ext>
                <a:ext uri="{FF2B5EF4-FFF2-40B4-BE49-F238E27FC236}">
                  <a16:creationId xmlns:a16="http://schemas.microsoft.com/office/drawing/2014/main" id="{00000000-0008-0000-0300-000021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0274" name="CheckBoxe_11" hidden="1">
              <a:extLst>
                <a:ext uri="{63B3BB69-23CF-44E3-9099-C40C66FF867C}">
                  <a14:compatExt spid="_x0000_s10274"/>
                </a:ext>
                <a:ext uri="{FF2B5EF4-FFF2-40B4-BE49-F238E27FC236}">
                  <a16:creationId xmlns:a16="http://schemas.microsoft.com/office/drawing/2014/main" id="{00000000-0008-0000-0300-000022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0275" name="CheckBoxe_12" hidden="1">
              <a:extLst>
                <a:ext uri="{63B3BB69-23CF-44E3-9099-C40C66FF867C}">
                  <a14:compatExt spid="_x0000_s10275"/>
                </a:ext>
                <a:ext uri="{FF2B5EF4-FFF2-40B4-BE49-F238E27FC236}">
                  <a16:creationId xmlns:a16="http://schemas.microsoft.com/office/drawing/2014/main" id="{00000000-0008-0000-0300-000023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0276" name="CheckBoxe_13" hidden="1">
              <a:extLst>
                <a:ext uri="{63B3BB69-23CF-44E3-9099-C40C66FF867C}">
                  <a14:compatExt spid="_x0000_s10276"/>
                </a:ext>
                <a:ext uri="{FF2B5EF4-FFF2-40B4-BE49-F238E27FC236}">
                  <a16:creationId xmlns:a16="http://schemas.microsoft.com/office/drawing/2014/main" id="{00000000-0008-0000-0300-000024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0277" name="CheckBoxe_14" hidden="1">
              <a:extLst>
                <a:ext uri="{63B3BB69-23CF-44E3-9099-C40C66FF867C}">
                  <a14:compatExt spid="_x0000_s10277"/>
                </a:ext>
                <a:ext uri="{FF2B5EF4-FFF2-40B4-BE49-F238E27FC236}">
                  <a16:creationId xmlns:a16="http://schemas.microsoft.com/office/drawing/2014/main" id="{00000000-0008-0000-0300-000025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0278" name="CheckBoxe_15" hidden="1">
              <a:extLst>
                <a:ext uri="{63B3BB69-23CF-44E3-9099-C40C66FF867C}">
                  <a14:compatExt spid="_x0000_s10278"/>
                </a:ext>
                <a:ext uri="{FF2B5EF4-FFF2-40B4-BE49-F238E27FC236}">
                  <a16:creationId xmlns:a16="http://schemas.microsoft.com/office/drawing/2014/main" id="{00000000-0008-0000-0300-000026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0279" name="CheckBoxe_16" hidden="1">
              <a:extLst>
                <a:ext uri="{63B3BB69-23CF-44E3-9099-C40C66FF867C}">
                  <a14:compatExt spid="_x0000_s10279"/>
                </a:ext>
                <a:ext uri="{FF2B5EF4-FFF2-40B4-BE49-F238E27FC236}">
                  <a16:creationId xmlns:a16="http://schemas.microsoft.com/office/drawing/2014/main" id="{00000000-0008-0000-0300-000027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0280" name="CheckBoxe_17" hidden="1">
              <a:extLst>
                <a:ext uri="{63B3BB69-23CF-44E3-9099-C40C66FF867C}">
                  <a14:compatExt spid="_x0000_s10280"/>
                </a:ext>
                <a:ext uri="{FF2B5EF4-FFF2-40B4-BE49-F238E27FC236}">
                  <a16:creationId xmlns:a16="http://schemas.microsoft.com/office/drawing/2014/main" id="{00000000-0008-0000-0300-000028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0281" name="CheckBoxe_18" hidden="1">
              <a:extLst>
                <a:ext uri="{63B3BB69-23CF-44E3-9099-C40C66FF867C}">
                  <a14:compatExt spid="_x0000_s10281"/>
                </a:ext>
                <a:ext uri="{FF2B5EF4-FFF2-40B4-BE49-F238E27FC236}">
                  <a16:creationId xmlns:a16="http://schemas.microsoft.com/office/drawing/2014/main" id="{00000000-0008-0000-0300-000029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0282" name="CheckBoxe_19" hidden="1">
              <a:extLst>
                <a:ext uri="{63B3BB69-23CF-44E3-9099-C40C66FF867C}">
                  <a14:compatExt spid="_x0000_s10282"/>
                </a:ext>
                <a:ext uri="{FF2B5EF4-FFF2-40B4-BE49-F238E27FC236}">
                  <a16:creationId xmlns:a16="http://schemas.microsoft.com/office/drawing/2014/main" id="{00000000-0008-0000-0300-00002A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0283" name="CheckBoxe_20" hidden="1">
              <a:extLst>
                <a:ext uri="{63B3BB69-23CF-44E3-9099-C40C66FF867C}">
                  <a14:compatExt spid="_x0000_s10283"/>
                </a:ext>
                <a:ext uri="{FF2B5EF4-FFF2-40B4-BE49-F238E27FC236}">
                  <a16:creationId xmlns:a16="http://schemas.microsoft.com/office/drawing/2014/main" id="{00000000-0008-0000-0300-00002B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0284" name="CheckBoxe_21" hidden="1">
              <a:extLst>
                <a:ext uri="{63B3BB69-23CF-44E3-9099-C40C66FF867C}">
                  <a14:compatExt spid="_x0000_s10284"/>
                </a:ext>
                <a:ext uri="{FF2B5EF4-FFF2-40B4-BE49-F238E27FC236}">
                  <a16:creationId xmlns:a16="http://schemas.microsoft.com/office/drawing/2014/main" id="{00000000-0008-0000-0300-00002C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47625</xdr:colOff>
          <xdr:row>1</xdr:row>
          <xdr:rowOff>47625</xdr:rowOff>
        </xdr:from>
        <xdr:to>
          <xdr:col>64</xdr:col>
          <xdr:colOff>171450</xdr:colOff>
          <xdr:row>2</xdr:row>
          <xdr:rowOff>95250</xdr:rowOff>
        </xdr:to>
        <xdr:sp macro="" textlink="">
          <xdr:nvSpPr>
            <xdr:cNvPr id="11265" name="Scroll Bar 1" hidden="1">
              <a:extLst>
                <a:ext uri="{63B3BB69-23CF-44E3-9099-C40C66FF867C}">
                  <a14:compatExt spid="_x0000_s11265"/>
                </a:ext>
                <a:ext uri="{FF2B5EF4-FFF2-40B4-BE49-F238E27FC236}">
                  <a16:creationId xmlns:a16="http://schemas.microsoft.com/office/drawing/2014/main" id="{00000000-0008-0000-0400-0000012C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13</xdr:row>
          <xdr:rowOff>0</xdr:rowOff>
        </xdr:from>
        <xdr:to>
          <xdr:col>1</xdr:col>
          <xdr:colOff>104775</xdr:colOff>
          <xdr:row>14</xdr:row>
          <xdr:rowOff>19050</xdr:rowOff>
        </xdr:to>
        <xdr:sp macro="" textlink="">
          <xdr:nvSpPr>
            <xdr:cNvPr id="11331" name="CheckBoxe_1" hidden="1">
              <a:extLst>
                <a:ext uri="{63B3BB69-23CF-44E3-9099-C40C66FF867C}">
                  <a14:compatExt spid="_x0000_s11331"/>
                </a:ext>
                <a:ext uri="{FF2B5EF4-FFF2-40B4-BE49-F238E27FC236}">
                  <a16:creationId xmlns:a16="http://schemas.microsoft.com/office/drawing/2014/main" id="{00000000-0008-0000-0400-000043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1332" name="CheckBoxe_2" hidden="1">
              <a:extLst>
                <a:ext uri="{63B3BB69-23CF-44E3-9099-C40C66FF867C}">
                  <a14:compatExt spid="_x0000_s11332"/>
                </a:ext>
                <a:ext uri="{FF2B5EF4-FFF2-40B4-BE49-F238E27FC236}">
                  <a16:creationId xmlns:a16="http://schemas.microsoft.com/office/drawing/2014/main" id="{00000000-0008-0000-0400-000044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1333" name="CheckBoxe_3" hidden="1">
              <a:extLst>
                <a:ext uri="{63B3BB69-23CF-44E3-9099-C40C66FF867C}">
                  <a14:compatExt spid="_x0000_s11333"/>
                </a:ext>
                <a:ext uri="{FF2B5EF4-FFF2-40B4-BE49-F238E27FC236}">
                  <a16:creationId xmlns:a16="http://schemas.microsoft.com/office/drawing/2014/main" id="{00000000-0008-0000-0400-000045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1334" name="CheckBoxe_4" hidden="1">
              <a:extLst>
                <a:ext uri="{63B3BB69-23CF-44E3-9099-C40C66FF867C}">
                  <a14:compatExt spid="_x0000_s11334"/>
                </a:ext>
                <a:ext uri="{FF2B5EF4-FFF2-40B4-BE49-F238E27FC236}">
                  <a16:creationId xmlns:a16="http://schemas.microsoft.com/office/drawing/2014/main" id="{00000000-0008-0000-0400-000046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1335" name="CheckBoxe_5" hidden="1">
              <a:extLst>
                <a:ext uri="{63B3BB69-23CF-44E3-9099-C40C66FF867C}">
                  <a14:compatExt spid="_x0000_s11335"/>
                </a:ext>
                <a:ext uri="{FF2B5EF4-FFF2-40B4-BE49-F238E27FC236}">
                  <a16:creationId xmlns:a16="http://schemas.microsoft.com/office/drawing/2014/main" id="{00000000-0008-0000-0400-000047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1336" name="CheckBoxe_6" hidden="1">
              <a:extLst>
                <a:ext uri="{63B3BB69-23CF-44E3-9099-C40C66FF867C}">
                  <a14:compatExt spid="_x0000_s11336"/>
                </a:ext>
                <a:ext uri="{FF2B5EF4-FFF2-40B4-BE49-F238E27FC236}">
                  <a16:creationId xmlns:a16="http://schemas.microsoft.com/office/drawing/2014/main" id="{00000000-0008-0000-0400-000048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1337" name="CheckBoxe_7" hidden="1">
              <a:extLst>
                <a:ext uri="{63B3BB69-23CF-44E3-9099-C40C66FF867C}">
                  <a14:compatExt spid="_x0000_s11337"/>
                </a:ext>
                <a:ext uri="{FF2B5EF4-FFF2-40B4-BE49-F238E27FC236}">
                  <a16:creationId xmlns:a16="http://schemas.microsoft.com/office/drawing/2014/main" id="{00000000-0008-0000-0400-000049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1338" name="CheckBoxe_8" hidden="1">
              <a:extLst>
                <a:ext uri="{63B3BB69-23CF-44E3-9099-C40C66FF867C}">
                  <a14:compatExt spid="_x0000_s11338"/>
                </a:ext>
                <a:ext uri="{FF2B5EF4-FFF2-40B4-BE49-F238E27FC236}">
                  <a16:creationId xmlns:a16="http://schemas.microsoft.com/office/drawing/2014/main" id="{00000000-0008-0000-0400-00004A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1339" name="CheckBoxe_9" hidden="1">
              <a:extLst>
                <a:ext uri="{63B3BB69-23CF-44E3-9099-C40C66FF867C}">
                  <a14:compatExt spid="_x0000_s11339"/>
                </a:ext>
                <a:ext uri="{FF2B5EF4-FFF2-40B4-BE49-F238E27FC236}">
                  <a16:creationId xmlns:a16="http://schemas.microsoft.com/office/drawing/2014/main" id="{00000000-0008-0000-0400-00004B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1340" name="CheckBoxe_10" hidden="1">
              <a:extLst>
                <a:ext uri="{63B3BB69-23CF-44E3-9099-C40C66FF867C}">
                  <a14:compatExt spid="_x0000_s11340"/>
                </a:ext>
                <a:ext uri="{FF2B5EF4-FFF2-40B4-BE49-F238E27FC236}">
                  <a16:creationId xmlns:a16="http://schemas.microsoft.com/office/drawing/2014/main" id="{00000000-0008-0000-0400-00004C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1341" name="CheckBoxe_11" hidden="1">
              <a:extLst>
                <a:ext uri="{63B3BB69-23CF-44E3-9099-C40C66FF867C}">
                  <a14:compatExt spid="_x0000_s11341"/>
                </a:ext>
                <a:ext uri="{FF2B5EF4-FFF2-40B4-BE49-F238E27FC236}">
                  <a16:creationId xmlns:a16="http://schemas.microsoft.com/office/drawing/2014/main" id="{00000000-0008-0000-0400-00004D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1342" name="CheckBoxe_12" hidden="1">
              <a:extLst>
                <a:ext uri="{63B3BB69-23CF-44E3-9099-C40C66FF867C}">
                  <a14:compatExt spid="_x0000_s11342"/>
                </a:ext>
                <a:ext uri="{FF2B5EF4-FFF2-40B4-BE49-F238E27FC236}">
                  <a16:creationId xmlns:a16="http://schemas.microsoft.com/office/drawing/2014/main" id="{00000000-0008-0000-0400-00004E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1343" name="CheckBoxe_13" hidden="1">
              <a:extLst>
                <a:ext uri="{63B3BB69-23CF-44E3-9099-C40C66FF867C}">
                  <a14:compatExt spid="_x0000_s11343"/>
                </a:ext>
                <a:ext uri="{FF2B5EF4-FFF2-40B4-BE49-F238E27FC236}">
                  <a16:creationId xmlns:a16="http://schemas.microsoft.com/office/drawing/2014/main" id="{00000000-0008-0000-0400-00004F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1344" name="CheckBoxe_14" hidden="1">
              <a:extLst>
                <a:ext uri="{63B3BB69-23CF-44E3-9099-C40C66FF867C}">
                  <a14:compatExt spid="_x0000_s11344"/>
                </a:ext>
                <a:ext uri="{FF2B5EF4-FFF2-40B4-BE49-F238E27FC236}">
                  <a16:creationId xmlns:a16="http://schemas.microsoft.com/office/drawing/2014/main" id="{00000000-0008-0000-0400-000050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1345" name="CheckBoxe_15" hidden="1">
              <a:extLst>
                <a:ext uri="{63B3BB69-23CF-44E3-9099-C40C66FF867C}">
                  <a14:compatExt spid="_x0000_s11345"/>
                </a:ext>
                <a:ext uri="{FF2B5EF4-FFF2-40B4-BE49-F238E27FC236}">
                  <a16:creationId xmlns:a16="http://schemas.microsoft.com/office/drawing/2014/main" id="{00000000-0008-0000-0400-000051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1346" name="CheckBoxe_16" hidden="1">
              <a:extLst>
                <a:ext uri="{63B3BB69-23CF-44E3-9099-C40C66FF867C}">
                  <a14:compatExt spid="_x0000_s11346"/>
                </a:ext>
                <a:ext uri="{FF2B5EF4-FFF2-40B4-BE49-F238E27FC236}">
                  <a16:creationId xmlns:a16="http://schemas.microsoft.com/office/drawing/2014/main" id="{00000000-0008-0000-0400-000052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1347" name="CheckBoxe_17" hidden="1">
              <a:extLst>
                <a:ext uri="{63B3BB69-23CF-44E3-9099-C40C66FF867C}">
                  <a14:compatExt spid="_x0000_s11347"/>
                </a:ext>
                <a:ext uri="{FF2B5EF4-FFF2-40B4-BE49-F238E27FC236}">
                  <a16:creationId xmlns:a16="http://schemas.microsoft.com/office/drawing/2014/main" id="{00000000-0008-0000-0400-000053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1348" name="CheckBoxe_18" hidden="1">
              <a:extLst>
                <a:ext uri="{63B3BB69-23CF-44E3-9099-C40C66FF867C}">
                  <a14:compatExt spid="_x0000_s11348"/>
                </a:ext>
                <a:ext uri="{FF2B5EF4-FFF2-40B4-BE49-F238E27FC236}">
                  <a16:creationId xmlns:a16="http://schemas.microsoft.com/office/drawing/2014/main" id="{00000000-0008-0000-0400-000054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1349" name="CheckBoxe_19" hidden="1">
              <a:extLst>
                <a:ext uri="{63B3BB69-23CF-44E3-9099-C40C66FF867C}">
                  <a14:compatExt spid="_x0000_s11349"/>
                </a:ext>
                <a:ext uri="{FF2B5EF4-FFF2-40B4-BE49-F238E27FC236}">
                  <a16:creationId xmlns:a16="http://schemas.microsoft.com/office/drawing/2014/main" id="{00000000-0008-0000-0400-000055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1350" name="CheckBoxe_20" hidden="1">
              <a:extLst>
                <a:ext uri="{63B3BB69-23CF-44E3-9099-C40C66FF867C}">
                  <a14:compatExt spid="_x0000_s11350"/>
                </a:ext>
                <a:ext uri="{FF2B5EF4-FFF2-40B4-BE49-F238E27FC236}">
                  <a16:creationId xmlns:a16="http://schemas.microsoft.com/office/drawing/2014/main" id="{00000000-0008-0000-0400-000056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1351" name="CheckBoxe_21" hidden="1">
              <a:extLst>
                <a:ext uri="{63B3BB69-23CF-44E3-9099-C40C66FF867C}">
                  <a14:compatExt spid="_x0000_s11351"/>
                </a:ext>
                <a:ext uri="{FF2B5EF4-FFF2-40B4-BE49-F238E27FC236}">
                  <a16:creationId xmlns:a16="http://schemas.microsoft.com/office/drawing/2014/main" id="{00000000-0008-0000-0400-000057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18" Type="http://schemas.openxmlformats.org/officeDocument/2006/relationships/ctrlProp" Target="../ctrlProps/ctrlProp15.xml"/><Relationship Id="rId26" Type="http://schemas.openxmlformats.org/officeDocument/2006/relationships/ctrlProp" Target="../ctrlProps/ctrlProp23.xml"/><Relationship Id="rId3" Type="http://schemas.openxmlformats.org/officeDocument/2006/relationships/vmlDrawing" Target="../drawings/vmlDrawing1.vml"/><Relationship Id="rId21" Type="http://schemas.openxmlformats.org/officeDocument/2006/relationships/ctrlProp" Target="../ctrlProps/ctrlProp18.xml"/><Relationship Id="rId7" Type="http://schemas.openxmlformats.org/officeDocument/2006/relationships/ctrlProp" Target="../ctrlProps/ctrlProp4.xml"/><Relationship Id="rId12" Type="http://schemas.openxmlformats.org/officeDocument/2006/relationships/ctrlProp" Target="../ctrlProps/ctrlProp9.xml"/><Relationship Id="rId17" Type="http://schemas.openxmlformats.org/officeDocument/2006/relationships/ctrlProp" Target="../ctrlProps/ctrlProp14.xml"/><Relationship Id="rId25" Type="http://schemas.openxmlformats.org/officeDocument/2006/relationships/ctrlProp" Target="../ctrlProps/ctrlProp22.xml"/><Relationship Id="rId2" Type="http://schemas.openxmlformats.org/officeDocument/2006/relationships/drawing" Target="../drawings/drawing1.xml"/><Relationship Id="rId16" Type="http://schemas.openxmlformats.org/officeDocument/2006/relationships/ctrlProp" Target="../ctrlProps/ctrlProp13.xml"/><Relationship Id="rId20" Type="http://schemas.openxmlformats.org/officeDocument/2006/relationships/ctrlProp" Target="../ctrlProps/ctrlProp17.xml"/><Relationship Id="rId29" Type="http://schemas.openxmlformats.org/officeDocument/2006/relationships/ctrlProp" Target="../ctrlProps/ctrlProp26.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24" Type="http://schemas.openxmlformats.org/officeDocument/2006/relationships/ctrlProp" Target="../ctrlProps/ctrlProp21.xml"/><Relationship Id="rId32" Type="http://schemas.openxmlformats.org/officeDocument/2006/relationships/ctrlProp" Target="../ctrlProps/ctrlProp29.xml"/><Relationship Id="rId5" Type="http://schemas.openxmlformats.org/officeDocument/2006/relationships/ctrlProp" Target="../ctrlProps/ctrlProp2.xml"/><Relationship Id="rId15" Type="http://schemas.openxmlformats.org/officeDocument/2006/relationships/ctrlProp" Target="../ctrlProps/ctrlProp12.xml"/><Relationship Id="rId23" Type="http://schemas.openxmlformats.org/officeDocument/2006/relationships/ctrlProp" Target="../ctrlProps/ctrlProp20.xml"/><Relationship Id="rId28" Type="http://schemas.openxmlformats.org/officeDocument/2006/relationships/ctrlProp" Target="../ctrlProps/ctrlProp25.xml"/><Relationship Id="rId10" Type="http://schemas.openxmlformats.org/officeDocument/2006/relationships/ctrlProp" Target="../ctrlProps/ctrlProp7.xml"/><Relationship Id="rId19" Type="http://schemas.openxmlformats.org/officeDocument/2006/relationships/ctrlProp" Target="../ctrlProps/ctrlProp16.xml"/><Relationship Id="rId31" Type="http://schemas.openxmlformats.org/officeDocument/2006/relationships/ctrlProp" Target="../ctrlProps/ctrlProp28.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 Id="rId22" Type="http://schemas.openxmlformats.org/officeDocument/2006/relationships/ctrlProp" Target="../ctrlProps/ctrlProp19.xml"/><Relationship Id="rId27" Type="http://schemas.openxmlformats.org/officeDocument/2006/relationships/ctrlProp" Target="../ctrlProps/ctrlProp24.xml"/><Relationship Id="rId30" Type="http://schemas.openxmlformats.org/officeDocument/2006/relationships/ctrlProp" Target="../ctrlProps/ctrlProp27.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34.xml"/><Relationship Id="rId13" Type="http://schemas.openxmlformats.org/officeDocument/2006/relationships/ctrlProp" Target="../ctrlProps/ctrlProp39.xml"/><Relationship Id="rId18" Type="http://schemas.openxmlformats.org/officeDocument/2006/relationships/ctrlProp" Target="../ctrlProps/ctrlProp44.xml"/><Relationship Id="rId3" Type="http://schemas.openxmlformats.org/officeDocument/2006/relationships/vmlDrawing" Target="../drawings/vmlDrawing2.vml"/><Relationship Id="rId21" Type="http://schemas.openxmlformats.org/officeDocument/2006/relationships/ctrlProp" Target="../ctrlProps/ctrlProp47.xml"/><Relationship Id="rId7" Type="http://schemas.openxmlformats.org/officeDocument/2006/relationships/ctrlProp" Target="../ctrlProps/ctrlProp33.xml"/><Relationship Id="rId12" Type="http://schemas.openxmlformats.org/officeDocument/2006/relationships/ctrlProp" Target="../ctrlProps/ctrlProp38.xml"/><Relationship Id="rId17" Type="http://schemas.openxmlformats.org/officeDocument/2006/relationships/ctrlProp" Target="../ctrlProps/ctrlProp43.xml"/><Relationship Id="rId25" Type="http://schemas.openxmlformats.org/officeDocument/2006/relationships/comments" Target="../comments1.xml"/><Relationship Id="rId2" Type="http://schemas.openxmlformats.org/officeDocument/2006/relationships/drawing" Target="../drawings/drawing2.xml"/><Relationship Id="rId16" Type="http://schemas.openxmlformats.org/officeDocument/2006/relationships/ctrlProp" Target="../ctrlProps/ctrlProp42.xml"/><Relationship Id="rId20" Type="http://schemas.openxmlformats.org/officeDocument/2006/relationships/ctrlProp" Target="../ctrlProps/ctrlProp46.xml"/><Relationship Id="rId1" Type="http://schemas.openxmlformats.org/officeDocument/2006/relationships/printerSettings" Target="../printerSettings/printerSettings2.bin"/><Relationship Id="rId6" Type="http://schemas.openxmlformats.org/officeDocument/2006/relationships/ctrlProp" Target="../ctrlProps/ctrlProp32.xml"/><Relationship Id="rId11" Type="http://schemas.openxmlformats.org/officeDocument/2006/relationships/ctrlProp" Target="../ctrlProps/ctrlProp37.xml"/><Relationship Id="rId24" Type="http://schemas.openxmlformats.org/officeDocument/2006/relationships/ctrlProp" Target="../ctrlProps/ctrlProp50.xml"/><Relationship Id="rId5" Type="http://schemas.openxmlformats.org/officeDocument/2006/relationships/ctrlProp" Target="../ctrlProps/ctrlProp31.xml"/><Relationship Id="rId15" Type="http://schemas.openxmlformats.org/officeDocument/2006/relationships/ctrlProp" Target="../ctrlProps/ctrlProp41.xml"/><Relationship Id="rId23" Type="http://schemas.openxmlformats.org/officeDocument/2006/relationships/ctrlProp" Target="../ctrlProps/ctrlProp49.xml"/><Relationship Id="rId10" Type="http://schemas.openxmlformats.org/officeDocument/2006/relationships/ctrlProp" Target="../ctrlProps/ctrlProp36.xml"/><Relationship Id="rId19" Type="http://schemas.openxmlformats.org/officeDocument/2006/relationships/ctrlProp" Target="../ctrlProps/ctrlProp45.xml"/><Relationship Id="rId4" Type="http://schemas.openxmlformats.org/officeDocument/2006/relationships/ctrlProp" Target="../ctrlProps/ctrlProp30.xml"/><Relationship Id="rId9" Type="http://schemas.openxmlformats.org/officeDocument/2006/relationships/ctrlProp" Target="../ctrlProps/ctrlProp35.xml"/><Relationship Id="rId14" Type="http://schemas.openxmlformats.org/officeDocument/2006/relationships/ctrlProp" Target="../ctrlProps/ctrlProp40.xml"/><Relationship Id="rId22" Type="http://schemas.openxmlformats.org/officeDocument/2006/relationships/ctrlProp" Target="../ctrlProps/ctrlProp48.xml"/></Relationships>
</file>

<file path=xl/worksheets/_rels/sheet3.xml.rels><?xml version="1.0" encoding="UTF-8" standalone="yes"?>
<Relationships xmlns="http://schemas.openxmlformats.org/package/2006/relationships"><Relationship Id="rId8" Type="http://schemas.openxmlformats.org/officeDocument/2006/relationships/ctrlProp" Target="../ctrlProps/ctrlProp55.xml"/><Relationship Id="rId13" Type="http://schemas.openxmlformats.org/officeDocument/2006/relationships/ctrlProp" Target="../ctrlProps/ctrlProp60.xml"/><Relationship Id="rId18" Type="http://schemas.openxmlformats.org/officeDocument/2006/relationships/ctrlProp" Target="../ctrlProps/ctrlProp65.xml"/><Relationship Id="rId3" Type="http://schemas.openxmlformats.org/officeDocument/2006/relationships/vmlDrawing" Target="../drawings/vmlDrawing3.vml"/><Relationship Id="rId21" Type="http://schemas.openxmlformats.org/officeDocument/2006/relationships/ctrlProp" Target="../ctrlProps/ctrlProp68.xml"/><Relationship Id="rId7" Type="http://schemas.openxmlformats.org/officeDocument/2006/relationships/ctrlProp" Target="../ctrlProps/ctrlProp54.xml"/><Relationship Id="rId12" Type="http://schemas.openxmlformats.org/officeDocument/2006/relationships/ctrlProp" Target="../ctrlProps/ctrlProp59.xml"/><Relationship Id="rId17" Type="http://schemas.openxmlformats.org/officeDocument/2006/relationships/ctrlProp" Target="../ctrlProps/ctrlProp64.xml"/><Relationship Id="rId25" Type="http://schemas.openxmlformats.org/officeDocument/2006/relationships/comments" Target="../comments2.xml"/><Relationship Id="rId2" Type="http://schemas.openxmlformats.org/officeDocument/2006/relationships/drawing" Target="../drawings/drawing3.xml"/><Relationship Id="rId16" Type="http://schemas.openxmlformats.org/officeDocument/2006/relationships/ctrlProp" Target="../ctrlProps/ctrlProp63.xml"/><Relationship Id="rId20" Type="http://schemas.openxmlformats.org/officeDocument/2006/relationships/ctrlProp" Target="../ctrlProps/ctrlProp67.xml"/><Relationship Id="rId1" Type="http://schemas.openxmlformats.org/officeDocument/2006/relationships/printerSettings" Target="../printerSettings/printerSettings3.bin"/><Relationship Id="rId6" Type="http://schemas.openxmlformats.org/officeDocument/2006/relationships/ctrlProp" Target="../ctrlProps/ctrlProp53.xml"/><Relationship Id="rId11" Type="http://schemas.openxmlformats.org/officeDocument/2006/relationships/ctrlProp" Target="../ctrlProps/ctrlProp58.xml"/><Relationship Id="rId24" Type="http://schemas.openxmlformats.org/officeDocument/2006/relationships/ctrlProp" Target="../ctrlProps/ctrlProp71.xml"/><Relationship Id="rId5" Type="http://schemas.openxmlformats.org/officeDocument/2006/relationships/ctrlProp" Target="../ctrlProps/ctrlProp52.xml"/><Relationship Id="rId15" Type="http://schemas.openxmlformats.org/officeDocument/2006/relationships/ctrlProp" Target="../ctrlProps/ctrlProp62.xml"/><Relationship Id="rId23" Type="http://schemas.openxmlformats.org/officeDocument/2006/relationships/ctrlProp" Target="../ctrlProps/ctrlProp70.xml"/><Relationship Id="rId10" Type="http://schemas.openxmlformats.org/officeDocument/2006/relationships/ctrlProp" Target="../ctrlProps/ctrlProp57.xml"/><Relationship Id="rId19" Type="http://schemas.openxmlformats.org/officeDocument/2006/relationships/ctrlProp" Target="../ctrlProps/ctrlProp66.xml"/><Relationship Id="rId4" Type="http://schemas.openxmlformats.org/officeDocument/2006/relationships/ctrlProp" Target="../ctrlProps/ctrlProp51.xml"/><Relationship Id="rId9" Type="http://schemas.openxmlformats.org/officeDocument/2006/relationships/ctrlProp" Target="../ctrlProps/ctrlProp56.xml"/><Relationship Id="rId14" Type="http://schemas.openxmlformats.org/officeDocument/2006/relationships/ctrlProp" Target="../ctrlProps/ctrlProp61.xml"/><Relationship Id="rId22" Type="http://schemas.openxmlformats.org/officeDocument/2006/relationships/ctrlProp" Target="../ctrlProps/ctrlProp69.xml"/></Relationships>
</file>

<file path=xl/worksheets/_rels/sheet4.xml.rels><?xml version="1.0" encoding="UTF-8" standalone="yes"?>
<Relationships xmlns="http://schemas.openxmlformats.org/package/2006/relationships"><Relationship Id="rId8" Type="http://schemas.openxmlformats.org/officeDocument/2006/relationships/ctrlProp" Target="../ctrlProps/ctrlProp76.xml"/><Relationship Id="rId13" Type="http://schemas.openxmlformats.org/officeDocument/2006/relationships/ctrlProp" Target="../ctrlProps/ctrlProp81.xml"/><Relationship Id="rId18" Type="http://schemas.openxmlformats.org/officeDocument/2006/relationships/ctrlProp" Target="../ctrlProps/ctrlProp86.xml"/><Relationship Id="rId26" Type="http://schemas.openxmlformats.org/officeDocument/2006/relationships/comments" Target="../comments3.xml"/><Relationship Id="rId3" Type="http://schemas.openxmlformats.org/officeDocument/2006/relationships/vmlDrawing" Target="../drawings/vmlDrawing4.vml"/><Relationship Id="rId21" Type="http://schemas.openxmlformats.org/officeDocument/2006/relationships/ctrlProp" Target="../ctrlProps/ctrlProp89.xml"/><Relationship Id="rId7" Type="http://schemas.openxmlformats.org/officeDocument/2006/relationships/ctrlProp" Target="../ctrlProps/ctrlProp75.xml"/><Relationship Id="rId12" Type="http://schemas.openxmlformats.org/officeDocument/2006/relationships/ctrlProp" Target="../ctrlProps/ctrlProp80.xml"/><Relationship Id="rId17" Type="http://schemas.openxmlformats.org/officeDocument/2006/relationships/ctrlProp" Target="../ctrlProps/ctrlProp85.xml"/><Relationship Id="rId25" Type="http://schemas.openxmlformats.org/officeDocument/2006/relationships/ctrlProp" Target="../ctrlProps/ctrlProp93.xml"/><Relationship Id="rId2" Type="http://schemas.openxmlformats.org/officeDocument/2006/relationships/drawing" Target="../drawings/drawing4.xml"/><Relationship Id="rId16" Type="http://schemas.openxmlformats.org/officeDocument/2006/relationships/ctrlProp" Target="../ctrlProps/ctrlProp84.xml"/><Relationship Id="rId20" Type="http://schemas.openxmlformats.org/officeDocument/2006/relationships/ctrlProp" Target="../ctrlProps/ctrlProp88.xml"/><Relationship Id="rId1" Type="http://schemas.openxmlformats.org/officeDocument/2006/relationships/printerSettings" Target="../printerSettings/printerSettings4.bin"/><Relationship Id="rId6" Type="http://schemas.openxmlformats.org/officeDocument/2006/relationships/ctrlProp" Target="../ctrlProps/ctrlProp74.xml"/><Relationship Id="rId11" Type="http://schemas.openxmlformats.org/officeDocument/2006/relationships/ctrlProp" Target="../ctrlProps/ctrlProp79.xml"/><Relationship Id="rId24" Type="http://schemas.openxmlformats.org/officeDocument/2006/relationships/ctrlProp" Target="../ctrlProps/ctrlProp92.xml"/><Relationship Id="rId5" Type="http://schemas.openxmlformats.org/officeDocument/2006/relationships/ctrlProp" Target="../ctrlProps/ctrlProp73.xml"/><Relationship Id="rId15" Type="http://schemas.openxmlformats.org/officeDocument/2006/relationships/ctrlProp" Target="../ctrlProps/ctrlProp83.xml"/><Relationship Id="rId23" Type="http://schemas.openxmlformats.org/officeDocument/2006/relationships/ctrlProp" Target="../ctrlProps/ctrlProp91.xml"/><Relationship Id="rId10" Type="http://schemas.openxmlformats.org/officeDocument/2006/relationships/ctrlProp" Target="../ctrlProps/ctrlProp78.xml"/><Relationship Id="rId19" Type="http://schemas.openxmlformats.org/officeDocument/2006/relationships/ctrlProp" Target="../ctrlProps/ctrlProp87.xml"/><Relationship Id="rId4" Type="http://schemas.openxmlformats.org/officeDocument/2006/relationships/ctrlProp" Target="../ctrlProps/ctrlProp72.xml"/><Relationship Id="rId9" Type="http://schemas.openxmlformats.org/officeDocument/2006/relationships/ctrlProp" Target="../ctrlProps/ctrlProp77.xml"/><Relationship Id="rId14" Type="http://schemas.openxmlformats.org/officeDocument/2006/relationships/ctrlProp" Target="../ctrlProps/ctrlProp82.xml"/><Relationship Id="rId22" Type="http://schemas.openxmlformats.org/officeDocument/2006/relationships/ctrlProp" Target="../ctrlProps/ctrlProp90.xml"/></Relationships>
</file>

<file path=xl/worksheets/_rels/sheet5.xml.rels><?xml version="1.0" encoding="UTF-8" standalone="yes"?>
<Relationships xmlns="http://schemas.openxmlformats.org/package/2006/relationships"><Relationship Id="rId8" Type="http://schemas.openxmlformats.org/officeDocument/2006/relationships/ctrlProp" Target="../ctrlProps/ctrlProp98.xml"/><Relationship Id="rId13" Type="http://schemas.openxmlformats.org/officeDocument/2006/relationships/ctrlProp" Target="../ctrlProps/ctrlProp103.xml"/><Relationship Id="rId18" Type="http://schemas.openxmlformats.org/officeDocument/2006/relationships/ctrlProp" Target="../ctrlProps/ctrlProp108.xml"/><Relationship Id="rId26" Type="http://schemas.openxmlformats.org/officeDocument/2006/relationships/comments" Target="../comments4.xml"/><Relationship Id="rId3" Type="http://schemas.openxmlformats.org/officeDocument/2006/relationships/vmlDrawing" Target="../drawings/vmlDrawing5.vml"/><Relationship Id="rId21" Type="http://schemas.openxmlformats.org/officeDocument/2006/relationships/ctrlProp" Target="../ctrlProps/ctrlProp111.xml"/><Relationship Id="rId7" Type="http://schemas.openxmlformats.org/officeDocument/2006/relationships/ctrlProp" Target="../ctrlProps/ctrlProp97.xml"/><Relationship Id="rId12" Type="http://schemas.openxmlformats.org/officeDocument/2006/relationships/ctrlProp" Target="../ctrlProps/ctrlProp102.xml"/><Relationship Id="rId17" Type="http://schemas.openxmlformats.org/officeDocument/2006/relationships/ctrlProp" Target="../ctrlProps/ctrlProp107.xml"/><Relationship Id="rId25" Type="http://schemas.openxmlformats.org/officeDocument/2006/relationships/ctrlProp" Target="../ctrlProps/ctrlProp115.xml"/><Relationship Id="rId2" Type="http://schemas.openxmlformats.org/officeDocument/2006/relationships/drawing" Target="../drawings/drawing5.xml"/><Relationship Id="rId16" Type="http://schemas.openxmlformats.org/officeDocument/2006/relationships/ctrlProp" Target="../ctrlProps/ctrlProp106.xml"/><Relationship Id="rId20" Type="http://schemas.openxmlformats.org/officeDocument/2006/relationships/ctrlProp" Target="../ctrlProps/ctrlProp110.xml"/><Relationship Id="rId1" Type="http://schemas.openxmlformats.org/officeDocument/2006/relationships/printerSettings" Target="../printerSettings/printerSettings5.bin"/><Relationship Id="rId6" Type="http://schemas.openxmlformats.org/officeDocument/2006/relationships/ctrlProp" Target="../ctrlProps/ctrlProp96.xml"/><Relationship Id="rId11" Type="http://schemas.openxmlformats.org/officeDocument/2006/relationships/ctrlProp" Target="../ctrlProps/ctrlProp101.xml"/><Relationship Id="rId24" Type="http://schemas.openxmlformats.org/officeDocument/2006/relationships/ctrlProp" Target="../ctrlProps/ctrlProp114.xml"/><Relationship Id="rId5" Type="http://schemas.openxmlformats.org/officeDocument/2006/relationships/ctrlProp" Target="../ctrlProps/ctrlProp95.xml"/><Relationship Id="rId15" Type="http://schemas.openxmlformats.org/officeDocument/2006/relationships/ctrlProp" Target="../ctrlProps/ctrlProp105.xml"/><Relationship Id="rId23" Type="http://schemas.openxmlformats.org/officeDocument/2006/relationships/ctrlProp" Target="../ctrlProps/ctrlProp113.xml"/><Relationship Id="rId10" Type="http://schemas.openxmlformats.org/officeDocument/2006/relationships/ctrlProp" Target="../ctrlProps/ctrlProp100.xml"/><Relationship Id="rId19" Type="http://schemas.openxmlformats.org/officeDocument/2006/relationships/ctrlProp" Target="../ctrlProps/ctrlProp109.xml"/><Relationship Id="rId4" Type="http://schemas.openxmlformats.org/officeDocument/2006/relationships/ctrlProp" Target="../ctrlProps/ctrlProp94.xml"/><Relationship Id="rId9" Type="http://schemas.openxmlformats.org/officeDocument/2006/relationships/ctrlProp" Target="../ctrlProps/ctrlProp99.xml"/><Relationship Id="rId14" Type="http://schemas.openxmlformats.org/officeDocument/2006/relationships/ctrlProp" Target="../ctrlProps/ctrlProp104.xml"/><Relationship Id="rId22" Type="http://schemas.openxmlformats.org/officeDocument/2006/relationships/ctrlProp" Target="../ctrlProps/ctrlProp11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3"/>
  <dimension ref="A1:Q451"/>
  <sheetViews>
    <sheetView showGridLines="0" workbookViewId="0">
      <pane xSplit="17" ySplit="1" topLeftCell="R2" activePane="bottomRight" state="frozen"/>
      <selection pane="topRight" activeCell="R1" sqref="R1"/>
      <selection pane="bottomLeft" activeCell="A2" sqref="A2"/>
      <selection pane="bottomRight" activeCell="B3" sqref="B3"/>
    </sheetView>
  </sheetViews>
  <sheetFormatPr baseColWidth="10" defaultRowHeight="15" x14ac:dyDescent="0.25"/>
  <cols>
    <col min="1" max="1" width="29" customWidth="1"/>
    <col min="2" max="2" width="17.5703125" bestFit="1" customWidth="1"/>
    <col min="3" max="3" width="34" customWidth="1"/>
    <col min="4" max="4" width="15.42578125" customWidth="1"/>
    <col min="5" max="5" width="10.28515625" hidden="1" customWidth="1"/>
    <col min="6" max="6" width="12.85546875" hidden="1" customWidth="1"/>
    <col min="7" max="7" width="18.42578125" hidden="1" customWidth="1"/>
    <col min="8" max="8" width="11.42578125" customWidth="1"/>
    <col min="9" max="10" width="11.42578125" hidden="1" customWidth="1"/>
    <col min="11" max="11" width="22.140625" customWidth="1"/>
    <col min="12" max="12" width="32.28515625" bestFit="1" customWidth="1"/>
    <col min="13" max="15" width="11.42578125" hidden="1" customWidth="1"/>
    <col min="16" max="16" width="19.140625" bestFit="1" customWidth="1"/>
    <col min="17" max="17" width="18.140625" bestFit="1" customWidth="1"/>
  </cols>
  <sheetData>
    <row r="1" spans="1:17" x14ac:dyDescent="0.25">
      <c r="A1" s="25" t="s">
        <v>27</v>
      </c>
      <c r="B1" s="25" t="s">
        <v>24</v>
      </c>
      <c r="C1" s="48" t="s">
        <v>53</v>
      </c>
      <c r="D1" s="4" t="str">
        <f>IF(AND(E2:E8),"Erreur !","Jours Chômés")</f>
        <v>Jours Chômés</v>
      </c>
      <c r="E1" s="4" t="s">
        <v>1</v>
      </c>
      <c r="F1" s="5" t="s">
        <v>2</v>
      </c>
      <c r="G1" s="6" t="s">
        <v>3</v>
      </c>
      <c r="H1" s="4" t="s">
        <v>4</v>
      </c>
      <c r="I1" s="4" t="s">
        <v>49</v>
      </c>
      <c r="J1" s="4" t="s">
        <v>48</v>
      </c>
      <c r="K1" s="4" t="s">
        <v>5</v>
      </c>
      <c r="M1" s="4" t="s">
        <v>4</v>
      </c>
      <c r="N1" s="4" t="s">
        <v>47</v>
      </c>
      <c r="O1" s="44" t="s">
        <v>50</v>
      </c>
      <c r="P1" s="4" t="s">
        <v>59</v>
      </c>
      <c r="Q1" s="4" t="s">
        <v>60</v>
      </c>
    </row>
    <row r="2" spans="1:17" x14ac:dyDescent="0.25">
      <c r="A2" s="33" t="s">
        <v>28</v>
      </c>
      <c r="B2" s="15">
        <v>302</v>
      </c>
      <c r="C2" s="49">
        <v>42767</v>
      </c>
      <c r="D2" s="7" t="s">
        <v>6</v>
      </c>
      <c r="E2" s="8" t="b">
        <v>0</v>
      </c>
      <c r="F2" s="9" t="str">
        <f>IF(E2,D2,"")</f>
        <v/>
      </c>
      <c r="G2" s="9">
        <f>IF(MONTH(1&amp;Premier_mois)&lt;&gt;1,An+1,An)</f>
        <v>2018</v>
      </c>
      <c r="H2" s="38">
        <f>IF(I2,J2,"")</f>
        <v>43101</v>
      </c>
      <c r="I2" s="13" t="b">
        <v>1</v>
      </c>
      <c r="J2" s="10">
        <f>DATE(G2,1,1)</f>
        <v>43101</v>
      </c>
      <c r="K2" s="11" t="str">
        <f>"Jour de l'an "&amp;G2</f>
        <v>Jour de l'an 2018</v>
      </c>
      <c r="M2" s="45">
        <f>_DD</f>
        <v>42767</v>
      </c>
      <c r="N2" s="46">
        <f t="array" ref="N2">IF(OR(TEXT(WEEKDAY(M2,1),"JJJJ")=Jours_chômés),M2,0)</f>
        <v>0</v>
      </c>
      <c r="O2" s="47" t="str">
        <f>TEXT(WEEKDAY(M2,1),"JJJJ")</f>
        <v>mercredi</v>
      </c>
      <c r="P2" s="13">
        <v>0</v>
      </c>
    </row>
    <row r="3" spans="1:17" x14ac:dyDescent="0.25">
      <c r="A3" s="33" t="s">
        <v>29</v>
      </c>
      <c r="B3" s="15">
        <f>(_DD+_SD)-(WEEKDAY((_DD+_SD),2)-1)</f>
        <v>43066</v>
      </c>
      <c r="C3" s="4" t="s">
        <v>0</v>
      </c>
      <c r="D3" s="7" t="s">
        <v>8</v>
      </c>
      <c r="E3" s="8" t="b">
        <v>0</v>
      </c>
      <c r="F3" s="9" t="str">
        <f t="shared" ref="F3:F8" si="0">IF(E3,D3,"")</f>
        <v/>
      </c>
      <c r="G3" s="9">
        <f>IF(MONTH(DATE(An,3,29.56+0.979*MOD(204-11*MOD(An,19),30)-WEEKDAY(DATE(An,3,28.56+0.979*MOD(204-11*MOD(An,19),30))))+1)&lt;MONTH(1&amp;Premier_mois),An+1,An)</f>
        <v>2017</v>
      </c>
      <c r="H3" s="38">
        <f t="shared" ref="H3:H23" si="1">IF(I3,J3,"")</f>
        <v>42842</v>
      </c>
      <c r="I3" s="13" t="b">
        <v>1</v>
      </c>
      <c r="J3" s="10">
        <f>DATE(G3,3,29.56+0.979*MOD(204-11*MOD(G3,19),30)-WEEKDAY(DATE(G3,3,28.56+0.979*MOD(204-11*MOD(G3,19),30))))+1</f>
        <v>42842</v>
      </c>
      <c r="K3" s="11" t="s">
        <v>9</v>
      </c>
      <c r="M3" s="45">
        <f t="shared" ref="M3:M34" si="2">M2+1</f>
        <v>42768</v>
      </c>
      <c r="N3" s="46">
        <f t="array" ref="N3">IF(OR(TEXT(WEEKDAY(M3,1),"JJJJ")=Jours_chômés),M3,0)</f>
        <v>0</v>
      </c>
      <c r="O3" s="47" t="str">
        <f t="shared" ref="O3:O55" si="3">TEXT(WEEKDAY(M3,1),"JJJJ")</f>
        <v>jeudi</v>
      </c>
    </row>
    <row r="4" spans="1:17" x14ac:dyDescent="0.25">
      <c r="A4" s="33" t="s">
        <v>30</v>
      </c>
      <c r="C4" s="8" t="str">
        <f>TEXT(_DD,"MMMM")</f>
        <v>février</v>
      </c>
      <c r="D4" s="7" t="s">
        <v>10</v>
      </c>
      <c r="E4" s="8" t="b">
        <v>0</v>
      </c>
      <c r="F4" s="9" t="str">
        <f t="shared" si="0"/>
        <v/>
      </c>
      <c r="G4" s="9">
        <f>IF(MONTH(1&amp;Premier_mois)&gt;5,An+1,An)</f>
        <v>2017</v>
      </c>
      <c r="H4" s="38">
        <f t="shared" si="1"/>
        <v>42856</v>
      </c>
      <c r="I4" s="13" t="b">
        <v>1</v>
      </c>
      <c r="J4" s="10">
        <f>DATE(G4,5,1)</f>
        <v>42856</v>
      </c>
      <c r="K4" s="11" t="s">
        <v>11</v>
      </c>
      <c r="M4" s="45">
        <f t="shared" si="2"/>
        <v>42769</v>
      </c>
      <c r="N4" s="46">
        <f t="array" ref="N4">IF(OR(TEXT(WEEKDAY(M4,1),"JJJJ")=Jours_chômés),M4,0)</f>
        <v>0</v>
      </c>
      <c r="O4" s="47" t="str">
        <f t="shared" si="3"/>
        <v>vendredi</v>
      </c>
    </row>
    <row r="5" spans="1:17" x14ac:dyDescent="0.25">
      <c r="A5" s="33" t="s">
        <v>31</v>
      </c>
      <c r="C5" s="4" t="s">
        <v>7</v>
      </c>
      <c r="D5" s="12" t="s">
        <v>12</v>
      </c>
      <c r="E5" s="13" t="b">
        <v>0</v>
      </c>
      <c r="F5" s="14" t="str">
        <f t="shared" si="0"/>
        <v/>
      </c>
      <c r="G5" s="37">
        <f>IF(MONTH(DATE(An,3,29.56+0.979*MOD(204-11*MOD(An,19),30)-WEEKDAY(DATE(An,3,28.56+0.979*MOD(204-11*MOD(An,19),30))))+1+38)&lt;MONTH(1&amp;Premier_mois),An+1,An)</f>
        <v>2017</v>
      </c>
      <c r="H5" s="38">
        <f t="shared" si="1"/>
        <v>42880</v>
      </c>
      <c r="I5" s="13" t="b">
        <v>1</v>
      </c>
      <c r="J5" s="10">
        <f>DATE(G5,3,29.56+0.979*MOD(204-11*MOD(G5,19),30)-WEEKDAY(DATE(G5,3,28.56+0.979*MOD(204-11*MOD(G5,19),30))))+1+38</f>
        <v>42880</v>
      </c>
      <c r="K5" s="11" t="s">
        <v>13</v>
      </c>
      <c r="M5" s="45">
        <f t="shared" si="2"/>
        <v>42770</v>
      </c>
      <c r="N5" s="46">
        <f t="array" ref="N5">IF(OR(TEXT(WEEKDAY(M5,1),"JJJJ")=Jours_chômés),M5,0)</f>
        <v>42770</v>
      </c>
      <c r="O5" s="47" t="str">
        <f t="shared" si="3"/>
        <v>samedi</v>
      </c>
    </row>
    <row r="6" spans="1:17" x14ac:dyDescent="0.25">
      <c r="A6" s="33" t="s">
        <v>32</v>
      </c>
      <c r="C6" s="8">
        <f>YEAR(_DD)</f>
        <v>2017</v>
      </c>
      <c r="D6" s="12" t="s">
        <v>14</v>
      </c>
      <c r="E6" s="13" t="b">
        <v>0</v>
      </c>
      <c r="F6" s="14" t="str">
        <f t="shared" si="0"/>
        <v/>
      </c>
      <c r="G6" s="37">
        <f>IF(MONTH(1&amp;Premier_mois)&gt;5,An+1,An)</f>
        <v>2017</v>
      </c>
      <c r="H6" s="38">
        <f t="shared" si="1"/>
        <v>42863</v>
      </c>
      <c r="I6" s="13" t="b">
        <v>1</v>
      </c>
      <c r="J6" s="10">
        <f>DATE(G6,5,8)</f>
        <v>42863</v>
      </c>
      <c r="K6" s="16" t="s">
        <v>15</v>
      </c>
      <c r="M6" s="45">
        <f t="shared" si="2"/>
        <v>42771</v>
      </c>
      <c r="N6" s="46">
        <f t="array" ref="N6">IF(OR(TEXT(WEEKDAY(M6,1),"JJJJ")=Jours_chômés),M6,0)</f>
        <v>42771</v>
      </c>
      <c r="O6" s="47" t="str">
        <f t="shared" si="3"/>
        <v>dimanche</v>
      </c>
    </row>
    <row r="7" spans="1:17" x14ac:dyDescent="0.25">
      <c r="A7" s="33" t="s">
        <v>33</v>
      </c>
      <c r="C7" s="17"/>
      <c r="D7" s="7" t="s">
        <v>16</v>
      </c>
      <c r="E7" s="18" t="b">
        <v>1</v>
      </c>
      <c r="F7" s="19" t="str">
        <f t="shared" si="0"/>
        <v>Samedi</v>
      </c>
      <c r="G7" s="9">
        <f>IF(MONTH(DATE(An,3,29.56+0.979*MOD(204-11*MOD(An,19),30)-WEEKDAY(DATE(An,3,28.56+0.979*MOD(204-11*MOD(An,19),30))))+1+49)&lt;MONTH(1&amp;Premier_mois),An+1,An)</f>
        <v>2017</v>
      </c>
      <c r="H7" s="38">
        <f t="shared" si="1"/>
        <v>42891</v>
      </c>
      <c r="I7" s="13" t="b">
        <v>1</v>
      </c>
      <c r="J7" s="10">
        <f>DATE(G7,3,29.56+0.979*MOD(204-11*MOD(G7,19),30)-WEEKDAY(DATE(G7,3,28.56+0.979*MOD(204-11*MOD(G7,19),30))))+1+49</f>
        <v>42891</v>
      </c>
      <c r="K7" s="11" t="s">
        <v>17</v>
      </c>
      <c r="M7" s="45">
        <f t="shared" si="2"/>
        <v>42772</v>
      </c>
      <c r="N7" s="46">
        <f t="array" ref="N7">IF(OR(TEXT(WEEKDAY(M7,1),"JJJJ")=Jours_chômés),M7,0)</f>
        <v>0</v>
      </c>
      <c r="O7" s="47" t="str">
        <f t="shared" si="3"/>
        <v>lundi</v>
      </c>
    </row>
    <row r="8" spans="1:17" x14ac:dyDescent="0.25">
      <c r="A8" s="33" t="s">
        <v>34</v>
      </c>
      <c r="C8" s="17"/>
      <c r="D8" s="7" t="s">
        <v>18</v>
      </c>
      <c r="E8" s="18" t="b">
        <v>1</v>
      </c>
      <c r="F8" s="19" t="str">
        <f t="shared" si="0"/>
        <v>Dimanche</v>
      </c>
      <c r="G8" s="9">
        <f>IF(MONTH(1&amp;Premier_mois)&gt;7,An+1,An)</f>
        <v>2017</v>
      </c>
      <c r="H8" s="38">
        <f t="shared" si="1"/>
        <v>42930</v>
      </c>
      <c r="I8" s="13" t="b">
        <v>1</v>
      </c>
      <c r="J8" s="10">
        <f>DATE(G8,7,14)</f>
        <v>42930</v>
      </c>
      <c r="K8" s="11" t="s">
        <v>19</v>
      </c>
      <c r="M8" s="45">
        <f t="shared" si="2"/>
        <v>42773</v>
      </c>
      <c r="N8" s="46">
        <f t="array" ref="N8">IF(OR(TEXT(WEEKDAY(M8,1),"JJJJ")=Jours_chômés),M8,0)</f>
        <v>0</v>
      </c>
      <c r="O8" s="47" t="str">
        <f t="shared" si="3"/>
        <v>mardi</v>
      </c>
    </row>
    <row r="9" spans="1:17" x14ac:dyDescent="0.25">
      <c r="A9" s="33" t="s">
        <v>35</v>
      </c>
      <c r="C9" s="17"/>
      <c r="E9" s="8" t="s">
        <v>20</v>
      </c>
      <c r="F9" s="8">
        <f>MONTH(1&amp;Premier_mois)</f>
        <v>2</v>
      </c>
      <c r="G9" s="9">
        <f>IF(MONTH(1&amp;Premier_mois)&gt;8,An+1,An)</f>
        <v>2017</v>
      </c>
      <c r="H9" s="38">
        <f t="shared" si="1"/>
        <v>42962</v>
      </c>
      <c r="I9" s="13" t="b">
        <v>1</v>
      </c>
      <c r="J9" s="10">
        <f>DATE(G9,8,15)</f>
        <v>42962</v>
      </c>
      <c r="K9" s="11" t="s">
        <v>21</v>
      </c>
      <c r="M9" s="45">
        <f t="shared" si="2"/>
        <v>42774</v>
      </c>
      <c r="N9" s="46">
        <f t="array" ref="N9">IF(OR(TEXT(WEEKDAY(M9,1),"JJJJ")=Jours_chômés),M9,0)</f>
        <v>0</v>
      </c>
      <c r="O9" s="47" t="str">
        <f t="shared" si="3"/>
        <v>mercredi</v>
      </c>
    </row>
    <row r="10" spans="1:17" x14ac:dyDescent="0.25">
      <c r="A10" s="33" t="s">
        <v>36</v>
      </c>
      <c r="C10" s="17"/>
      <c r="D10" s="17"/>
      <c r="E10" s="17"/>
      <c r="F10" s="8" t="str">
        <f>CONCATENATE(IF(E2,"1","0"),IF(E3,"1","0"),IF(E4,"1","0"),IF(E5,"1","0"),IF(E6,"1","0"),IF(E7,"1","0"),IF(E8,"1","0"))</f>
        <v>0000011</v>
      </c>
      <c r="G10" s="9">
        <f>IF(MONTH(1&amp;Premier_mois)&gt;11,An+1,An)</f>
        <v>2017</v>
      </c>
      <c r="H10" s="38">
        <f t="shared" si="1"/>
        <v>43040</v>
      </c>
      <c r="I10" s="13" t="b">
        <v>1</v>
      </c>
      <c r="J10" s="10">
        <f>DATE(G10,11,1)</f>
        <v>43040</v>
      </c>
      <c r="K10" s="11" t="s">
        <v>22</v>
      </c>
      <c r="M10" s="45">
        <f t="shared" si="2"/>
        <v>42775</v>
      </c>
      <c r="N10" s="46">
        <f t="array" ref="N10">IF(OR(TEXT(WEEKDAY(M10,1),"JJJJ")=Jours_chômés),M10,0)</f>
        <v>0</v>
      </c>
      <c r="O10" s="47" t="str">
        <f t="shared" si="3"/>
        <v>jeudi</v>
      </c>
    </row>
    <row r="11" spans="1:17" x14ac:dyDescent="0.25">
      <c r="A11" s="33" t="s">
        <v>37</v>
      </c>
      <c r="C11" s="17"/>
      <c r="D11" s="17"/>
      <c r="E11" s="17"/>
      <c r="F11" s="17"/>
      <c r="G11" s="9">
        <f>IF(MONTH(1&amp;Premier_mois)&gt;11,An+1,An)</f>
        <v>2017</v>
      </c>
      <c r="H11" s="38">
        <f t="shared" si="1"/>
        <v>43050</v>
      </c>
      <c r="I11" s="13" t="b">
        <v>1</v>
      </c>
      <c r="J11" s="10">
        <f>DATE(G11,11,11)</f>
        <v>43050</v>
      </c>
      <c r="K11" s="11" t="str">
        <f>"Armistice "&amp;G11</f>
        <v>Armistice 2017</v>
      </c>
      <c r="M11" s="45">
        <f t="shared" si="2"/>
        <v>42776</v>
      </c>
      <c r="N11" s="46">
        <f t="array" ref="N11">IF(OR(TEXT(WEEKDAY(M11,1),"JJJJ")=Jours_chômés),M11,0)</f>
        <v>0</v>
      </c>
      <c r="O11" s="47" t="str">
        <f t="shared" si="3"/>
        <v>vendredi</v>
      </c>
    </row>
    <row r="12" spans="1:17" x14ac:dyDescent="0.25">
      <c r="A12" s="33" t="s">
        <v>38</v>
      </c>
      <c r="C12" s="17"/>
      <c r="D12" s="17"/>
      <c r="E12" s="17"/>
      <c r="F12" s="17"/>
      <c r="G12" s="17"/>
      <c r="H12" s="38">
        <f t="shared" si="1"/>
        <v>43094</v>
      </c>
      <c r="I12" s="13" t="b">
        <v>1</v>
      </c>
      <c r="J12" s="10">
        <f>DATE(An,12,25)</f>
        <v>43094</v>
      </c>
      <c r="K12" s="11" t="s">
        <v>23</v>
      </c>
      <c r="M12" s="45">
        <f t="shared" si="2"/>
        <v>42777</v>
      </c>
      <c r="N12" s="46">
        <f t="array" ref="N12">IF(OR(TEXT(WEEKDAY(M12,1),"JJJJ")=Jours_chômés),M12,0)</f>
        <v>42777</v>
      </c>
      <c r="O12" s="47" t="str">
        <f t="shared" si="3"/>
        <v>samedi</v>
      </c>
    </row>
    <row r="13" spans="1:17" x14ac:dyDescent="0.25">
      <c r="C13" s="17"/>
      <c r="D13" s="17"/>
      <c r="E13" s="17"/>
      <c r="F13" s="17"/>
      <c r="G13" s="17"/>
      <c r="H13" s="38">
        <f t="shared" si="1"/>
        <v>43466</v>
      </c>
      <c r="I13" s="13" t="b">
        <v>1</v>
      </c>
      <c r="J13" s="10">
        <f>DATE(G2+1,1,1)</f>
        <v>43466</v>
      </c>
      <c r="K13" s="20" t="str">
        <f>"Jour de l'an "&amp;G2+1</f>
        <v>Jour de l'an 2019</v>
      </c>
      <c r="M13" s="45">
        <f t="shared" si="2"/>
        <v>42778</v>
      </c>
      <c r="N13" s="46">
        <f t="array" ref="N13">IF(OR(TEXT(WEEKDAY(M13,1),"JJJJ")=Jours_chômés),M13,0)</f>
        <v>42778</v>
      </c>
      <c r="O13" s="47" t="str">
        <f t="shared" si="3"/>
        <v>dimanche</v>
      </c>
    </row>
    <row r="14" spans="1:17" x14ac:dyDescent="0.25">
      <c r="C14" s="17"/>
      <c r="D14" s="17"/>
      <c r="E14" s="17"/>
      <c r="F14" s="17"/>
      <c r="G14" s="17"/>
      <c r="H14" s="38">
        <f t="shared" si="1"/>
        <v>43192</v>
      </c>
      <c r="I14" s="13" t="b">
        <v>1</v>
      </c>
      <c r="J14" s="10">
        <f>DATE(G3+1,3,29.56+0.979*MOD(204-11*MOD(G3+1,19),30)-WEEKDAY(DATE(G3+1,3,28.56+0.979*MOD(204-11*MOD(G3+1,19),30))))+1</f>
        <v>43192</v>
      </c>
      <c r="K14" s="20" t="s">
        <v>9</v>
      </c>
      <c r="M14" s="45">
        <f t="shared" si="2"/>
        <v>42779</v>
      </c>
      <c r="N14" s="46">
        <f t="array" ref="N14">IF(OR(TEXT(WEEKDAY(M14,1),"JJJJ")=Jours_chômés),M14,0)</f>
        <v>0</v>
      </c>
      <c r="O14" s="47" t="str">
        <f t="shared" si="3"/>
        <v>lundi</v>
      </c>
    </row>
    <row r="15" spans="1:17" x14ac:dyDescent="0.25">
      <c r="C15" s="17"/>
      <c r="D15" s="17"/>
      <c r="E15" s="17"/>
      <c r="F15" s="17"/>
      <c r="G15" s="17"/>
      <c r="H15" s="38">
        <f t="shared" si="1"/>
        <v>43221</v>
      </c>
      <c r="I15" s="13" t="b">
        <v>1</v>
      </c>
      <c r="J15" s="10">
        <f>DATE(G4+1,5,1)</f>
        <v>43221</v>
      </c>
      <c r="K15" s="20" t="s">
        <v>11</v>
      </c>
      <c r="M15" s="45">
        <f t="shared" si="2"/>
        <v>42780</v>
      </c>
      <c r="N15" s="46">
        <f t="array" ref="N15">IF(OR(TEXT(WEEKDAY(M15,1),"JJJJ")=Jours_chômés),M15,0)</f>
        <v>0</v>
      </c>
      <c r="O15" s="47" t="str">
        <f t="shared" si="3"/>
        <v>mardi</v>
      </c>
    </row>
    <row r="16" spans="1:17" x14ac:dyDescent="0.25">
      <c r="C16" s="17"/>
      <c r="D16" s="17"/>
      <c r="E16" s="17"/>
      <c r="F16" s="17"/>
      <c r="G16" s="17"/>
      <c r="H16" s="38">
        <f t="shared" si="1"/>
        <v>43230</v>
      </c>
      <c r="I16" s="13" t="b">
        <v>1</v>
      </c>
      <c r="J16" s="10">
        <f>DATE(G5+1,3,29.56+0.979*MOD(204-11*MOD(G5+1,19),30)-WEEKDAY(DATE(G5+1,3,28.56+0.979*MOD(204-11*MOD(G5+1,19),30))))+1+38</f>
        <v>43230</v>
      </c>
      <c r="K16" s="20" t="s">
        <v>13</v>
      </c>
      <c r="M16" s="45">
        <f t="shared" si="2"/>
        <v>42781</v>
      </c>
      <c r="N16" s="46">
        <f t="array" ref="N16">IF(OR(TEXT(WEEKDAY(M16,1),"JJJJ")=Jours_chômés),M16,0)</f>
        <v>0</v>
      </c>
      <c r="O16" s="47" t="str">
        <f t="shared" si="3"/>
        <v>mercredi</v>
      </c>
    </row>
    <row r="17" spans="3:15" x14ac:dyDescent="0.25">
      <c r="C17" s="17"/>
      <c r="D17" s="17"/>
      <c r="E17" s="17"/>
      <c r="F17" s="17"/>
      <c r="G17" s="17"/>
      <c r="H17" s="38">
        <f t="shared" si="1"/>
        <v>43228</v>
      </c>
      <c r="I17" s="13" t="b">
        <v>1</v>
      </c>
      <c r="J17" s="10">
        <f>DATE(G6+1,5,8)</f>
        <v>43228</v>
      </c>
      <c r="K17" s="20" t="s">
        <v>15</v>
      </c>
      <c r="M17" s="45">
        <f t="shared" si="2"/>
        <v>42782</v>
      </c>
      <c r="N17" s="46">
        <f t="array" ref="N17">IF(OR(TEXT(WEEKDAY(M17,1),"JJJJ")=Jours_chômés),M17,0)</f>
        <v>0</v>
      </c>
      <c r="O17" s="47" t="str">
        <f t="shared" si="3"/>
        <v>jeudi</v>
      </c>
    </row>
    <row r="18" spans="3:15" x14ac:dyDescent="0.25">
      <c r="C18" s="17"/>
      <c r="D18" s="17"/>
      <c r="E18" s="17"/>
      <c r="F18" s="17"/>
      <c r="G18" s="17"/>
      <c r="H18" s="38">
        <f t="shared" si="1"/>
        <v>43241</v>
      </c>
      <c r="I18" s="13" t="b">
        <v>1</v>
      </c>
      <c r="J18" s="10">
        <f>DATE(G7+1,3,29.56+0.979*MOD(204-11*MOD(G7+1,19),30)-WEEKDAY(DATE(G7+18,3,28.56+0.979*MOD(204-11*MOD(G7+1,19),30))))+1+49</f>
        <v>43241</v>
      </c>
      <c r="K18" s="20" t="s">
        <v>17</v>
      </c>
      <c r="M18" s="45">
        <f t="shared" si="2"/>
        <v>42783</v>
      </c>
      <c r="N18" s="46">
        <f t="array" ref="N18">IF(OR(TEXT(WEEKDAY(M18,1),"JJJJ")=Jours_chômés),M18,0)</f>
        <v>0</v>
      </c>
      <c r="O18" s="47" t="str">
        <f t="shared" si="3"/>
        <v>vendredi</v>
      </c>
    </row>
    <row r="19" spans="3:15" x14ac:dyDescent="0.25">
      <c r="C19" s="17"/>
      <c r="D19" s="17"/>
      <c r="E19" s="17"/>
      <c r="F19" s="17"/>
      <c r="G19" s="17"/>
      <c r="H19" s="38">
        <f t="shared" si="1"/>
        <v>43295</v>
      </c>
      <c r="I19" s="13" t="b">
        <v>1</v>
      </c>
      <c r="J19" s="10">
        <f>DATE(G8+1,7,14)</f>
        <v>43295</v>
      </c>
      <c r="K19" s="20" t="s">
        <v>19</v>
      </c>
      <c r="M19" s="45">
        <f t="shared" si="2"/>
        <v>42784</v>
      </c>
      <c r="N19" s="46">
        <f t="array" ref="N19">IF(OR(TEXT(WEEKDAY(M19,1),"JJJJ")=Jours_chômés),M19,0)</f>
        <v>42784</v>
      </c>
      <c r="O19" s="47" t="str">
        <f t="shared" si="3"/>
        <v>samedi</v>
      </c>
    </row>
    <row r="20" spans="3:15" x14ac:dyDescent="0.25">
      <c r="C20" s="17"/>
      <c r="D20" s="17"/>
      <c r="E20" s="17"/>
      <c r="F20" s="17"/>
      <c r="G20" s="17"/>
      <c r="H20" s="38">
        <f t="shared" si="1"/>
        <v>43327</v>
      </c>
      <c r="I20" s="13" t="b">
        <v>1</v>
      </c>
      <c r="J20" s="10">
        <f>DATE(G9+1,8,15)</f>
        <v>43327</v>
      </c>
      <c r="K20" s="20" t="s">
        <v>21</v>
      </c>
      <c r="M20" s="45">
        <f t="shared" si="2"/>
        <v>42785</v>
      </c>
      <c r="N20" s="46">
        <f t="array" ref="N20">IF(OR(TEXT(WEEKDAY(M20,1),"JJJJ")=Jours_chômés),M20,0)</f>
        <v>42785</v>
      </c>
      <c r="O20" s="47" t="str">
        <f t="shared" si="3"/>
        <v>dimanche</v>
      </c>
    </row>
    <row r="21" spans="3:15" x14ac:dyDescent="0.25">
      <c r="C21" s="17"/>
      <c r="D21" s="17"/>
      <c r="E21" s="17"/>
      <c r="F21" s="17"/>
      <c r="G21" s="17"/>
      <c r="H21" s="38">
        <f t="shared" si="1"/>
        <v>43405</v>
      </c>
      <c r="I21" s="13" t="b">
        <v>1</v>
      </c>
      <c r="J21" s="10">
        <f>DATE(G10+1,11,1)</f>
        <v>43405</v>
      </c>
      <c r="K21" s="20" t="s">
        <v>22</v>
      </c>
      <c r="M21" s="45">
        <f t="shared" si="2"/>
        <v>42786</v>
      </c>
      <c r="N21" s="46">
        <f t="array" ref="N21">IF(OR(TEXT(WEEKDAY(M21,1),"JJJJ")=Jours_chômés),M21,0)</f>
        <v>0</v>
      </c>
      <c r="O21" s="47" t="str">
        <f t="shared" si="3"/>
        <v>lundi</v>
      </c>
    </row>
    <row r="22" spans="3:15" x14ac:dyDescent="0.25">
      <c r="C22" s="17"/>
      <c r="D22" s="17"/>
      <c r="E22" s="17"/>
      <c r="F22" s="17"/>
      <c r="G22" s="17"/>
      <c r="H22" s="38">
        <f t="shared" si="1"/>
        <v>43415</v>
      </c>
      <c r="I22" s="13" t="b">
        <v>1</v>
      </c>
      <c r="J22" s="10">
        <f>DATE(G11+1,11,11)</f>
        <v>43415</v>
      </c>
      <c r="K22" s="20" t="str">
        <f>"Armistice "&amp;G11+1</f>
        <v>Armistice 2018</v>
      </c>
      <c r="M22" s="45">
        <f t="shared" si="2"/>
        <v>42787</v>
      </c>
      <c r="N22" s="46">
        <f t="array" ref="N22">IF(OR(TEXT(WEEKDAY(M22,1),"JJJJ")=Jours_chômés),M22,0)</f>
        <v>0</v>
      </c>
      <c r="O22" s="47" t="str">
        <f t="shared" si="3"/>
        <v>mardi</v>
      </c>
    </row>
    <row r="23" spans="3:15" x14ac:dyDescent="0.25">
      <c r="C23" s="17"/>
      <c r="D23" s="17"/>
      <c r="E23" s="17"/>
      <c r="F23" s="17"/>
      <c r="G23" s="17"/>
      <c r="H23" s="38">
        <f t="shared" si="1"/>
        <v>43459</v>
      </c>
      <c r="I23" s="13" t="b">
        <v>1</v>
      </c>
      <c r="J23" s="10">
        <f>DATE(An+1,12,25)</f>
        <v>43459</v>
      </c>
      <c r="K23" s="20" t="s">
        <v>23</v>
      </c>
      <c r="M23" s="45">
        <f t="shared" si="2"/>
        <v>42788</v>
      </c>
      <c r="N23" s="46">
        <f t="array" ref="N23">IF(OR(TEXT(WEEKDAY(M23,1),"JJJJ")=Jours_chômés),M23,0)</f>
        <v>0</v>
      </c>
      <c r="O23" s="47" t="str">
        <f t="shared" si="3"/>
        <v>mercredi</v>
      </c>
    </row>
    <row r="24" spans="3:15" x14ac:dyDescent="0.25">
      <c r="C24" s="17"/>
      <c r="D24" s="17"/>
      <c r="E24" s="17"/>
      <c r="F24" s="17"/>
      <c r="G24" s="17"/>
      <c r="H24" s="21"/>
      <c r="I24" s="39"/>
      <c r="J24" s="40"/>
      <c r="K24" s="22"/>
      <c r="M24" s="45">
        <f t="shared" si="2"/>
        <v>42789</v>
      </c>
      <c r="N24" s="46">
        <f t="array" ref="N24">IF(OR(TEXT(WEEKDAY(M24,1),"JJJJ")=Jours_chômés),M24,0)</f>
        <v>0</v>
      </c>
      <c r="O24" s="47" t="str">
        <f t="shared" si="3"/>
        <v>jeudi</v>
      </c>
    </row>
    <row r="25" spans="3:15" x14ac:dyDescent="0.25">
      <c r="C25" s="17"/>
      <c r="D25" s="17"/>
      <c r="E25" s="17"/>
      <c r="F25" s="17"/>
      <c r="G25" s="17"/>
      <c r="H25" s="21"/>
      <c r="I25" s="41"/>
      <c r="J25" s="42"/>
      <c r="K25" s="22"/>
      <c r="M25" s="45">
        <f t="shared" si="2"/>
        <v>42790</v>
      </c>
      <c r="N25" s="46">
        <f t="array" ref="N25">IF(OR(TEXT(WEEKDAY(M25,1),"JJJJ")=Jours_chômés),M25,0)</f>
        <v>0</v>
      </c>
      <c r="O25" s="47" t="str">
        <f t="shared" si="3"/>
        <v>vendredi</v>
      </c>
    </row>
    <row r="26" spans="3:15" x14ac:dyDescent="0.25">
      <c r="C26" s="17"/>
      <c r="D26" s="17"/>
      <c r="E26" s="17"/>
      <c r="F26" s="17"/>
      <c r="G26" s="17"/>
      <c r="H26" s="21"/>
      <c r="I26" s="41"/>
      <c r="J26" s="42"/>
      <c r="K26" s="22"/>
      <c r="M26" s="45">
        <f t="shared" si="2"/>
        <v>42791</v>
      </c>
      <c r="N26" s="46">
        <f t="array" ref="N26">IF(OR(TEXT(WEEKDAY(M26,1),"JJJJ")=Jours_chômés),M26,0)</f>
        <v>42791</v>
      </c>
      <c r="O26" s="47" t="str">
        <f t="shared" si="3"/>
        <v>samedi</v>
      </c>
    </row>
    <row r="27" spans="3:15" x14ac:dyDescent="0.25">
      <c r="C27" s="17"/>
      <c r="D27" s="17"/>
      <c r="E27" s="17"/>
      <c r="F27" s="17"/>
      <c r="G27" s="17"/>
      <c r="H27" s="21"/>
      <c r="I27" s="41"/>
      <c r="J27" s="42"/>
      <c r="K27" s="22"/>
      <c r="M27" s="45">
        <f t="shared" si="2"/>
        <v>42792</v>
      </c>
      <c r="N27" s="46">
        <f t="array" ref="N27">IF(OR(TEXT(WEEKDAY(M27,1),"JJJJ")=Jours_chômés),M27,0)</f>
        <v>42792</v>
      </c>
      <c r="O27" s="47" t="str">
        <f t="shared" si="3"/>
        <v>dimanche</v>
      </c>
    </row>
    <row r="28" spans="3:15" x14ac:dyDescent="0.25">
      <c r="C28" s="17"/>
      <c r="D28" s="17"/>
      <c r="E28" s="17"/>
      <c r="F28" s="17"/>
      <c r="G28" s="17"/>
      <c r="H28" s="21"/>
      <c r="I28" s="41"/>
      <c r="J28" s="42"/>
      <c r="K28" s="22"/>
      <c r="M28" s="45">
        <f t="shared" si="2"/>
        <v>42793</v>
      </c>
      <c r="N28" s="46">
        <f t="array" ref="N28">IF(OR(TEXT(WEEKDAY(M28,1),"JJJJ")=Jours_chômés),M28,0)</f>
        <v>0</v>
      </c>
      <c r="O28" s="47" t="str">
        <f t="shared" si="3"/>
        <v>lundi</v>
      </c>
    </row>
    <row r="29" spans="3:15" x14ac:dyDescent="0.25">
      <c r="C29" s="17"/>
      <c r="D29" s="17"/>
      <c r="E29" s="17"/>
      <c r="F29" s="17"/>
      <c r="G29" s="17"/>
      <c r="H29" s="21"/>
      <c r="I29" s="41"/>
      <c r="J29" s="42"/>
      <c r="K29" s="22"/>
      <c r="M29" s="45">
        <f t="shared" si="2"/>
        <v>42794</v>
      </c>
      <c r="N29" s="46">
        <f t="array" ref="N29">IF(OR(TEXT(WEEKDAY(M29,1),"JJJJ")=Jours_chômés),M29,0)</f>
        <v>0</v>
      </c>
      <c r="O29" s="47" t="str">
        <f t="shared" si="3"/>
        <v>mardi</v>
      </c>
    </row>
    <row r="30" spans="3:15" x14ac:dyDescent="0.25">
      <c r="D30" s="17"/>
      <c r="E30" s="17"/>
      <c r="F30" s="17"/>
      <c r="G30" s="17"/>
      <c r="H30" s="21"/>
      <c r="I30" s="41"/>
      <c r="J30" s="42"/>
      <c r="K30" s="22"/>
      <c r="M30" s="45">
        <f t="shared" si="2"/>
        <v>42795</v>
      </c>
      <c r="N30" s="46">
        <f t="array" ref="N30">IF(OR(TEXT(WEEKDAY(M30,1),"JJJJ")=Jours_chômés),M30,0)</f>
        <v>0</v>
      </c>
      <c r="O30" s="47" t="str">
        <f t="shared" si="3"/>
        <v>mercredi</v>
      </c>
    </row>
    <row r="31" spans="3:15" x14ac:dyDescent="0.25">
      <c r="D31" s="17"/>
      <c r="E31" s="17"/>
      <c r="F31" s="17"/>
      <c r="H31" s="21"/>
      <c r="I31" s="41"/>
      <c r="J31" s="42"/>
      <c r="K31" s="22"/>
      <c r="M31" s="45">
        <f t="shared" si="2"/>
        <v>42796</v>
      </c>
      <c r="N31" s="46">
        <f t="array" ref="N31">IF(OR(TEXT(WEEKDAY(M31,1),"JJJJ")=Jours_chômés),M31,0)</f>
        <v>0</v>
      </c>
      <c r="O31" s="47" t="str">
        <f t="shared" si="3"/>
        <v>jeudi</v>
      </c>
    </row>
    <row r="32" spans="3:15" x14ac:dyDescent="0.25">
      <c r="H32" s="21"/>
      <c r="I32" s="41"/>
      <c r="J32" s="42"/>
      <c r="K32" s="22"/>
      <c r="M32" s="45">
        <f t="shared" si="2"/>
        <v>42797</v>
      </c>
      <c r="N32" s="46">
        <f t="array" ref="N32">IF(OR(TEXT(WEEKDAY(M32,1),"JJJJ")=Jours_chômés),M32,0)</f>
        <v>0</v>
      </c>
      <c r="O32" s="47" t="str">
        <f t="shared" si="3"/>
        <v>vendredi</v>
      </c>
    </row>
    <row r="33" spans="8:15" x14ac:dyDescent="0.25">
      <c r="H33" s="21"/>
      <c r="I33" s="41"/>
      <c r="J33" s="42"/>
      <c r="K33" s="22"/>
      <c r="M33" s="45">
        <f t="shared" si="2"/>
        <v>42798</v>
      </c>
      <c r="N33" s="46">
        <f t="array" ref="N33">IF(OR(TEXT(WEEKDAY(M33,1),"JJJJ")=Jours_chômés),M33,0)</f>
        <v>42798</v>
      </c>
      <c r="O33" s="47" t="str">
        <f t="shared" si="3"/>
        <v>samedi</v>
      </c>
    </row>
    <row r="34" spans="8:15" x14ac:dyDescent="0.25">
      <c r="H34" s="21"/>
      <c r="I34" s="41"/>
      <c r="J34" s="42"/>
      <c r="K34" s="22"/>
      <c r="M34" s="45">
        <f t="shared" si="2"/>
        <v>42799</v>
      </c>
      <c r="N34" s="46">
        <f t="array" ref="N34">IF(OR(TEXT(WEEKDAY(M34,1),"JJJJ")=Jours_chômés),M34,0)</f>
        <v>42799</v>
      </c>
      <c r="O34" s="47" t="str">
        <f t="shared" si="3"/>
        <v>dimanche</v>
      </c>
    </row>
    <row r="35" spans="8:15" x14ac:dyDescent="0.25">
      <c r="H35" s="21"/>
      <c r="I35" s="41"/>
      <c r="J35" s="42"/>
      <c r="K35" s="22"/>
      <c r="M35" s="45">
        <f t="shared" ref="M35:M98" si="4">M34+1</f>
        <v>42800</v>
      </c>
      <c r="N35" s="46">
        <f t="array" ref="N35">IF(OR(TEXT(WEEKDAY(M35,1),"JJJJ")=Jours_chômés),M35,0)</f>
        <v>0</v>
      </c>
      <c r="O35" s="47" t="str">
        <f t="shared" si="3"/>
        <v>lundi</v>
      </c>
    </row>
    <row r="36" spans="8:15" x14ac:dyDescent="0.25">
      <c r="H36" s="21"/>
      <c r="I36" s="41"/>
      <c r="J36" s="42"/>
      <c r="K36" s="22"/>
      <c r="M36" s="45">
        <f t="shared" si="4"/>
        <v>42801</v>
      </c>
      <c r="N36" s="46">
        <f t="array" ref="N36">IF(OR(TEXT(WEEKDAY(M36,1),"JJJJ")=Jours_chômés),M36,0)</f>
        <v>0</v>
      </c>
      <c r="O36" s="47" t="str">
        <f t="shared" si="3"/>
        <v>mardi</v>
      </c>
    </row>
    <row r="37" spans="8:15" x14ac:dyDescent="0.25">
      <c r="H37" s="21"/>
      <c r="I37" s="41"/>
      <c r="J37" s="42"/>
      <c r="K37" s="22"/>
      <c r="M37" s="45">
        <f t="shared" si="4"/>
        <v>42802</v>
      </c>
      <c r="N37" s="46">
        <f t="array" ref="N37">IF(OR(TEXT(WEEKDAY(M37,1),"JJJJ")=Jours_chômés),M37,0)</f>
        <v>0</v>
      </c>
      <c r="O37" s="47" t="str">
        <f t="shared" si="3"/>
        <v>mercredi</v>
      </c>
    </row>
    <row r="38" spans="8:15" x14ac:dyDescent="0.25">
      <c r="H38" s="21"/>
      <c r="I38" s="41"/>
      <c r="J38" s="42"/>
      <c r="K38" s="22"/>
      <c r="M38" s="45">
        <f t="shared" si="4"/>
        <v>42803</v>
      </c>
      <c r="N38" s="46">
        <f t="array" ref="N38">IF(OR(TEXT(WEEKDAY(M38,1),"JJJJ")=Jours_chômés),M38,0)</f>
        <v>0</v>
      </c>
      <c r="O38" s="47" t="str">
        <f t="shared" si="3"/>
        <v>jeudi</v>
      </c>
    </row>
    <row r="39" spans="8:15" x14ac:dyDescent="0.25">
      <c r="H39" s="21"/>
      <c r="I39" s="41"/>
      <c r="J39" s="42"/>
      <c r="K39" s="22"/>
      <c r="M39" s="45">
        <f t="shared" si="4"/>
        <v>42804</v>
      </c>
      <c r="N39" s="46">
        <f t="array" ref="N39">IF(OR(TEXT(WEEKDAY(M39,1),"JJJJ")=Jours_chômés),M39,0)</f>
        <v>0</v>
      </c>
      <c r="O39" s="47" t="str">
        <f t="shared" si="3"/>
        <v>vendredi</v>
      </c>
    </row>
    <row r="40" spans="8:15" x14ac:dyDescent="0.25">
      <c r="H40" s="21"/>
      <c r="I40" s="41"/>
      <c r="J40" s="42"/>
      <c r="K40" s="22"/>
      <c r="M40" s="45">
        <f t="shared" si="4"/>
        <v>42805</v>
      </c>
      <c r="N40" s="46">
        <f t="array" ref="N40">IF(OR(TEXT(WEEKDAY(M40,1),"JJJJ")=Jours_chômés),M40,0)</f>
        <v>42805</v>
      </c>
      <c r="O40" s="47" t="str">
        <f t="shared" si="3"/>
        <v>samedi</v>
      </c>
    </row>
    <row r="41" spans="8:15" x14ac:dyDescent="0.25">
      <c r="H41" s="21"/>
      <c r="I41" s="41"/>
      <c r="J41" s="42"/>
      <c r="K41" s="22"/>
      <c r="M41" s="45">
        <f t="shared" si="4"/>
        <v>42806</v>
      </c>
      <c r="N41" s="46">
        <f t="array" ref="N41">IF(OR(TEXT(WEEKDAY(M41,1),"JJJJ")=Jours_chômés),M41,0)</f>
        <v>42806</v>
      </c>
      <c r="O41" s="47" t="str">
        <f t="shared" si="3"/>
        <v>dimanche</v>
      </c>
    </row>
    <row r="42" spans="8:15" x14ac:dyDescent="0.25">
      <c r="H42" s="21"/>
      <c r="I42" s="41"/>
      <c r="J42" s="42"/>
      <c r="K42" s="22"/>
      <c r="M42" s="45">
        <f t="shared" si="4"/>
        <v>42807</v>
      </c>
      <c r="N42" s="46">
        <f t="array" ref="N42">IF(OR(TEXT(WEEKDAY(M42,1),"JJJJ")=Jours_chômés),M42,0)</f>
        <v>0</v>
      </c>
      <c r="O42" s="47" t="str">
        <f t="shared" si="3"/>
        <v>lundi</v>
      </c>
    </row>
    <row r="43" spans="8:15" x14ac:dyDescent="0.25">
      <c r="H43" s="21"/>
      <c r="I43" s="41"/>
      <c r="J43" s="42"/>
      <c r="K43" s="22"/>
      <c r="M43" s="45">
        <f t="shared" si="4"/>
        <v>42808</v>
      </c>
      <c r="N43" s="46">
        <f t="array" ref="N43">IF(OR(TEXT(WEEKDAY(M43,1),"JJJJ")=Jours_chômés),M43,0)</f>
        <v>0</v>
      </c>
      <c r="O43" s="47" t="str">
        <f t="shared" si="3"/>
        <v>mardi</v>
      </c>
    </row>
    <row r="44" spans="8:15" x14ac:dyDescent="0.25">
      <c r="H44" s="21"/>
      <c r="I44" s="41"/>
      <c r="J44" s="42"/>
      <c r="K44" s="22"/>
      <c r="M44" s="45">
        <f t="shared" si="4"/>
        <v>42809</v>
      </c>
      <c r="N44" s="46">
        <f t="array" ref="N44">IF(OR(TEXT(WEEKDAY(M44,1),"JJJJ")=Jours_chômés),M44,0)</f>
        <v>0</v>
      </c>
      <c r="O44" s="47" t="str">
        <f t="shared" si="3"/>
        <v>mercredi</v>
      </c>
    </row>
    <row r="45" spans="8:15" x14ac:dyDescent="0.25">
      <c r="H45" s="21"/>
      <c r="I45" s="41"/>
      <c r="J45" s="42"/>
      <c r="K45" s="22"/>
      <c r="M45" s="45">
        <f t="shared" si="4"/>
        <v>42810</v>
      </c>
      <c r="N45" s="46">
        <f t="array" ref="N45">IF(OR(TEXT(WEEKDAY(M45,1),"JJJJ")=Jours_chômés),M45,0)</f>
        <v>0</v>
      </c>
      <c r="O45" s="47" t="str">
        <f t="shared" si="3"/>
        <v>jeudi</v>
      </c>
    </row>
    <row r="46" spans="8:15" x14ac:dyDescent="0.25">
      <c r="H46" s="21"/>
      <c r="I46" s="41"/>
      <c r="J46" s="42"/>
      <c r="K46" s="22"/>
      <c r="M46" s="45">
        <f t="shared" si="4"/>
        <v>42811</v>
      </c>
      <c r="N46" s="46">
        <f t="array" ref="N46">IF(OR(TEXT(WEEKDAY(M46,1),"JJJJ")=Jours_chômés),M46,0)</f>
        <v>0</v>
      </c>
      <c r="O46" s="47" t="str">
        <f t="shared" si="3"/>
        <v>vendredi</v>
      </c>
    </row>
    <row r="47" spans="8:15" x14ac:dyDescent="0.25">
      <c r="H47" s="21"/>
      <c r="I47" s="41"/>
      <c r="J47" s="42"/>
      <c r="K47" s="22"/>
      <c r="M47" s="45">
        <f t="shared" si="4"/>
        <v>42812</v>
      </c>
      <c r="N47" s="46">
        <f t="array" ref="N47">IF(OR(TEXT(WEEKDAY(M47,1),"JJJJ")=Jours_chômés),M47,0)</f>
        <v>42812</v>
      </c>
      <c r="O47" s="47" t="str">
        <f t="shared" si="3"/>
        <v>samedi</v>
      </c>
    </row>
    <row r="48" spans="8:15" x14ac:dyDescent="0.25">
      <c r="H48" s="21"/>
      <c r="I48" s="41"/>
      <c r="J48" s="42"/>
      <c r="K48" s="22"/>
      <c r="M48" s="45">
        <f t="shared" si="4"/>
        <v>42813</v>
      </c>
      <c r="N48" s="46">
        <f t="array" ref="N48">IF(OR(TEXT(WEEKDAY(M48,1),"JJJJ")=Jours_chômés),M48,0)</f>
        <v>42813</v>
      </c>
      <c r="O48" s="47" t="str">
        <f t="shared" si="3"/>
        <v>dimanche</v>
      </c>
    </row>
    <row r="49" spans="8:15" x14ac:dyDescent="0.25">
      <c r="H49" s="21"/>
      <c r="I49" s="41"/>
      <c r="J49" s="42"/>
      <c r="K49" s="22"/>
      <c r="M49" s="45">
        <f t="shared" si="4"/>
        <v>42814</v>
      </c>
      <c r="N49" s="46">
        <f t="array" ref="N49">IF(OR(TEXT(WEEKDAY(M49,1),"JJJJ")=Jours_chômés),M49,0)</f>
        <v>0</v>
      </c>
      <c r="O49" s="47" t="str">
        <f t="shared" si="3"/>
        <v>lundi</v>
      </c>
    </row>
    <row r="50" spans="8:15" x14ac:dyDescent="0.25">
      <c r="H50" s="21"/>
      <c r="I50" s="41"/>
      <c r="J50" s="42"/>
      <c r="K50" s="22"/>
      <c r="M50" s="45">
        <f t="shared" si="4"/>
        <v>42815</v>
      </c>
      <c r="N50" s="46">
        <f t="array" ref="N50">IF(OR(TEXT(WEEKDAY(M50,1),"JJJJ")=Jours_chômés),M50,0)</f>
        <v>0</v>
      </c>
      <c r="O50" s="47" t="str">
        <f t="shared" si="3"/>
        <v>mardi</v>
      </c>
    </row>
    <row r="51" spans="8:15" x14ac:dyDescent="0.25">
      <c r="H51" s="21"/>
      <c r="I51" s="41"/>
      <c r="J51" s="42"/>
      <c r="K51" s="22"/>
      <c r="M51" s="45">
        <f t="shared" si="4"/>
        <v>42816</v>
      </c>
      <c r="N51" s="46">
        <f t="array" ref="N51">IF(OR(TEXT(WEEKDAY(M51,1),"JJJJ")=Jours_chômés),M51,0)</f>
        <v>0</v>
      </c>
      <c r="O51" s="47" t="str">
        <f t="shared" si="3"/>
        <v>mercredi</v>
      </c>
    </row>
    <row r="52" spans="8:15" x14ac:dyDescent="0.25">
      <c r="H52" s="21"/>
      <c r="I52" s="41"/>
      <c r="J52" s="42"/>
      <c r="K52" s="22"/>
      <c r="M52" s="45">
        <f t="shared" si="4"/>
        <v>42817</v>
      </c>
      <c r="N52" s="46">
        <f t="array" ref="N52">IF(OR(TEXT(WEEKDAY(M52,1),"JJJJ")=Jours_chômés),M52,0)</f>
        <v>0</v>
      </c>
      <c r="O52" s="47" t="str">
        <f t="shared" si="3"/>
        <v>jeudi</v>
      </c>
    </row>
    <row r="53" spans="8:15" x14ac:dyDescent="0.25">
      <c r="H53" s="21"/>
      <c r="I53" s="41"/>
      <c r="J53" s="42"/>
      <c r="K53" s="22"/>
      <c r="M53" s="45">
        <f t="shared" si="4"/>
        <v>42818</v>
      </c>
      <c r="N53" s="46">
        <f t="array" ref="N53">IF(OR(TEXT(WEEKDAY(M53,1),"JJJJ")=Jours_chômés),M53,0)</f>
        <v>0</v>
      </c>
      <c r="O53" s="47" t="str">
        <f t="shared" si="3"/>
        <v>vendredi</v>
      </c>
    </row>
    <row r="54" spans="8:15" x14ac:dyDescent="0.25">
      <c r="H54" s="21"/>
      <c r="I54" s="41"/>
      <c r="J54" s="42"/>
      <c r="K54" s="22"/>
      <c r="M54" s="45">
        <f t="shared" si="4"/>
        <v>42819</v>
      </c>
      <c r="N54" s="46">
        <f t="array" ref="N54">IF(OR(TEXT(WEEKDAY(M54,1),"JJJJ")=Jours_chômés),M54,0)</f>
        <v>42819</v>
      </c>
      <c r="O54" s="47" t="str">
        <f t="shared" si="3"/>
        <v>samedi</v>
      </c>
    </row>
    <row r="55" spans="8:15" x14ac:dyDescent="0.25">
      <c r="H55" s="21"/>
      <c r="I55" s="41"/>
      <c r="J55" s="42"/>
      <c r="K55" s="22"/>
      <c r="M55" s="45">
        <f t="shared" si="4"/>
        <v>42820</v>
      </c>
      <c r="N55" s="46">
        <f t="array" ref="N55">IF(OR(TEXT(WEEKDAY(M55,1),"JJJJ")=Jours_chômés),M55,0)</f>
        <v>42820</v>
      </c>
      <c r="O55" s="47" t="str">
        <f t="shared" si="3"/>
        <v>dimanche</v>
      </c>
    </row>
    <row r="56" spans="8:15" x14ac:dyDescent="0.25">
      <c r="H56" s="21"/>
      <c r="I56" s="41"/>
      <c r="J56" s="42"/>
      <c r="K56" s="22"/>
      <c r="M56" s="45">
        <f t="shared" si="4"/>
        <v>42821</v>
      </c>
      <c r="N56" s="46">
        <f t="array" ref="N56">IF(OR(TEXT(WEEKDAY(M56,1),"JJJJ")=Jours_chômés),M56,0)</f>
        <v>0</v>
      </c>
      <c r="O56" s="47" t="str">
        <f t="shared" ref="O56:O119" si="5">TEXT(WEEKDAY(M56,1),"JJJJ")</f>
        <v>lundi</v>
      </c>
    </row>
    <row r="57" spans="8:15" x14ac:dyDescent="0.25">
      <c r="H57" s="21"/>
      <c r="I57" s="41"/>
      <c r="J57" s="42"/>
      <c r="K57" s="22"/>
      <c r="M57" s="45">
        <f t="shared" si="4"/>
        <v>42822</v>
      </c>
      <c r="N57" s="46">
        <f t="array" ref="N57">IF(OR(TEXT(WEEKDAY(M57,1),"JJJJ")=Jours_chômés),M57,0)</f>
        <v>0</v>
      </c>
      <c r="O57" s="47" t="str">
        <f t="shared" si="5"/>
        <v>mardi</v>
      </c>
    </row>
    <row r="58" spans="8:15" x14ac:dyDescent="0.25">
      <c r="H58" s="21"/>
      <c r="I58" s="41"/>
      <c r="J58" s="42"/>
      <c r="K58" s="22"/>
      <c r="M58" s="45">
        <f t="shared" si="4"/>
        <v>42823</v>
      </c>
      <c r="N58" s="46">
        <f t="array" ref="N58">IF(OR(TEXT(WEEKDAY(M58,1),"JJJJ")=Jours_chômés),M58,0)</f>
        <v>0</v>
      </c>
      <c r="O58" s="47" t="str">
        <f t="shared" si="5"/>
        <v>mercredi</v>
      </c>
    </row>
    <row r="59" spans="8:15" x14ac:dyDescent="0.25">
      <c r="H59" s="21"/>
      <c r="I59" s="41"/>
      <c r="J59" s="42"/>
      <c r="K59" s="22"/>
      <c r="M59" s="45">
        <f t="shared" si="4"/>
        <v>42824</v>
      </c>
      <c r="N59" s="46">
        <f t="array" ref="N59">IF(OR(TEXT(WEEKDAY(M59,1),"JJJJ")=Jours_chômés),M59,0)</f>
        <v>0</v>
      </c>
      <c r="O59" s="47" t="str">
        <f t="shared" si="5"/>
        <v>jeudi</v>
      </c>
    </row>
    <row r="60" spans="8:15" x14ac:dyDescent="0.25">
      <c r="H60" s="21"/>
      <c r="I60" s="41"/>
      <c r="J60" s="42"/>
      <c r="K60" s="22"/>
      <c r="M60" s="45">
        <f t="shared" si="4"/>
        <v>42825</v>
      </c>
      <c r="N60" s="46">
        <f t="array" ref="N60">IF(OR(TEXT(WEEKDAY(M60,1),"JJJJ")=Jours_chômés),M60,0)</f>
        <v>0</v>
      </c>
      <c r="O60" s="47" t="str">
        <f t="shared" si="5"/>
        <v>vendredi</v>
      </c>
    </row>
    <row r="61" spans="8:15" x14ac:dyDescent="0.25">
      <c r="H61" s="21"/>
      <c r="I61" s="41"/>
      <c r="J61" s="42"/>
      <c r="K61" s="22"/>
      <c r="M61" s="45">
        <f t="shared" si="4"/>
        <v>42826</v>
      </c>
      <c r="N61" s="46">
        <f t="array" ref="N61">IF(OR(TEXT(WEEKDAY(M61,1),"JJJJ")=Jours_chômés),M61,0)</f>
        <v>42826</v>
      </c>
      <c r="O61" s="47" t="str">
        <f t="shared" si="5"/>
        <v>samedi</v>
      </c>
    </row>
    <row r="62" spans="8:15" x14ac:dyDescent="0.25">
      <c r="H62" s="21"/>
      <c r="I62" s="41"/>
      <c r="J62" s="42"/>
      <c r="K62" s="22"/>
      <c r="M62" s="45">
        <f t="shared" si="4"/>
        <v>42827</v>
      </c>
      <c r="N62" s="46">
        <f t="array" ref="N62">IF(OR(TEXT(WEEKDAY(M62,1),"JJJJ")=Jours_chômés),M62,0)</f>
        <v>42827</v>
      </c>
      <c r="O62" s="47" t="str">
        <f t="shared" si="5"/>
        <v>dimanche</v>
      </c>
    </row>
    <row r="63" spans="8:15" x14ac:dyDescent="0.25">
      <c r="H63" s="21"/>
      <c r="I63" s="41"/>
      <c r="J63" s="42"/>
      <c r="K63" s="22"/>
      <c r="M63" s="45">
        <f t="shared" si="4"/>
        <v>42828</v>
      </c>
      <c r="N63" s="46">
        <f t="array" ref="N63">IF(OR(TEXT(WEEKDAY(M63,1),"JJJJ")=Jours_chômés),M63,0)</f>
        <v>0</v>
      </c>
      <c r="O63" s="47" t="str">
        <f t="shared" si="5"/>
        <v>lundi</v>
      </c>
    </row>
    <row r="64" spans="8:15" x14ac:dyDescent="0.25">
      <c r="H64" s="21"/>
      <c r="I64" s="41"/>
      <c r="J64" s="42"/>
      <c r="K64" s="22"/>
      <c r="M64" s="45">
        <f t="shared" si="4"/>
        <v>42829</v>
      </c>
      <c r="N64" s="46">
        <f t="array" ref="N64">IF(OR(TEXT(WEEKDAY(M64,1),"JJJJ")=Jours_chômés),M64,0)</f>
        <v>0</v>
      </c>
      <c r="O64" s="47" t="str">
        <f t="shared" si="5"/>
        <v>mardi</v>
      </c>
    </row>
    <row r="65" spans="8:15" x14ac:dyDescent="0.25">
      <c r="H65" s="21"/>
      <c r="I65" s="41"/>
      <c r="J65" s="42"/>
      <c r="K65" s="22"/>
      <c r="M65" s="45">
        <f t="shared" si="4"/>
        <v>42830</v>
      </c>
      <c r="N65" s="46">
        <f t="array" ref="N65">IF(OR(TEXT(WEEKDAY(M65,1),"JJJJ")=Jours_chômés),M65,0)</f>
        <v>0</v>
      </c>
      <c r="O65" s="47" t="str">
        <f t="shared" si="5"/>
        <v>mercredi</v>
      </c>
    </row>
    <row r="66" spans="8:15" x14ac:dyDescent="0.25">
      <c r="H66" s="21"/>
      <c r="I66" s="41"/>
      <c r="J66" s="42"/>
      <c r="K66" s="22"/>
      <c r="M66" s="45">
        <f t="shared" si="4"/>
        <v>42831</v>
      </c>
      <c r="N66" s="46">
        <f t="array" ref="N66">IF(OR(TEXT(WEEKDAY(M66,1),"JJJJ")=Jours_chômés),M66,0)</f>
        <v>0</v>
      </c>
      <c r="O66" s="47" t="str">
        <f t="shared" si="5"/>
        <v>jeudi</v>
      </c>
    </row>
    <row r="67" spans="8:15" x14ac:dyDescent="0.25">
      <c r="H67" s="21"/>
      <c r="I67" s="41"/>
      <c r="J67" s="42"/>
      <c r="K67" s="22"/>
      <c r="M67" s="45">
        <f t="shared" si="4"/>
        <v>42832</v>
      </c>
      <c r="N67" s="46">
        <f t="array" ref="N67">IF(OR(TEXT(WEEKDAY(M67,1),"JJJJ")=Jours_chômés),M67,0)</f>
        <v>0</v>
      </c>
      <c r="O67" s="47" t="str">
        <f t="shared" si="5"/>
        <v>vendredi</v>
      </c>
    </row>
    <row r="68" spans="8:15" x14ac:dyDescent="0.25">
      <c r="H68" s="21"/>
      <c r="I68" s="41"/>
      <c r="J68" s="42"/>
      <c r="K68" s="22"/>
      <c r="M68" s="45">
        <f t="shared" si="4"/>
        <v>42833</v>
      </c>
      <c r="N68" s="46">
        <f t="array" ref="N68">IF(OR(TEXT(WEEKDAY(M68,1),"JJJJ")=Jours_chômés),M68,0)</f>
        <v>42833</v>
      </c>
      <c r="O68" s="47" t="str">
        <f t="shared" si="5"/>
        <v>samedi</v>
      </c>
    </row>
    <row r="69" spans="8:15" x14ac:dyDescent="0.25">
      <c r="H69" s="21"/>
      <c r="I69" s="41"/>
      <c r="J69" s="42"/>
      <c r="K69" s="22"/>
      <c r="M69" s="45">
        <f t="shared" si="4"/>
        <v>42834</v>
      </c>
      <c r="N69" s="46">
        <f t="array" ref="N69">IF(OR(TEXT(WEEKDAY(M69,1),"JJJJ")=Jours_chômés),M69,0)</f>
        <v>42834</v>
      </c>
      <c r="O69" s="47" t="str">
        <f t="shared" si="5"/>
        <v>dimanche</v>
      </c>
    </row>
    <row r="70" spans="8:15" x14ac:dyDescent="0.25">
      <c r="H70" s="21"/>
      <c r="I70" s="41"/>
      <c r="J70" s="42"/>
      <c r="K70" s="22"/>
      <c r="M70" s="45">
        <f t="shared" si="4"/>
        <v>42835</v>
      </c>
      <c r="N70" s="46">
        <f t="array" ref="N70">IF(OR(TEXT(WEEKDAY(M70,1),"JJJJ")=Jours_chômés),M70,0)</f>
        <v>0</v>
      </c>
      <c r="O70" s="47" t="str">
        <f t="shared" si="5"/>
        <v>lundi</v>
      </c>
    </row>
    <row r="71" spans="8:15" x14ac:dyDescent="0.25">
      <c r="H71" s="21"/>
      <c r="I71" s="41"/>
      <c r="J71" s="42"/>
      <c r="K71" s="22"/>
      <c r="M71" s="45">
        <f t="shared" si="4"/>
        <v>42836</v>
      </c>
      <c r="N71" s="46">
        <f t="array" ref="N71">IF(OR(TEXT(WEEKDAY(M71,1),"JJJJ")=Jours_chômés),M71,0)</f>
        <v>0</v>
      </c>
      <c r="O71" s="47" t="str">
        <f t="shared" si="5"/>
        <v>mardi</v>
      </c>
    </row>
    <row r="72" spans="8:15" x14ac:dyDescent="0.25">
      <c r="H72" s="21"/>
      <c r="I72" s="41"/>
      <c r="J72" s="42"/>
      <c r="K72" s="22"/>
      <c r="M72" s="45">
        <f t="shared" si="4"/>
        <v>42837</v>
      </c>
      <c r="N72" s="46">
        <f t="array" ref="N72">IF(OR(TEXT(WEEKDAY(M72,1),"JJJJ")=Jours_chômés),M72,0)</f>
        <v>0</v>
      </c>
      <c r="O72" s="47" t="str">
        <f t="shared" si="5"/>
        <v>mercredi</v>
      </c>
    </row>
    <row r="73" spans="8:15" x14ac:dyDescent="0.25">
      <c r="H73" s="21"/>
      <c r="I73" s="41"/>
      <c r="J73" s="42"/>
      <c r="K73" s="22"/>
      <c r="M73" s="45">
        <f t="shared" si="4"/>
        <v>42838</v>
      </c>
      <c r="N73" s="46">
        <f t="array" ref="N73">IF(OR(TEXT(WEEKDAY(M73,1),"JJJJ")=Jours_chômés),M73,0)</f>
        <v>0</v>
      </c>
      <c r="O73" s="47" t="str">
        <f t="shared" si="5"/>
        <v>jeudi</v>
      </c>
    </row>
    <row r="74" spans="8:15" x14ac:dyDescent="0.25">
      <c r="H74" s="21"/>
      <c r="I74" s="41"/>
      <c r="J74" s="42"/>
      <c r="K74" s="22"/>
      <c r="M74" s="45">
        <f t="shared" si="4"/>
        <v>42839</v>
      </c>
      <c r="N74" s="46">
        <f t="array" ref="N74">IF(OR(TEXT(WEEKDAY(M74,1),"JJJJ")=Jours_chômés),M74,0)</f>
        <v>0</v>
      </c>
      <c r="O74" s="47" t="str">
        <f t="shared" si="5"/>
        <v>vendredi</v>
      </c>
    </row>
    <row r="75" spans="8:15" x14ac:dyDescent="0.25">
      <c r="H75" s="21"/>
      <c r="I75" s="41"/>
      <c r="J75" s="42"/>
      <c r="K75" s="22"/>
      <c r="M75" s="45">
        <f t="shared" si="4"/>
        <v>42840</v>
      </c>
      <c r="N75" s="46">
        <f t="array" ref="N75">IF(OR(TEXT(WEEKDAY(M75,1),"JJJJ")=Jours_chômés),M75,0)</f>
        <v>42840</v>
      </c>
      <c r="O75" s="47" t="str">
        <f t="shared" si="5"/>
        <v>samedi</v>
      </c>
    </row>
    <row r="76" spans="8:15" x14ac:dyDescent="0.25">
      <c r="H76" s="21"/>
      <c r="I76" s="41"/>
      <c r="J76" s="42"/>
      <c r="K76" s="22"/>
      <c r="M76" s="45">
        <f t="shared" si="4"/>
        <v>42841</v>
      </c>
      <c r="N76" s="46">
        <f t="array" ref="N76">IF(OR(TEXT(WEEKDAY(M76,1),"JJJJ")=Jours_chômés),M76,0)</f>
        <v>42841</v>
      </c>
      <c r="O76" s="47" t="str">
        <f t="shared" si="5"/>
        <v>dimanche</v>
      </c>
    </row>
    <row r="77" spans="8:15" x14ac:dyDescent="0.25">
      <c r="H77" s="21"/>
      <c r="I77" s="41"/>
      <c r="J77" s="42"/>
      <c r="K77" s="22"/>
      <c r="M77" s="45">
        <f t="shared" si="4"/>
        <v>42842</v>
      </c>
      <c r="N77" s="46">
        <f t="array" ref="N77">IF(OR(TEXT(WEEKDAY(M77,1),"JJJJ")=Jours_chômés),M77,0)</f>
        <v>0</v>
      </c>
      <c r="O77" s="47" t="str">
        <f t="shared" si="5"/>
        <v>lundi</v>
      </c>
    </row>
    <row r="78" spans="8:15" x14ac:dyDescent="0.25">
      <c r="H78" s="21"/>
      <c r="I78" s="41"/>
      <c r="J78" s="42"/>
      <c r="K78" s="22"/>
      <c r="M78" s="45">
        <f t="shared" si="4"/>
        <v>42843</v>
      </c>
      <c r="N78" s="46">
        <f t="array" ref="N78">IF(OR(TEXT(WEEKDAY(M78,1),"JJJJ")=Jours_chômés),M78,0)</f>
        <v>0</v>
      </c>
      <c r="O78" s="47" t="str">
        <f t="shared" si="5"/>
        <v>mardi</v>
      </c>
    </row>
    <row r="79" spans="8:15" x14ac:dyDescent="0.25">
      <c r="H79" s="21"/>
      <c r="I79" s="41"/>
      <c r="J79" s="42"/>
      <c r="K79" s="22"/>
      <c r="M79" s="45">
        <f t="shared" si="4"/>
        <v>42844</v>
      </c>
      <c r="N79" s="46">
        <f t="array" ref="N79">IF(OR(TEXT(WEEKDAY(M79,1),"JJJJ")=Jours_chômés),M79,0)</f>
        <v>0</v>
      </c>
      <c r="O79" s="47" t="str">
        <f t="shared" si="5"/>
        <v>mercredi</v>
      </c>
    </row>
    <row r="80" spans="8:15" x14ac:dyDescent="0.25">
      <c r="H80" s="21"/>
      <c r="I80" s="41"/>
      <c r="J80" s="42"/>
      <c r="K80" s="22"/>
      <c r="M80" s="45">
        <f t="shared" si="4"/>
        <v>42845</v>
      </c>
      <c r="N80" s="46">
        <f t="array" ref="N80">IF(OR(TEXT(WEEKDAY(M80,1),"JJJJ")=Jours_chômés),M80,0)</f>
        <v>0</v>
      </c>
      <c r="O80" s="47" t="str">
        <f t="shared" si="5"/>
        <v>jeudi</v>
      </c>
    </row>
    <row r="81" spans="8:15" x14ac:dyDescent="0.25">
      <c r="H81" s="21"/>
      <c r="I81" s="41"/>
      <c r="J81" s="42"/>
      <c r="K81" s="22"/>
      <c r="M81" s="45">
        <f t="shared" si="4"/>
        <v>42846</v>
      </c>
      <c r="N81" s="46">
        <f t="array" ref="N81">IF(OR(TEXT(WEEKDAY(M81,1),"JJJJ")=Jours_chômés),M81,0)</f>
        <v>0</v>
      </c>
      <c r="O81" s="47" t="str">
        <f t="shared" si="5"/>
        <v>vendredi</v>
      </c>
    </row>
    <row r="82" spans="8:15" x14ac:dyDescent="0.25">
      <c r="H82" s="23"/>
      <c r="I82" s="23"/>
      <c r="J82" s="23"/>
      <c r="K82" s="23"/>
      <c r="M82" s="45">
        <f t="shared" si="4"/>
        <v>42847</v>
      </c>
      <c r="N82" s="46">
        <f t="array" ref="N82">IF(OR(TEXT(WEEKDAY(M82,1),"JJJJ")=Jours_chômés),M82,0)</f>
        <v>42847</v>
      </c>
      <c r="O82" s="47" t="str">
        <f t="shared" si="5"/>
        <v>samedi</v>
      </c>
    </row>
    <row r="83" spans="8:15" x14ac:dyDescent="0.25">
      <c r="H83" s="23"/>
      <c r="I83" s="23"/>
      <c r="J83" s="23"/>
      <c r="K83" s="23"/>
      <c r="M83" s="45">
        <f t="shared" si="4"/>
        <v>42848</v>
      </c>
      <c r="N83" s="46">
        <f t="array" ref="N83">IF(OR(TEXT(WEEKDAY(M83,1),"JJJJ")=Jours_chômés),M83,0)</f>
        <v>42848</v>
      </c>
      <c r="O83" s="47" t="str">
        <f t="shared" si="5"/>
        <v>dimanche</v>
      </c>
    </row>
    <row r="84" spans="8:15" x14ac:dyDescent="0.25">
      <c r="H84" s="23"/>
      <c r="I84" s="23"/>
      <c r="J84" s="23"/>
      <c r="K84" s="23"/>
      <c r="M84" s="45">
        <f t="shared" si="4"/>
        <v>42849</v>
      </c>
      <c r="N84" s="46">
        <f t="array" ref="N84">IF(OR(TEXT(WEEKDAY(M84,1),"JJJJ")=Jours_chômés),M84,0)</f>
        <v>0</v>
      </c>
      <c r="O84" s="47" t="str">
        <f t="shared" si="5"/>
        <v>lundi</v>
      </c>
    </row>
    <row r="85" spans="8:15" x14ac:dyDescent="0.25">
      <c r="H85" s="23"/>
      <c r="I85" s="23"/>
      <c r="J85" s="23"/>
      <c r="K85" s="23"/>
      <c r="M85" s="45">
        <f t="shared" si="4"/>
        <v>42850</v>
      </c>
      <c r="N85" s="46">
        <f t="array" ref="N85">IF(OR(TEXT(WEEKDAY(M85,1),"JJJJ")=Jours_chômés),M85,0)</f>
        <v>0</v>
      </c>
      <c r="O85" s="47" t="str">
        <f t="shared" si="5"/>
        <v>mardi</v>
      </c>
    </row>
    <row r="86" spans="8:15" x14ac:dyDescent="0.25">
      <c r="H86" s="23"/>
      <c r="I86" s="23"/>
      <c r="J86" s="23"/>
      <c r="K86" s="23"/>
      <c r="M86" s="45">
        <f t="shared" si="4"/>
        <v>42851</v>
      </c>
      <c r="N86" s="46">
        <f t="array" ref="N86">IF(OR(TEXT(WEEKDAY(M86,1),"JJJJ")=Jours_chômés),M86,0)</f>
        <v>0</v>
      </c>
      <c r="O86" s="47" t="str">
        <f t="shared" si="5"/>
        <v>mercredi</v>
      </c>
    </row>
    <row r="87" spans="8:15" x14ac:dyDescent="0.25">
      <c r="H87" s="23"/>
      <c r="I87" s="23"/>
      <c r="J87" s="23"/>
      <c r="K87" s="23"/>
      <c r="M87" s="45">
        <f t="shared" si="4"/>
        <v>42852</v>
      </c>
      <c r="N87" s="46">
        <f t="array" ref="N87">IF(OR(TEXT(WEEKDAY(M87,1),"JJJJ")=Jours_chômés),M87,0)</f>
        <v>0</v>
      </c>
      <c r="O87" s="47" t="str">
        <f t="shared" si="5"/>
        <v>jeudi</v>
      </c>
    </row>
    <row r="88" spans="8:15" x14ac:dyDescent="0.25">
      <c r="H88" s="23"/>
      <c r="I88" s="23"/>
      <c r="J88" s="23"/>
      <c r="K88" s="23"/>
      <c r="M88" s="45">
        <f t="shared" si="4"/>
        <v>42853</v>
      </c>
      <c r="N88" s="46">
        <f t="array" ref="N88">IF(OR(TEXT(WEEKDAY(M88,1),"JJJJ")=Jours_chômés),M88,0)</f>
        <v>0</v>
      </c>
      <c r="O88" s="47" t="str">
        <f t="shared" si="5"/>
        <v>vendredi</v>
      </c>
    </row>
    <row r="89" spans="8:15" x14ac:dyDescent="0.25">
      <c r="H89" s="23"/>
      <c r="I89" s="23"/>
      <c r="J89" s="23"/>
      <c r="K89" s="23"/>
      <c r="M89" s="45">
        <f t="shared" si="4"/>
        <v>42854</v>
      </c>
      <c r="N89" s="46">
        <f t="array" ref="N89">IF(OR(TEXT(WEEKDAY(M89,1),"JJJJ")=Jours_chômés),M89,0)</f>
        <v>42854</v>
      </c>
      <c r="O89" s="47" t="str">
        <f t="shared" si="5"/>
        <v>samedi</v>
      </c>
    </row>
    <row r="90" spans="8:15" x14ac:dyDescent="0.25">
      <c r="H90" s="23"/>
      <c r="I90" s="23"/>
      <c r="J90" s="23"/>
      <c r="K90" s="23"/>
      <c r="M90" s="45">
        <f t="shared" si="4"/>
        <v>42855</v>
      </c>
      <c r="N90" s="46">
        <f t="array" ref="N90">IF(OR(TEXT(WEEKDAY(M90,1),"JJJJ")=Jours_chômés),M90,0)</f>
        <v>42855</v>
      </c>
      <c r="O90" s="47" t="str">
        <f t="shared" si="5"/>
        <v>dimanche</v>
      </c>
    </row>
    <row r="91" spans="8:15" x14ac:dyDescent="0.25">
      <c r="H91" s="23"/>
      <c r="I91" s="23"/>
      <c r="J91" s="23"/>
      <c r="K91" s="23"/>
      <c r="M91" s="45">
        <f t="shared" si="4"/>
        <v>42856</v>
      </c>
      <c r="N91" s="46">
        <f t="array" ref="N91">IF(OR(TEXT(WEEKDAY(M91,1),"JJJJ")=Jours_chômés),M91,0)</f>
        <v>0</v>
      </c>
      <c r="O91" s="47" t="str">
        <f t="shared" si="5"/>
        <v>lundi</v>
      </c>
    </row>
    <row r="92" spans="8:15" x14ac:dyDescent="0.25">
      <c r="H92" s="23"/>
      <c r="I92" s="23"/>
      <c r="J92" s="23"/>
      <c r="K92" s="23"/>
      <c r="M92" s="45">
        <f t="shared" si="4"/>
        <v>42857</v>
      </c>
      <c r="N92" s="46">
        <f t="array" ref="N92">IF(OR(TEXT(WEEKDAY(M92,1),"JJJJ")=Jours_chômés),M92,0)</f>
        <v>0</v>
      </c>
      <c r="O92" s="47" t="str">
        <f t="shared" si="5"/>
        <v>mardi</v>
      </c>
    </row>
    <row r="93" spans="8:15" x14ac:dyDescent="0.25">
      <c r="H93" s="23"/>
      <c r="I93" s="23"/>
      <c r="J93" s="23"/>
      <c r="K93" s="23"/>
      <c r="M93" s="45">
        <f t="shared" si="4"/>
        <v>42858</v>
      </c>
      <c r="N93" s="46">
        <f t="array" ref="N93">IF(OR(TEXT(WEEKDAY(M93,1),"JJJJ")=Jours_chômés),M93,0)</f>
        <v>0</v>
      </c>
      <c r="O93" s="47" t="str">
        <f t="shared" si="5"/>
        <v>mercredi</v>
      </c>
    </row>
    <row r="94" spans="8:15" x14ac:dyDescent="0.25">
      <c r="H94" s="23"/>
      <c r="I94" s="23"/>
      <c r="J94" s="23"/>
      <c r="K94" s="23"/>
      <c r="M94" s="45">
        <f t="shared" si="4"/>
        <v>42859</v>
      </c>
      <c r="N94" s="46">
        <f t="array" ref="N94">IF(OR(TEXT(WEEKDAY(M94,1),"JJJJ")=Jours_chômés),M94,0)</f>
        <v>0</v>
      </c>
      <c r="O94" s="47" t="str">
        <f t="shared" si="5"/>
        <v>jeudi</v>
      </c>
    </row>
    <row r="95" spans="8:15" x14ac:dyDescent="0.25">
      <c r="H95" s="23"/>
      <c r="I95" s="23"/>
      <c r="J95" s="23"/>
      <c r="K95" s="23"/>
      <c r="M95" s="45">
        <f t="shared" si="4"/>
        <v>42860</v>
      </c>
      <c r="N95" s="46">
        <f t="array" ref="N95">IF(OR(TEXT(WEEKDAY(M95,1),"JJJJ")=Jours_chômés),M95,0)</f>
        <v>0</v>
      </c>
      <c r="O95" s="47" t="str">
        <f t="shared" si="5"/>
        <v>vendredi</v>
      </c>
    </row>
    <row r="96" spans="8:15" x14ac:dyDescent="0.25">
      <c r="H96" s="23"/>
      <c r="I96" s="23"/>
      <c r="J96" s="23"/>
      <c r="K96" s="23"/>
      <c r="M96" s="45">
        <f t="shared" si="4"/>
        <v>42861</v>
      </c>
      <c r="N96" s="46">
        <f t="array" ref="N96">IF(OR(TEXT(WEEKDAY(M96,1),"JJJJ")=Jours_chômés),M96,0)</f>
        <v>42861</v>
      </c>
      <c r="O96" s="47" t="str">
        <f t="shared" si="5"/>
        <v>samedi</v>
      </c>
    </row>
    <row r="97" spans="13:15" x14ac:dyDescent="0.25">
      <c r="M97" s="45">
        <f t="shared" si="4"/>
        <v>42862</v>
      </c>
      <c r="N97" s="46">
        <f t="array" ref="N97">IF(OR(TEXT(WEEKDAY(M97,1),"JJJJ")=Jours_chômés),M97,0)</f>
        <v>42862</v>
      </c>
      <c r="O97" s="47" t="str">
        <f t="shared" si="5"/>
        <v>dimanche</v>
      </c>
    </row>
    <row r="98" spans="13:15" x14ac:dyDescent="0.25">
      <c r="M98" s="45">
        <f t="shared" si="4"/>
        <v>42863</v>
      </c>
      <c r="N98" s="46">
        <f t="array" ref="N98">IF(OR(TEXT(WEEKDAY(M98,1),"JJJJ")=Jours_chômés),M98,0)</f>
        <v>0</v>
      </c>
      <c r="O98" s="47" t="str">
        <f t="shared" si="5"/>
        <v>lundi</v>
      </c>
    </row>
    <row r="99" spans="13:15" x14ac:dyDescent="0.25">
      <c r="M99" s="45">
        <f t="shared" ref="M99:M162" si="6">M98+1</f>
        <v>42864</v>
      </c>
      <c r="N99" s="46">
        <f t="array" ref="N99">IF(OR(TEXT(WEEKDAY(M99,1),"JJJJ")=Jours_chômés),M99,0)</f>
        <v>0</v>
      </c>
      <c r="O99" s="47" t="str">
        <f t="shared" si="5"/>
        <v>mardi</v>
      </c>
    </row>
    <row r="100" spans="13:15" x14ac:dyDescent="0.25">
      <c r="M100" s="45">
        <f t="shared" si="6"/>
        <v>42865</v>
      </c>
      <c r="N100" s="46">
        <f t="array" ref="N100">IF(OR(TEXT(WEEKDAY(M100,1),"JJJJ")=Jours_chômés),M100,0)</f>
        <v>0</v>
      </c>
      <c r="O100" s="47" t="str">
        <f t="shared" si="5"/>
        <v>mercredi</v>
      </c>
    </row>
    <row r="101" spans="13:15" x14ac:dyDescent="0.25">
      <c r="M101" s="45">
        <f t="shared" si="6"/>
        <v>42866</v>
      </c>
      <c r="N101" s="46">
        <f t="array" ref="N101">IF(OR(TEXT(WEEKDAY(M101,1),"JJJJ")=Jours_chômés),M101,0)</f>
        <v>0</v>
      </c>
      <c r="O101" s="47" t="str">
        <f t="shared" si="5"/>
        <v>jeudi</v>
      </c>
    </row>
    <row r="102" spans="13:15" x14ac:dyDescent="0.25">
      <c r="M102" s="45">
        <f t="shared" si="6"/>
        <v>42867</v>
      </c>
      <c r="N102" s="46">
        <f t="array" ref="N102">IF(OR(TEXT(WEEKDAY(M102,1),"JJJJ")=Jours_chômés),M102,0)</f>
        <v>0</v>
      </c>
      <c r="O102" s="47" t="str">
        <f t="shared" si="5"/>
        <v>vendredi</v>
      </c>
    </row>
    <row r="103" spans="13:15" x14ac:dyDescent="0.25">
      <c r="M103" s="45">
        <f t="shared" si="6"/>
        <v>42868</v>
      </c>
      <c r="N103" s="46">
        <f t="array" ref="N103">IF(OR(TEXT(WEEKDAY(M103,1),"JJJJ")=Jours_chômés),M103,0)</f>
        <v>42868</v>
      </c>
      <c r="O103" s="47" t="str">
        <f t="shared" si="5"/>
        <v>samedi</v>
      </c>
    </row>
    <row r="104" spans="13:15" x14ac:dyDescent="0.25">
      <c r="M104" s="45">
        <f t="shared" si="6"/>
        <v>42869</v>
      </c>
      <c r="N104" s="46">
        <f t="array" ref="N104">IF(OR(TEXT(WEEKDAY(M104,1),"JJJJ")=Jours_chômés),M104,0)</f>
        <v>42869</v>
      </c>
      <c r="O104" s="47" t="str">
        <f t="shared" si="5"/>
        <v>dimanche</v>
      </c>
    </row>
    <row r="105" spans="13:15" x14ac:dyDescent="0.25">
      <c r="M105" s="45">
        <f t="shared" si="6"/>
        <v>42870</v>
      </c>
      <c r="N105" s="46">
        <f t="array" ref="N105">IF(OR(TEXT(WEEKDAY(M105,1),"JJJJ")=Jours_chômés),M105,0)</f>
        <v>0</v>
      </c>
      <c r="O105" s="47" t="str">
        <f t="shared" si="5"/>
        <v>lundi</v>
      </c>
    </row>
    <row r="106" spans="13:15" x14ac:dyDescent="0.25">
      <c r="M106" s="45">
        <f t="shared" si="6"/>
        <v>42871</v>
      </c>
      <c r="N106" s="46">
        <f t="array" ref="N106">IF(OR(TEXT(WEEKDAY(M106,1),"JJJJ")=Jours_chômés),M106,0)</f>
        <v>0</v>
      </c>
      <c r="O106" s="47" t="str">
        <f t="shared" si="5"/>
        <v>mardi</v>
      </c>
    </row>
    <row r="107" spans="13:15" x14ac:dyDescent="0.25">
      <c r="M107" s="45">
        <f t="shared" si="6"/>
        <v>42872</v>
      </c>
      <c r="N107" s="46">
        <f t="array" ref="N107">IF(OR(TEXT(WEEKDAY(M107,1),"JJJJ")=Jours_chômés),M107,0)</f>
        <v>0</v>
      </c>
      <c r="O107" s="47" t="str">
        <f t="shared" si="5"/>
        <v>mercredi</v>
      </c>
    </row>
    <row r="108" spans="13:15" x14ac:dyDescent="0.25">
      <c r="M108" s="45">
        <f t="shared" si="6"/>
        <v>42873</v>
      </c>
      <c r="N108" s="46">
        <f t="array" ref="N108">IF(OR(TEXT(WEEKDAY(M108,1),"JJJJ")=Jours_chômés),M108,0)</f>
        <v>0</v>
      </c>
      <c r="O108" s="47" t="str">
        <f t="shared" si="5"/>
        <v>jeudi</v>
      </c>
    </row>
    <row r="109" spans="13:15" x14ac:dyDescent="0.25">
      <c r="M109" s="45">
        <f t="shared" si="6"/>
        <v>42874</v>
      </c>
      <c r="N109" s="46">
        <f t="array" ref="N109">IF(OR(TEXT(WEEKDAY(M109,1),"JJJJ")=Jours_chômés),M109,0)</f>
        <v>0</v>
      </c>
      <c r="O109" s="47" t="str">
        <f t="shared" si="5"/>
        <v>vendredi</v>
      </c>
    </row>
    <row r="110" spans="13:15" x14ac:dyDescent="0.25">
      <c r="M110" s="45">
        <f t="shared" si="6"/>
        <v>42875</v>
      </c>
      <c r="N110" s="46">
        <f t="array" ref="N110">IF(OR(TEXT(WEEKDAY(M110,1),"JJJJ")=Jours_chômés),M110,0)</f>
        <v>42875</v>
      </c>
      <c r="O110" s="47" t="str">
        <f t="shared" si="5"/>
        <v>samedi</v>
      </c>
    </row>
    <row r="111" spans="13:15" x14ac:dyDescent="0.25">
      <c r="M111" s="45">
        <f t="shared" si="6"/>
        <v>42876</v>
      </c>
      <c r="N111" s="46">
        <f t="array" ref="N111">IF(OR(TEXT(WEEKDAY(M111,1),"JJJJ")=Jours_chômés),M111,0)</f>
        <v>42876</v>
      </c>
      <c r="O111" s="47" t="str">
        <f t="shared" si="5"/>
        <v>dimanche</v>
      </c>
    </row>
    <row r="112" spans="13:15" x14ac:dyDescent="0.25">
      <c r="M112" s="45">
        <f t="shared" si="6"/>
        <v>42877</v>
      </c>
      <c r="N112" s="46">
        <f t="array" ref="N112">IF(OR(TEXT(WEEKDAY(M112,1),"JJJJ")=Jours_chômés),M112,0)</f>
        <v>0</v>
      </c>
      <c r="O112" s="47" t="str">
        <f t="shared" si="5"/>
        <v>lundi</v>
      </c>
    </row>
    <row r="113" spans="13:15" x14ac:dyDescent="0.25">
      <c r="M113" s="45">
        <f t="shared" si="6"/>
        <v>42878</v>
      </c>
      <c r="N113" s="46">
        <f t="array" ref="N113">IF(OR(TEXT(WEEKDAY(M113,1),"JJJJ")=Jours_chômés),M113,0)</f>
        <v>0</v>
      </c>
      <c r="O113" s="47" t="str">
        <f t="shared" si="5"/>
        <v>mardi</v>
      </c>
    </row>
    <row r="114" spans="13:15" x14ac:dyDescent="0.25">
      <c r="M114" s="45">
        <f t="shared" si="6"/>
        <v>42879</v>
      </c>
      <c r="N114" s="46">
        <f t="array" ref="N114">IF(OR(TEXT(WEEKDAY(M114,1),"JJJJ")=Jours_chômés),M114,0)</f>
        <v>0</v>
      </c>
      <c r="O114" s="47" t="str">
        <f t="shared" si="5"/>
        <v>mercredi</v>
      </c>
    </row>
    <row r="115" spans="13:15" x14ac:dyDescent="0.25">
      <c r="M115" s="45">
        <f t="shared" si="6"/>
        <v>42880</v>
      </c>
      <c r="N115" s="46">
        <f t="array" ref="N115">IF(OR(TEXT(WEEKDAY(M115,1),"JJJJ")=Jours_chômés),M115,0)</f>
        <v>0</v>
      </c>
      <c r="O115" s="47" t="str">
        <f t="shared" si="5"/>
        <v>jeudi</v>
      </c>
    </row>
    <row r="116" spans="13:15" x14ac:dyDescent="0.25">
      <c r="M116" s="45">
        <f t="shared" si="6"/>
        <v>42881</v>
      </c>
      <c r="N116" s="46">
        <f t="array" ref="N116">IF(OR(TEXT(WEEKDAY(M116,1),"JJJJ")=Jours_chômés),M116,0)</f>
        <v>0</v>
      </c>
      <c r="O116" s="47" t="str">
        <f t="shared" si="5"/>
        <v>vendredi</v>
      </c>
    </row>
    <row r="117" spans="13:15" x14ac:dyDescent="0.25">
      <c r="M117" s="45">
        <f t="shared" si="6"/>
        <v>42882</v>
      </c>
      <c r="N117" s="46">
        <f t="array" ref="N117">IF(OR(TEXT(WEEKDAY(M117,1),"JJJJ")=Jours_chômés),M117,0)</f>
        <v>42882</v>
      </c>
      <c r="O117" s="47" t="str">
        <f t="shared" si="5"/>
        <v>samedi</v>
      </c>
    </row>
    <row r="118" spans="13:15" x14ac:dyDescent="0.25">
      <c r="M118" s="45">
        <f t="shared" si="6"/>
        <v>42883</v>
      </c>
      <c r="N118" s="46">
        <f t="array" ref="N118">IF(OR(TEXT(WEEKDAY(M118,1),"JJJJ")=Jours_chômés),M118,0)</f>
        <v>42883</v>
      </c>
      <c r="O118" s="47" t="str">
        <f t="shared" si="5"/>
        <v>dimanche</v>
      </c>
    </row>
    <row r="119" spans="13:15" x14ac:dyDescent="0.25">
      <c r="M119" s="45">
        <f t="shared" si="6"/>
        <v>42884</v>
      </c>
      <c r="N119" s="46">
        <f t="array" ref="N119">IF(OR(TEXT(WEEKDAY(M119,1),"JJJJ")=Jours_chômés),M119,0)</f>
        <v>0</v>
      </c>
      <c r="O119" s="47" t="str">
        <f t="shared" si="5"/>
        <v>lundi</v>
      </c>
    </row>
    <row r="120" spans="13:15" x14ac:dyDescent="0.25">
      <c r="M120" s="45">
        <f t="shared" si="6"/>
        <v>42885</v>
      </c>
      <c r="N120" s="46">
        <f t="array" ref="N120">IF(OR(TEXT(WEEKDAY(M120,1),"JJJJ")=Jours_chômés),M120,0)</f>
        <v>0</v>
      </c>
      <c r="O120" s="47" t="str">
        <f t="shared" ref="O120:O183" si="7">TEXT(WEEKDAY(M120,1),"JJJJ")</f>
        <v>mardi</v>
      </c>
    </row>
    <row r="121" spans="13:15" x14ac:dyDescent="0.25">
      <c r="M121" s="45">
        <f t="shared" si="6"/>
        <v>42886</v>
      </c>
      <c r="N121" s="46">
        <f t="array" ref="N121">IF(OR(TEXT(WEEKDAY(M121,1),"JJJJ")=Jours_chômés),M121,0)</f>
        <v>0</v>
      </c>
      <c r="O121" s="47" t="str">
        <f t="shared" si="7"/>
        <v>mercredi</v>
      </c>
    </row>
    <row r="122" spans="13:15" x14ac:dyDescent="0.25">
      <c r="M122" s="45">
        <f t="shared" si="6"/>
        <v>42887</v>
      </c>
      <c r="N122" s="46">
        <f t="array" ref="N122">IF(OR(TEXT(WEEKDAY(M122,1),"JJJJ")=Jours_chômés),M122,0)</f>
        <v>0</v>
      </c>
      <c r="O122" s="47" t="str">
        <f t="shared" si="7"/>
        <v>jeudi</v>
      </c>
    </row>
    <row r="123" spans="13:15" x14ac:dyDescent="0.25">
      <c r="M123" s="45">
        <f t="shared" si="6"/>
        <v>42888</v>
      </c>
      <c r="N123" s="46">
        <f t="array" ref="N123">IF(OR(TEXT(WEEKDAY(M123,1),"JJJJ")=Jours_chômés),M123,0)</f>
        <v>0</v>
      </c>
      <c r="O123" s="47" t="str">
        <f t="shared" si="7"/>
        <v>vendredi</v>
      </c>
    </row>
    <row r="124" spans="13:15" x14ac:dyDescent="0.25">
      <c r="M124" s="45">
        <f t="shared" si="6"/>
        <v>42889</v>
      </c>
      <c r="N124" s="46">
        <f t="array" ref="N124">IF(OR(TEXT(WEEKDAY(M124,1),"JJJJ")=Jours_chômés),M124,0)</f>
        <v>42889</v>
      </c>
      <c r="O124" s="47" t="str">
        <f t="shared" si="7"/>
        <v>samedi</v>
      </c>
    </row>
    <row r="125" spans="13:15" x14ac:dyDescent="0.25">
      <c r="M125" s="45">
        <f t="shared" si="6"/>
        <v>42890</v>
      </c>
      <c r="N125" s="46">
        <f t="array" ref="N125">IF(OR(TEXT(WEEKDAY(M125,1),"JJJJ")=Jours_chômés),M125,0)</f>
        <v>42890</v>
      </c>
      <c r="O125" s="47" t="str">
        <f t="shared" si="7"/>
        <v>dimanche</v>
      </c>
    </row>
    <row r="126" spans="13:15" x14ac:dyDescent="0.25">
      <c r="M126" s="45">
        <f t="shared" si="6"/>
        <v>42891</v>
      </c>
      <c r="N126" s="46">
        <f t="array" ref="N126">IF(OR(TEXT(WEEKDAY(M126,1),"JJJJ")=Jours_chômés),M126,0)</f>
        <v>0</v>
      </c>
      <c r="O126" s="47" t="str">
        <f t="shared" si="7"/>
        <v>lundi</v>
      </c>
    </row>
    <row r="127" spans="13:15" x14ac:dyDescent="0.25">
      <c r="M127" s="45">
        <f t="shared" si="6"/>
        <v>42892</v>
      </c>
      <c r="N127" s="46">
        <f t="array" ref="N127">IF(OR(TEXT(WEEKDAY(M127,1),"JJJJ")=Jours_chômés),M127,0)</f>
        <v>0</v>
      </c>
      <c r="O127" s="47" t="str">
        <f t="shared" si="7"/>
        <v>mardi</v>
      </c>
    </row>
    <row r="128" spans="13:15" x14ac:dyDescent="0.25">
      <c r="M128" s="45">
        <f t="shared" si="6"/>
        <v>42893</v>
      </c>
      <c r="N128" s="46">
        <f t="array" ref="N128">IF(OR(TEXT(WEEKDAY(M128,1),"JJJJ")=Jours_chômés),M128,0)</f>
        <v>0</v>
      </c>
      <c r="O128" s="47" t="str">
        <f t="shared" si="7"/>
        <v>mercredi</v>
      </c>
    </row>
    <row r="129" spans="13:15" x14ac:dyDescent="0.25">
      <c r="M129" s="45">
        <f t="shared" si="6"/>
        <v>42894</v>
      </c>
      <c r="N129" s="46">
        <f t="array" ref="N129">IF(OR(TEXT(WEEKDAY(M129,1),"JJJJ")=Jours_chômés),M129,0)</f>
        <v>0</v>
      </c>
      <c r="O129" s="47" t="str">
        <f t="shared" si="7"/>
        <v>jeudi</v>
      </c>
    </row>
    <row r="130" spans="13:15" x14ac:dyDescent="0.25">
      <c r="M130" s="45">
        <f t="shared" si="6"/>
        <v>42895</v>
      </c>
      <c r="N130" s="46">
        <f t="array" ref="N130">IF(OR(TEXT(WEEKDAY(M130,1),"JJJJ")=Jours_chômés),M130,0)</f>
        <v>0</v>
      </c>
      <c r="O130" s="47" t="str">
        <f t="shared" si="7"/>
        <v>vendredi</v>
      </c>
    </row>
    <row r="131" spans="13:15" x14ac:dyDescent="0.25">
      <c r="M131" s="45">
        <f t="shared" si="6"/>
        <v>42896</v>
      </c>
      <c r="N131" s="46">
        <f t="array" ref="N131">IF(OR(TEXT(WEEKDAY(M131,1),"JJJJ")=Jours_chômés),M131,0)</f>
        <v>42896</v>
      </c>
      <c r="O131" s="47" t="str">
        <f t="shared" si="7"/>
        <v>samedi</v>
      </c>
    </row>
    <row r="132" spans="13:15" x14ac:dyDescent="0.25">
      <c r="M132" s="45">
        <f t="shared" si="6"/>
        <v>42897</v>
      </c>
      <c r="N132" s="46">
        <f t="array" ref="N132">IF(OR(TEXT(WEEKDAY(M132,1),"JJJJ")=Jours_chômés),M132,0)</f>
        <v>42897</v>
      </c>
      <c r="O132" s="47" t="str">
        <f t="shared" si="7"/>
        <v>dimanche</v>
      </c>
    </row>
    <row r="133" spans="13:15" x14ac:dyDescent="0.25">
      <c r="M133" s="45">
        <f t="shared" si="6"/>
        <v>42898</v>
      </c>
      <c r="N133" s="46">
        <f t="array" ref="N133">IF(OR(TEXT(WEEKDAY(M133,1),"JJJJ")=Jours_chômés),M133,0)</f>
        <v>0</v>
      </c>
      <c r="O133" s="47" t="str">
        <f t="shared" si="7"/>
        <v>lundi</v>
      </c>
    </row>
    <row r="134" spans="13:15" x14ac:dyDescent="0.25">
      <c r="M134" s="45">
        <f t="shared" si="6"/>
        <v>42899</v>
      </c>
      <c r="N134" s="46">
        <f t="array" ref="N134">IF(OR(TEXT(WEEKDAY(M134,1),"JJJJ")=Jours_chômés),M134,0)</f>
        <v>0</v>
      </c>
      <c r="O134" s="47" t="str">
        <f t="shared" si="7"/>
        <v>mardi</v>
      </c>
    </row>
    <row r="135" spans="13:15" x14ac:dyDescent="0.25">
      <c r="M135" s="45">
        <f t="shared" si="6"/>
        <v>42900</v>
      </c>
      <c r="N135" s="46">
        <f t="array" ref="N135">IF(OR(TEXT(WEEKDAY(M135,1),"JJJJ")=Jours_chômés),M135,0)</f>
        <v>0</v>
      </c>
      <c r="O135" s="47" t="str">
        <f t="shared" si="7"/>
        <v>mercredi</v>
      </c>
    </row>
    <row r="136" spans="13:15" x14ac:dyDescent="0.25">
      <c r="M136" s="45">
        <f t="shared" si="6"/>
        <v>42901</v>
      </c>
      <c r="N136" s="46">
        <f t="array" ref="N136">IF(OR(TEXT(WEEKDAY(M136,1),"JJJJ")=Jours_chômés),M136,0)</f>
        <v>0</v>
      </c>
      <c r="O136" s="47" t="str">
        <f t="shared" si="7"/>
        <v>jeudi</v>
      </c>
    </row>
    <row r="137" spans="13:15" x14ac:dyDescent="0.25">
      <c r="M137" s="45">
        <f t="shared" si="6"/>
        <v>42902</v>
      </c>
      <c r="N137" s="46">
        <f t="array" ref="N137">IF(OR(TEXT(WEEKDAY(M137,1),"JJJJ")=Jours_chômés),M137,0)</f>
        <v>0</v>
      </c>
      <c r="O137" s="47" t="str">
        <f t="shared" si="7"/>
        <v>vendredi</v>
      </c>
    </row>
    <row r="138" spans="13:15" x14ac:dyDescent="0.25">
      <c r="M138" s="45">
        <f t="shared" si="6"/>
        <v>42903</v>
      </c>
      <c r="N138" s="46">
        <f t="array" ref="N138">IF(OR(TEXT(WEEKDAY(M138,1),"JJJJ")=Jours_chômés),M138,0)</f>
        <v>42903</v>
      </c>
      <c r="O138" s="47" t="str">
        <f t="shared" si="7"/>
        <v>samedi</v>
      </c>
    </row>
    <row r="139" spans="13:15" x14ac:dyDescent="0.25">
      <c r="M139" s="45">
        <f t="shared" si="6"/>
        <v>42904</v>
      </c>
      <c r="N139" s="46">
        <f t="array" ref="N139">IF(OR(TEXT(WEEKDAY(M139,1),"JJJJ")=Jours_chômés),M139,0)</f>
        <v>42904</v>
      </c>
      <c r="O139" s="47" t="str">
        <f t="shared" si="7"/>
        <v>dimanche</v>
      </c>
    </row>
    <row r="140" spans="13:15" x14ac:dyDescent="0.25">
      <c r="M140" s="45">
        <f t="shared" si="6"/>
        <v>42905</v>
      </c>
      <c r="N140" s="46">
        <f t="array" ref="N140">IF(OR(TEXT(WEEKDAY(M140,1),"JJJJ")=Jours_chômés),M140,0)</f>
        <v>0</v>
      </c>
      <c r="O140" s="47" t="str">
        <f t="shared" si="7"/>
        <v>lundi</v>
      </c>
    </row>
    <row r="141" spans="13:15" x14ac:dyDescent="0.25">
      <c r="M141" s="45">
        <f t="shared" si="6"/>
        <v>42906</v>
      </c>
      <c r="N141" s="46">
        <f t="array" ref="N141">IF(OR(TEXT(WEEKDAY(M141,1),"JJJJ")=Jours_chômés),M141,0)</f>
        <v>0</v>
      </c>
      <c r="O141" s="47" t="str">
        <f t="shared" si="7"/>
        <v>mardi</v>
      </c>
    </row>
    <row r="142" spans="13:15" x14ac:dyDescent="0.25">
      <c r="M142" s="45">
        <f t="shared" si="6"/>
        <v>42907</v>
      </c>
      <c r="N142" s="46">
        <f t="array" ref="N142">IF(OR(TEXT(WEEKDAY(M142,1),"JJJJ")=Jours_chômés),M142,0)</f>
        <v>0</v>
      </c>
      <c r="O142" s="47" t="str">
        <f t="shared" si="7"/>
        <v>mercredi</v>
      </c>
    </row>
    <row r="143" spans="13:15" x14ac:dyDescent="0.25">
      <c r="M143" s="45">
        <f t="shared" si="6"/>
        <v>42908</v>
      </c>
      <c r="N143" s="46">
        <f t="array" ref="N143">IF(OR(TEXT(WEEKDAY(M143,1),"JJJJ")=Jours_chômés),M143,0)</f>
        <v>0</v>
      </c>
      <c r="O143" s="47" t="str">
        <f t="shared" si="7"/>
        <v>jeudi</v>
      </c>
    </row>
    <row r="144" spans="13:15" x14ac:dyDescent="0.25">
      <c r="M144" s="45">
        <f t="shared" si="6"/>
        <v>42909</v>
      </c>
      <c r="N144" s="46">
        <f t="array" ref="N144">IF(OR(TEXT(WEEKDAY(M144,1),"JJJJ")=Jours_chômés),M144,0)</f>
        <v>0</v>
      </c>
      <c r="O144" s="47" t="str">
        <f t="shared" si="7"/>
        <v>vendredi</v>
      </c>
    </row>
    <row r="145" spans="13:15" x14ac:dyDescent="0.25">
      <c r="M145" s="45">
        <f t="shared" si="6"/>
        <v>42910</v>
      </c>
      <c r="N145" s="46">
        <f t="array" ref="N145">IF(OR(TEXT(WEEKDAY(M145,1),"JJJJ")=Jours_chômés),M145,0)</f>
        <v>42910</v>
      </c>
      <c r="O145" s="47" t="str">
        <f t="shared" si="7"/>
        <v>samedi</v>
      </c>
    </row>
    <row r="146" spans="13:15" x14ac:dyDescent="0.25">
      <c r="M146" s="45">
        <f t="shared" si="6"/>
        <v>42911</v>
      </c>
      <c r="N146" s="46">
        <f t="array" ref="N146">IF(OR(TEXT(WEEKDAY(M146,1),"JJJJ")=Jours_chômés),M146,0)</f>
        <v>42911</v>
      </c>
      <c r="O146" s="47" t="str">
        <f t="shared" si="7"/>
        <v>dimanche</v>
      </c>
    </row>
    <row r="147" spans="13:15" x14ac:dyDescent="0.25">
      <c r="M147" s="45">
        <f t="shared" si="6"/>
        <v>42912</v>
      </c>
      <c r="N147" s="46">
        <f t="array" ref="N147">IF(OR(TEXT(WEEKDAY(M147,1),"JJJJ")=Jours_chômés),M147,0)</f>
        <v>0</v>
      </c>
      <c r="O147" s="47" t="str">
        <f t="shared" si="7"/>
        <v>lundi</v>
      </c>
    </row>
    <row r="148" spans="13:15" x14ac:dyDescent="0.25">
      <c r="M148" s="45">
        <f t="shared" si="6"/>
        <v>42913</v>
      </c>
      <c r="N148" s="46">
        <f t="array" ref="N148">IF(OR(TEXT(WEEKDAY(M148,1),"JJJJ")=Jours_chômés),M148,0)</f>
        <v>0</v>
      </c>
      <c r="O148" s="47" t="str">
        <f t="shared" si="7"/>
        <v>mardi</v>
      </c>
    </row>
    <row r="149" spans="13:15" x14ac:dyDescent="0.25">
      <c r="M149" s="45">
        <f t="shared" si="6"/>
        <v>42914</v>
      </c>
      <c r="N149" s="46">
        <f t="array" ref="N149">IF(OR(TEXT(WEEKDAY(M149,1),"JJJJ")=Jours_chômés),M149,0)</f>
        <v>0</v>
      </c>
      <c r="O149" s="47" t="str">
        <f t="shared" si="7"/>
        <v>mercredi</v>
      </c>
    </row>
    <row r="150" spans="13:15" x14ac:dyDescent="0.25">
      <c r="M150" s="45">
        <f t="shared" si="6"/>
        <v>42915</v>
      </c>
      <c r="N150" s="46">
        <f t="array" ref="N150">IF(OR(TEXT(WEEKDAY(M150,1),"JJJJ")=Jours_chômés),M150,0)</f>
        <v>0</v>
      </c>
      <c r="O150" s="47" t="str">
        <f t="shared" si="7"/>
        <v>jeudi</v>
      </c>
    </row>
    <row r="151" spans="13:15" x14ac:dyDescent="0.25">
      <c r="M151" s="45">
        <f t="shared" si="6"/>
        <v>42916</v>
      </c>
      <c r="N151" s="46">
        <f t="array" ref="N151">IF(OR(TEXT(WEEKDAY(M151,1),"JJJJ")=Jours_chômés),M151,0)</f>
        <v>0</v>
      </c>
      <c r="O151" s="47" t="str">
        <f t="shared" si="7"/>
        <v>vendredi</v>
      </c>
    </row>
    <row r="152" spans="13:15" x14ac:dyDescent="0.25">
      <c r="M152" s="45">
        <f t="shared" si="6"/>
        <v>42917</v>
      </c>
      <c r="N152" s="46">
        <f t="array" ref="N152">IF(OR(TEXT(WEEKDAY(M152,1),"JJJJ")=Jours_chômés),M152,0)</f>
        <v>42917</v>
      </c>
      <c r="O152" s="47" t="str">
        <f t="shared" si="7"/>
        <v>samedi</v>
      </c>
    </row>
    <row r="153" spans="13:15" x14ac:dyDescent="0.25">
      <c r="M153" s="45">
        <f t="shared" si="6"/>
        <v>42918</v>
      </c>
      <c r="N153" s="46">
        <f t="array" ref="N153">IF(OR(TEXT(WEEKDAY(M153,1),"JJJJ")=Jours_chômés),M153,0)</f>
        <v>42918</v>
      </c>
      <c r="O153" s="47" t="str">
        <f t="shared" si="7"/>
        <v>dimanche</v>
      </c>
    </row>
    <row r="154" spans="13:15" x14ac:dyDescent="0.25">
      <c r="M154" s="45">
        <f t="shared" si="6"/>
        <v>42919</v>
      </c>
      <c r="N154" s="46">
        <f t="array" ref="N154">IF(OR(TEXT(WEEKDAY(M154,1),"JJJJ")=Jours_chômés),M154,0)</f>
        <v>0</v>
      </c>
      <c r="O154" s="47" t="str">
        <f t="shared" si="7"/>
        <v>lundi</v>
      </c>
    </row>
    <row r="155" spans="13:15" x14ac:dyDescent="0.25">
      <c r="M155" s="45">
        <f t="shared" si="6"/>
        <v>42920</v>
      </c>
      <c r="N155" s="46">
        <f t="array" ref="N155">IF(OR(TEXT(WEEKDAY(M155,1),"JJJJ")=Jours_chômés),M155,0)</f>
        <v>0</v>
      </c>
      <c r="O155" s="47" t="str">
        <f t="shared" si="7"/>
        <v>mardi</v>
      </c>
    </row>
    <row r="156" spans="13:15" x14ac:dyDescent="0.25">
      <c r="M156" s="45">
        <f t="shared" si="6"/>
        <v>42921</v>
      </c>
      <c r="N156" s="46">
        <f t="array" ref="N156">IF(OR(TEXT(WEEKDAY(M156,1),"JJJJ")=Jours_chômés),M156,0)</f>
        <v>0</v>
      </c>
      <c r="O156" s="47" t="str">
        <f t="shared" si="7"/>
        <v>mercredi</v>
      </c>
    </row>
    <row r="157" spans="13:15" x14ac:dyDescent="0.25">
      <c r="M157" s="45">
        <f t="shared" si="6"/>
        <v>42922</v>
      </c>
      <c r="N157" s="46">
        <f t="array" ref="N157">IF(OR(TEXT(WEEKDAY(M157,1),"JJJJ")=Jours_chômés),M157,0)</f>
        <v>0</v>
      </c>
      <c r="O157" s="47" t="str">
        <f t="shared" si="7"/>
        <v>jeudi</v>
      </c>
    </row>
    <row r="158" spans="13:15" x14ac:dyDescent="0.25">
      <c r="M158" s="45">
        <f t="shared" si="6"/>
        <v>42923</v>
      </c>
      <c r="N158" s="46">
        <f t="array" ref="N158">IF(OR(TEXT(WEEKDAY(M158,1),"JJJJ")=Jours_chômés),M158,0)</f>
        <v>0</v>
      </c>
      <c r="O158" s="47" t="str">
        <f t="shared" si="7"/>
        <v>vendredi</v>
      </c>
    </row>
    <row r="159" spans="13:15" x14ac:dyDescent="0.25">
      <c r="M159" s="45">
        <f t="shared" si="6"/>
        <v>42924</v>
      </c>
      <c r="N159" s="46">
        <f t="array" ref="N159">IF(OR(TEXT(WEEKDAY(M159,1),"JJJJ")=Jours_chômés),M159,0)</f>
        <v>42924</v>
      </c>
      <c r="O159" s="47" t="str">
        <f t="shared" si="7"/>
        <v>samedi</v>
      </c>
    </row>
    <row r="160" spans="13:15" x14ac:dyDescent="0.25">
      <c r="M160" s="45">
        <f t="shared" si="6"/>
        <v>42925</v>
      </c>
      <c r="N160" s="46">
        <f t="array" ref="N160">IF(OR(TEXT(WEEKDAY(M160,1),"JJJJ")=Jours_chômés),M160,0)</f>
        <v>42925</v>
      </c>
      <c r="O160" s="47" t="str">
        <f t="shared" si="7"/>
        <v>dimanche</v>
      </c>
    </row>
    <row r="161" spans="13:15" x14ac:dyDescent="0.25">
      <c r="M161" s="45">
        <f t="shared" si="6"/>
        <v>42926</v>
      </c>
      <c r="N161" s="46">
        <f t="array" ref="N161">IF(OR(TEXT(WEEKDAY(M161,1),"JJJJ")=Jours_chômés),M161,0)</f>
        <v>0</v>
      </c>
      <c r="O161" s="47" t="str">
        <f t="shared" si="7"/>
        <v>lundi</v>
      </c>
    </row>
    <row r="162" spans="13:15" x14ac:dyDescent="0.25">
      <c r="M162" s="45">
        <f t="shared" si="6"/>
        <v>42927</v>
      </c>
      <c r="N162" s="46">
        <f t="array" ref="N162">IF(OR(TEXT(WEEKDAY(M162,1),"JJJJ")=Jours_chômés),M162,0)</f>
        <v>0</v>
      </c>
      <c r="O162" s="47" t="str">
        <f t="shared" si="7"/>
        <v>mardi</v>
      </c>
    </row>
    <row r="163" spans="13:15" x14ac:dyDescent="0.25">
      <c r="M163" s="45">
        <f t="shared" ref="M163:M226" si="8">M162+1</f>
        <v>42928</v>
      </c>
      <c r="N163" s="46">
        <f t="array" ref="N163">IF(OR(TEXT(WEEKDAY(M163,1),"JJJJ")=Jours_chômés),M163,0)</f>
        <v>0</v>
      </c>
      <c r="O163" s="47" t="str">
        <f t="shared" si="7"/>
        <v>mercredi</v>
      </c>
    </row>
    <row r="164" spans="13:15" x14ac:dyDescent="0.25">
      <c r="M164" s="45">
        <f t="shared" si="8"/>
        <v>42929</v>
      </c>
      <c r="N164" s="46">
        <f t="array" ref="N164">IF(OR(TEXT(WEEKDAY(M164,1),"JJJJ")=Jours_chômés),M164,0)</f>
        <v>0</v>
      </c>
      <c r="O164" s="47" t="str">
        <f t="shared" si="7"/>
        <v>jeudi</v>
      </c>
    </row>
    <row r="165" spans="13:15" x14ac:dyDescent="0.25">
      <c r="M165" s="45">
        <f t="shared" si="8"/>
        <v>42930</v>
      </c>
      <c r="N165" s="46">
        <f t="array" ref="N165">IF(OR(TEXT(WEEKDAY(M165,1),"JJJJ")=Jours_chômés),M165,0)</f>
        <v>0</v>
      </c>
      <c r="O165" s="47" t="str">
        <f t="shared" si="7"/>
        <v>vendredi</v>
      </c>
    </row>
    <row r="166" spans="13:15" x14ac:dyDescent="0.25">
      <c r="M166" s="45">
        <f t="shared" si="8"/>
        <v>42931</v>
      </c>
      <c r="N166" s="46">
        <f t="array" ref="N166">IF(OR(TEXT(WEEKDAY(M166,1),"JJJJ")=Jours_chômés),M166,0)</f>
        <v>42931</v>
      </c>
      <c r="O166" s="47" t="str">
        <f t="shared" si="7"/>
        <v>samedi</v>
      </c>
    </row>
    <row r="167" spans="13:15" x14ac:dyDescent="0.25">
      <c r="M167" s="45">
        <f t="shared" si="8"/>
        <v>42932</v>
      </c>
      <c r="N167" s="46">
        <f t="array" ref="N167">IF(OR(TEXT(WEEKDAY(M167,1),"JJJJ")=Jours_chômés),M167,0)</f>
        <v>42932</v>
      </c>
      <c r="O167" s="47" t="str">
        <f t="shared" si="7"/>
        <v>dimanche</v>
      </c>
    </row>
    <row r="168" spans="13:15" x14ac:dyDescent="0.25">
      <c r="M168" s="45">
        <f t="shared" si="8"/>
        <v>42933</v>
      </c>
      <c r="N168" s="46">
        <f t="array" ref="N168">IF(OR(TEXT(WEEKDAY(M168,1),"JJJJ")=Jours_chômés),M168,0)</f>
        <v>0</v>
      </c>
      <c r="O168" s="47" t="str">
        <f t="shared" si="7"/>
        <v>lundi</v>
      </c>
    </row>
    <row r="169" spans="13:15" x14ac:dyDescent="0.25">
      <c r="M169" s="45">
        <f t="shared" si="8"/>
        <v>42934</v>
      </c>
      <c r="N169" s="46">
        <f t="array" ref="N169">IF(OR(TEXT(WEEKDAY(M169,1),"JJJJ")=Jours_chômés),M169,0)</f>
        <v>0</v>
      </c>
      <c r="O169" s="47" t="str">
        <f t="shared" si="7"/>
        <v>mardi</v>
      </c>
    </row>
    <row r="170" spans="13:15" x14ac:dyDescent="0.25">
      <c r="M170" s="45">
        <f t="shared" si="8"/>
        <v>42935</v>
      </c>
      <c r="N170" s="46">
        <f t="array" ref="N170">IF(OR(TEXT(WEEKDAY(M170,1),"JJJJ")=Jours_chômés),M170,0)</f>
        <v>0</v>
      </c>
      <c r="O170" s="47" t="str">
        <f t="shared" si="7"/>
        <v>mercredi</v>
      </c>
    </row>
    <row r="171" spans="13:15" x14ac:dyDescent="0.25">
      <c r="M171" s="45">
        <f t="shared" si="8"/>
        <v>42936</v>
      </c>
      <c r="N171" s="46">
        <f t="array" ref="N171">IF(OR(TEXT(WEEKDAY(M171,1),"JJJJ")=Jours_chômés),M171,0)</f>
        <v>0</v>
      </c>
      <c r="O171" s="47" t="str">
        <f t="shared" si="7"/>
        <v>jeudi</v>
      </c>
    </row>
    <row r="172" spans="13:15" x14ac:dyDescent="0.25">
      <c r="M172" s="45">
        <f t="shared" si="8"/>
        <v>42937</v>
      </c>
      <c r="N172" s="46">
        <f t="array" ref="N172">IF(OR(TEXT(WEEKDAY(M172,1),"JJJJ")=Jours_chômés),M172,0)</f>
        <v>0</v>
      </c>
      <c r="O172" s="47" t="str">
        <f t="shared" si="7"/>
        <v>vendredi</v>
      </c>
    </row>
    <row r="173" spans="13:15" x14ac:dyDescent="0.25">
      <c r="M173" s="45">
        <f t="shared" si="8"/>
        <v>42938</v>
      </c>
      <c r="N173" s="46">
        <f t="array" ref="N173">IF(OR(TEXT(WEEKDAY(M173,1),"JJJJ")=Jours_chômés),M173,0)</f>
        <v>42938</v>
      </c>
      <c r="O173" s="47" t="str">
        <f t="shared" si="7"/>
        <v>samedi</v>
      </c>
    </row>
    <row r="174" spans="13:15" x14ac:dyDescent="0.25">
      <c r="M174" s="45">
        <f t="shared" si="8"/>
        <v>42939</v>
      </c>
      <c r="N174" s="46">
        <f t="array" ref="N174">IF(OR(TEXT(WEEKDAY(M174,1),"JJJJ")=Jours_chômés),M174,0)</f>
        <v>42939</v>
      </c>
      <c r="O174" s="47" t="str">
        <f t="shared" si="7"/>
        <v>dimanche</v>
      </c>
    </row>
    <row r="175" spans="13:15" x14ac:dyDescent="0.25">
      <c r="M175" s="45">
        <f t="shared" si="8"/>
        <v>42940</v>
      </c>
      <c r="N175" s="46">
        <f t="array" ref="N175">IF(OR(TEXT(WEEKDAY(M175,1),"JJJJ")=Jours_chômés),M175,0)</f>
        <v>0</v>
      </c>
      <c r="O175" s="47" t="str">
        <f t="shared" si="7"/>
        <v>lundi</v>
      </c>
    </row>
    <row r="176" spans="13:15" x14ac:dyDescent="0.25">
      <c r="M176" s="45">
        <f t="shared" si="8"/>
        <v>42941</v>
      </c>
      <c r="N176" s="46">
        <f t="array" ref="N176">IF(OR(TEXT(WEEKDAY(M176,1),"JJJJ")=Jours_chômés),M176,0)</f>
        <v>0</v>
      </c>
      <c r="O176" s="47" t="str">
        <f t="shared" si="7"/>
        <v>mardi</v>
      </c>
    </row>
    <row r="177" spans="13:15" x14ac:dyDescent="0.25">
      <c r="M177" s="45">
        <f t="shared" si="8"/>
        <v>42942</v>
      </c>
      <c r="N177" s="46">
        <f t="array" ref="N177">IF(OR(TEXT(WEEKDAY(M177,1),"JJJJ")=Jours_chômés),M177,0)</f>
        <v>0</v>
      </c>
      <c r="O177" s="47" t="str">
        <f t="shared" si="7"/>
        <v>mercredi</v>
      </c>
    </row>
    <row r="178" spans="13:15" x14ac:dyDescent="0.25">
      <c r="M178" s="45">
        <f t="shared" si="8"/>
        <v>42943</v>
      </c>
      <c r="N178" s="46">
        <f t="array" ref="N178">IF(OR(TEXT(WEEKDAY(M178,1),"JJJJ")=Jours_chômés),M178,0)</f>
        <v>0</v>
      </c>
      <c r="O178" s="47" t="str">
        <f t="shared" si="7"/>
        <v>jeudi</v>
      </c>
    </row>
    <row r="179" spans="13:15" x14ac:dyDescent="0.25">
      <c r="M179" s="45">
        <f t="shared" si="8"/>
        <v>42944</v>
      </c>
      <c r="N179" s="46">
        <f t="array" ref="N179">IF(OR(TEXT(WEEKDAY(M179,1),"JJJJ")=Jours_chômés),M179,0)</f>
        <v>0</v>
      </c>
      <c r="O179" s="47" t="str">
        <f t="shared" si="7"/>
        <v>vendredi</v>
      </c>
    </row>
    <row r="180" spans="13:15" x14ac:dyDescent="0.25">
      <c r="M180" s="45">
        <f t="shared" si="8"/>
        <v>42945</v>
      </c>
      <c r="N180" s="46">
        <f t="array" ref="N180">IF(OR(TEXT(WEEKDAY(M180,1),"JJJJ")=Jours_chômés),M180,0)</f>
        <v>42945</v>
      </c>
      <c r="O180" s="47" t="str">
        <f t="shared" si="7"/>
        <v>samedi</v>
      </c>
    </row>
    <row r="181" spans="13:15" x14ac:dyDescent="0.25">
      <c r="M181" s="45">
        <f t="shared" si="8"/>
        <v>42946</v>
      </c>
      <c r="N181" s="46">
        <f t="array" ref="N181">IF(OR(TEXT(WEEKDAY(M181,1),"JJJJ")=Jours_chômés),M181,0)</f>
        <v>42946</v>
      </c>
      <c r="O181" s="47" t="str">
        <f t="shared" si="7"/>
        <v>dimanche</v>
      </c>
    </row>
    <row r="182" spans="13:15" x14ac:dyDescent="0.25">
      <c r="M182" s="45">
        <f t="shared" si="8"/>
        <v>42947</v>
      </c>
      <c r="N182" s="46">
        <f t="array" ref="N182">IF(OR(TEXT(WEEKDAY(M182,1),"JJJJ")=Jours_chômés),M182,0)</f>
        <v>0</v>
      </c>
      <c r="O182" s="47" t="str">
        <f t="shared" si="7"/>
        <v>lundi</v>
      </c>
    </row>
    <row r="183" spans="13:15" x14ac:dyDescent="0.25">
      <c r="M183" s="45">
        <f t="shared" si="8"/>
        <v>42948</v>
      </c>
      <c r="N183" s="46">
        <f t="array" ref="N183">IF(OR(TEXT(WEEKDAY(M183,1),"JJJJ")=Jours_chômés),M183,0)</f>
        <v>0</v>
      </c>
      <c r="O183" s="47" t="str">
        <f t="shared" si="7"/>
        <v>mardi</v>
      </c>
    </row>
    <row r="184" spans="13:15" x14ac:dyDescent="0.25">
      <c r="M184" s="45">
        <f t="shared" si="8"/>
        <v>42949</v>
      </c>
      <c r="N184" s="46">
        <f t="array" ref="N184">IF(OR(TEXT(WEEKDAY(M184,1),"JJJJ")=Jours_chômés),M184,0)</f>
        <v>0</v>
      </c>
      <c r="O184" s="47" t="str">
        <f t="shared" ref="O184:O247" si="9">TEXT(WEEKDAY(M184,1),"JJJJ")</f>
        <v>mercredi</v>
      </c>
    </row>
    <row r="185" spans="13:15" x14ac:dyDescent="0.25">
      <c r="M185" s="45">
        <f t="shared" si="8"/>
        <v>42950</v>
      </c>
      <c r="N185" s="46">
        <f t="array" ref="N185">IF(OR(TEXT(WEEKDAY(M185,1),"JJJJ")=Jours_chômés),M185,0)</f>
        <v>0</v>
      </c>
      <c r="O185" s="47" t="str">
        <f t="shared" si="9"/>
        <v>jeudi</v>
      </c>
    </row>
    <row r="186" spans="13:15" x14ac:dyDescent="0.25">
      <c r="M186" s="45">
        <f t="shared" si="8"/>
        <v>42951</v>
      </c>
      <c r="N186" s="46">
        <f t="array" ref="N186">IF(OR(TEXT(WEEKDAY(M186,1),"JJJJ")=Jours_chômés),M186,0)</f>
        <v>0</v>
      </c>
      <c r="O186" s="47" t="str">
        <f t="shared" si="9"/>
        <v>vendredi</v>
      </c>
    </row>
    <row r="187" spans="13:15" x14ac:dyDescent="0.25">
      <c r="M187" s="45">
        <f t="shared" si="8"/>
        <v>42952</v>
      </c>
      <c r="N187" s="46">
        <f t="array" ref="N187">IF(OR(TEXT(WEEKDAY(M187,1),"JJJJ")=Jours_chômés),M187,0)</f>
        <v>42952</v>
      </c>
      <c r="O187" s="47" t="str">
        <f t="shared" si="9"/>
        <v>samedi</v>
      </c>
    </row>
    <row r="188" spans="13:15" x14ac:dyDescent="0.25">
      <c r="M188" s="45">
        <f t="shared" si="8"/>
        <v>42953</v>
      </c>
      <c r="N188" s="46">
        <f t="array" ref="N188">IF(OR(TEXT(WEEKDAY(M188,1),"JJJJ")=Jours_chômés),M188,0)</f>
        <v>42953</v>
      </c>
      <c r="O188" s="47" t="str">
        <f t="shared" si="9"/>
        <v>dimanche</v>
      </c>
    </row>
    <row r="189" spans="13:15" x14ac:dyDescent="0.25">
      <c r="M189" s="45">
        <f t="shared" si="8"/>
        <v>42954</v>
      </c>
      <c r="N189" s="46">
        <f t="array" ref="N189">IF(OR(TEXT(WEEKDAY(M189,1),"JJJJ")=Jours_chômés),M189,0)</f>
        <v>0</v>
      </c>
      <c r="O189" s="47" t="str">
        <f t="shared" si="9"/>
        <v>lundi</v>
      </c>
    </row>
    <row r="190" spans="13:15" x14ac:dyDescent="0.25">
      <c r="M190" s="45">
        <f t="shared" si="8"/>
        <v>42955</v>
      </c>
      <c r="N190" s="46">
        <f t="array" ref="N190">IF(OR(TEXT(WEEKDAY(M190,1),"JJJJ")=Jours_chômés),M190,0)</f>
        <v>0</v>
      </c>
      <c r="O190" s="47" t="str">
        <f t="shared" si="9"/>
        <v>mardi</v>
      </c>
    </row>
    <row r="191" spans="13:15" x14ac:dyDescent="0.25">
      <c r="M191" s="45">
        <f t="shared" si="8"/>
        <v>42956</v>
      </c>
      <c r="N191" s="46">
        <f t="array" ref="N191">IF(OR(TEXT(WEEKDAY(M191,1),"JJJJ")=Jours_chômés),M191,0)</f>
        <v>0</v>
      </c>
      <c r="O191" s="47" t="str">
        <f t="shared" si="9"/>
        <v>mercredi</v>
      </c>
    </row>
    <row r="192" spans="13:15" x14ac:dyDescent="0.25">
      <c r="M192" s="45">
        <f t="shared" si="8"/>
        <v>42957</v>
      </c>
      <c r="N192" s="46">
        <f t="array" ref="N192">IF(OR(TEXT(WEEKDAY(M192,1),"JJJJ")=Jours_chômés),M192,0)</f>
        <v>0</v>
      </c>
      <c r="O192" s="47" t="str">
        <f t="shared" si="9"/>
        <v>jeudi</v>
      </c>
    </row>
    <row r="193" spans="13:15" x14ac:dyDescent="0.25">
      <c r="M193" s="45">
        <f t="shared" si="8"/>
        <v>42958</v>
      </c>
      <c r="N193" s="46">
        <f t="array" ref="N193">IF(OR(TEXT(WEEKDAY(M193,1),"JJJJ")=Jours_chômés),M193,0)</f>
        <v>0</v>
      </c>
      <c r="O193" s="47" t="str">
        <f t="shared" si="9"/>
        <v>vendredi</v>
      </c>
    </row>
    <row r="194" spans="13:15" x14ac:dyDescent="0.25">
      <c r="M194" s="45">
        <f t="shared" si="8"/>
        <v>42959</v>
      </c>
      <c r="N194" s="46">
        <f t="array" ref="N194">IF(OR(TEXT(WEEKDAY(M194,1),"JJJJ")=Jours_chômés),M194,0)</f>
        <v>42959</v>
      </c>
      <c r="O194" s="47" t="str">
        <f t="shared" si="9"/>
        <v>samedi</v>
      </c>
    </row>
    <row r="195" spans="13:15" x14ac:dyDescent="0.25">
      <c r="M195" s="45">
        <f t="shared" si="8"/>
        <v>42960</v>
      </c>
      <c r="N195" s="46">
        <f t="array" ref="N195">IF(OR(TEXT(WEEKDAY(M195,1),"JJJJ")=Jours_chômés),M195,0)</f>
        <v>42960</v>
      </c>
      <c r="O195" s="47" t="str">
        <f t="shared" si="9"/>
        <v>dimanche</v>
      </c>
    </row>
    <row r="196" spans="13:15" x14ac:dyDescent="0.25">
      <c r="M196" s="45">
        <f t="shared" si="8"/>
        <v>42961</v>
      </c>
      <c r="N196" s="46">
        <f t="array" ref="N196">IF(OR(TEXT(WEEKDAY(M196,1),"JJJJ")=Jours_chômés),M196,0)</f>
        <v>0</v>
      </c>
      <c r="O196" s="47" t="str">
        <f t="shared" si="9"/>
        <v>lundi</v>
      </c>
    </row>
    <row r="197" spans="13:15" x14ac:dyDescent="0.25">
      <c r="M197" s="45">
        <f t="shared" si="8"/>
        <v>42962</v>
      </c>
      <c r="N197" s="46">
        <f t="array" ref="N197">IF(OR(TEXT(WEEKDAY(M197,1),"JJJJ")=Jours_chômés),M197,0)</f>
        <v>0</v>
      </c>
      <c r="O197" s="47" t="str">
        <f t="shared" si="9"/>
        <v>mardi</v>
      </c>
    </row>
    <row r="198" spans="13:15" x14ac:dyDescent="0.25">
      <c r="M198" s="45">
        <f t="shared" si="8"/>
        <v>42963</v>
      </c>
      <c r="N198" s="46">
        <f t="array" ref="N198">IF(OR(TEXT(WEEKDAY(M198,1),"JJJJ")=Jours_chômés),M198,0)</f>
        <v>0</v>
      </c>
      <c r="O198" s="47" t="str">
        <f t="shared" si="9"/>
        <v>mercredi</v>
      </c>
    </row>
    <row r="199" spans="13:15" x14ac:dyDescent="0.25">
      <c r="M199" s="45">
        <f t="shared" si="8"/>
        <v>42964</v>
      </c>
      <c r="N199" s="46">
        <f t="array" ref="N199">IF(OR(TEXT(WEEKDAY(M199,1),"JJJJ")=Jours_chômés),M199,0)</f>
        <v>0</v>
      </c>
      <c r="O199" s="47" t="str">
        <f t="shared" si="9"/>
        <v>jeudi</v>
      </c>
    </row>
    <row r="200" spans="13:15" x14ac:dyDescent="0.25">
      <c r="M200" s="45">
        <f t="shared" si="8"/>
        <v>42965</v>
      </c>
      <c r="N200" s="46">
        <f t="array" ref="N200">IF(OR(TEXT(WEEKDAY(M200,1),"JJJJ")=Jours_chômés),M200,0)</f>
        <v>0</v>
      </c>
      <c r="O200" s="47" t="str">
        <f t="shared" si="9"/>
        <v>vendredi</v>
      </c>
    </row>
    <row r="201" spans="13:15" x14ac:dyDescent="0.25">
      <c r="M201" s="45">
        <f t="shared" si="8"/>
        <v>42966</v>
      </c>
      <c r="N201" s="46">
        <f t="array" ref="N201">IF(OR(TEXT(WEEKDAY(M201,1),"JJJJ")=Jours_chômés),M201,0)</f>
        <v>42966</v>
      </c>
      <c r="O201" s="47" t="str">
        <f t="shared" si="9"/>
        <v>samedi</v>
      </c>
    </row>
    <row r="202" spans="13:15" x14ac:dyDescent="0.25">
      <c r="M202" s="45">
        <f t="shared" si="8"/>
        <v>42967</v>
      </c>
      <c r="N202" s="46">
        <f t="array" ref="N202">IF(OR(TEXT(WEEKDAY(M202,1),"JJJJ")=Jours_chômés),M202,0)</f>
        <v>42967</v>
      </c>
      <c r="O202" s="47" t="str">
        <f t="shared" si="9"/>
        <v>dimanche</v>
      </c>
    </row>
    <row r="203" spans="13:15" x14ac:dyDescent="0.25">
      <c r="M203" s="45">
        <f t="shared" si="8"/>
        <v>42968</v>
      </c>
      <c r="N203" s="46">
        <f t="array" ref="N203">IF(OR(TEXT(WEEKDAY(M203,1),"JJJJ")=Jours_chômés),M203,0)</f>
        <v>0</v>
      </c>
      <c r="O203" s="47" t="str">
        <f t="shared" si="9"/>
        <v>lundi</v>
      </c>
    </row>
    <row r="204" spans="13:15" x14ac:dyDescent="0.25">
      <c r="M204" s="45">
        <f t="shared" si="8"/>
        <v>42969</v>
      </c>
      <c r="N204" s="46">
        <f t="array" ref="N204">IF(OR(TEXT(WEEKDAY(M204,1),"JJJJ")=Jours_chômés),M204,0)</f>
        <v>0</v>
      </c>
      <c r="O204" s="47" t="str">
        <f t="shared" si="9"/>
        <v>mardi</v>
      </c>
    </row>
    <row r="205" spans="13:15" x14ac:dyDescent="0.25">
      <c r="M205" s="45">
        <f t="shared" si="8"/>
        <v>42970</v>
      </c>
      <c r="N205" s="46">
        <f t="array" ref="N205">IF(OR(TEXT(WEEKDAY(M205,1),"JJJJ")=Jours_chômés),M205,0)</f>
        <v>0</v>
      </c>
      <c r="O205" s="47" t="str">
        <f t="shared" si="9"/>
        <v>mercredi</v>
      </c>
    </row>
    <row r="206" spans="13:15" x14ac:dyDescent="0.25">
      <c r="M206" s="45">
        <f t="shared" si="8"/>
        <v>42971</v>
      </c>
      <c r="N206" s="46">
        <f t="array" ref="N206">IF(OR(TEXT(WEEKDAY(M206,1),"JJJJ")=Jours_chômés),M206,0)</f>
        <v>0</v>
      </c>
      <c r="O206" s="47" t="str">
        <f t="shared" si="9"/>
        <v>jeudi</v>
      </c>
    </row>
    <row r="207" spans="13:15" x14ac:dyDescent="0.25">
      <c r="M207" s="45">
        <f t="shared" si="8"/>
        <v>42972</v>
      </c>
      <c r="N207" s="46">
        <f t="array" ref="N207">IF(OR(TEXT(WEEKDAY(M207,1),"JJJJ")=Jours_chômés),M207,0)</f>
        <v>0</v>
      </c>
      <c r="O207" s="47" t="str">
        <f t="shared" si="9"/>
        <v>vendredi</v>
      </c>
    </row>
    <row r="208" spans="13:15" x14ac:dyDescent="0.25">
      <c r="M208" s="45">
        <f t="shared" si="8"/>
        <v>42973</v>
      </c>
      <c r="N208" s="46">
        <f t="array" ref="N208">IF(OR(TEXT(WEEKDAY(M208,1),"JJJJ")=Jours_chômés),M208,0)</f>
        <v>42973</v>
      </c>
      <c r="O208" s="47" t="str">
        <f t="shared" si="9"/>
        <v>samedi</v>
      </c>
    </row>
    <row r="209" spans="13:15" x14ac:dyDescent="0.25">
      <c r="M209" s="45">
        <f t="shared" si="8"/>
        <v>42974</v>
      </c>
      <c r="N209" s="46">
        <f t="array" ref="N209">IF(OR(TEXT(WEEKDAY(M209,1),"JJJJ")=Jours_chômés),M209,0)</f>
        <v>42974</v>
      </c>
      <c r="O209" s="47" t="str">
        <f t="shared" si="9"/>
        <v>dimanche</v>
      </c>
    </row>
    <row r="210" spans="13:15" x14ac:dyDescent="0.25">
      <c r="M210" s="45">
        <f t="shared" si="8"/>
        <v>42975</v>
      </c>
      <c r="N210" s="46">
        <f t="array" ref="N210">IF(OR(TEXT(WEEKDAY(M210,1),"JJJJ")=Jours_chômés),M210,0)</f>
        <v>0</v>
      </c>
      <c r="O210" s="47" t="str">
        <f t="shared" si="9"/>
        <v>lundi</v>
      </c>
    </row>
    <row r="211" spans="13:15" x14ac:dyDescent="0.25">
      <c r="M211" s="45">
        <f t="shared" si="8"/>
        <v>42976</v>
      </c>
      <c r="N211" s="46">
        <f t="array" ref="N211">IF(OR(TEXT(WEEKDAY(M211,1),"JJJJ")=Jours_chômés),M211,0)</f>
        <v>0</v>
      </c>
      <c r="O211" s="47" t="str">
        <f t="shared" si="9"/>
        <v>mardi</v>
      </c>
    </row>
    <row r="212" spans="13:15" x14ac:dyDescent="0.25">
      <c r="M212" s="45">
        <f t="shared" si="8"/>
        <v>42977</v>
      </c>
      <c r="N212" s="46">
        <f t="array" ref="N212">IF(OR(TEXT(WEEKDAY(M212,1),"JJJJ")=Jours_chômés),M212,0)</f>
        <v>0</v>
      </c>
      <c r="O212" s="47" t="str">
        <f t="shared" si="9"/>
        <v>mercredi</v>
      </c>
    </row>
    <row r="213" spans="13:15" x14ac:dyDescent="0.25">
      <c r="M213" s="45">
        <f t="shared" si="8"/>
        <v>42978</v>
      </c>
      <c r="N213" s="46">
        <f t="array" ref="N213">IF(OR(TEXT(WEEKDAY(M213,1),"JJJJ")=Jours_chômés),M213,0)</f>
        <v>0</v>
      </c>
      <c r="O213" s="47" t="str">
        <f t="shared" si="9"/>
        <v>jeudi</v>
      </c>
    </row>
    <row r="214" spans="13:15" x14ac:dyDescent="0.25">
      <c r="M214" s="45">
        <f t="shared" si="8"/>
        <v>42979</v>
      </c>
      <c r="N214" s="46">
        <f t="array" ref="N214">IF(OR(TEXT(WEEKDAY(M214,1),"JJJJ")=Jours_chômés),M214,0)</f>
        <v>0</v>
      </c>
      <c r="O214" s="47" t="str">
        <f t="shared" si="9"/>
        <v>vendredi</v>
      </c>
    </row>
    <row r="215" spans="13:15" x14ac:dyDescent="0.25">
      <c r="M215" s="45">
        <f t="shared" si="8"/>
        <v>42980</v>
      </c>
      <c r="N215" s="46">
        <f t="array" ref="N215">IF(OR(TEXT(WEEKDAY(M215,1),"JJJJ")=Jours_chômés),M215,0)</f>
        <v>42980</v>
      </c>
      <c r="O215" s="47" t="str">
        <f t="shared" si="9"/>
        <v>samedi</v>
      </c>
    </row>
    <row r="216" spans="13:15" x14ac:dyDescent="0.25">
      <c r="M216" s="45">
        <f t="shared" si="8"/>
        <v>42981</v>
      </c>
      <c r="N216" s="46">
        <f t="array" ref="N216">IF(OR(TEXT(WEEKDAY(M216,1),"JJJJ")=Jours_chômés),M216,0)</f>
        <v>42981</v>
      </c>
      <c r="O216" s="47" t="str">
        <f t="shared" si="9"/>
        <v>dimanche</v>
      </c>
    </row>
    <row r="217" spans="13:15" x14ac:dyDescent="0.25">
      <c r="M217" s="45">
        <f t="shared" si="8"/>
        <v>42982</v>
      </c>
      <c r="N217" s="46">
        <f t="array" ref="N217">IF(OR(TEXT(WEEKDAY(M217,1),"JJJJ")=Jours_chômés),M217,0)</f>
        <v>0</v>
      </c>
      <c r="O217" s="47" t="str">
        <f t="shared" si="9"/>
        <v>lundi</v>
      </c>
    </row>
    <row r="218" spans="13:15" x14ac:dyDescent="0.25">
      <c r="M218" s="45">
        <f t="shared" si="8"/>
        <v>42983</v>
      </c>
      <c r="N218" s="46">
        <f t="array" ref="N218">IF(OR(TEXT(WEEKDAY(M218,1),"JJJJ")=Jours_chômés),M218,0)</f>
        <v>0</v>
      </c>
      <c r="O218" s="47" t="str">
        <f t="shared" si="9"/>
        <v>mardi</v>
      </c>
    </row>
    <row r="219" spans="13:15" x14ac:dyDescent="0.25">
      <c r="M219" s="45">
        <f t="shared" si="8"/>
        <v>42984</v>
      </c>
      <c r="N219" s="46">
        <f t="array" ref="N219">IF(OR(TEXT(WEEKDAY(M219,1),"JJJJ")=Jours_chômés),M219,0)</f>
        <v>0</v>
      </c>
      <c r="O219" s="47" t="str">
        <f t="shared" si="9"/>
        <v>mercredi</v>
      </c>
    </row>
    <row r="220" spans="13:15" x14ac:dyDescent="0.25">
      <c r="M220" s="45">
        <f t="shared" si="8"/>
        <v>42985</v>
      </c>
      <c r="N220" s="46">
        <f t="array" ref="N220">IF(OR(TEXT(WEEKDAY(M220,1),"JJJJ")=Jours_chômés),M220,0)</f>
        <v>0</v>
      </c>
      <c r="O220" s="47" t="str">
        <f t="shared" si="9"/>
        <v>jeudi</v>
      </c>
    </row>
    <row r="221" spans="13:15" x14ac:dyDescent="0.25">
      <c r="M221" s="45">
        <f t="shared" si="8"/>
        <v>42986</v>
      </c>
      <c r="N221" s="46">
        <f t="array" ref="N221">IF(OR(TEXT(WEEKDAY(M221,1),"JJJJ")=Jours_chômés),M221,0)</f>
        <v>0</v>
      </c>
      <c r="O221" s="47" t="str">
        <f t="shared" si="9"/>
        <v>vendredi</v>
      </c>
    </row>
    <row r="222" spans="13:15" x14ac:dyDescent="0.25">
      <c r="M222" s="45">
        <f t="shared" si="8"/>
        <v>42987</v>
      </c>
      <c r="N222" s="46">
        <f t="array" ref="N222">IF(OR(TEXT(WEEKDAY(M222,1),"JJJJ")=Jours_chômés),M222,0)</f>
        <v>42987</v>
      </c>
      <c r="O222" s="47" t="str">
        <f t="shared" si="9"/>
        <v>samedi</v>
      </c>
    </row>
    <row r="223" spans="13:15" x14ac:dyDescent="0.25">
      <c r="M223" s="45">
        <f t="shared" si="8"/>
        <v>42988</v>
      </c>
      <c r="N223" s="46">
        <f t="array" ref="N223">IF(OR(TEXT(WEEKDAY(M223,1),"JJJJ")=Jours_chômés),M223,0)</f>
        <v>42988</v>
      </c>
      <c r="O223" s="47" t="str">
        <f t="shared" si="9"/>
        <v>dimanche</v>
      </c>
    </row>
    <row r="224" spans="13:15" x14ac:dyDescent="0.25">
      <c r="M224" s="45">
        <f t="shared" si="8"/>
        <v>42989</v>
      </c>
      <c r="N224" s="46">
        <f t="array" ref="N224">IF(OR(TEXT(WEEKDAY(M224,1),"JJJJ")=Jours_chômés),M224,0)</f>
        <v>0</v>
      </c>
      <c r="O224" s="47" t="str">
        <f t="shared" si="9"/>
        <v>lundi</v>
      </c>
    </row>
    <row r="225" spans="13:15" x14ac:dyDescent="0.25">
      <c r="M225" s="45">
        <f t="shared" si="8"/>
        <v>42990</v>
      </c>
      <c r="N225" s="46">
        <f t="array" ref="N225">IF(OR(TEXT(WEEKDAY(M225,1),"JJJJ")=Jours_chômés),M225,0)</f>
        <v>0</v>
      </c>
      <c r="O225" s="47" t="str">
        <f t="shared" si="9"/>
        <v>mardi</v>
      </c>
    </row>
    <row r="226" spans="13:15" x14ac:dyDescent="0.25">
      <c r="M226" s="45">
        <f t="shared" si="8"/>
        <v>42991</v>
      </c>
      <c r="N226" s="46">
        <f t="array" ref="N226">IF(OR(TEXT(WEEKDAY(M226,1),"JJJJ")=Jours_chômés),M226,0)</f>
        <v>0</v>
      </c>
      <c r="O226" s="47" t="str">
        <f t="shared" si="9"/>
        <v>mercredi</v>
      </c>
    </row>
    <row r="227" spans="13:15" x14ac:dyDescent="0.25">
      <c r="M227" s="45">
        <f t="shared" ref="M227:M290" si="10">M226+1</f>
        <v>42992</v>
      </c>
      <c r="N227" s="46">
        <f t="array" ref="N227">IF(OR(TEXT(WEEKDAY(M227,1),"JJJJ")=Jours_chômés),M227,0)</f>
        <v>0</v>
      </c>
      <c r="O227" s="47" t="str">
        <f t="shared" si="9"/>
        <v>jeudi</v>
      </c>
    </row>
    <row r="228" spans="13:15" x14ac:dyDescent="0.25">
      <c r="M228" s="45">
        <f t="shared" si="10"/>
        <v>42993</v>
      </c>
      <c r="N228" s="46">
        <f t="array" ref="N228">IF(OR(TEXT(WEEKDAY(M228,1),"JJJJ")=Jours_chômés),M228,0)</f>
        <v>0</v>
      </c>
      <c r="O228" s="47" t="str">
        <f t="shared" si="9"/>
        <v>vendredi</v>
      </c>
    </row>
    <row r="229" spans="13:15" x14ac:dyDescent="0.25">
      <c r="M229" s="45">
        <f t="shared" si="10"/>
        <v>42994</v>
      </c>
      <c r="N229" s="46">
        <f t="array" ref="N229">IF(OR(TEXT(WEEKDAY(M229,1),"JJJJ")=Jours_chômés),M229,0)</f>
        <v>42994</v>
      </c>
      <c r="O229" s="47" t="str">
        <f t="shared" si="9"/>
        <v>samedi</v>
      </c>
    </row>
    <row r="230" spans="13:15" x14ac:dyDescent="0.25">
      <c r="M230" s="45">
        <f t="shared" si="10"/>
        <v>42995</v>
      </c>
      <c r="N230" s="46">
        <f t="array" ref="N230">IF(OR(TEXT(WEEKDAY(M230,1),"JJJJ")=Jours_chômés),M230,0)</f>
        <v>42995</v>
      </c>
      <c r="O230" s="47" t="str">
        <f t="shared" si="9"/>
        <v>dimanche</v>
      </c>
    </row>
    <row r="231" spans="13:15" x14ac:dyDescent="0.25">
      <c r="M231" s="45">
        <f t="shared" si="10"/>
        <v>42996</v>
      </c>
      <c r="N231" s="46">
        <f t="array" ref="N231">IF(OR(TEXT(WEEKDAY(M231,1),"JJJJ")=Jours_chômés),M231,0)</f>
        <v>0</v>
      </c>
      <c r="O231" s="47" t="str">
        <f t="shared" si="9"/>
        <v>lundi</v>
      </c>
    </row>
    <row r="232" spans="13:15" x14ac:dyDescent="0.25">
      <c r="M232" s="45">
        <f t="shared" si="10"/>
        <v>42997</v>
      </c>
      <c r="N232" s="46">
        <f t="array" ref="N232">IF(OR(TEXT(WEEKDAY(M232,1),"JJJJ")=Jours_chômés),M232,0)</f>
        <v>0</v>
      </c>
      <c r="O232" s="47" t="str">
        <f t="shared" si="9"/>
        <v>mardi</v>
      </c>
    </row>
    <row r="233" spans="13:15" x14ac:dyDescent="0.25">
      <c r="M233" s="45">
        <f t="shared" si="10"/>
        <v>42998</v>
      </c>
      <c r="N233" s="46">
        <f t="array" ref="N233">IF(OR(TEXT(WEEKDAY(M233,1),"JJJJ")=Jours_chômés),M233,0)</f>
        <v>0</v>
      </c>
      <c r="O233" s="47" t="str">
        <f t="shared" si="9"/>
        <v>mercredi</v>
      </c>
    </row>
    <row r="234" spans="13:15" x14ac:dyDescent="0.25">
      <c r="M234" s="45">
        <f t="shared" si="10"/>
        <v>42999</v>
      </c>
      <c r="N234" s="46">
        <f t="array" ref="N234">IF(OR(TEXT(WEEKDAY(M234,1),"JJJJ")=Jours_chômés),M234,0)</f>
        <v>0</v>
      </c>
      <c r="O234" s="47" t="str">
        <f t="shared" si="9"/>
        <v>jeudi</v>
      </c>
    </row>
    <row r="235" spans="13:15" x14ac:dyDescent="0.25">
      <c r="M235" s="45">
        <f t="shared" si="10"/>
        <v>43000</v>
      </c>
      <c r="N235" s="46">
        <f t="array" ref="N235">IF(OR(TEXT(WEEKDAY(M235,1),"JJJJ")=Jours_chômés),M235,0)</f>
        <v>0</v>
      </c>
      <c r="O235" s="47" t="str">
        <f t="shared" si="9"/>
        <v>vendredi</v>
      </c>
    </row>
    <row r="236" spans="13:15" x14ac:dyDescent="0.25">
      <c r="M236" s="45">
        <f t="shared" si="10"/>
        <v>43001</v>
      </c>
      <c r="N236" s="46">
        <f t="array" ref="N236">IF(OR(TEXT(WEEKDAY(M236,1),"JJJJ")=Jours_chômés),M236,0)</f>
        <v>43001</v>
      </c>
      <c r="O236" s="47" t="str">
        <f t="shared" si="9"/>
        <v>samedi</v>
      </c>
    </row>
    <row r="237" spans="13:15" x14ac:dyDescent="0.25">
      <c r="M237" s="45">
        <f t="shared" si="10"/>
        <v>43002</v>
      </c>
      <c r="N237" s="46">
        <f t="array" ref="N237">IF(OR(TEXT(WEEKDAY(M237,1),"JJJJ")=Jours_chômés),M237,0)</f>
        <v>43002</v>
      </c>
      <c r="O237" s="47" t="str">
        <f t="shared" si="9"/>
        <v>dimanche</v>
      </c>
    </row>
    <row r="238" spans="13:15" x14ac:dyDescent="0.25">
      <c r="M238" s="45">
        <f t="shared" si="10"/>
        <v>43003</v>
      </c>
      <c r="N238" s="46">
        <f t="array" ref="N238">IF(OR(TEXT(WEEKDAY(M238,1),"JJJJ")=Jours_chômés),M238,0)</f>
        <v>0</v>
      </c>
      <c r="O238" s="47" t="str">
        <f t="shared" si="9"/>
        <v>lundi</v>
      </c>
    </row>
    <row r="239" spans="13:15" x14ac:dyDescent="0.25">
      <c r="M239" s="45">
        <f t="shared" si="10"/>
        <v>43004</v>
      </c>
      <c r="N239" s="46">
        <f t="array" ref="N239">IF(OR(TEXT(WEEKDAY(M239,1),"JJJJ")=Jours_chômés),M239,0)</f>
        <v>0</v>
      </c>
      <c r="O239" s="47" t="str">
        <f t="shared" si="9"/>
        <v>mardi</v>
      </c>
    </row>
    <row r="240" spans="13:15" x14ac:dyDescent="0.25">
      <c r="M240" s="45">
        <f t="shared" si="10"/>
        <v>43005</v>
      </c>
      <c r="N240" s="46">
        <f t="array" ref="N240">IF(OR(TEXT(WEEKDAY(M240,1),"JJJJ")=Jours_chômés),M240,0)</f>
        <v>0</v>
      </c>
      <c r="O240" s="47" t="str">
        <f t="shared" si="9"/>
        <v>mercredi</v>
      </c>
    </row>
    <row r="241" spans="13:15" x14ac:dyDescent="0.25">
      <c r="M241" s="45">
        <f t="shared" si="10"/>
        <v>43006</v>
      </c>
      <c r="N241" s="46">
        <f t="array" ref="N241">IF(OR(TEXT(WEEKDAY(M241,1),"JJJJ")=Jours_chômés),M241,0)</f>
        <v>0</v>
      </c>
      <c r="O241" s="47" t="str">
        <f t="shared" si="9"/>
        <v>jeudi</v>
      </c>
    </row>
    <row r="242" spans="13:15" x14ac:dyDescent="0.25">
      <c r="M242" s="45">
        <f t="shared" si="10"/>
        <v>43007</v>
      </c>
      <c r="N242" s="46">
        <f t="array" ref="N242">IF(OR(TEXT(WEEKDAY(M242,1),"JJJJ")=Jours_chômés),M242,0)</f>
        <v>0</v>
      </c>
      <c r="O242" s="47" t="str">
        <f t="shared" si="9"/>
        <v>vendredi</v>
      </c>
    </row>
    <row r="243" spans="13:15" x14ac:dyDescent="0.25">
      <c r="M243" s="45">
        <f t="shared" si="10"/>
        <v>43008</v>
      </c>
      <c r="N243" s="46">
        <f t="array" ref="N243">IF(OR(TEXT(WEEKDAY(M243,1),"JJJJ")=Jours_chômés),M243,0)</f>
        <v>43008</v>
      </c>
      <c r="O243" s="47" t="str">
        <f t="shared" si="9"/>
        <v>samedi</v>
      </c>
    </row>
    <row r="244" spans="13:15" x14ac:dyDescent="0.25">
      <c r="M244" s="45">
        <f t="shared" si="10"/>
        <v>43009</v>
      </c>
      <c r="N244" s="46">
        <f t="array" ref="N244">IF(OR(TEXT(WEEKDAY(M244,1),"JJJJ")=Jours_chômés),M244,0)</f>
        <v>43009</v>
      </c>
      <c r="O244" s="47" t="str">
        <f t="shared" si="9"/>
        <v>dimanche</v>
      </c>
    </row>
    <row r="245" spans="13:15" x14ac:dyDescent="0.25">
      <c r="M245" s="45">
        <f t="shared" si="10"/>
        <v>43010</v>
      </c>
      <c r="N245" s="46">
        <f t="array" ref="N245">IF(OR(TEXT(WEEKDAY(M245,1),"JJJJ")=Jours_chômés),M245,0)</f>
        <v>0</v>
      </c>
      <c r="O245" s="47" t="str">
        <f t="shared" si="9"/>
        <v>lundi</v>
      </c>
    </row>
    <row r="246" spans="13:15" x14ac:dyDescent="0.25">
      <c r="M246" s="45">
        <f t="shared" si="10"/>
        <v>43011</v>
      </c>
      <c r="N246" s="46">
        <f t="array" ref="N246">IF(OR(TEXT(WEEKDAY(M246,1),"JJJJ")=Jours_chômés),M246,0)</f>
        <v>0</v>
      </c>
      <c r="O246" s="47" t="str">
        <f t="shared" si="9"/>
        <v>mardi</v>
      </c>
    </row>
    <row r="247" spans="13:15" x14ac:dyDescent="0.25">
      <c r="M247" s="45">
        <f t="shared" si="10"/>
        <v>43012</v>
      </c>
      <c r="N247" s="46">
        <f t="array" ref="N247">IF(OR(TEXT(WEEKDAY(M247,1),"JJJJ")=Jours_chômés),M247,0)</f>
        <v>0</v>
      </c>
      <c r="O247" s="47" t="str">
        <f t="shared" si="9"/>
        <v>mercredi</v>
      </c>
    </row>
    <row r="248" spans="13:15" x14ac:dyDescent="0.25">
      <c r="M248" s="45">
        <f t="shared" si="10"/>
        <v>43013</v>
      </c>
      <c r="N248" s="46">
        <f t="array" ref="N248">IF(OR(TEXT(WEEKDAY(M248,1),"JJJJ")=Jours_chômés),M248,0)</f>
        <v>0</v>
      </c>
      <c r="O248" s="47" t="str">
        <f t="shared" ref="O248:O311" si="11">TEXT(WEEKDAY(M248,1),"JJJJ")</f>
        <v>jeudi</v>
      </c>
    </row>
    <row r="249" spans="13:15" x14ac:dyDescent="0.25">
      <c r="M249" s="45">
        <f t="shared" si="10"/>
        <v>43014</v>
      </c>
      <c r="N249" s="46">
        <f t="array" ref="N249">IF(OR(TEXT(WEEKDAY(M249,1),"JJJJ")=Jours_chômés),M249,0)</f>
        <v>0</v>
      </c>
      <c r="O249" s="47" t="str">
        <f t="shared" si="11"/>
        <v>vendredi</v>
      </c>
    </row>
    <row r="250" spans="13:15" x14ac:dyDescent="0.25">
      <c r="M250" s="45">
        <f t="shared" si="10"/>
        <v>43015</v>
      </c>
      <c r="N250" s="46">
        <f t="array" ref="N250">IF(OR(TEXT(WEEKDAY(M250,1),"JJJJ")=Jours_chômés),M250,0)</f>
        <v>43015</v>
      </c>
      <c r="O250" s="47" t="str">
        <f t="shared" si="11"/>
        <v>samedi</v>
      </c>
    </row>
    <row r="251" spans="13:15" x14ac:dyDescent="0.25">
      <c r="M251" s="45">
        <f t="shared" si="10"/>
        <v>43016</v>
      </c>
      <c r="N251" s="46">
        <f t="array" ref="N251">IF(OR(TEXT(WEEKDAY(M251,1),"JJJJ")=Jours_chômés),M251,0)</f>
        <v>43016</v>
      </c>
      <c r="O251" s="47" t="str">
        <f t="shared" si="11"/>
        <v>dimanche</v>
      </c>
    </row>
    <row r="252" spans="13:15" x14ac:dyDescent="0.25">
      <c r="M252" s="45">
        <f t="shared" si="10"/>
        <v>43017</v>
      </c>
      <c r="N252" s="46">
        <f t="array" ref="N252">IF(OR(TEXT(WEEKDAY(M252,1),"JJJJ")=Jours_chômés),M252,0)</f>
        <v>0</v>
      </c>
      <c r="O252" s="47" t="str">
        <f t="shared" si="11"/>
        <v>lundi</v>
      </c>
    </row>
    <row r="253" spans="13:15" x14ac:dyDescent="0.25">
      <c r="M253" s="45">
        <f t="shared" si="10"/>
        <v>43018</v>
      </c>
      <c r="N253" s="46">
        <f t="array" ref="N253">IF(OR(TEXT(WEEKDAY(M253,1),"JJJJ")=Jours_chômés),M253,0)</f>
        <v>0</v>
      </c>
      <c r="O253" s="47" t="str">
        <f t="shared" si="11"/>
        <v>mardi</v>
      </c>
    </row>
    <row r="254" spans="13:15" x14ac:dyDescent="0.25">
      <c r="M254" s="45">
        <f t="shared" si="10"/>
        <v>43019</v>
      </c>
      <c r="N254" s="46">
        <f t="array" ref="N254">IF(OR(TEXT(WEEKDAY(M254,1),"JJJJ")=Jours_chômés),M254,0)</f>
        <v>0</v>
      </c>
      <c r="O254" s="47" t="str">
        <f t="shared" si="11"/>
        <v>mercredi</v>
      </c>
    </row>
    <row r="255" spans="13:15" x14ac:dyDescent="0.25">
      <c r="M255" s="45">
        <f t="shared" si="10"/>
        <v>43020</v>
      </c>
      <c r="N255" s="46">
        <f t="array" ref="N255">IF(OR(TEXT(WEEKDAY(M255,1),"JJJJ")=Jours_chômés),M255,0)</f>
        <v>0</v>
      </c>
      <c r="O255" s="47" t="str">
        <f t="shared" si="11"/>
        <v>jeudi</v>
      </c>
    </row>
    <row r="256" spans="13:15" x14ac:dyDescent="0.25">
      <c r="M256" s="45">
        <f t="shared" si="10"/>
        <v>43021</v>
      </c>
      <c r="N256" s="46">
        <f t="array" ref="N256">IF(OR(TEXT(WEEKDAY(M256,1),"JJJJ")=Jours_chômés),M256,0)</f>
        <v>0</v>
      </c>
      <c r="O256" s="47" t="str">
        <f t="shared" si="11"/>
        <v>vendredi</v>
      </c>
    </row>
    <row r="257" spans="13:15" x14ac:dyDescent="0.25">
      <c r="M257" s="45">
        <f t="shared" si="10"/>
        <v>43022</v>
      </c>
      <c r="N257" s="46">
        <f t="array" ref="N257">IF(OR(TEXT(WEEKDAY(M257,1),"JJJJ")=Jours_chômés),M257,0)</f>
        <v>43022</v>
      </c>
      <c r="O257" s="47" t="str">
        <f t="shared" si="11"/>
        <v>samedi</v>
      </c>
    </row>
    <row r="258" spans="13:15" x14ac:dyDescent="0.25">
      <c r="M258" s="45">
        <f t="shared" si="10"/>
        <v>43023</v>
      </c>
      <c r="N258" s="46">
        <f t="array" ref="N258">IF(OR(TEXT(WEEKDAY(M258,1),"JJJJ")=Jours_chômés),M258,0)</f>
        <v>43023</v>
      </c>
      <c r="O258" s="47" t="str">
        <f t="shared" si="11"/>
        <v>dimanche</v>
      </c>
    </row>
    <row r="259" spans="13:15" x14ac:dyDescent="0.25">
      <c r="M259" s="45">
        <f t="shared" si="10"/>
        <v>43024</v>
      </c>
      <c r="N259" s="46">
        <f t="array" ref="N259">IF(OR(TEXT(WEEKDAY(M259,1),"JJJJ")=Jours_chômés),M259,0)</f>
        <v>0</v>
      </c>
      <c r="O259" s="47" t="str">
        <f t="shared" si="11"/>
        <v>lundi</v>
      </c>
    </row>
    <row r="260" spans="13:15" x14ac:dyDescent="0.25">
      <c r="M260" s="45">
        <f t="shared" si="10"/>
        <v>43025</v>
      </c>
      <c r="N260" s="46">
        <f t="array" ref="N260">IF(OR(TEXT(WEEKDAY(M260,1),"JJJJ")=Jours_chômés),M260,0)</f>
        <v>0</v>
      </c>
      <c r="O260" s="47" t="str">
        <f t="shared" si="11"/>
        <v>mardi</v>
      </c>
    </row>
    <row r="261" spans="13:15" x14ac:dyDescent="0.25">
      <c r="M261" s="45">
        <f t="shared" si="10"/>
        <v>43026</v>
      </c>
      <c r="N261" s="46">
        <f t="array" ref="N261">IF(OR(TEXT(WEEKDAY(M261,1),"JJJJ")=Jours_chômés),M261,0)</f>
        <v>0</v>
      </c>
      <c r="O261" s="47" t="str">
        <f t="shared" si="11"/>
        <v>mercredi</v>
      </c>
    </row>
    <row r="262" spans="13:15" x14ac:dyDescent="0.25">
      <c r="M262" s="45">
        <f t="shared" si="10"/>
        <v>43027</v>
      </c>
      <c r="N262" s="46">
        <f t="array" ref="N262">IF(OR(TEXT(WEEKDAY(M262,1),"JJJJ")=Jours_chômés),M262,0)</f>
        <v>0</v>
      </c>
      <c r="O262" s="47" t="str">
        <f t="shared" si="11"/>
        <v>jeudi</v>
      </c>
    </row>
    <row r="263" spans="13:15" x14ac:dyDescent="0.25">
      <c r="M263" s="45">
        <f t="shared" si="10"/>
        <v>43028</v>
      </c>
      <c r="N263" s="46">
        <f t="array" ref="N263">IF(OR(TEXT(WEEKDAY(M263,1),"JJJJ")=Jours_chômés),M263,0)</f>
        <v>0</v>
      </c>
      <c r="O263" s="47" t="str">
        <f t="shared" si="11"/>
        <v>vendredi</v>
      </c>
    </row>
    <row r="264" spans="13:15" x14ac:dyDescent="0.25">
      <c r="M264" s="45">
        <f t="shared" si="10"/>
        <v>43029</v>
      </c>
      <c r="N264" s="46">
        <f t="array" ref="N264">IF(OR(TEXT(WEEKDAY(M264,1),"JJJJ")=Jours_chômés),M264,0)</f>
        <v>43029</v>
      </c>
      <c r="O264" s="47" t="str">
        <f t="shared" si="11"/>
        <v>samedi</v>
      </c>
    </row>
    <row r="265" spans="13:15" x14ac:dyDescent="0.25">
      <c r="M265" s="45">
        <f t="shared" si="10"/>
        <v>43030</v>
      </c>
      <c r="N265" s="46">
        <f t="array" ref="N265">IF(OR(TEXT(WEEKDAY(M265,1),"JJJJ")=Jours_chômés),M265,0)</f>
        <v>43030</v>
      </c>
      <c r="O265" s="47" t="str">
        <f t="shared" si="11"/>
        <v>dimanche</v>
      </c>
    </row>
    <row r="266" spans="13:15" x14ac:dyDescent="0.25">
      <c r="M266" s="45">
        <f t="shared" si="10"/>
        <v>43031</v>
      </c>
      <c r="N266" s="46">
        <f t="array" ref="N266">IF(OR(TEXT(WEEKDAY(M266,1),"JJJJ")=Jours_chômés),M266,0)</f>
        <v>0</v>
      </c>
      <c r="O266" s="47" t="str">
        <f t="shared" si="11"/>
        <v>lundi</v>
      </c>
    </row>
    <row r="267" spans="13:15" x14ac:dyDescent="0.25">
      <c r="M267" s="45">
        <f t="shared" si="10"/>
        <v>43032</v>
      </c>
      <c r="N267" s="46">
        <f t="array" ref="N267">IF(OR(TEXT(WEEKDAY(M267,1),"JJJJ")=Jours_chômés),M267,0)</f>
        <v>0</v>
      </c>
      <c r="O267" s="47" t="str">
        <f t="shared" si="11"/>
        <v>mardi</v>
      </c>
    </row>
    <row r="268" spans="13:15" x14ac:dyDescent="0.25">
      <c r="M268" s="45">
        <f t="shared" si="10"/>
        <v>43033</v>
      </c>
      <c r="N268" s="46">
        <f t="array" ref="N268">IF(OR(TEXT(WEEKDAY(M268,1),"JJJJ")=Jours_chômés),M268,0)</f>
        <v>0</v>
      </c>
      <c r="O268" s="47" t="str">
        <f t="shared" si="11"/>
        <v>mercredi</v>
      </c>
    </row>
    <row r="269" spans="13:15" x14ac:dyDescent="0.25">
      <c r="M269" s="45">
        <f t="shared" si="10"/>
        <v>43034</v>
      </c>
      <c r="N269" s="46">
        <f t="array" ref="N269">IF(OR(TEXT(WEEKDAY(M269,1),"JJJJ")=Jours_chômés),M269,0)</f>
        <v>0</v>
      </c>
      <c r="O269" s="47" t="str">
        <f t="shared" si="11"/>
        <v>jeudi</v>
      </c>
    </row>
    <row r="270" spans="13:15" x14ac:dyDescent="0.25">
      <c r="M270" s="45">
        <f t="shared" si="10"/>
        <v>43035</v>
      </c>
      <c r="N270" s="46">
        <f t="array" ref="N270">IF(OR(TEXT(WEEKDAY(M270,1),"JJJJ")=Jours_chômés),M270,0)</f>
        <v>0</v>
      </c>
      <c r="O270" s="47" t="str">
        <f t="shared" si="11"/>
        <v>vendredi</v>
      </c>
    </row>
    <row r="271" spans="13:15" x14ac:dyDescent="0.25">
      <c r="M271" s="45">
        <f t="shared" si="10"/>
        <v>43036</v>
      </c>
      <c r="N271" s="46">
        <f t="array" ref="N271">IF(OR(TEXT(WEEKDAY(M271,1),"JJJJ")=Jours_chômés),M271,0)</f>
        <v>43036</v>
      </c>
      <c r="O271" s="47" t="str">
        <f t="shared" si="11"/>
        <v>samedi</v>
      </c>
    </row>
    <row r="272" spans="13:15" x14ac:dyDescent="0.25">
      <c r="M272" s="45">
        <f t="shared" si="10"/>
        <v>43037</v>
      </c>
      <c r="N272" s="46">
        <f t="array" ref="N272">IF(OR(TEXT(WEEKDAY(M272,1),"JJJJ")=Jours_chômés),M272,0)</f>
        <v>43037</v>
      </c>
      <c r="O272" s="47" t="str">
        <f t="shared" si="11"/>
        <v>dimanche</v>
      </c>
    </row>
    <row r="273" spans="13:15" x14ac:dyDescent="0.25">
      <c r="M273" s="45">
        <f t="shared" si="10"/>
        <v>43038</v>
      </c>
      <c r="N273" s="46">
        <f t="array" ref="N273">IF(OR(TEXT(WEEKDAY(M273,1),"JJJJ")=Jours_chômés),M273,0)</f>
        <v>0</v>
      </c>
      <c r="O273" s="47" t="str">
        <f t="shared" si="11"/>
        <v>lundi</v>
      </c>
    </row>
    <row r="274" spans="13:15" x14ac:dyDescent="0.25">
      <c r="M274" s="45">
        <f t="shared" si="10"/>
        <v>43039</v>
      </c>
      <c r="N274" s="46">
        <f t="array" ref="N274">IF(OR(TEXT(WEEKDAY(M274,1),"JJJJ")=Jours_chômés),M274,0)</f>
        <v>0</v>
      </c>
      <c r="O274" s="47" t="str">
        <f t="shared" si="11"/>
        <v>mardi</v>
      </c>
    </row>
    <row r="275" spans="13:15" x14ac:dyDescent="0.25">
      <c r="M275" s="45">
        <f t="shared" si="10"/>
        <v>43040</v>
      </c>
      <c r="N275" s="46">
        <f t="array" ref="N275">IF(OR(TEXT(WEEKDAY(M275,1),"JJJJ")=Jours_chômés),M275,0)</f>
        <v>0</v>
      </c>
      <c r="O275" s="47" t="str">
        <f t="shared" si="11"/>
        <v>mercredi</v>
      </c>
    </row>
    <row r="276" spans="13:15" x14ac:dyDescent="0.25">
      <c r="M276" s="45">
        <f t="shared" si="10"/>
        <v>43041</v>
      </c>
      <c r="N276" s="46">
        <f t="array" ref="N276">IF(OR(TEXT(WEEKDAY(M276,1),"JJJJ")=Jours_chômés),M276,0)</f>
        <v>0</v>
      </c>
      <c r="O276" s="47" t="str">
        <f t="shared" si="11"/>
        <v>jeudi</v>
      </c>
    </row>
    <row r="277" spans="13:15" x14ac:dyDescent="0.25">
      <c r="M277" s="45">
        <f t="shared" si="10"/>
        <v>43042</v>
      </c>
      <c r="N277" s="46">
        <f t="array" ref="N277">IF(OR(TEXT(WEEKDAY(M277,1),"JJJJ")=Jours_chômés),M277,0)</f>
        <v>0</v>
      </c>
      <c r="O277" s="47" t="str">
        <f t="shared" si="11"/>
        <v>vendredi</v>
      </c>
    </row>
    <row r="278" spans="13:15" x14ac:dyDescent="0.25">
      <c r="M278" s="45">
        <f t="shared" si="10"/>
        <v>43043</v>
      </c>
      <c r="N278" s="46">
        <f t="array" ref="N278">IF(OR(TEXT(WEEKDAY(M278,1),"JJJJ")=Jours_chômés),M278,0)</f>
        <v>43043</v>
      </c>
      <c r="O278" s="47" t="str">
        <f t="shared" si="11"/>
        <v>samedi</v>
      </c>
    </row>
    <row r="279" spans="13:15" x14ac:dyDescent="0.25">
      <c r="M279" s="45">
        <f t="shared" si="10"/>
        <v>43044</v>
      </c>
      <c r="N279" s="46">
        <f t="array" ref="N279">IF(OR(TEXT(WEEKDAY(M279,1),"JJJJ")=Jours_chômés),M279,0)</f>
        <v>43044</v>
      </c>
      <c r="O279" s="47" t="str">
        <f t="shared" si="11"/>
        <v>dimanche</v>
      </c>
    </row>
    <row r="280" spans="13:15" x14ac:dyDescent="0.25">
      <c r="M280" s="45">
        <f t="shared" si="10"/>
        <v>43045</v>
      </c>
      <c r="N280" s="46">
        <f t="array" ref="N280">IF(OR(TEXT(WEEKDAY(M280,1),"JJJJ")=Jours_chômés),M280,0)</f>
        <v>0</v>
      </c>
      <c r="O280" s="47" t="str">
        <f t="shared" si="11"/>
        <v>lundi</v>
      </c>
    </row>
    <row r="281" spans="13:15" x14ac:dyDescent="0.25">
      <c r="M281" s="45">
        <f t="shared" si="10"/>
        <v>43046</v>
      </c>
      <c r="N281" s="46">
        <f t="array" ref="N281">IF(OR(TEXT(WEEKDAY(M281,1),"JJJJ")=Jours_chômés),M281,0)</f>
        <v>0</v>
      </c>
      <c r="O281" s="47" t="str">
        <f t="shared" si="11"/>
        <v>mardi</v>
      </c>
    </row>
    <row r="282" spans="13:15" x14ac:dyDescent="0.25">
      <c r="M282" s="45">
        <f t="shared" si="10"/>
        <v>43047</v>
      </c>
      <c r="N282" s="46">
        <f t="array" ref="N282">IF(OR(TEXT(WEEKDAY(M282,1),"JJJJ")=Jours_chômés),M282,0)</f>
        <v>0</v>
      </c>
      <c r="O282" s="47" t="str">
        <f t="shared" si="11"/>
        <v>mercredi</v>
      </c>
    </row>
    <row r="283" spans="13:15" x14ac:dyDescent="0.25">
      <c r="M283" s="45">
        <f t="shared" si="10"/>
        <v>43048</v>
      </c>
      <c r="N283" s="46">
        <f t="array" ref="N283">IF(OR(TEXT(WEEKDAY(M283,1),"JJJJ")=Jours_chômés),M283,0)</f>
        <v>0</v>
      </c>
      <c r="O283" s="47" t="str">
        <f t="shared" si="11"/>
        <v>jeudi</v>
      </c>
    </row>
    <row r="284" spans="13:15" x14ac:dyDescent="0.25">
      <c r="M284" s="45">
        <f t="shared" si="10"/>
        <v>43049</v>
      </c>
      <c r="N284" s="46">
        <f t="array" ref="N284">IF(OR(TEXT(WEEKDAY(M284,1),"JJJJ")=Jours_chômés),M284,0)</f>
        <v>0</v>
      </c>
      <c r="O284" s="47" t="str">
        <f t="shared" si="11"/>
        <v>vendredi</v>
      </c>
    </row>
    <row r="285" spans="13:15" x14ac:dyDescent="0.25">
      <c r="M285" s="45">
        <f t="shared" si="10"/>
        <v>43050</v>
      </c>
      <c r="N285" s="46">
        <f t="array" ref="N285">IF(OR(TEXT(WEEKDAY(M285,1),"JJJJ")=Jours_chômés),M285,0)</f>
        <v>43050</v>
      </c>
      <c r="O285" s="47" t="str">
        <f t="shared" si="11"/>
        <v>samedi</v>
      </c>
    </row>
    <row r="286" spans="13:15" x14ac:dyDescent="0.25">
      <c r="M286" s="45">
        <f t="shared" si="10"/>
        <v>43051</v>
      </c>
      <c r="N286" s="46">
        <f t="array" ref="N286">IF(OR(TEXT(WEEKDAY(M286,1),"JJJJ")=Jours_chômés),M286,0)</f>
        <v>43051</v>
      </c>
      <c r="O286" s="47" t="str">
        <f t="shared" si="11"/>
        <v>dimanche</v>
      </c>
    </row>
    <row r="287" spans="13:15" x14ac:dyDescent="0.25">
      <c r="M287" s="45">
        <f t="shared" si="10"/>
        <v>43052</v>
      </c>
      <c r="N287" s="46">
        <f t="array" ref="N287">IF(OR(TEXT(WEEKDAY(M287,1),"JJJJ")=Jours_chômés),M287,0)</f>
        <v>0</v>
      </c>
      <c r="O287" s="47" t="str">
        <f t="shared" si="11"/>
        <v>lundi</v>
      </c>
    </row>
    <row r="288" spans="13:15" x14ac:dyDescent="0.25">
      <c r="M288" s="45">
        <f t="shared" si="10"/>
        <v>43053</v>
      </c>
      <c r="N288" s="46">
        <f t="array" ref="N288">IF(OR(TEXT(WEEKDAY(M288,1),"JJJJ")=Jours_chômés),M288,0)</f>
        <v>0</v>
      </c>
      <c r="O288" s="47" t="str">
        <f t="shared" si="11"/>
        <v>mardi</v>
      </c>
    </row>
    <row r="289" spans="13:15" x14ac:dyDescent="0.25">
      <c r="M289" s="45">
        <f t="shared" si="10"/>
        <v>43054</v>
      </c>
      <c r="N289" s="46">
        <f t="array" ref="N289">IF(OR(TEXT(WEEKDAY(M289,1),"JJJJ")=Jours_chômés),M289,0)</f>
        <v>0</v>
      </c>
      <c r="O289" s="47" t="str">
        <f t="shared" si="11"/>
        <v>mercredi</v>
      </c>
    </row>
    <row r="290" spans="13:15" x14ac:dyDescent="0.25">
      <c r="M290" s="45">
        <f t="shared" si="10"/>
        <v>43055</v>
      </c>
      <c r="N290" s="46">
        <f t="array" ref="N290">IF(OR(TEXT(WEEKDAY(M290,1),"JJJJ")=Jours_chômés),M290,0)</f>
        <v>0</v>
      </c>
      <c r="O290" s="47" t="str">
        <f t="shared" si="11"/>
        <v>jeudi</v>
      </c>
    </row>
    <row r="291" spans="13:15" x14ac:dyDescent="0.25">
      <c r="M291" s="45">
        <f t="shared" ref="M291:M354" si="12">M290+1</f>
        <v>43056</v>
      </c>
      <c r="N291" s="46">
        <f t="array" ref="N291">IF(OR(TEXT(WEEKDAY(M291,1),"JJJJ")=Jours_chômés),M291,0)</f>
        <v>0</v>
      </c>
      <c r="O291" s="47" t="str">
        <f t="shared" si="11"/>
        <v>vendredi</v>
      </c>
    </row>
    <row r="292" spans="13:15" x14ac:dyDescent="0.25">
      <c r="M292" s="45">
        <f t="shared" si="12"/>
        <v>43057</v>
      </c>
      <c r="N292" s="46">
        <f t="array" ref="N292">IF(OR(TEXT(WEEKDAY(M292,1),"JJJJ")=Jours_chômés),M292,0)</f>
        <v>43057</v>
      </c>
      <c r="O292" s="47" t="str">
        <f t="shared" si="11"/>
        <v>samedi</v>
      </c>
    </row>
    <row r="293" spans="13:15" x14ac:dyDescent="0.25">
      <c r="M293" s="45">
        <f t="shared" si="12"/>
        <v>43058</v>
      </c>
      <c r="N293" s="46">
        <f t="array" ref="N293">IF(OR(TEXT(WEEKDAY(M293,1),"JJJJ")=Jours_chômés),M293,0)</f>
        <v>43058</v>
      </c>
      <c r="O293" s="47" t="str">
        <f t="shared" si="11"/>
        <v>dimanche</v>
      </c>
    </row>
    <row r="294" spans="13:15" x14ac:dyDescent="0.25">
      <c r="M294" s="45">
        <f t="shared" si="12"/>
        <v>43059</v>
      </c>
      <c r="N294" s="46">
        <f t="array" ref="N294">IF(OR(TEXT(WEEKDAY(M294,1),"JJJJ")=Jours_chômés),M294,0)</f>
        <v>0</v>
      </c>
      <c r="O294" s="47" t="str">
        <f t="shared" si="11"/>
        <v>lundi</v>
      </c>
    </row>
    <row r="295" spans="13:15" x14ac:dyDescent="0.25">
      <c r="M295" s="45">
        <f t="shared" si="12"/>
        <v>43060</v>
      </c>
      <c r="N295" s="46">
        <f t="array" ref="N295">IF(OR(TEXT(WEEKDAY(M295,1),"JJJJ")=Jours_chômés),M295,0)</f>
        <v>0</v>
      </c>
      <c r="O295" s="47" t="str">
        <f t="shared" si="11"/>
        <v>mardi</v>
      </c>
    </row>
    <row r="296" spans="13:15" x14ac:dyDescent="0.25">
      <c r="M296" s="45">
        <f t="shared" si="12"/>
        <v>43061</v>
      </c>
      <c r="N296" s="46">
        <f t="array" ref="N296">IF(OR(TEXT(WEEKDAY(M296,1),"JJJJ")=Jours_chômés),M296,0)</f>
        <v>0</v>
      </c>
      <c r="O296" s="47" t="str">
        <f t="shared" si="11"/>
        <v>mercredi</v>
      </c>
    </row>
    <row r="297" spans="13:15" x14ac:dyDescent="0.25">
      <c r="M297" s="45">
        <f t="shared" si="12"/>
        <v>43062</v>
      </c>
      <c r="N297" s="46">
        <f t="array" ref="N297">IF(OR(TEXT(WEEKDAY(M297,1),"JJJJ")=Jours_chômés),M297,0)</f>
        <v>0</v>
      </c>
      <c r="O297" s="47" t="str">
        <f t="shared" si="11"/>
        <v>jeudi</v>
      </c>
    </row>
    <row r="298" spans="13:15" x14ac:dyDescent="0.25">
      <c r="M298" s="45">
        <f t="shared" si="12"/>
        <v>43063</v>
      </c>
      <c r="N298" s="46">
        <f t="array" ref="N298">IF(OR(TEXT(WEEKDAY(M298,1),"JJJJ")=Jours_chômés),M298,0)</f>
        <v>0</v>
      </c>
      <c r="O298" s="47" t="str">
        <f t="shared" si="11"/>
        <v>vendredi</v>
      </c>
    </row>
    <row r="299" spans="13:15" x14ac:dyDescent="0.25">
      <c r="M299" s="45">
        <f t="shared" si="12"/>
        <v>43064</v>
      </c>
      <c r="N299" s="46">
        <f t="array" ref="N299">IF(OR(TEXT(WEEKDAY(M299,1),"JJJJ")=Jours_chômés),M299,0)</f>
        <v>43064</v>
      </c>
      <c r="O299" s="47" t="str">
        <f t="shared" si="11"/>
        <v>samedi</v>
      </c>
    </row>
    <row r="300" spans="13:15" x14ac:dyDescent="0.25">
      <c r="M300" s="45">
        <f t="shared" si="12"/>
        <v>43065</v>
      </c>
      <c r="N300" s="46">
        <f t="array" ref="N300">IF(OR(TEXT(WEEKDAY(M300,1),"JJJJ")=Jours_chômés),M300,0)</f>
        <v>43065</v>
      </c>
      <c r="O300" s="47" t="str">
        <f t="shared" si="11"/>
        <v>dimanche</v>
      </c>
    </row>
    <row r="301" spans="13:15" x14ac:dyDescent="0.25">
      <c r="M301" s="45">
        <f t="shared" si="12"/>
        <v>43066</v>
      </c>
      <c r="N301" s="46">
        <f t="array" ref="N301">IF(OR(TEXT(WEEKDAY(M301,1),"JJJJ")=Jours_chômés),M301,0)</f>
        <v>0</v>
      </c>
      <c r="O301" s="47" t="str">
        <f t="shared" si="11"/>
        <v>lundi</v>
      </c>
    </row>
    <row r="302" spans="13:15" x14ac:dyDescent="0.25">
      <c r="M302" s="45">
        <f t="shared" si="12"/>
        <v>43067</v>
      </c>
      <c r="N302" s="46">
        <f t="array" ref="N302">IF(OR(TEXT(WEEKDAY(M302,1),"JJJJ")=Jours_chômés),M302,0)</f>
        <v>0</v>
      </c>
      <c r="O302" s="47" t="str">
        <f t="shared" si="11"/>
        <v>mardi</v>
      </c>
    </row>
    <row r="303" spans="13:15" x14ac:dyDescent="0.25">
      <c r="M303" s="45">
        <f t="shared" si="12"/>
        <v>43068</v>
      </c>
      <c r="N303" s="46">
        <f t="array" ref="N303">IF(OR(TEXT(WEEKDAY(M303,1),"JJJJ")=Jours_chômés),M303,0)</f>
        <v>0</v>
      </c>
      <c r="O303" s="47" t="str">
        <f t="shared" si="11"/>
        <v>mercredi</v>
      </c>
    </row>
    <row r="304" spans="13:15" x14ac:dyDescent="0.25">
      <c r="M304" s="45">
        <f t="shared" si="12"/>
        <v>43069</v>
      </c>
      <c r="N304" s="46">
        <f t="array" ref="N304">IF(OR(TEXT(WEEKDAY(M304,1),"JJJJ")=Jours_chômés),M304,0)</f>
        <v>0</v>
      </c>
      <c r="O304" s="47" t="str">
        <f t="shared" si="11"/>
        <v>jeudi</v>
      </c>
    </row>
    <row r="305" spans="13:15" x14ac:dyDescent="0.25">
      <c r="M305" s="45">
        <f t="shared" si="12"/>
        <v>43070</v>
      </c>
      <c r="N305" s="46">
        <f t="array" ref="N305">IF(OR(TEXT(WEEKDAY(M305,1),"JJJJ")=Jours_chômés),M305,0)</f>
        <v>0</v>
      </c>
      <c r="O305" s="47" t="str">
        <f t="shared" si="11"/>
        <v>vendredi</v>
      </c>
    </row>
    <row r="306" spans="13:15" x14ac:dyDescent="0.25">
      <c r="M306" s="45">
        <f t="shared" si="12"/>
        <v>43071</v>
      </c>
      <c r="N306" s="46">
        <f t="array" ref="N306">IF(OR(TEXT(WEEKDAY(M306,1),"JJJJ")=Jours_chômés),M306,0)</f>
        <v>43071</v>
      </c>
      <c r="O306" s="47" t="str">
        <f t="shared" si="11"/>
        <v>samedi</v>
      </c>
    </row>
    <row r="307" spans="13:15" x14ac:dyDescent="0.25">
      <c r="M307" s="45">
        <f t="shared" si="12"/>
        <v>43072</v>
      </c>
      <c r="N307" s="46">
        <f t="array" ref="N307">IF(OR(TEXT(WEEKDAY(M307,1),"JJJJ")=Jours_chômés),M307,0)</f>
        <v>43072</v>
      </c>
      <c r="O307" s="47" t="str">
        <f t="shared" si="11"/>
        <v>dimanche</v>
      </c>
    </row>
    <row r="308" spans="13:15" x14ac:dyDescent="0.25">
      <c r="M308" s="45">
        <f t="shared" si="12"/>
        <v>43073</v>
      </c>
      <c r="N308" s="46">
        <f t="array" ref="N308">IF(OR(TEXT(WEEKDAY(M308,1),"JJJJ")=Jours_chômés),M308,0)</f>
        <v>0</v>
      </c>
      <c r="O308" s="47" t="str">
        <f t="shared" si="11"/>
        <v>lundi</v>
      </c>
    </row>
    <row r="309" spans="13:15" x14ac:dyDescent="0.25">
      <c r="M309" s="45">
        <f t="shared" si="12"/>
        <v>43074</v>
      </c>
      <c r="N309" s="46">
        <f t="array" ref="N309">IF(OR(TEXT(WEEKDAY(M309,1),"JJJJ")=Jours_chômés),M309,0)</f>
        <v>0</v>
      </c>
      <c r="O309" s="47" t="str">
        <f t="shared" si="11"/>
        <v>mardi</v>
      </c>
    </row>
    <row r="310" spans="13:15" x14ac:dyDescent="0.25">
      <c r="M310" s="45">
        <f t="shared" si="12"/>
        <v>43075</v>
      </c>
      <c r="N310" s="46">
        <f t="array" ref="N310">IF(OR(TEXT(WEEKDAY(M310,1),"JJJJ")=Jours_chômés),M310,0)</f>
        <v>0</v>
      </c>
      <c r="O310" s="47" t="str">
        <f t="shared" si="11"/>
        <v>mercredi</v>
      </c>
    </row>
    <row r="311" spans="13:15" x14ac:dyDescent="0.25">
      <c r="M311" s="45">
        <f t="shared" si="12"/>
        <v>43076</v>
      </c>
      <c r="N311" s="46">
        <f t="array" ref="N311">IF(OR(TEXT(WEEKDAY(M311,1),"JJJJ")=Jours_chômés),M311,0)</f>
        <v>0</v>
      </c>
      <c r="O311" s="47" t="str">
        <f t="shared" si="11"/>
        <v>jeudi</v>
      </c>
    </row>
    <row r="312" spans="13:15" x14ac:dyDescent="0.25">
      <c r="M312" s="45">
        <f t="shared" si="12"/>
        <v>43077</v>
      </c>
      <c r="N312" s="46">
        <f t="array" ref="N312">IF(OR(TEXT(WEEKDAY(M312,1),"JJJJ")=Jours_chômés),M312,0)</f>
        <v>0</v>
      </c>
      <c r="O312" s="47" t="str">
        <f t="shared" ref="O312:O371" si="13">TEXT(WEEKDAY(M312,1),"JJJJ")</f>
        <v>vendredi</v>
      </c>
    </row>
    <row r="313" spans="13:15" x14ac:dyDescent="0.25">
      <c r="M313" s="45">
        <f t="shared" si="12"/>
        <v>43078</v>
      </c>
      <c r="N313" s="46">
        <f t="array" ref="N313">IF(OR(TEXT(WEEKDAY(M313,1),"JJJJ")=Jours_chômés),M313,0)</f>
        <v>43078</v>
      </c>
      <c r="O313" s="47" t="str">
        <f t="shared" si="13"/>
        <v>samedi</v>
      </c>
    </row>
    <row r="314" spans="13:15" x14ac:dyDescent="0.25">
      <c r="M314" s="45">
        <f t="shared" si="12"/>
        <v>43079</v>
      </c>
      <c r="N314" s="46">
        <f t="array" ref="N314">IF(OR(TEXT(WEEKDAY(M314,1),"JJJJ")=Jours_chômés),M314,0)</f>
        <v>43079</v>
      </c>
      <c r="O314" s="47" t="str">
        <f t="shared" si="13"/>
        <v>dimanche</v>
      </c>
    </row>
    <row r="315" spans="13:15" x14ac:dyDescent="0.25">
      <c r="M315" s="45">
        <f t="shared" si="12"/>
        <v>43080</v>
      </c>
      <c r="N315" s="46">
        <f t="array" ref="N315">IF(OR(TEXT(WEEKDAY(M315,1),"JJJJ")=Jours_chômés),M315,0)</f>
        <v>0</v>
      </c>
      <c r="O315" s="47" t="str">
        <f t="shared" si="13"/>
        <v>lundi</v>
      </c>
    </row>
    <row r="316" spans="13:15" x14ac:dyDescent="0.25">
      <c r="M316" s="45">
        <f t="shared" si="12"/>
        <v>43081</v>
      </c>
      <c r="N316" s="46">
        <f t="array" ref="N316">IF(OR(TEXT(WEEKDAY(M316,1),"JJJJ")=Jours_chômés),M316,0)</f>
        <v>0</v>
      </c>
      <c r="O316" s="47" t="str">
        <f t="shared" si="13"/>
        <v>mardi</v>
      </c>
    </row>
    <row r="317" spans="13:15" x14ac:dyDescent="0.25">
      <c r="M317" s="45">
        <f t="shared" si="12"/>
        <v>43082</v>
      </c>
      <c r="N317" s="46">
        <f t="array" ref="N317">IF(OR(TEXT(WEEKDAY(M317,1),"JJJJ")=Jours_chômés),M317,0)</f>
        <v>0</v>
      </c>
      <c r="O317" s="47" t="str">
        <f t="shared" si="13"/>
        <v>mercredi</v>
      </c>
    </row>
    <row r="318" spans="13:15" x14ac:dyDescent="0.25">
      <c r="M318" s="45">
        <f t="shared" si="12"/>
        <v>43083</v>
      </c>
      <c r="N318" s="46">
        <f t="array" ref="N318">IF(OR(TEXT(WEEKDAY(M318,1),"JJJJ")=Jours_chômés),M318,0)</f>
        <v>0</v>
      </c>
      <c r="O318" s="47" t="str">
        <f t="shared" si="13"/>
        <v>jeudi</v>
      </c>
    </row>
    <row r="319" spans="13:15" x14ac:dyDescent="0.25">
      <c r="M319" s="45">
        <f t="shared" si="12"/>
        <v>43084</v>
      </c>
      <c r="N319" s="46">
        <f t="array" ref="N319">IF(OR(TEXT(WEEKDAY(M319,1),"JJJJ")=Jours_chômés),M319,0)</f>
        <v>0</v>
      </c>
      <c r="O319" s="47" t="str">
        <f t="shared" si="13"/>
        <v>vendredi</v>
      </c>
    </row>
    <row r="320" spans="13:15" x14ac:dyDescent="0.25">
      <c r="M320" s="45">
        <f t="shared" si="12"/>
        <v>43085</v>
      </c>
      <c r="N320" s="46">
        <f t="array" ref="N320">IF(OR(TEXT(WEEKDAY(M320,1),"JJJJ")=Jours_chômés),M320,0)</f>
        <v>43085</v>
      </c>
      <c r="O320" s="47" t="str">
        <f t="shared" si="13"/>
        <v>samedi</v>
      </c>
    </row>
    <row r="321" spans="13:15" x14ac:dyDescent="0.25">
      <c r="M321" s="45">
        <f t="shared" si="12"/>
        <v>43086</v>
      </c>
      <c r="N321" s="46">
        <f t="array" ref="N321">IF(OR(TEXT(WEEKDAY(M321,1),"JJJJ")=Jours_chômés),M321,0)</f>
        <v>43086</v>
      </c>
      <c r="O321" s="47" t="str">
        <f t="shared" si="13"/>
        <v>dimanche</v>
      </c>
    </row>
    <row r="322" spans="13:15" x14ac:dyDescent="0.25">
      <c r="M322" s="45">
        <f t="shared" si="12"/>
        <v>43087</v>
      </c>
      <c r="N322" s="46">
        <f t="array" ref="N322">IF(OR(TEXT(WEEKDAY(M322,1),"JJJJ")=Jours_chômés),M322,0)</f>
        <v>0</v>
      </c>
      <c r="O322" s="47" t="str">
        <f t="shared" si="13"/>
        <v>lundi</v>
      </c>
    </row>
    <row r="323" spans="13:15" x14ac:dyDescent="0.25">
      <c r="M323" s="45">
        <f t="shared" si="12"/>
        <v>43088</v>
      </c>
      <c r="N323" s="46">
        <f t="array" ref="N323">IF(OR(TEXT(WEEKDAY(M323,1),"JJJJ")=Jours_chômés),M323,0)</f>
        <v>0</v>
      </c>
      <c r="O323" s="47" t="str">
        <f t="shared" si="13"/>
        <v>mardi</v>
      </c>
    </row>
    <row r="324" spans="13:15" x14ac:dyDescent="0.25">
      <c r="M324" s="45">
        <f t="shared" si="12"/>
        <v>43089</v>
      </c>
      <c r="N324" s="46">
        <f t="array" ref="N324">IF(OR(TEXT(WEEKDAY(M324,1),"JJJJ")=Jours_chômés),M324,0)</f>
        <v>0</v>
      </c>
      <c r="O324" s="47" t="str">
        <f t="shared" si="13"/>
        <v>mercredi</v>
      </c>
    </row>
    <row r="325" spans="13:15" x14ac:dyDescent="0.25">
      <c r="M325" s="45">
        <f t="shared" si="12"/>
        <v>43090</v>
      </c>
      <c r="N325" s="46">
        <f t="array" ref="N325">IF(OR(TEXT(WEEKDAY(M325,1),"JJJJ")=Jours_chômés),M325,0)</f>
        <v>0</v>
      </c>
      <c r="O325" s="47" t="str">
        <f t="shared" si="13"/>
        <v>jeudi</v>
      </c>
    </row>
    <row r="326" spans="13:15" x14ac:dyDescent="0.25">
      <c r="M326" s="45">
        <f t="shared" si="12"/>
        <v>43091</v>
      </c>
      <c r="N326" s="46">
        <f t="array" ref="N326">IF(OR(TEXT(WEEKDAY(M326,1),"JJJJ")=Jours_chômés),M326,0)</f>
        <v>0</v>
      </c>
      <c r="O326" s="47" t="str">
        <f t="shared" si="13"/>
        <v>vendredi</v>
      </c>
    </row>
    <row r="327" spans="13:15" x14ac:dyDescent="0.25">
      <c r="M327" s="45">
        <f t="shared" si="12"/>
        <v>43092</v>
      </c>
      <c r="N327" s="46">
        <f t="array" ref="N327">IF(OR(TEXT(WEEKDAY(M327,1),"JJJJ")=Jours_chômés),M327,0)</f>
        <v>43092</v>
      </c>
      <c r="O327" s="47" t="str">
        <f t="shared" si="13"/>
        <v>samedi</v>
      </c>
    </row>
    <row r="328" spans="13:15" x14ac:dyDescent="0.25">
      <c r="M328" s="45">
        <f t="shared" si="12"/>
        <v>43093</v>
      </c>
      <c r="N328" s="46">
        <f t="array" ref="N328">IF(OR(TEXT(WEEKDAY(M328,1),"JJJJ")=Jours_chômés),M328,0)</f>
        <v>43093</v>
      </c>
      <c r="O328" s="47" t="str">
        <f t="shared" si="13"/>
        <v>dimanche</v>
      </c>
    </row>
    <row r="329" spans="13:15" x14ac:dyDescent="0.25">
      <c r="M329" s="45">
        <f t="shared" si="12"/>
        <v>43094</v>
      </c>
      <c r="N329" s="46">
        <f t="array" ref="N329">IF(OR(TEXT(WEEKDAY(M329,1),"JJJJ")=Jours_chômés),M329,0)</f>
        <v>0</v>
      </c>
      <c r="O329" s="47" t="str">
        <f t="shared" si="13"/>
        <v>lundi</v>
      </c>
    </row>
    <row r="330" spans="13:15" x14ac:dyDescent="0.25">
      <c r="M330" s="45">
        <f t="shared" si="12"/>
        <v>43095</v>
      </c>
      <c r="N330" s="46">
        <f t="array" ref="N330">IF(OR(TEXT(WEEKDAY(M330,1),"JJJJ")=Jours_chômés),M330,0)</f>
        <v>0</v>
      </c>
      <c r="O330" s="47" t="str">
        <f t="shared" si="13"/>
        <v>mardi</v>
      </c>
    </row>
    <row r="331" spans="13:15" x14ac:dyDescent="0.25">
      <c r="M331" s="45">
        <f t="shared" si="12"/>
        <v>43096</v>
      </c>
      <c r="N331" s="46">
        <f t="array" ref="N331">IF(OR(TEXT(WEEKDAY(M331,1),"JJJJ")=Jours_chômés),M331,0)</f>
        <v>0</v>
      </c>
      <c r="O331" s="47" t="str">
        <f t="shared" si="13"/>
        <v>mercredi</v>
      </c>
    </row>
    <row r="332" spans="13:15" x14ac:dyDescent="0.25">
      <c r="M332" s="45">
        <f t="shared" si="12"/>
        <v>43097</v>
      </c>
      <c r="N332" s="46">
        <f t="array" ref="N332">IF(OR(TEXT(WEEKDAY(M332,1),"JJJJ")=Jours_chômés),M332,0)</f>
        <v>0</v>
      </c>
      <c r="O332" s="47" t="str">
        <f t="shared" si="13"/>
        <v>jeudi</v>
      </c>
    </row>
    <row r="333" spans="13:15" x14ac:dyDescent="0.25">
      <c r="M333" s="45">
        <f t="shared" si="12"/>
        <v>43098</v>
      </c>
      <c r="N333" s="46">
        <f t="array" ref="N333">IF(OR(TEXT(WEEKDAY(M333,1),"JJJJ")=Jours_chômés),M333,0)</f>
        <v>0</v>
      </c>
      <c r="O333" s="47" t="str">
        <f t="shared" si="13"/>
        <v>vendredi</v>
      </c>
    </row>
    <row r="334" spans="13:15" x14ac:dyDescent="0.25">
      <c r="M334" s="45">
        <f t="shared" si="12"/>
        <v>43099</v>
      </c>
      <c r="N334" s="46">
        <f t="array" ref="N334">IF(OR(TEXT(WEEKDAY(M334,1),"JJJJ")=Jours_chômés),M334,0)</f>
        <v>43099</v>
      </c>
      <c r="O334" s="47" t="str">
        <f t="shared" si="13"/>
        <v>samedi</v>
      </c>
    </row>
    <row r="335" spans="13:15" x14ac:dyDescent="0.25">
      <c r="M335" s="45">
        <f t="shared" si="12"/>
        <v>43100</v>
      </c>
      <c r="N335" s="46">
        <f t="array" ref="N335">IF(OR(TEXT(WEEKDAY(M335,1),"JJJJ")=Jours_chômés),M335,0)</f>
        <v>43100</v>
      </c>
      <c r="O335" s="47" t="str">
        <f t="shared" si="13"/>
        <v>dimanche</v>
      </c>
    </row>
    <row r="336" spans="13:15" x14ac:dyDescent="0.25">
      <c r="M336" s="45">
        <f t="shared" si="12"/>
        <v>43101</v>
      </c>
      <c r="N336" s="46">
        <f t="array" ref="N336">IF(OR(TEXT(WEEKDAY(M336,1),"JJJJ")=Jours_chômés),M336,0)</f>
        <v>0</v>
      </c>
      <c r="O336" s="47" t="str">
        <f t="shared" si="13"/>
        <v>lundi</v>
      </c>
    </row>
    <row r="337" spans="13:15" x14ac:dyDescent="0.25">
      <c r="M337" s="45">
        <f t="shared" si="12"/>
        <v>43102</v>
      </c>
      <c r="N337" s="46">
        <f t="array" ref="N337">IF(OR(TEXT(WEEKDAY(M337,1),"JJJJ")=Jours_chômés),M337,0)</f>
        <v>0</v>
      </c>
      <c r="O337" s="47" t="str">
        <f t="shared" si="13"/>
        <v>mardi</v>
      </c>
    </row>
    <row r="338" spans="13:15" x14ac:dyDescent="0.25">
      <c r="M338" s="45">
        <f t="shared" si="12"/>
        <v>43103</v>
      </c>
      <c r="N338" s="46">
        <f t="array" ref="N338">IF(OR(TEXT(WEEKDAY(M338,1),"JJJJ")=Jours_chômés),M338,0)</f>
        <v>0</v>
      </c>
      <c r="O338" s="47" t="str">
        <f t="shared" si="13"/>
        <v>mercredi</v>
      </c>
    </row>
    <row r="339" spans="13:15" x14ac:dyDescent="0.25">
      <c r="M339" s="45">
        <f t="shared" si="12"/>
        <v>43104</v>
      </c>
      <c r="N339" s="46">
        <f t="array" ref="N339">IF(OR(TEXT(WEEKDAY(M339,1),"JJJJ")=Jours_chômés),M339,0)</f>
        <v>0</v>
      </c>
      <c r="O339" s="47" t="str">
        <f t="shared" si="13"/>
        <v>jeudi</v>
      </c>
    </row>
    <row r="340" spans="13:15" x14ac:dyDescent="0.25">
      <c r="M340" s="45">
        <f t="shared" si="12"/>
        <v>43105</v>
      </c>
      <c r="N340" s="46">
        <f t="array" ref="N340">IF(OR(TEXT(WEEKDAY(M340,1),"JJJJ")=Jours_chômés),M340,0)</f>
        <v>0</v>
      </c>
      <c r="O340" s="47" t="str">
        <f t="shared" si="13"/>
        <v>vendredi</v>
      </c>
    </row>
    <row r="341" spans="13:15" x14ac:dyDescent="0.25">
      <c r="M341" s="45">
        <f t="shared" si="12"/>
        <v>43106</v>
      </c>
      <c r="N341" s="46">
        <f t="array" ref="N341">IF(OR(TEXT(WEEKDAY(M341,1),"JJJJ")=Jours_chômés),M341,0)</f>
        <v>43106</v>
      </c>
      <c r="O341" s="47" t="str">
        <f t="shared" si="13"/>
        <v>samedi</v>
      </c>
    </row>
    <row r="342" spans="13:15" x14ac:dyDescent="0.25">
      <c r="M342" s="45">
        <f t="shared" si="12"/>
        <v>43107</v>
      </c>
      <c r="N342" s="46">
        <f t="array" ref="N342">IF(OR(TEXT(WEEKDAY(M342,1),"JJJJ")=Jours_chômés),M342,0)</f>
        <v>43107</v>
      </c>
      <c r="O342" s="47" t="str">
        <f t="shared" si="13"/>
        <v>dimanche</v>
      </c>
    </row>
    <row r="343" spans="13:15" x14ac:dyDescent="0.25">
      <c r="M343" s="45">
        <f t="shared" si="12"/>
        <v>43108</v>
      </c>
      <c r="N343" s="46">
        <f t="array" ref="N343">IF(OR(TEXT(WEEKDAY(M343,1),"JJJJ")=Jours_chômés),M343,0)</f>
        <v>0</v>
      </c>
      <c r="O343" s="47" t="str">
        <f t="shared" si="13"/>
        <v>lundi</v>
      </c>
    </row>
    <row r="344" spans="13:15" x14ac:dyDescent="0.25">
      <c r="M344" s="45">
        <f t="shared" si="12"/>
        <v>43109</v>
      </c>
      <c r="N344" s="46">
        <f t="array" ref="N344">IF(OR(TEXT(WEEKDAY(M344,1),"JJJJ")=Jours_chômés),M344,0)</f>
        <v>0</v>
      </c>
      <c r="O344" s="47" t="str">
        <f t="shared" si="13"/>
        <v>mardi</v>
      </c>
    </row>
    <row r="345" spans="13:15" x14ac:dyDescent="0.25">
      <c r="M345" s="45">
        <f t="shared" si="12"/>
        <v>43110</v>
      </c>
      <c r="N345" s="46">
        <f t="array" ref="N345">IF(OR(TEXT(WEEKDAY(M345,1),"JJJJ")=Jours_chômés),M345,0)</f>
        <v>0</v>
      </c>
      <c r="O345" s="47" t="str">
        <f t="shared" si="13"/>
        <v>mercredi</v>
      </c>
    </row>
    <row r="346" spans="13:15" x14ac:dyDescent="0.25">
      <c r="M346" s="45">
        <f t="shared" si="12"/>
        <v>43111</v>
      </c>
      <c r="N346" s="46">
        <f t="array" ref="N346">IF(OR(TEXT(WEEKDAY(M346,1),"JJJJ")=Jours_chômés),M346,0)</f>
        <v>0</v>
      </c>
      <c r="O346" s="47" t="str">
        <f t="shared" si="13"/>
        <v>jeudi</v>
      </c>
    </row>
    <row r="347" spans="13:15" x14ac:dyDescent="0.25">
      <c r="M347" s="45">
        <f t="shared" si="12"/>
        <v>43112</v>
      </c>
      <c r="N347" s="46">
        <f t="array" ref="N347">IF(OR(TEXT(WEEKDAY(M347,1),"JJJJ")=Jours_chômés),M347,0)</f>
        <v>0</v>
      </c>
      <c r="O347" s="47" t="str">
        <f t="shared" si="13"/>
        <v>vendredi</v>
      </c>
    </row>
    <row r="348" spans="13:15" x14ac:dyDescent="0.25">
      <c r="M348" s="45">
        <f t="shared" si="12"/>
        <v>43113</v>
      </c>
      <c r="N348" s="46">
        <f t="array" ref="N348">IF(OR(TEXT(WEEKDAY(M348,1),"JJJJ")=Jours_chômés),M348,0)</f>
        <v>43113</v>
      </c>
      <c r="O348" s="47" t="str">
        <f t="shared" si="13"/>
        <v>samedi</v>
      </c>
    </row>
    <row r="349" spans="13:15" x14ac:dyDescent="0.25">
      <c r="M349" s="45">
        <f t="shared" si="12"/>
        <v>43114</v>
      </c>
      <c r="N349" s="46">
        <f t="array" ref="N349">IF(OR(TEXT(WEEKDAY(M349,1),"JJJJ")=Jours_chômés),M349,0)</f>
        <v>43114</v>
      </c>
      <c r="O349" s="47" t="str">
        <f t="shared" si="13"/>
        <v>dimanche</v>
      </c>
    </row>
    <row r="350" spans="13:15" x14ac:dyDescent="0.25">
      <c r="M350" s="45">
        <f t="shared" si="12"/>
        <v>43115</v>
      </c>
      <c r="N350" s="46">
        <f t="array" ref="N350">IF(OR(TEXT(WEEKDAY(M350,1),"JJJJ")=Jours_chômés),M350,0)</f>
        <v>0</v>
      </c>
      <c r="O350" s="47" t="str">
        <f t="shared" si="13"/>
        <v>lundi</v>
      </c>
    </row>
    <row r="351" spans="13:15" x14ac:dyDescent="0.25">
      <c r="M351" s="45">
        <f t="shared" si="12"/>
        <v>43116</v>
      </c>
      <c r="N351" s="46">
        <f t="array" ref="N351">IF(OR(TEXT(WEEKDAY(M351,1),"JJJJ")=Jours_chômés),M351,0)</f>
        <v>0</v>
      </c>
      <c r="O351" s="47" t="str">
        <f t="shared" si="13"/>
        <v>mardi</v>
      </c>
    </row>
    <row r="352" spans="13:15" x14ac:dyDescent="0.25">
      <c r="M352" s="45">
        <f t="shared" si="12"/>
        <v>43117</v>
      </c>
      <c r="N352" s="46">
        <f t="array" ref="N352">IF(OR(TEXT(WEEKDAY(M352,1),"JJJJ")=Jours_chômés),M352,0)</f>
        <v>0</v>
      </c>
      <c r="O352" s="47" t="str">
        <f t="shared" si="13"/>
        <v>mercredi</v>
      </c>
    </row>
    <row r="353" spans="13:15" x14ac:dyDescent="0.25">
      <c r="M353" s="45">
        <f t="shared" si="12"/>
        <v>43118</v>
      </c>
      <c r="N353" s="46">
        <f t="array" ref="N353">IF(OR(TEXT(WEEKDAY(M353,1),"JJJJ")=Jours_chômés),M353,0)</f>
        <v>0</v>
      </c>
      <c r="O353" s="47" t="str">
        <f t="shared" si="13"/>
        <v>jeudi</v>
      </c>
    </row>
    <row r="354" spans="13:15" x14ac:dyDescent="0.25">
      <c r="M354" s="45">
        <f t="shared" si="12"/>
        <v>43119</v>
      </c>
      <c r="N354" s="46">
        <f t="array" ref="N354">IF(OR(TEXT(WEEKDAY(M354,1),"JJJJ")=Jours_chômés),M354,0)</f>
        <v>0</v>
      </c>
      <c r="O354" s="47" t="str">
        <f t="shared" si="13"/>
        <v>vendredi</v>
      </c>
    </row>
    <row r="355" spans="13:15" x14ac:dyDescent="0.25">
      <c r="M355" s="45">
        <f t="shared" ref="M355:M371" si="14">M354+1</f>
        <v>43120</v>
      </c>
      <c r="N355" s="46">
        <f t="array" ref="N355">IF(OR(TEXT(WEEKDAY(M355,1),"JJJJ")=Jours_chômés),M355,0)</f>
        <v>43120</v>
      </c>
      <c r="O355" s="47" t="str">
        <f t="shared" si="13"/>
        <v>samedi</v>
      </c>
    </row>
    <row r="356" spans="13:15" x14ac:dyDescent="0.25">
      <c r="M356" s="45">
        <f t="shared" si="14"/>
        <v>43121</v>
      </c>
      <c r="N356" s="46">
        <f t="array" ref="N356">IF(OR(TEXT(WEEKDAY(M356,1),"JJJJ")=Jours_chômés),M356,0)</f>
        <v>43121</v>
      </c>
      <c r="O356" s="47" t="str">
        <f t="shared" si="13"/>
        <v>dimanche</v>
      </c>
    </row>
    <row r="357" spans="13:15" x14ac:dyDescent="0.25">
      <c r="M357" s="45">
        <f t="shared" si="14"/>
        <v>43122</v>
      </c>
      <c r="N357" s="46">
        <f t="array" ref="N357">IF(OR(TEXT(WEEKDAY(M357,1),"JJJJ")=Jours_chômés),M357,0)</f>
        <v>0</v>
      </c>
      <c r="O357" s="47" t="str">
        <f t="shared" si="13"/>
        <v>lundi</v>
      </c>
    </row>
    <row r="358" spans="13:15" x14ac:dyDescent="0.25">
      <c r="M358" s="45">
        <f t="shared" si="14"/>
        <v>43123</v>
      </c>
      <c r="N358" s="46">
        <f t="array" ref="N358">IF(OR(TEXT(WEEKDAY(M358,1),"JJJJ")=Jours_chômés),M358,0)</f>
        <v>0</v>
      </c>
      <c r="O358" s="47" t="str">
        <f t="shared" si="13"/>
        <v>mardi</v>
      </c>
    </row>
    <row r="359" spans="13:15" x14ac:dyDescent="0.25">
      <c r="M359" s="45">
        <f t="shared" si="14"/>
        <v>43124</v>
      </c>
      <c r="N359" s="46">
        <f t="array" ref="N359">IF(OR(TEXT(WEEKDAY(M359,1),"JJJJ")=Jours_chômés),M359,0)</f>
        <v>0</v>
      </c>
      <c r="O359" s="47" t="str">
        <f t="shared" si="13"/>
        <v>mercredi</v>
      </c>
    </row>
    <row r="360" spans="13:15" x14ac:dyDescent="0.25">
      <c r="M360" s="45">
        <f t="shared" si="14"/>
        <v>43125</v>
      </c>
      <c r="N360" s="46">
        <f t="array" ref="N360">IF(OR(TEXT(WEEKDAY(M360,1),"JJJJ")=Jours_chômés),M360,0)</f>
        <v>0</v>
      </c>
      <c r="O360" s="47" t="str">
        <f t="shared" si="13"/>
        <v>jeudi</v>
      </c>
    </row>
    <row r="361" spans="13:15" x14ac:dyDescent="0.25">
      <c r="M361" s="45">
        <f t="shared" si="14"/>
        <v>43126</v>
      </c>
      <c r="N361" s="46">
        <f t="array" ref="N361">IF(OR(TEXT(WEEKDAY(M361,1),"JJJJ")=Jours_chômés),M361,0)</f>
        <v>0</v>
      </c>
      <c r="O361" s="47" t="str">
        <f t="shared" si="13"/>
        <v>vendredi</v>
      </c>
    </row>
    <row r="362" spans="13:15" x14ac:dyDescent="0.25">
      <c r="M362" s="45">
        <f t="shared" si="14"/>
        <v>43127</v>
      </c>
      <c r="N362" s="46">
        <f t="array" ref="N362">IF(OR(TEXT(WEEKDAY(M362,1),"JJJJ")=Jours_chômés),M362,0)</f>
        <v>43127</v>
      </c>
      <c r="O362" s="47" t="str">
        <f t="shared" si="13"/>
        <v>samedi</v>
      </c>
    </row>
    <row r="363" spans="13:15" x14ac:dyDescent="0.25">
      <c r="M363" s="45">
        <f t="shared" si="14"/>
        <v>43128</v>
      </c>
      <c r="N363" s="46">
        <f t="array" ref="N363">IF(OR(TEXT(WEEKDAY(M363,1),"JJJJ")=Jours_chômés),M363,0)</f>
        <v>43128</v>
      </c>
      <c r="O363" s="47" t="str">
        <f t="shared" si="13"/>
        <v>dimanche</v>
      </c>
    </row>
    <row r="364" spans="13:15" x14ac:dyDescent="0.25">
      <c r="M364" s="45">
        <f t="shared" si="14"/>
        <v>43129</v>
      </c>
      <c r="N364" s="46">
        <f t="array" ref="N364">IF(OR(TEXT(WEEKDAY(M364,1),"JJJJ")=Jours_chômés),M364,0)</f>
        <v>0</v>
      </c>
      <c r="O364" s="47" t="str">
        <f t="shared" si="13"/>
        <v>lundi</v>
      </c>
    </row>
    <row r="365" spans="13:15" x14ac:dyDescent="0.25">
      <c r="M365" s="45">
        <f t="shared" si="14"/>
        <v>43130</v>
      </c>
      <c r="N365" s="46">
        <f t="array" ref="N365">IF(OR(TEXT(WEEKDAY(M365,1),"JJJJ")=Jours_chômés),M365,0)</f>
        <v>0</v>
      </c>
      <c r="O365" s="47" t="str">
        <f t="shared" si="13"/>
        <v>mardi</v>
      </c>
    </row>
    <row r="366" spans="13:15" x14ac:dyDescent="0.25">
      <c r="M366" s="45">
        <f t="shared" si="14"/>
        <v>43131</v>
      </c>
      <c r="N366" s="46">
        <f t="array" ref="N366">IF(OR(TEXT(WEEKDAY(M366,1),"JJJJ")=Jours_chômés),M366,0)</f>
        <v>0</v>
      </c>
      <c r="O366" s="47" t="str">
        <f t="shared" si="13"/>
        <v>mercredi</v>
      </c>
    </row>
    <row r="367" spans="13:15" x14ac:dyDescent="0.25">
      <c r="M367" s="45">
        <f t="shared" si="14"/>
        <v>43132</v>
      </c>
      <c r="N367" s="46">
        <f t="array" ref="N367">IF(OR(TEXT(WEEKDAY(M367,1),"JJJJ")=Jours_chômés),M367,0)</f>
        <v>0</v>
      </c>
      <c r="O367" s="47" t="str">
        <f t="shared" si="13"/>
        <v>jeudi</v>
      </c>
    </row>
    <row r="368" spans="13:15" x14ac:dyDescent="0.25">
      <c r="M368" s="45">
        <f t="shared" si="14"/>
        <v>43133</v>
      </c>
      <c r="N368" s="46">
        <f t="array" ref="N368">IF(OR(TEXT(WEEKDAY(M368,1),"JJJJ")=Jours_chômés),M368,0)</f>
        <v>0</v>
      </c>
      <c r="O368" s="47" t="str">
        <f t="shared" si="13"/>
        <v>vendredi</v>
      </c>
    </row>
    <row r="369" spans="13:15" x14ac:dyDescent="0.25">
      <c r="M369" s="45">
        <f t="shared" si="14"/>
        <v>43134</v>
      </c>
      <c r="N369" s="46">
        <f t="array" ref="N369">IF(OR(TEXT(WEEKDAY(M369,1),"JJJJ")=Jours_chômés),M369,0)</f>
        <v>43134</v>
      </c>
      <c r="O369" s="47" t="str">
        <f t="shared" si="13"/>
        <v>samedi</v>
      </c>
    </row>
    <row r="370" spans="13:15" x14ac:dyDescent="0.25">
      <c r="M370" s="45">
        <f t="shared" si="14"/>
        <v>43135</v>
      </c>
      <c r="N370" s="46">
        <f t="array" ref="N370">IF(OR(TEXT(WEEKDAY(M370,1),"JJJJ")=Jours_chômés),M370,0)</f>
        <v>43135</v>
      </c>
      <c r="O370" s="47" t="str">
        <f t="shared" si="13"/>
        <v>dimanche</v>
      </c>
    </row>
    <row r="371" spans="13:15" x14ac:dyDescent="0.25">
      <c r="M371" s="45">
        <f t="shared" si="14"/>
        <v>43136</v>
      </c>
      <c r="N371" s="45">
        <f t="array" ref="N371">IF(OR(TEXT(WEEKDAY(M371,1),"JJJJ")=Jours_chômés),M371,0)</f>
        <v>0</v>
      </c>
      <c r="O371" s="47" t="str">
        <f t="shared" si="13"/>
        <v>lundi</v>
      </c>
    </row>
    <row r="372" spans="13:15" x14ac:dyDescent="0.25">
      <c r="M372" s="43"/>
      <c r="N372" s="45">
        <f t="shared" ref="N372:N403" si="15">IF($H2&lt;&gt;"",$H2,0)</f>
        <v>43101</v>
      </c>
      <c r="O372" s="24"/>
    </row>
    <row r="373" spans="13:15" x14ac:dyDescent="0.25">
      <c r="M373" s="43"/>
      <c r="N373" s="45">
        <f t="shared" si="15"/>
        <v>42842</v>
      </c>
      <c r="O373" s="24"/>
    </row>
    <row r="374" spans="13:15" x14ac:dyDescent="0.25">
      <c r="M374" s="43"/>
      <c r="N374" s="45">
        <f t="shared" si="15"/>
        <v>42856</v>
      </c>
      <c r="O374" s="24"/>
    </row>
    <row r="375" spans="13:15" x14ac:dyDescent="0.25">
      <c r="N375" s="45">
        <f t="shared" si="15"/>
        <v>42880</v>
      </c>
      <c r="O375" s="24"/>
    </row>
    <row r="376" spans="13:15" x14ac:dyDescent="0.25">
      <c r="N376" s="45">
        <f t="shared" si="15"/>
        <v>42863</v>
      </c>
      <c r="O376" s="24"/>
    </row>
    <row r="377" spans="13:15" x14ac:dyDescent="0.25">
      <c r="N377" s="45">
        <f t="shared" si="15"/>
        <v>42891</v>
      </c>
      <c r="O377" s="24"/>
    </row>
    <row r="378" spans="13:15" x14ac:dyDescent="0.25">
      <c r="N378" s="45">
        <f t="shared" si="15"/>
        <v>42930</v>
      </c>
      <c r="O378" s="24"/>
    </row>
    <row r="379" spans="13:15" x14ac:dyDescent="0.25">
      <c r="N379" s="45">
        <f t="shared" si="15"/>
        <v>42962</v>
      </c>
      <c r="O379" s="24"/>
    </row>
    <row r="380" spans="13:15" x14ac:dyDescent="0.25">
      <c r="N380" s="45">
        <f t="shared" si="15"/>
        <v>43040</v>
      </c>
      <c r="O380" s="24"/>
    </row>
    <row r="381" spans="13:15" x14ac:dyDescent="0.25">
      <c r="N381" s="45">
        <f t="shared" si="15"/>
        <v>43050</v>
      </c>
      <c r="O381" s="24"/>
    </row>
    <row r="382" spans="13:15" x14ac:dyDescent="0.25">
      <c r="N382" s="45">
        <f t="shared" si="15"/>
        <v>43094</v>
      </c>
      <c r="O382" s="24"/>
    </row>
    <row r="383" spans="13:15" x14ac:dyDescent="0.25">
      <c r="N383" s="45">
        <f t="shared" si="15"/>
        <v>43466</v>
      </c>
      <c r="O383" s="24"/>
    </row>
    <row r="384" spans="13:15" x14ac:dyDescent="0.25">
      <c r="N384" s="45">
        <f t="shared" si="15"/>
        <v>43192</v>
      </c>
      <c r="O384" s="24"/>
    </row>
    <row r="385" spans="14:15" x14ac:dyDescent="0.25">
      <c r="N385" s="45">
        <f t="shared" si="15"/>
        <v>43221</v>
      </c>
      <c r="O385" s="24"/>
    </row>
    <row r="386" spans="14:15" x14ac:dyDescent="0.25">
      <c r="N386" s="45">
        <f t="shared" si="15"/>
        <v>43230</v>
      </c>
      <c r="O386" s="24"/>
    </row>
    <row r="387" spans="14:15" x14ac:dyDescent="0.25">
      <c r="N387" s="45">
        <f t="shared" si="15"/>
        <v>43228</v>
      </c>
      <c r="O387" s="24"/>
    </row>
    <row r="388" spans="14:15" x14ac:dyDescent="0.25">
      <c r="N388" s="45">
        <f t="shared" si="15"/>
        <v>43241</v>
      </c>
      <c r="O388" s="24"/>
    </row>
    <row r="389" spans="14:15" x14ac:dyDescent="0.25">
      <c r="N389" s="45">
        <f t="shared" si="15"/>
        <v>43295</v>
      </c>
      <c r="O389" s="24"/>
    </row>
    <row r="390" spans="14:15" x14ac:dyDescent="0.25">
      <c r="N390" s="45">
        <f t="shared" si="15"/>
        <v>43327</v>
      </c>
      <c r="O390" s="24"/>
    </row>
    <row r="391" spans="14:15" x14ac:dyDescent="0.25">
      <c r="N391" s="45">
        <f t="shared" si="15"/>
        <v>43405</v>
      </c>
      <c r="O391" s="24"/>
    </row>
    <row r="392" spans="14:15" x14ac:dyDescent="0.25">
      <c r="N392" s="45">
        <f t="shared" si="15"/>
        <v>43415</v>
      </c>
      <c r="O392" s="24"/>
    </row>
    <row r="393" spans="14:15" x14ac:dyDescent="0.25">
      <c r="N393" s="45">
        <f t="shared" si="15"/>
        <v>43459</v>
      </c>
      <c r="O393" s="24"/>
    </row>
    <row r="394" spans="14:15" x14ac:dyDescent="0.25">
      <c r="N394" s="45">
        <f t="shared" si="15"/>
        <v>0</v>
      </c>
      <c r="O394" s="24"/>
    </row>
    <row r="395" spans="14:15" x14ac:dyDescent="0.25">
      <c r="N395" s="45">
        <f t="shared" si="15"/>
        <v>0</v>
      </c>
      <c r="O395" s="24"/>
    </row>
    <row r="396" spans="14:15" x14ac:dyDescent="0.25">
      <c r="N396" s="45">
        <f t="shared" si="15"/>
        <v>0</v>
      </c>
      <c r="O396" s="24"/>
    </row>
    <row r="397" spans="14:15" x14ac:dyDescent="0.25">
      <c r="N397" s="45">
        <f t="shared" si="15"/>
        <v>0</v>
      </c>
      <c r="O397" s="24"/>
    </row>
    <row r="398" spans="14:15" x14ac:dyDescent="0.25">
      <c r="N398" s="45">
        <f t="shared" si="15"/>
        <v>0</v>
      </c>
      <c r="O398" s="24"/>
    </row>
    <row r="399" spans="14:15" x14ac:dyDescent="0.25">
      <c r="N399" s="45">
        <f t="shared" si="15"/>
        <v>0</v>
      </c>
      <c r="O399" s="24"/>
    </row>
    <row r="400" spans="14:15" x14ac:dyDescent="0.25">
      <c r="N400" s="45">
        <f t="shared" si="15"/>
        <v>0</v>
      </c>
      <c r="O400" s="24"/>
    </row>
    <row r="401" spans="14:15" x14ac:dyDescent="0.25">
      <c r="N401" s="45">
        <f t="shared" si="15"/>
        <v>0</v>
      </c>
      <c r="O401" s="24"/>
    </row>
    <row r="402" spans="14:15" x14ac:dyDescent="0.25">
      <c r="N402" s="45">
        <f t="shared" si="15"/>
        <v>0</v>
      </c>
      <c r="O402" s="24"/>
    </row>
    <row r="403" spans="14:15" x14ac:dyDescent="0.25">
      <c r="N403" s="45">
        <f t="shared" si="15"/>
        <v>0</v>
      </c>
      <c r="O403" s="24"/>
    </row>
    <row r="404" spans="14:15" x14ac:dyDescent="0.25">
      <c r="N404" s="45">
        <f t="shared" ref="N404:N435" si="16">IF($H34&lt;&gt;"",$H34,0)</f>
        <v>0</v>
      </c>
      <c r="O404" s="24"/>
    </row>
    <row r="405" spans="14:15" x14ac:dyDescent="0.25">
      <c r="N405" s="45">
        <f t="shared" si="16"/>
        <v>0</v>
      </c>
      <c r="O405" s="24"/>
    </row>
    <row r="406" spans="14:15" x14ac:dyDescent="0.25">
      <c r="N406" s="45">
        <f t="shared" si="16"/>
        <v>0</v>
      </c>
      <c r="O406" s="24"/>
    </row>
    <row r="407" spans="14:15" x14ac:dyDescent="0.25">
      <c r="N407" s="45">
        <f t="shared" si="16"/>
        <v>0</v>
      </c>
      <c r="O407" s="24"/>
    </row>
    <row r="408" spans="14:15" x14ac:dyDescent="0.25">
      <c r="N408" s="45">
        <f t="shared" si="16"/>
        <v>0</v>
      </c>
      <c r="O408" s="24"/>
    </row>
    <row r="409" spans="14:15" x14ac:dyDescent="0.25">
      <c r="N409" s="45">
        <f t="shared" si="16"/>
        <v>0</v>
      </c>
      <c r="O409" s="24"/>
    </row>
    <row r="410" spans="14:15" x14ac:dyDescent="0.25">
      <c r="N410" s="45">
        <f t="shared" si="16"/>
        <v>0</v>
      </c>
      <c r="O410" s="24"/>
    </row>
    <row r="411" spans="14:15" x14ac:dyDescent="0.25">
      <c r="N411" s="45">
        <f t="shared" si="16"/>
        <v>0</v>
      </c>
      <c r="O411" s="24"/>
    </row>
    <row r="412" spans="14:15" x14ac:dyDescent="0.25">
      <c r="N412" s="45">
        <f t="shared" si="16"/>
        <v>0</v>
      </c>
      <c r="O412" s="24"/>
    </row>
    <row r="413" spans="14:15" x14ac:dyDescent="0.25">
      <c r="N413" s="45">
        <f t="shared" si="16"/>
        <v>0</v>
      </c>
      <c r="O413" s="24"/>
    </row>
    <row r="414" spans="14:15" x14ac:dyDescent="0.25">
      <c r="N414" s="45">
        <f t="shared" si="16"/>
        <v>0</v>
      </c>
      <c r="O414" s="24"/>
    </row>
    <row r="415" spans="14:15" x14ac:dyDescent="0.25">
      <c r="N415" s="45">
        <f t="shared" si="16"/>
        <v>0</v>
      </c>
      <c r="O415" s="24"/>
    </row>
    <row r="416" spans="14:15" x14ac:dyDescent="0.25">
      <c r="N416" s="45">
        <f t="shared" si="16"/>
        <v>0</v>
      </c>
      <c r="O416" s="24"/>
    </row>
    <row r="417" spans="14:15" x14ac:dyDescent="0.25">
      <c r="N417" s="45">
        <f t="shared" si="16"/>
        <v>0</v>
      </c>
      <c r="O417" s="24"/>
    </row>
    <row r="418" spans="14:15" x14ac:dyDescent="0.25">
      <c r="N418" s="45">
        <f t="shared" si="16"/>
        <v>0</v>
      </c>
      <c r="O418" s="24"/>
    </row>
    <row r="419" spans="14:15" x14ac:dyDescent="0.25">
      <c r="N419" s="45">
        <f t="shared" si="16"/>
        <v>0</v>
      </c>
      <c r="O419" s="24"/>
    </row>
    <row r="420" spans="14:15" x14ac:dyDescent="0.25">
      <c r="N420" s="45">
        <f t="shared" si="16"/>
        <v>0</v>
      </c>
      <c r="O420" s="24"/>
    </row>
    <row r="421" spans="14:15" x14ac:dyDescent="0.25">
      <c r="N421" s="45">
        <f t="shared" si="16"/>
        <v>0</v>
      </c>
      <c r="O421" s="24"/>
    </row>
    <row r="422" spans="14:15" x14ac:dyDescent="0.25">
      <c r="N422" s="45">
        <f t="shared" si="16"/>
        <v>0</v>
      </c>
      <c r="O422" s="24"/>
    </row>
    <row r="423" spans="14:15" x14ac:dyDescent="0.25">
      <c r="N423" s="45">
        <f t="shared" si="16"/>
        <v>0</v>
      </c>
      <c r="O423" s="24"/>
    </row>
    <row r="424" spans="14:15" x14ac:dyDescent="0.25">
      <c r="N424" s="45">
        <f t="shared" si="16"/>
        <v>0</v>
      </c>
      <c r="O424" s="24"/>
    </row>
    <row r="425" spans="14:15" x14ac:dyDescent="0.25">
      <c r="N425" s="45">
        <f t="shared" si="16"/>
        <v>0</v>
      </c>
      <c r="O425" s="24"/>
    </row>
    <row r="426" spans="14:15" x14ac:dyDescent="0.25">
      <c r="N426" s="45">
        <f t="shared" si="16"/>
        <v>0</v>
      </c>
      <c r="O426" s="24"/>
    </row>
    <row r="427" spans="14:15" x14ac:dyDescent="0.25">
      <c r="N427" s="45">
        <f t="shared" si="16"/>
        <v>0</v>
      </c>
      <c r="O427" s="24"/>
    </row>
    <row r="428" spans="14:15" x14ac:dyDescent="0.25">
      <c r="N428" s="45">
        <f t="shared" si="16"/>
        <v>0</v>
      </c>
      <c r="O428" s="24"/>
    </row>
    <row r="429" spans="14:15" x14ac:dyDescent="0.25">
      <c r="N429" s="45">
        <f t="shared" si="16"/>
        <v>0</v>
      </c>
      <c r="O429" s="24"/>
    </row>
    <row r="430" spans="14:15" x14ac:dyDescent="0.25">
      <c r="N430" s="45">
        <f t="shared" si="16"/>
        <v>0</v>
      </c>
      <c r="O430" s="24"/>
    </row>
    <row r="431" spans="14:15" x14ac:dyDescent="0.25">
      <c r="N431" s="45">
        <f t="shared" si="16"/>
        <v>0</v>
      </c>
      <c r="O431" s="24"/>
    </row>
    <row r="432" spans="14:15" x14ac:dyDescent="0.25">
      <c r="N432" s="45">
        <f t="shared" si="16"/>
        <v>0</v>
      </c>
      <c r="O432" s="24"/>
    </row>
    <row r="433" spans="14:15" x14ac:dyDescent="0.25">
      <c r="N433" s="45">
        <f t="shared" si="16"/>
        <v>0</v>
      </c>
      <c r="O433" s="24"/>
    </row>
    <row r="434" spans="14:15" x14ac:dyDescent="0.25">
      <c r="N434" s="45">
        <f t="shared" si="16"/>
        <v>0</v>
      </c>
      <c r="O434" s="24"/>
    </row>
    <row r="435" spans="14:15" x14ac:dyDescent="0.25">
      <c r="N435" s="45">
        <f t="shared" si="16"/>
        <v>0</v>
      </c>
      <c r="O435" s="24"/>
    </row>
    <row r="436" spans="14:15" x14ac:dyDescent="0.25">
      <c r="N436" s="45">
        <f t="shared" ref="N436:N451" si="17">IF($H66&lt;&gt;"",$H66,0)</f>
        <v>0</v>
      </c>
      <c r="O436" s="24"/>
    </row>
    <row r="437" spans="14:15" x14ac:dyDescent="0.25">
      <c r="N437" s="45">
        <f t="shared" si="17"/>
        <v>0</v>
      </c>
      <c r="O437" s="24"/>
    </row>
    <row r="438" spans="14:15" x14ac:dyDescent="0.25">
      <c r="N438" s="45">
        <f t="shared" si="17"/>
        <v>0</v>
      </c>
      <c r="O438" s="24"/>
    </row>
    <row r="439" spans="14:15" x14ac:dyDescent="0.25">
      <c r="N439" s="45">
        <f t="shared" si="17"/>
        <v>0</v>
      </c>
      <c r="O439" s="24"/>
    </row>
    <row r="440" spans="14:15" x14ac:dyDescent="0.25">
      <c r="N440" s="45">
        <f t="shared" si="17"/>
        <v>0</v>
      </c>
      <c r="O440" s="24"/>
    </row>
    <row r="441" spans="14:15" x14ac:dyDescent="0.25">
      <c r="N441" s="45">
        <f t="shared" si="17"/>
        <v>0</v>
      </c>
      <c r="O441" s="24"/>
    </row>
    <row r="442" spans="14:15" x14ac:dyDescent="0.25">
      <c r="N442" s="45">
        <f t="shared" si="17"/>
        <v>0</v>
      </c>
      <c r="O442" s="24"/>
    </row>
    <row r="443" spans="14:15" x14ac:dyDescent="0.25">
      <c r="N443" s="45">
        <f t="shared" si="17"/>
        <v>0</v>
      </c>
      <c r="O443" s="24"/>
    </row>
    <row r="444" spans="14:15" x14ac:dyDescent="0.25">
      <c r="N444" s="45">
        <f t="shared" si="17"/>
        <v>0</v>
      </c>
      <c r="O444" s="24"/>
    </row>
    <row r="445" spans="14:15" x14ac:dyDescent="0.25">
      <c r="N445" s="45">
        <f t="shared" si="17"/>
        <v>0</v>
      </c>
      <c r="O445" s="24"/>
    </row>
    <row r="446" spans="14:15" x14ac:dyDescent="0.25">
      <c r="N446" s="45">
        <f t="shared" si="17"/>
        <v>0</v>
      </c>
      <c r="O446" s="24"/>
    </row>
    <row r="447" spans="14:15" x14ac:dyDescent="0.25">
      <c r="N447" s="45">
        <f t="shared" si="17"/>
        <v>0</v>
      </c>
      <c r="O447" s="24"/>
    </row>
    <row r="448" spans="14:15" x14ac:dyDescent="0.25">
      <c r="N448" s="45">
        <f t="shared" si="17"/>
        <v>0</v>
      </c>
      <c r="O448" s="24"/>
    </row>
    <row r="449" spans="14:15" x14ac:dyDescent="0.25">
      <c r="N449" s="45">
        <f t="shared" si="17"/>
        <v>0</v>
      </c>
      <c r="O449" s="24"/>
    </row>
    <row r="450" spans="14:15" x14ac:dyDescent="0.25">
      <c r="N450" s="45">
        <f t="shared" si="17"/>
        <v>0</v>
      </c>
      <c r="O450" s="24"/>
    </row>
    <row r="451" spans="14:15" x14ac:dyDescent="0.25">
      <c r="N451" s="45">
        <f t="shared" si="17"/>
        <v>0</v>
      </c>
      <c r="O451" s="24"/>
    </row>
  </sheetData>
  <conditionalFormatting sqref="D1">
    <cfRule type="expression" dxfId="97" priority="7">
      <formula>AND(D1="Erreur !")</formula>
    </cfRule>
  </conditionalFormatting>
  <conditionalFormatting sqref="N2:N371">
    <cfRule type="expression" dxfId="96" priority="2">
      <formula>AND(N2=0)</formula>
    </cfRule>
  </conditionalFormatting>
  <conditionalFormatting sqref="Q2:Q81">
    <cfRule type="expression" dxfId="95" priority="1">
      <formula>AND(Q2&lt;&gt;"")</formula>
    </cfRule>
  </conditionalFormatting>
  <pageMargins left="0.7" right="0.7" top="0.75" bottom="0.75" header="0.3" footer="0.3"/>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4097" r:id="rId4" name="Check Box 1">
              <controlPr defaultSize="0" autoFill="0" autoLine="0" autoPict="0">
                <anchor moveWithCells="1">
                  <from>
                    <xdr:col>3</xdr:col>
                    <xdr:colOff>771525</xdr:colOff>
                    <xdr:row>0</xdr:row>
                    <xdr:rowOff>180975</xdr:rowOff>
                  </from>
                  <to>
                    <xdr:col>7</xdr:col>
                    <xdr:colOff>47625</xdr:colOff>
                    <xdr:row>2</xdr:row>
                    <xdr:rowOff>19050</xdr:rowOff>
                  </to>
                </anchor>
              </controlPr>
            </control>
          </mc:Choice>
        </mc:AlternateContent>
        <mc:AlternateContent xmlns:mc="http://schemas.openxmlformats.org/markup-compatibility/2006">
          <mc:Choice Requires="x14">
            <control shapeId="4098" r:id="rId5" name="Check Box 2">
              <controlPr defaultSize="0" autoFill="0" autoLine="0" autoPict="0">
                <anchor moveWithCells="1">
                  <from>
                    <xdr:col>3</xdr:col>
                    <xdr:colOff>771525</xdr:colOff>
                    <xdr:row>1</xdr:row>
                    <xdr:rowOff>180975</xdr:rowOff>
                  </from>
                  <to>
                    <xdr:col>7</xdr:col>
                    <xdr:colOff>47625</xdr:colOff>
                    <xdr:row>3</xdr:row>
                    <xdr:rowOff>19050</xdr:rowOff>
                  </to>
                </anchor>
              </controlPr>
            </control>
          </mc:Choice>
        </mc:AlternateContent>
        <mc:AlternateContent xmlns:mc="http://schemas.openxmlformats.org/markup-compatibility/2006">
          <mc:Choice Requires="x14">
            <control shapeId="4099" r:id="rId6" name="Check Box 3">
              <controlPr defaultSize="0" autoFill="0" autoLine="0" autoPict="0">
                <anchor moveWithCells="1">
                  <from>
                    <xdr:col>3</xdr:col>
                    <xdr:colOff>771525</xdr:colOff>
                    <xdr:row>2</xdr:row>
                    <xdr:rowOff>180975</xdr:rowOff>
                  </from>
                  <to>
                    <xdr:col>7</xdr:col>
                    <xdr:colOff>47625</xdr:colOff>
                    <xdr:row>4</xdr:row>
                    <xdr:rowOff>19050</xdr:rowOff>
                  </to>
                </anchor>
              </controlPr>
            </control>
          </mc:Choice>
        </mc:AlternateContent>
        <mc:AlternateContent xmlns:mc="http://schemas.openxmlformats.org/markup-compatibility/2006">
          <mc:Choice Requires="x14">
            <control shapeId="4100" r:id="rId7" name="Check Box 4">
              <controlPr defaultSize="0" autoFill="0" autoLine="0" autoPict="0">
                <anchor moveWithCells="1">
                  <from>
                    <xdr:col>3</xdr:col>
                    <xdr:colOff>771525</xdr:colOff>
                    <xdr:row>3</xdr:row>
                    <xdr:rowOff>180975</xdr:rowOff>
                  </from>
                  <to>
                    <xdr:col>7</xdr:col>
                    <xdr:colOff>47625</xdr:colOff>
                    <xdr:row>5</xdr:row>
                    <xdr:rowOff>19050</xdr:rowOff>
                  </to>
                </anchor>
              </controlPr>
            </control>
          </mc:Choice>
        </mc:AlternateContent>
        <mc:AlternateContent xmlns:mc="http://schemas.openxmlformats.org/markup-compatibility/2006">
          <mc:Choice Requires="x14">
            <control shapeId="4101" r:id="rId8" name="Check Box 5">
              <controlPr defaultSize="0" autoFill="0" autoLine="0" autoPict="0">
                <anchor moveWithCells="1">
                  <from>
                    <xdr:col>3</xdr:col>
                    <xdr:colOff>771525</xdr:colOff>
                    <xdr:row>4</xdr:row>
                    <xdr:rowOff>171450</xdr:rowOff>
                  </from>
                  <to>
                    <xdr:col>7</xdr:col>
                    <xdr:colOff>47625</xdr:colOff>
                    <xdr:row>6</xdr:row>
                    <xdr:rowOff>9525</xdr:rowOff>
                  </to>
                </anchor>
              </controlPr>
            </control>
          </mc:Choice>
        </mc:AlternateContent>
        <mc:AlternateContent xmlns:mc="http://schemas.openxmlformats.org/markup-compatibility/2006">
          <mc:Choice Requires="x14">
            <control shapeId="4102" r:id="rId9" name="Check Box 6">
              <controlPr defaultSize="0" autoFill="0" autoLine="0" autoPict="0">
                <anchor moveWithCells="1">
                  <from>
                    <xdr:col>3</xdr:col>
                    <xdr:colOff>771525</xdr:colOff>
                    <xdr:row>5</xdr:row>
                    <xdr:rowOff>171450</xdr:rowOff>
                  </from>
                  <to>
                    <xdr:col>7</xdr:col>
                    <xdr:colOff>47625</xdr:colOff>
                    <xdr:row>7</xdr:row>
                    <xdr:rowOff>9525</xdr:rowOff>
                  </to>
                </anchor>
              </controlPr>
            </control>
          </mc:Choice>
        </mc:AlternateContent>
        <mc:AlternateContent xmlns:mc="http://schemas.openxmlformats.org/markup-compatibility/2006">
          <mc:Choice Requires="x14">
            <control shapeId="4103" r:id="rId10" name="Check Box 7">
              <controlPr defaultSize="0" autoFill="0" autoLine="0" autoPict="0">
                <anchor moveWithCells="1">
                  <from>
                    <xdr:col>3</xdr:col>
                    <xdr:colOff>771525</xdr:colOff>
                    <xdr:row>6</xdr:row>
                    <xdr:rowOff>171450</xdr:rowOff>
                  </from>
                  <to>
                    <xdr:col>7</xdr:col>
                    <xdr:colOff>47625</xdr:colOff>
                    <xdr:row>8</xdr:row>
                    <xdr:rowOff>9525</xdr:rowOff>
                  </to>
                </anchor>
              </controlPr>
            </control>
          </mc:Choice>
        </mc:AlternateContent>
        <mc:AlternateContent xmlns:mc="http://schemas.openxmlformats.org/markup-compatibility/2006">
          <mc:Choice Requires="x14">
            <control shapeId="4104" r:id="rId11" name="Check Box 8">
              <controlPr defaultSize="0" autoFill="0" autoLine="0" autoPict="0">
                <anchor moveWithCells="1">
                  <from>
                    <xdr:col>10</xdr:col>
                    <xdr:colOff>1266825</xdr:colOff>
                    <xdr:row>0</xdr:row>
                    <xdr:rowOff>171450</xdr:rowOff>
                  </from>
                  <to>
                    <xdr:col>11</xdr:col>
                    <xdr:colOff>95250</xdr:colOff>
                    <xdr:row>2</xdr:row>
                    <xdr:rowOff>9525</xdr:rowOff>
                  </to>
                </anchor>
              </controlPr>
            </control>
          </mc:Choice>
        </mc:AlternateContent>
        <mc:AlternateContent xmlns:mc="http://schemas.openxmlformats.org/markup-compatibility/2006">
          <mc:Choice Requires="x14">
            <control shapeId="4105" r:id="rId12" name="Check Box 9">
              <controlPr defaultSize="0" autoFill="0" autoLine="0" autoPict="0">
                <anchor moveWithCells="1">
                  <from>
                    <xdr:col>10</xdr:col>
                    <xdr:colOff>1266825</xdr:colOff>
                    <xdr:row>1</xdr:row>
                    <xdr:rowOff>171450</xdr:rowOff>
                  </from>
                  <to>
                    <xdr:col>11</xdr:col>
                    <xdr:colOff>95250</xdr:colOff>
                    <xdr:row>3</xdr:row>
                    <xdr:rowOff>9525</xdr:rowOff>
                  </to>
                </anchor>
              </controlPr>
            </control>
          </mc:Choice>
        </mc:AlternateContent>
        <mc:AlternateContent xmlns:mc="http://schemas.openxmlformats.org/markup-compatibility/2006">
          <mc:Choice Requires="x14">
            <control shapeId="4106" r:id="rId13" name="Check Box 10">
              <controlPr defaultSize="0" autoFill="0" autoLine="0" autoPict="0">
                <anchor moveWithCells="1">
                  <from>
                    <xdr:col>10</xdr:col>
                    <xdr:colOff>1266825</xdr:colOff>
                    <xdr:row>2</xdr:row>
                    <xdr:rowOff>171450</xdr:rowOff>
                  </from>
                  <to>
                    <xdr:col>11</xdr:col>
                    <xdr:colOff>95250</xdr:colOff>
                    <xdr:row>4</xdr:row>
                    <xdr:rowOff>9525</xdr:rowOff>
                  </to>
                </anchor>
              </controlPr>
            </control>
          </mc:Choice>
        </mc:AlternateContent>
        <mc:AlternateContent xmlns:mc="http://schemas.openxmlformats.org/markup-compatibility/2006">
          <mc:Choice Requires="x14">
            <control shapeId="4107" r:id="rId14" name="Check Box 11">
              <controlPr defaultSize="0" autoFill="0" autoLine="0" autoPict="0">
                <anchor moveWithCells="1">
                  <from>
                    <xdr:col>10</xdr:col>
                    <xdr:colOff>1266825</xdr:colOff>
                    <xdr:row>3</xdr:row>
                    <xdr:rowOff>171450</xdr:rowOff>
                  </from>
                  <to>
                    <xdr:col>11</xdr:col>
                    <xdr:colOff>95250</xdr:colOff>
                    <xdr:row>5</xdr:row>
                    <xdr:rowOff>9525</xdr:rowOff>
                  </to>
                </anchor>
              </controlPr>
            </control>
          </mc:Choice>
        </mc:AlternateContent>
        <mc:AlternateContent xmlns:mc="http://schemas.openxmlformats.org/markup-compatibility/2006">
          <mc:Choice Requires="x14">
            <control shapeId="4108" r:id="rId15" name="Check Box 12">
              <controlPr defaultSize="0" autoFill="0" autoLine="0" autoPict="0">
                <anchor moveWithCells="1">
                  <from>
                    <xdr:col>10</xdr:col>
                    <xdr:colOff>1266825</xdr:colOff>
                    <xdr:row>4</xdr:row>
                    <xdr:rowOff>171450</xdr:rowOff>
                  </from>
                  <to>
                    <xdr:col>11</xdr:col>
                    <xdr:colOff>95250</xdr:colOff>
                    <xdr:row>6</xdr:row>
                    <xdr:rowOff>9525</xdr:rowOff>
                  </to>
                </anchor>
              </controlPr>
            </control>
          </mc:Choice>
        </mc:AlternateContent>
        <mc:AlternateContent xmlns:mc="http://schemas.openxmlformats.org/markup-compatibility/2006">
          <mc:Choice Requires="x14">
            <control shapeId="4109" r:id="rId16" name="Check Box 13">
              <controlPr defaultSize="0" autoFill="0" autoLine="0" autoPict="0">
                <anchor moveWithCells="1">
                  <from>
                    <xdr:col>10</xdr:col>
                    <xdr:colOff>1266825</xdr:colOff>
                    <xdr:row>5</xdr:row>
                    <xdr:rowOff>171450</xdr:rowOff>
                  </from>
                  <to>
                    <xdr:col>11</xdr:col>
                    <xdr:colOff>95250</xdr:colOff>
                    <xdr:row>7</xdr:row>
                    <xdr:rowOff>9525</xdr:rowOff>
                  </to>
                </anchor>
              </controlPr>
            </control>
          </mc:Choice>
        </mc:AlternateContent>
        <mc:AlternateContent xmlns:mc="http://schemas.openxmlformats.org/markup-compatibility/2006">
          <mc:Choice Requires="x14">
            <control shapeId="4110" r:id="rId17" name="Check Box 14">
              <controlPr defaultSize="0" autoFill="0" autoLine="0" autoPict="0">
                <anchor moveWithCells="1">
                  <from>
                    <xdr:col>10</xdr:col>
                    <xdr:colOff>1266825</xdr:colOff>
                    <xdr:row>6</xdr:row>
                    <xdr:rowOff>171450</xdr:rowOff>
                  </from>
                  <to>
                    <xdr:col>11</xdr:col>
                    <xdr:colOff>95250</xdr:colOff>
                    <xdr:row>8</xdr:row>
                    <xdr:rowOff>9525</xdr:rowOff>
                  </to>
                </anchor>
              </controlPr>
            </control>
          </mc:Choice>
        </mc:AlternateContent>
        <mc:AlternateContent xmlns:mc="http://schemas.openxmlformats.org/markup-compatibility/2006">
          <mc:Choice Requires="x14">
            <control shapeId="4111" r:id="rId18" name="Check Box 15">
              <controlPr defaultSize="0" autoFill="0" autoLine="0" autoPict="0">
                <anchor moveWithCells="1">
                  <from>
                    <xdr:col>10</xdr:col>
                    <xdr:colOff>1266825</xdr:colOff>
                    <xdr:row>7</xdr:row>
                    <xdr:rowOff>171450</xdr:rowOff>
                  </from>
                  <to>
                    <xdr:col>11</xdr:col>
                    <xdr:colOff>95250</xdr:colOff>
                    <xdr:row>9</xdr:row>
                    <xdr:rowOff>9525</xdr:rowOff>
                  </to>
                </anchor>
              </controlPr>
            </control>
          </mc:Choice>
        </mc:AlternateContent>
        <mc:AlternateContent xmlns:mc="http://schemas.openxmlformats.org/markup-compatibility/2006">
          <mc:Choice Requires="x14">
            <control shapeId="4112" r:id="rId19" name="Check Box 16">
              <controlPr defaultSize="0" autoFill="0" autoLine="0" autoPict="0">
                <anchor moveWithCells="1">
                  <from>
                    <xdr:col>10</xdr:col>
                    <xdr:colOff>1266825</xdr:colOff>
                    <xdr:row>8</xdr:row>
                    <xdr:rowOff>171450</xdr:rowOff>
                  </from>
                  <to>
                    <xdr:col>11</xdr:col>
                    <xdr:colOff>95250</xdr:colOff>
                    <xdr:row>10</xdr:row>
                    <xdr:rowOff>9525</xdr:rowOff>
                  </to>
                </anchor>
              </controlPr>
            </control>
          </mc:Choice>
        </mc:AlternateContent>
        <mc:AlternateContent xmlns:mc="http://schemas.openxmlformats.org/markup-compatibility/2006">
          <mc:Choice Requires="x14">
            <control shapeId="4113" r:id="rId20" name="Check Box 17">
              <controlPr defaultSize="0" autoFill="0" autoLine="0" autoPict="0">
                <anchor moveWithCells="1">
                  <from>
                    <xdr:col>10</xdr:col>
                    <xdr:colOff>1266825</xdr:colOff>
                    <xdr:row>9</xdr:row>
                    <xdr:rowOff>171450</xdr:rowOff>
                  </from>
                  <to>
                    <xdr:col>11</xdr:col>
                    <xdr:colOff>95250</xdr:colOff>
                    <xdr:row>11</xdr:row>
                    <xdr:rowOff>9525</xdr:rowOff>
                  </to>
                </anchor>
              </controlPr>
            </control>
          </mc:Choice>
        </mc:AlternateContent>
        <mc:AlternateContent xmlns:mc="http://schemas.openxmlformats.org/markup-compatibility/2006">
          <mc:Choice Requires="x14">
            <control shapeId="4114" r:id="rId21" name="Check Box 18">
              <controlPr defaultSize="0" autoFill="0" autoLine="0" autoPict="0">
                <anchor moveWithCells="1">
                  <from>
                    <xdr:col>10</xdr:col>
                    <xdr:colOff>1266825</xdr:colOff>
                    <xdr:row>10</xdr:row>
                    <xdr:rowOff>171450</xdr:rowOff>
                  </from>
                  <to>
                    <xdr:col>11</xdr:col>
                    <xdr:colOff>95250</xdr:colOff>
                    <xdr:row>12</xdr:row>
                    <xdr:rowOff>9525</xdr:rowOff>
                  </to>
                </anchor>
              </controlPr>
            </control>
          </mc:Choice>
        </mc:AlternateContent>
        <mc:AlternateContent xmlns:mc="http://schemas.openxmlformats.org/markup-compatibility/2006">
          <mc:Choice Requires="x14">
            <control shapeId="4115" r:id="rId22" name="Check Box 19">
              <controlPr defaultSize="0" autoFill="0" autoLine="0" autoPict="0">
                <anchor moveWithCells="1">
                  <from>
                    <xdr:col>10</xdr:col>
                    <xdr:colOff>1266825</xdr:colOff>
                    <xdr:row>11</xdr:row>
                    <xdr:rowOff>171450</xdr:rowOff>
                  </from>
                  <to>
                    <xdr:col>11</xdr:col>
                    <xdr:colOff>95250</xdr:colOff>
                    <xdr:row>13</xdr:row>
                    <xdr:rowOff>9525</xdr:rowOff>
                  </to>
                </anchor>
              </controlPr>
            </control>
          </mc:Choice>
        </mc:AlternateContent>
        <mc:AlternateContent xmlns:mc="http://schemas.openxmlformats.org/markup-compatibility/2006">
          <mc:Choice Requires="x14">
            <control shapeId="4116" r:id="rId23" name="Check Box 20">
              <controlPr defaultSize="0" autoFill="0" autoLine="0" autoPict="0">
                <anchor moveWithCells="1">
                  <from>
                    <xdr:col>10</xdr:col>
                    <xdr:colOff>1266825</xdr:colOff>
                    <xdr:row>12</xdr:row>
                    <xdr:rowOff>171450</xdr:rowOff>
                  </from>
                  <to>
                    <xdr:col>11</xdr:col>
                    <xdr:colOff>95250</xdr:colOff>
                    <xdr:row>14</xdr:row>
                    <xdr:rowOff>9525</xdr:rowOff>
                  </to>
                </anchor>
              </controlPr>
            </control>
          </mc:Choice>
        </mc:AlternateContent>
        <mc:AlternateContent xmlns:mc="http://schemas.openxmlformats.org/markup-compatibility/2006">
          <mc:Choice Requires="x14">
            <control shapeId="4117" r:id="rId24" name="Check Box 21">
              <controlPr defaultSize="0" autoFill="0" autoLine="0" autoPict="0">
                <anchor moveWithCells="1">
                  <from>
                    <xdr:col>10</xdr:col>
                    <xdr:colOff>1266825</xdr:colOff>
                    <xdr:row>13</xdr:row>
                    <xdr:rowOff>171450</xdr:rowOff>
                  </from>
                  <to>
                    <xdr:col>11</xdr:col>
                    <xdr:colOff>95250</xdr:colOff>
                    <xdr:row>15</xdr:row>
                    <xdr:rowOff>9525</xdr:rowOff>
                  </to>
                </anchor>
              </controlPr>
            </control>
          </mc:Choice>
        </mc:AlternateContent>
        <mc:AlternateContent xmlns:mc="http://schemas.openxmlformats.org/markup-compatibility/2006">
          <mc:Choice Requires="x14">
            <control shapeId="4118" r:id="rId25" name="Check Box 22">
              <controlPr defaultSize="0" autoFill="0" autoLine="0" autoPict="0">
                <anchor moveWithCells="1">
                  <from>
                    <xdr:col>10</xdr:col>
                    <xdr:colOff>1266825</xdr:colOff>
                    <xdr:row>14</xdr:row>
                    <xdr:rowOff>171450</xdr:rowOff>
                  </from>
                  <to>
                    <xdr:col>11</xdr:col>
                    <xdr:colOff>95250</xdr:colOff>
                    <xdr:row>16</xdr:row>
                    <xdr:rowOff>9525</xdr:rowOff>
                  </to>
                </anchor>
              </controlPr>
            </control>
          </mc:Choice>
        </mc:AlternateContent>
        <mc:AlternateContent xmlns:mc="http://schemas.openxmlformats.org/markup-compatibility/2006">
          <mc:Choice Requires="x14">
            <control shapeId="4119" r:id="rId26" name="Check Box 23">
              <controlPr defaultSize="0" autoFill="0" autoLine="0" autoPict="0">
                <anchor moveWithCells="1">
                  <from>
                    <xdr:col>10</xdr:col>
                    <xdr:colOff>1266825</xdr:colOff>
                    <xdr:row>15</xdr:row>
                    <xdr:rowOff>171450</xdr:rowOff>
                  </from>
                  <to>
                    <xdr:col>11</xdr:col>
                    <xdr:colOff>95250</xdr:colOff>
                    <xdr:row>17</xdr:row>
                    <xdr:rowOff>9525</xdr:rowOff>
                  </to>
                </anchor>
              </controlPr>
            </control>
          </mc:Choice>
        </mc:AlternateContent>
        <mc:AlternateContent xmlns:mc="http://schemas.openxmlformats.org/markup-compatibility/2006">
          <mc:Choice Requires="x14">
            <control shapeId="4120" r:id="rId27" name="Check Box 24">
              <controlPr defaultSize="0" autoFill="0" autoLine="0" autoPict="0">
                <anchor moveWithCells="1">
                  <from>
                    <xdr:col>10</xdr:col>
                    <xdr:colOff>1266825</xdr:colOff>
                    <xdr:row>16</xdr:row>
                    <xdr:rowOff>171450</xdr:rowOff>
                  </from>
                  <to>
                    <xdr:col>11</xdr:col>
                    <xdr:colOff>95250</xdr:colOff>
                    <xdr:row>18</xdr:row>
                    <xdr:rowOff>9525</xdr:rowOff>
                  </to>
                </anchor>
              </controlPr>
            </control>
          </mc:Choice>
        </mc:AlternateContent>
        <mc:AlternateContent xmlns:mc="http://schemas.openxmlformats.org/markup-compatibility/2006">
          <mc:Choice Requires="x14">
            <control shapeId="4121" r:id="rId28" name="Check Box 25">
              <controlPr defaultSize="0" autoFill="0" autoLine="0" autoPict="0">
                <anchor moveWithCells="1">
                  <from>
                    <xdr:col>10</xdr:col>
                    <xdr:colOff>1266825</xdr:colOff>
                    <xdr:row>17</xdr:row>
                    <xdr:rowOff>171450</xdr:rowOff>
                  </from>
                  <to>
                    <xdr:col>11</xdr:col>
                    <xdr:colOff>95250</xdr:colOff>
                    <xdr:row>19</xdr:row>
                    <xdr:rowOff>9525</xdr:rowOff>
                  </to>
                </anchor>
              </controlPr>
            </control>
          </mc:Choice>
        </mc:AlternateContent>
        <mc:AlternateContent xmlns:mc="http://schemas.openxmlformats.org/markup-compatibility/2006">
          <mc:Choice Requires="x14">
            <control shapeId="4122" r:id="rId29" name="Check Box 26">
              <controlPr defaultSize="0" autoFill="0" autoLine="0" autoPict="0">
                <anchor moveWithCells="1">
                  <from>
                    <xdr:col>10</xdr:col>
                    <xdr:colOff>1266825</xdr:colOff>
                    <xdr:row>18</xdr:row>
                    <xdr:rowOff>171450</xdr:rowOff>
                  </from>
                  <to>
                    <xdr:col>11</xdr:col>
                    <xdr:colOff>95250</xdr:colOff>
                    <xdr:row>20</xdr:row>
                    <xdr:rowOff>9525</xdr:rowOff>
                  </to>
                </anchor>
              </controlPr>
            </control>
          </mc:Choice>
        </mc:AlternateContent>
        <mc:AlternateContent xmlns:mc="http://schemas.openxmlformats.org/markup-compatibility/2006">
          <mc:Choice Requires="x14">
            <control shapeId="4123" r:id="rId30" name="Check Box 27">
              <controlPr defaultSize="0" autoFill="0" autoLine="0" autoPict="0">
                <anchor moveWithCells="1">
                  <from>
                    <xdr:col>10</xdr:col>
                    <xdr:colOff>1266825</xdr:colOff>
                    <xdr:row>19</xdr:row>
                    <xdr:rowOff>171450</xdr:rowOff>
                  </from>
                  <to>
                    <xdr:col>11</xdr:col>
                    <xdr:colOff>95250</xdr:colOff>
                    <xdr:row>21</xdr:row>
                    <xdr:rowOff>9525</xdr:rowOff>
                  </to>
                </anchor>
              </controlPr>
            </control>
          </mc:Choice>
        </mc:AlternateContent>
        <mc:AlternateContent xmlns:mc="http://schemas.openxmlformats.org/markup-compatibility/2006">
          <mc:Choice Requires="x14">
            <control shapeId="4124" r:id="rId31" name="Check Box 28">
              <controlPr defaultSize="0" autoFill="0" autoLine="0" autoPict="0">
                <anchor moveWithCells="1">
                  <from>
                    <xdr:col>10</xdr:col>
                    <xdr:colOff>1266825</xdr:colOff>
                    <xdr:row>20</xdr:row>
                    <xdr:rowOff>171450</xdr:rowOff>
                  </from>
                  <to>
                    <xdr:col>11</xdr:col>
                    <xdr:colOff>95250</xdr:colOff>
                    <xdr:row>22</xdr:row>
                    <xdr:rowOff>9525</xdr:rowOff>
                  </to>
                </anchor>
              </controlPr>
            </control>
          </mc:Choice>
        </mc:AlternateContent>
        <mc:AlternateContent xmlns:mc="http://schemas.openxmlformats.org/markup-compatibility/2006">
          <mc:Choice Requires="x14">
            <control shapeId="4125" r:id="rId32" name="Check Box 29">
              <controlPr defaultSize="0" autoFill="0" autoLine="0" autoPict="0">
                <anchor moveWithCells="1">
                  <from>
                    <xdr:col>10</xdr:col>
                    <xdr:colOff>1266825</xdr:colOff>
                    <xdr:row>21</xdr:row>
                    <xdr:rowOff>171450</xdr:rowOff>
                  </from>
                  <to>
                    <xdr:col>11</xdr:col>
                    <xdr:colOff>95250</xdr:colOff>
                    <xdr:row>23</xdr:row>
                    <xdr:rowOff>9525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BU34"/>
  <sheetViews>
    <sheetView showGridLines="0" zoomScale="80" zoomScaleNormal="80" workbookViewId="0">
      <pane xSplit="73" ySplit="13" topLeftCell="BW14" activePane="bottomRight" state="frozen"/>
      <selection activeCell="A2" sqref="A2"/>
      <selection pane="topRight" activeCell="BV2" sqref="BV2"/>
      <selection pane="bottomLeft" activeCell="A14" sqref="A14"/>
      <selection pane="bottomRight" sqref="A1:XFD1"/>
    </sheetView>
  </sheetViews>
  <sheetFormatPr baseColWidth="10" defaultColWidth="11.42578125" defaultRowHeight="15" x14ac:dyDescent="0.25"/>
  <cols>
    <col min="1" max="1" width="15.7109375" customWidth="1"/>
    <col min="2" max="2" width="9.28515625" customWidth="1"/>
    <col min="3" max="3" width="14.28515625" customWidth="1"/>
    <col min="4" max="4" width="12.85546875" customWidth="1"/>
    <col min="5" max="5" width="11.42578125" style="32" customWidth="1"/>
    <col min="6" max="6" width="6.42578125" customWidth="1"/>
    <col min="7" max="7" width="11.42578125" style="32" customWidth="1"/>
    <col min="8" max="9" width="4.28515625" customWidth="1"/>
    <col min="10" max="10" width="7.140625" customWidth="1"/>
    <col min="11" max="11" width="7.140625" hidden="1" customWidth="1"/>
    <col min="12" max="65" width="3" customWidth="1"/>
    <col min="66" max="66" width="12.5703125" hidden="1" customWidth="1"/>
    <col min="67" max="67" width="2.85546875" hidden="1" customWidth="1"/>
    <col min="68" max="68" width="5.7109375" hidden="1" customWidth="1"/>
    <col min="69" max="69" width="22.28515625" hidden="1" customWidth="1"/>
    <col min="70" max="72" width="8.5703125" hidden="1" customWidth="1"/>
    <col min="73" max="73" width="17" hidden="1" customWidth="1"/>
    <col min="74" max="83" width="2.85546875" customWidth="1"/>
  </cols>
  <sheetData>
    <row r="1" spans="1:73" ht="15" hidden="1" customHeight="1" x14ac:dyDescent="0.25">
      <c r="L1" s="24">
        <f t="array" aca="1" ref="L1" ca="1">IF(OR(TEXT(WEEKDAY(L$13),"JJJJ")=Jours_chômés,L$13=Fériés),0,1)</f>
        <v>1</v>
      </c>
      <c r="M1" s="24">
        <f t="array" aca="1" ref="M1" ca="1">IF(OR(TEXT(WEEKDAY(M$13),"JJJJ")=Jours_chômés,M$13=Fériés),0,1)</f>
        <v>1</v>
      </c>
      <c r="N1" s="24">
        <f t="array" aca="1" ref="N1" ca="1">IF(OR(TEXT(WEEKDAY(N$13),"JJJJ")=Jours_chômés,N$13=Fériés),0,1)</f>
        <v>1</v>
      </c>
      <c r="O1" s="24">
        <f t="array" aca="1" ref="O1" ca="1">IF(OR(TEXT(WEEKDAY(O$13),"JJJJ")=Jours_chômés,O$13=Fériés),0,1)</f>
        <v>1</v>
      </c>
      <c r="P1" s="24">
        <f t="array" aca="1" ref="P1" ca="1">IF(OR(TEXT(WEEKDAY(P$13),"JJJJ")=Jours_chômés,P$13=Fériés),0,1)</f>
        <v>0</v>
      </c>
      <c r="Q1" s="24">
        <f t="array" aca="1" ref="Q1" ca="1">IF(OR(TEXT(WEEKDAY(Q$13),"JJJJ")=Jours_chômés,Q$13=Fériés),0,1)</f>
        <v>0</v>
      </c>
      <c r="R1" s="24">
        <f t="array" aca="1" ref="R1" ca="1">IF(OR(TEXT(WEEKDAY(R$13),"JJJJ")=Jours_chômés,R$13=Fériés),0,1)</f>
        <v>1</v>
      </c>
      <c r="S1" s="24">
        <f t="array" aca="1" ref="S1" ca="1">IF(OR(TEXT(WEEKDAY(S$13),"JJJJ")=Jours_chômés,S$13=Fériés),0,1)</f>
        <v>1</v>
      </c>
      <c r="T1" s="24">
        <f t="array" aca="1" ref="T1" ca="1">IF(OR(TEXT(WEEKDAY(T$13),"JJJJ")=Jours_chômés,T$13=Fériés),0,1)</f>
        <v>1</v>
      </c>
      <c r="U1" s="24">
        <f t="array" aca="1" ref="U1" ca="1">IF(OR(TEXT(WEEKDAY(U$13),"JJJJ")=Jours_chômés,U$13=Fériés),0,1)</f>
        <v>1</v>
      </c>
      <c r="V1" s="24">
        <f t="array" aca="1" ref="V1" ca="1">IF(OR(TEXT(WEEKDAY(V$13),"JJJJ")=Jours_chômés,V$13=Fériés),0,1)</f>
        <v>1</v>
      </c>
      <c r="W1" s="24">
        <f t="array" aca="1" ref="W1" ca="1">IF(OR(TEXT(WEEKDAY(W$13),"JJJJ")=Jours_chômés,W$13=Fériés),0,1)</f>
        <v>1</v>
      </c>
      <c r="X1" s="24">
        <f t="array" aca="1" ref="X1" ca="1">IF(OR(TEXT(WEEKDAY(X$13),"JJJJ")=Jours_chômés,X$13=Fériés),0,1)</f>
        <v>1</v>
      </c>
      <c r="Y1" s="24">
        <f t="array" aca="1" ref="Y1" ca="1">IF(OR(TEXT(WEEKDAY(Y$13),"JJJJ")=Jours_chômés,Y$13=Fériés),0,1)</f>
        <v>1</v>
      </c>
      <c r="Z1" s="24">
        <f t="array" aca="1" ref="Z1" ca="1">IF(OR(TEXT(WEEKDAY(Z$13),"JJJJ")=Jours_chômés,Z$13=Fériés),0,1)</f>
        <v>1</v>
      </c>
      <c r="AA1" s="24">
        <f t="array" aca="1" ref="AA1" ca="1">IF(OR(TEXT(WEEKDAY(AA$13),"JJJJ")=Jours_chômés,AA$13=Fériés),0,1)</f>
        <v>1</v>
      </c>
      <c r="AB1" s="24">
        <f t="array" aca="1" ref="AB1" ca="1">IF(OR(TEXT(WEEKDAY(AB$13),"JJJJ")=Jours_chômés,AB$13=Fériés),0,1)</f>
        <v>1</v>
      </c>
      <c r="AC1" s="24">
        <f t="array" aca="1" ref="AC1" ca="1">IF(OR(TEXT(WEEKDAY(AC$13),"JJJJ")=Jours_chômés,AC$13=Fériés),0,1)</f>
        <v>1</v>
      </c>
      <c r="AD1" s="24">
        <f t="array" aca="1" ref="AD1" ca="1">IF(OR(TEXT(WEEKDAY(AD$13),"JJJJ")=Jours_chômés,AD$13=Fériés),0,1)</f>
        <v>0</v>
      </c>
      <c r="AE1" s="24">
        <f t="array" aca="1" ref="AE1" ca="1">IF(OR(TEXT(WEEKDAY(AE$13),"JJJJ")=Jours_chômés,AE$13=Fériés),0,1)</f>
        <v>1</v>
      </c>
      <c r="AF1" s="24">
        <f t="array" aca="1" ref="AF1" ca="1">IF(OR(TEXT(WEEKDAY(AF$13),"JJJJ")=Jours_chômés,AF$13=Fériés),0,1)</f>
        <v>1</v>
      </c>
      <c r="AG1" s="24">
        <f t="array" aca="1" ref="AG1" ca="1">IF(OR(TEXT(WEEKDAY(AG$13),"JJJJ")=Jours_chômés,AG$13=Fériés),0,1)</f>
        <v>1</v>
      </c>
      <c r="AH1" s="24">
        <f t="array" aca="1" ref="AH1" ca="1">IF(OR(TEXT(WEEKDAY(AH$13),"JJJJ")=Jours_chômés,AH$13=Fériés),0,1)</f>
        <v>1</v>
      </c>
      <c r="AI1" s="24">
        <f t="array" aca="1" ref="AI1" ca="1">IF(OR(TEXT(WEEKDAY(AI$13),"JJJJ")=Jours_chômés,AI$13=Fériés),0,1)</f>
        <v>1</v>
      </c>
      <c r="AJ1" s="24">
        <f t="array" aca="1" ref="AJ1" ca="1">IF(OR(TEXT(WEEKDAY(AJ$13),"JJJJ")=Jours_chômés,AJ$13=Fériés),0,1)</f>
        <v>1</v>
      </c>
      <c r="AK1" s="24">
        <f t="array" aca="1" ref="AK1" ca="1">IF(OR(TEXT(WEEKDAY(AK$13),"JJJJ")=Jours_chômés,AK$13=Fériés),0,1)</f>
        <v>0</v>
      </c>
      <c r="AL1" s="24">
        <f t="array" aca="1" ref="AL1" ca="1">IF(OR(TEXT(WEEKDAY(AL$13),"JJJJ")=Jours_chômés,AL$13=Fériés),0,1)</f>
        <v>1</v>
      </c>
      <c r="AM1" s="24">
        <f t="array" aca="1" ref="AM1" ca="1">IF(OR(TEXT(WEEKDAY(AM$13),"JJJJ")=Jours_chômés,AM$13=Fériés),0,1)</f>
        <v>1</v>
      </c>
      <c r="AN1" s="24">
        <f t="array" aca="1" ref="AN1" ca="1">IF(OR(TEXT(WEEKDAY(AN$13),"JJJJ")=Jours_chômés,AN$13=Fériés),0,1)</f>
        <v>1</v>
      </c>
      <c r="AO1" s="24">
        <f t="array" aca="1" ref="AO1" ca="1">IF(OR(TEXT(WEEKDAY(AO$13),"JJJJ")=Jours_chômés,AO$13=Fériés),0,1)</f>
        <v>1</v>
      </c>
      <c r="AP1" s="24">
        <f t="array" aca="1" ref="AP1" ca="1">IF(OR(TEXT(WEEKDAY(AP$13),"JJJJ")=Jours_chômés,AP$13=Fériés),0,1)</f>
        <v>1</v>
      </c>
      <c r="AQ1" s="24">
        <f t="array" aca="1" ref="AQ1" ca="1">IF(OR(TEXT(WEEKDAY(AQ$13),"JJJJ")=Jours_chômés,AQ$13=Fériés),0,1)</f>
        <v>1</v>
      </c>
      <c r="AR1" s="24">
        <f t="array" aca="1" ref="AR1" ca="1">IF(OR(TEXT(WEEKDAY(AR$13),"JJJJ")=Jours_chômés,AR$13=Fériés),0,1)</f>
        <v>1</v>
      </c>
      <c r="AS1" s="24">
        <f t="array" aca="1" ref="AS1" ca="1">IF(OR(TEXT(WEEKDAY(AS$13),"JJJJ")=Jours_chômés,AS$13=Fériés),0,1)</f>
        <v>1</v>
      </c>
      <c r="AT1" s="24">
        <f t="array" aca="1" ref="AT1" ca="1">IF(OR(TEXT(WEEKDAY(AT$13),"JJJJ")=Jours_chômés,AT$13=Fériés),0,1)</f>
        <v>1</v>
      </c>
      <c r="AU1" s="24">
        <f t="array" aca="1" ref="AU1" ca="1">IF(OR(TEXT(WEEKDAY(AU$13),"JJJJ")=Jours_chômés,AU$13=Fériés),0,1)</f>
        <v>1</v>
      </c>
      <c r="AV1" s="24">
        <f t="array" aca="1" ref="AV1" ca="1">IF(OR(TEXT(WEEKDAY(AV$13),"JJJJ")=Jours_chômés,AV$13=Fériés),0,1)</f>
        <v>1</v>
      </c>
      <c r="AW1" s="24">
        <f t="array" aca="1" ref="AW1" ca="1">IF(OR(TEXT(WEEKDAY(AW$13),"JJJJ")=Jours_chômés,AW$13=Fériés),0,1)</f>
        <v>1</v>
      </c>
      <c r="AX1" s="24">
        <f t="array" aca="1" ref="AX1" ca="1">IF(OR(TEXT(WEEKDAY(AX$13),"JJJJ")=Jours_chômés,AX$13=Fériés),0,1)</f>
        <v>1</v>
      </c>
      <c r="AY1" s="24">
        <f t="array" aca="1" ref="AY1" ca="1">IF(OR(TEXT(WEEKDAY(AY$13),"JJJJ")=Jours_chômés,AY$13=Fériés),0,1)</f>
        <v>1</v>
      </c>
      <c r="AZ1" s="24">
        <f t="array" aca="1" ref="AZ1" ca="1">IF(OR(TEXT(WEEKDAY(AZ$13),"JJJJ")=Jours_chômés,AZ$13=Fériés),0,1)</f>
        <v>1</v>
      </c>
      <c r="BA1" s="24">
        <f t="array" aca="1" ref="BA1" ca="1">IF(OR(TEXT(WEEKDAY(BA$13),"JJJJ")=Jours_chômés,BA$13=Fériés),0,1)</f>
        <v>1</v>
      </c>
      <c r="BB1" s="24">
        <f t="array" aca="1" ref="BB1" ca="1">IF(OR(TEXT(WEEKDAY(BB$13),"JJJJ")=Jours_chômés,BB$13=Fériés),0,1)</f>
        <v>1</v>
      </c>
      <c r="BC1" s="24">
        <f t="array" aca="1" ref="BC1" ca="1">IF(OR(TEXT(WEEKDAY(BC$13),"JJJJ")=Jours_chômés,BC$13=Fériés),0,1)</f>
        <v>1</v>
      </c>
      <c r="BD1" s="24">
        <f t="array" aca="1" ref="BD1" ca="1">IF(OR(TEXT(WEEKDAY(BD$13),"JJJJ")=Jours_chômés,BD$13=Fériés),0,1)</f>
        <v>1</v>
      </c>
      <c r="BE1" s="24">
        <f t="array" aca="1" ref="BE1" ca="1">IF(OR(TEXT(WEEKDAY(BE$13),"JJJJ")=Jours_chômés,BE$13=Fériés),0,1)</f>
        <v>1</v>
      </c>
      <c r="BF1" s="24">
        <f t="array" aca="1" ref="BF1" ca="1">IF(OR(TEXT(WEEKDAY(BF$13),"JJJJ")=Jours_chômés,BF$13=Fériés),0,1)</f>
        <v>1</v>
      </c>
      <c r="BG1" s="24">
        <f t="array" aca="1" ref="BG1" ca="1">IF(OR(TEXT(WEEKDAY(BG$13),"JJJJ")=Jours_chômés,BG$13=Fériés),0,1)</f>
        <v>1</v>
      </c>
      <c r="BH1" s="24">
        <f t="array" aca="1" ref="BH1" ca="1">IF(OR(TEXT(WEEKDAY(BH$13),"JJJJ")=Jours_chômés,BH$13=Fériés),0,1)</f>
        <v>1</v>
      </c>
      <c r="BI1" s="24">
        <f t="array" aca="1" ref="BI1" ca="1">IF(OR(TEXT(WEEKDAY(BI$13),"JJJJ")=Jours_chômés,BI$13=Fériés),0,1)</f>
        <v>1</v>
      </c>
      <c r="BJ1" s="24">
        <f t="array" aca="1" ref="BJ1" ca="1">IF(OR(TEXT(WEEKDAY(BJ$13),"JJJJ")=Jours_chômés,BJ$13=Fériés),0,1)</f>
        <v>1</v>
      </c>
      <c r="BK1" s="24">
        <f t="array" aca="1" ref="BK1" ca="1">IF(OR(TEXT(WEEKDAY(BK$13),"JJJJ")=Jours_chômés,BK$13=Fériés),0,1)</f>
        <v>1</v>
      </c>
      <c r="BL1" s="24">
        <f t="array" aca="1" ref="BL1" ca="1">IF(OR(TEXT(WEEKDAY(BL$13),"JJJJ")=Jours_chômés,BL$13=Fériés),0,1)</f>
        <v>1</v>
      </c>
      <c r="BM1" s="24">
        <f t="array" aca="1" ref="BM1" ca="1">IF(OR(TEXT(WEEKDAY(BM$13),"JJJJ")=Jours_chômés,BM$13=Fériés),0,1)</f>
        <v>1</v>
      </c>
    </row>
    <row r="2" spans="1:73" ht="15" customHeight="1" x14ac:dyDescent="0.25">
      <c r="A2" s="114" t="s">
        <v>44</v>
      </c>
      <c r="B2" s="115"/>
      <c r="C2" s="115"/>
      <c r="D2" s="115"/>
      <c r="E2" s="115"/>
      <c r="F2" s="115"/>
      <c r="G2" s="115"/>
      <c r="H2" s="115"/>
      <c r="I2" s="115"/>
      <c r="J2" s="115"/>
      <c r="K2" s="116"/>
      <c r="L2" s="26"/>
      <c r="M2" s="27"/>
      <c r="N2" s="27"/>
      <c r="O2" s="27"/>
      <c r="P2" s="27"/>
      <c r="Q2" s="27"/>
      <c r="R2" s="27"/>
      <c r="S2" s="27"/>
      <c r="T2" s="27"/>
      <c r="U2" s="27"/>
      <c r="V2" s="27"/>
      <c r="W2" s="27"/>
      <c r="X2" s="27"/>
      <c r="Y2" s="27"/>
      <c r="Z2" s="27"/>
      <c r="AA2" s="27"/>
      <c r="AB2" s="27"/>
      <c r="AC2" s="27"/>
      <c r="AD2" s="27"/>
      <c r="AE2" s="27"/>
      <c r="AF2" s="27"/>
      <c r="AG2" s="27"/>
      <c r="AH2" s="27"/>
      <c r="AI2" s="27"/>
      <c r="AJ2" s="27"/>
      <c r="AK2" s="27"/>
      <c r="AL2" s="27"/>
      <c r="AM2" s="27"/>
      <c r="AN2" s="27"/>
      <c r="AO2" s="27"/>
      <c r="AP2" s="27"/>
      <c r="AQ2" s="27"/>
      <c r="AR2" s="27"/>
      <c r="AS2" s="27"/>
      <c r="AT2" s="27"/>
      <c r="AU2" s="27"/>
      <c r="AV2" s="27"/>
      <c r="AW2" s="27"/>
      <c r="AX2" s="27"/>
      <c r="AY2" s="27"/>
      <c r="AZ2" s="27"/>
      <c r="BA2" s="27"/>
      <c r="BB2" s="27"/>
      <c r="BC2" s="27"/>
      <c r="BD2" s="27"/>
      <c r="BE2" s="27"/>
      <c r="BF2" s="27"/>
      <c r="BG2" s="27"/>
      <c r="BH2" s="27"/>
      <c r="BI2" s="27"/>
      <c r="BJ2" s="27"/>
      <c r="BK2" s="27"/>
      <c r="BL2" s="27"/>
      <c r="BM2" s="28"/>
    </row>
    <row r="3" spans="1:73" ht="15" customHeight="1" x14ac:dyDescent="0.25">
      <c r="A3" s="117"/>
      <c r="B3" s="118"/>
      <c r="C3" s="118"/>
      <c r="D3" s="118"/>
      <c r="E3" s="118"/>
      <c r="F3" s="118"/>
      <c r="G3" s="118"/>
      <c r="H3" s="118"/>
      <c r="I3" s="118"/>
      <c r="J3" s="118"/>
      <c r="K3" s="119"/>
      <c r="L3" s="29"/>
      <c r="M3" s="30"/>
      <c r="N3" s="30"/>
      <c r="O3" s="30"/>
      <c r="P3" s="30"/>
      <c r="Q3" s="30"/>
      <c r="R3" s="30"/>
      <c r="S3" s="30"/>
      <c r="T3" s="30"/>
      <c r="U3" s="30"/>
      <c r="V3" s="30"/>
      <c r="W3" s="30"/>
      <c r="X3" s="30"/>
      <c r="Y3" s="30"/>
      <c r="Z3" s="30"/>
      <c r="AA3" s="30"/>
      <c r="AB3" s="30"/>
      <c r="AC3" s="30"/>
      <c r="AD3" s="30"/>
      <c r="AE3" s="30"/>
      <c r="AF3" s="30"/>
      <c r="AG3" s="30"/>
      <c r="AH3" s="30"/>
      <c r="AI3" s="30"/>
      <c r="AJ3" s="30"/>
      <c r="AK3" s="30"/>
      <c r="AL3" s="30"/>
      <c r="AM3" s="30"/>
      <c r="AN3" s="30"/>
      <c r="AO3" s="30"/>
      <c r="AP3" s="30"/>
      <c r="AQ3" s="30"/>
      <c r="AR3" s="30"/>
      <c r="AS3" s="30"/>
      <c r="AT3" s="30"/>
      <c r="AU3" s="30"/>
      <c r="AV3" s="30"/>
      <c r="AW3" s="30"/>
      <c r="AX3" s="30"/>
      <c r="AY3" s="30"/>
      <c r="AZ3" s="30"/>
      <c r="BA3" s="30"/>
      <c r="BB3" s="30"/>
      <c r="BC3" s="30"/>
      <c r="BD3" s="30"/>
      <c r="BE3" s="30"/>
      <c r="BF3" s="30"/>
      <c r="BG3" s="30"/>
      <c r="BH3" s="30"/>
      <c r="BI3" s="30"/>
      <c r="BJ3" s="30"/>
      <c r="BK3" s="30"/>
      <c r="BL3" s="30"/>
      <c r="BM3" s="31"/>
    </row>
    <row r="4" spans="1:73" ht="15" customHeight="1" x14ac:dyDescent="0.25">
      <c r="A4" s="57" t="s">
        <v>51</v>
      </c>
      <c r="B4" s="55"/>
      <c r="C4" s="56"/>
      <c r="D4" s="58" t="s">
        <v>52</v>
      </c>
      <c r="E4" s="120"/>
      <c r="F4" s="120"/>
      <c r="G4" s="120"/>
      <c r="H4" s="120"/>
      <c r="I4" s="120"/>
      <c r="J4" s="120"/>
      <c r="K4" s="121"/>
      <c r="L4" s="122">
        <f t="shared" ref="L4:BM4" ca="1" si="0">IF(L6="TO DAY","",YEAR(L13))</f>
        <v>2017</v>
      </c>
      <c r="M4" s="104">
        <f t="shared" ca="1" si="0"/>
        <v>2017</v>
      </c>
      <c r="N4" s="104">
        <f t="shared" ca="1" si="0"/>
        <v>2017</v>
      </c>
      <c r="O4" s="104">
        <f t="shared" ca="1" si="0"/>
        <v>2017</v>
      </c>
      <c r="P4" s="104">
        <f t="shared" ca="1" si="0"/>
        <v>2017</v>
      </c>
      <c r="Q4" s="104">
        <f t="shared" ca="1" si="0"/>
        <v>2018</v>
      </c>
      <c r="R4" s="104">
        <f t="shared" ca="1" si="0"/>
        <v>2018</v>
      </c>
      <c r="S4" s="104">
        <f t="shared" ca="1" si="0"/>
        <v>2018</v>
      </c>
      <c r="T4" s="104">
        <f t="shared" ca="1" si="0"/>
        <v>2018</v>
      </c>
      <c r="U4" s="104">
        <f t="shared" ca="1" si="0"/>
        <v>2018</v>
      </c>
      <c r="V4" s="104">
        <f t="shared" ca="1" si="0"/>
        <v>2018</v>
      </c>
      <c r="W4" s="104">
        <f t="shared" ca="1" si="0"/>
        <v>2018</v>
      </c>
      <c r="X4" s="104">
        <f t="shared" ca="1" si="0"/>
        <v>2018</v>
      </c>
      <c r="Y4" s="104">
        <f t="shared" ca="1" si="0"/>
        <v>2018</v>
      </c>
      <c r="Z4" s="104">
        <f t="shared" ca="1" si="0"/>
        <v>2018</v>
      </c>
      <c r="AA4" s="104">
        <f t="shared" ca="1" si="0"/>
        <v>2018</v>
      </c>
      <c r="AB4" s="104">
        <f t="shared" ca="1" si="0"/>
        <v>2018</v>
      </c>
      <c r="AC4" s="104">
        <f t="shared" ca="1" si="0"/>
        <v>2018</v>
      </c>
      <c r="AD4" s="104">
        <f t="shared" ca="1" si="0"/>
        <v>2018</v>
      </c>
      <c r="AE4" s="104">
        <f t="shared" ca="1" si="0"/>
        <v>2018</v>
      </c>
      <c r="AF4" s="104">
        <f t="shared" ca="1" si="0"/>
        <v>2018</v>
      </c>
      <c r="AG4" s="104">
        <f t="shared" ca="1" si="0"/>
        <v>2018</v>
      </c>
      <c r="AH4" s="104">
        <f t="shared" ca="1" si="0"/>
        <v>2018</v>
      </c>
      <c r="AI4" s="104">
        <f t="shared" ca="1" si="0"/>
        <v>2018</v>
      </c>
      <c r="AJ4" s="104">
        <f t="shared" ca="1" si="0"/>
        <v>2018</v>
      </c>
      <c r="AK4" s="104">
        <f t="shared" ca="1" si="0"/>
        <v>2018</v>
      </c>
      <c r="AL4" s="104">
        <f t="shared" ca="1" si="0"/>
        <v>2018</v>
      </c>
      <c r="AM4" s="104">
        <f t="shared" ca="1" si="0"/>
        <v>2018</v>
      </c>
      <c r="AN4" s="104">
        <f t="shared" ca="1" si="0"/>
        <v>2018</v>
      </c>
      <c r="AO4" s="104">
        <f t="shared" ca="1" si="0"/>
        <v>2018</v>
      </c>
      <c r="AP4" s="104">
        <f t="shared" ca="1" si="0"/>
        <v>2018</v>
      </c>
      <c r="AQ4" s="104">
        <f t="shared" ca="1" si="0"/>
        <v>2018</v>
      </c>
      <c r="AR4" s="104">
        <f t="shared" ca="1" si="0"/>
        <v>2018</v>
      </c>
      <c r="AS4" s="104">
        <f t="shared" ca="1" si="0"/>
        <v>2018</v>
      </c>
      <c r="AT4" s="104">
        <f t="shared" ca="1" si="0"/>
        <v>2018</v>
      </c>
      <c r="AU4" s="104">
        <f t="shared" ca="1" si="0"/>
        <v>2018</v>
      </c>
      <c r="AV4" s="104">
        <f t="shared" ca="1" si="0"/>
        <v>2018</v>
      </c>
      <c r="AW4" s="104">
        <f t="shared" ca="1" si="0"/>
        <v>2018</v>
      </c>
      <c r="AX4" s="104">
        <f t="shared" ca="1" si="0"/>
        <v>2018</v>
      </c>
      <c r="AY4" s="104">
        <f t="shared" ca="1" si="0"/>
        <v>2018</v>
      </c>
      <c r="AZ4" s="104">
        <f t="shared" ca="1" si="0"/>
        <v>2018</v>
      </c>
      <c r="BA4" s="104">
        <f t="shared" ca="1" si="0"/>
        <v>2018</v>
      </c>
      <c r="BB4" s="104">
        <f t="shared" ca="1" si="0"/>
        <v>2018</v>
      </c>
      <c r="BC4" s="104">
        <f t="shared" ca="1" si="0"/>
        <v>2018</v>
      </c>
      <c r="BD4" s="104">
        <f t="shared" ca="1" si="0"/>
        <v>2018</v>
      </c>
      <c r="BE4" s="104">
        <f t="shared" ca="1" si="0"/>
        <v>2018</v>
      </c>
      <c r="BF4" s="104">
        <f t="shared" ca="1" si="0"/>
        <v>2018</v>
      </c>
      <c r="BG4" s="104">
        <f t="shared" ca="1" si="0"/>
        <v>2018</v>
      </c>
      <c r="BH4" s="104">
        <f t="shared" ca="1" si="0"/>
        <v>2018</v>
      </c>
      <c r="BI4" s="104">
        <f t="shared" ca="1" si="0"/>
        <v>2018</v>
      </c>
      <c r="BJ4" s="104">
        <f t="shared" ca="1" si="0"/>
        <v>2018</v>
      </c>
      <c r="BK4" s="104">
        <f t="shared" ca="1" si="0"/>
        <v>2018</v>
      </c>
      <c r="BL4" s="104">
        <f t="shared" ca="1" si="0"/>
        <v>2018</v>
      </c>
      <c r="BM4" s="105">
        <f t="shared" ca="1" si="0"/>
        <v>2018</v>
      </c>
    </row>
    <row r="5" spans="1:73" ht="15" customHeight="1" x14ac:dyDescent="0.25">
      <c r="A5" s="106" t="s">
        <v>42</v>
      </c>
      <c r="B5" s="107"/>
      <c r="C5" s="107"/>
      <c r="D5" s="107"/>
      <c r="E5" s="107"/>
      <c r="F5" s="107"/>
      <c r="G5" s="107"/>
      <c r="H5" s="107"/>
      <c r="I5" s="107"/>
      <c r="J5" s="107"/>
      <c r="K5" s="108"/>
      <c r="L5" s="112"/>
      <c r="M5" s="100"/>
      <c r="N5" s="100"/>
      <c r="O5" s="100"/>
      <c r="P5" s="100"/>
      <c r="Q5" s="100"/>
      <c r="R5" s="100"/>
      <c r="S5" s="100"/>
      <c r="T5" s="100"/>
      <c r="U5" s="100"/>
      <c r="V5" s="100"/>
      <c r="W5" s="100"/>
      <c r="X5" s="100"/>
      <c r="Y5" s="100"/>
      <c r="Z5" s="100"/>
      <c r="AA5" s="100"/>
      <c r="AB5" s="100"/>
      <c r="AC5" s="100"/>
      <c r="AD5" s="100"/>
      <c r="AE5" s="100"/>
      <c r="AF5" s="100"/>
      <c r="AG5" s="100"/>
      <c r="AH5" s="100"/>
      <c r="AI5" s="100"/>
      <c r="AJ5" s="100"/>
      <c r="AK5" s="100"/>
      <c r="AL5" s="100"/>
      <c r="AM5" s="100"/>
      <c r="AN5" s="100"/>
      <c r="AO5" s="100"/>
      <c r="AP5" s="100"/>
      <c r="AQ5" s="100"/>
      <c r="AR5" s="100"/>
      <c r="AS5" s="100"/>
      <c r="AT5" s="100"/>
      <c r="AU5" s="100"/>
      <c r="AV5" s="100"/>
      <c r="AW5" s="100"/>
      <c r="AX5" s="100"/>
      <c r="AY5" s="100"/>
      <c r="AZ5" s="100"/>
      <c r="BA5" s="100"/>
      <c r="BB5" s="100"/>
      <c r="BC5" s="100"/>
      <c r="BD5" s="100"/>
      <c r="BE5" s="100"/>
      <c r="BF5" s="100"/>
      <c r="BG5" s="100"/>
      <c r="BH5" s="100"/>
      <c r="BI5" s="100"/>
      <c r="BJ5" s="100"/>
      <c r="BK5" s="100"/>
      <c r="BL5" s="100"/>
      <c r="BM5" s="102"/>
    </row>
    <row r="6" spans="1:73" ht="15" customHeight="1" x14ac:dyDescent="0.25">
      <c r="A6" s="109"/>
      <c r="B6" s="110"/>
      <c r="C6" s="110"/>
      <c r="D6" s="110"/>
      <c r="E6" s="110"/>
      <c r="F6" s="110"/>
      <c r="G6" s="110"/>
      <c r="H6" s="110"/>
      <c r="I6" s="110"/>
      <c r="J6" s="110"/>
      <c r="K6" s="111"/>
      <c r="L6" s="112" t="str">
        <f ca="1">IF(AND(YEAR(TODAY())=YEAR(L$13),(INT(MOD(INT((L$13-2)/7)+0.6,52+5/28))+1)=(INT(MOD(INT((TODAY()-2)/7)+0.6,52+5/28))+1)),"This Week",PROPER(TEXT(L13,"MMMM")))</f>
        <v>Novembre</v>
      </c>
      <c r="M6" s="100" t="str">
        <f ca="1">IF(AND(YEAR(TODAY())=YEAR(M$13),(INT(MOD(INT((M$13-2)/7)+0.6,52+5/28))+1)=(INT(MOD(INT((TODAY()-2)/7)+0.6,52+5/28))+1)),"THIS WEEK",PROPER(TEXT(M13,"MMMM")))</f>
        <v>Décembre</v>
      </c>
      <c r="N6" s="100" t="str">
        <f t="shared" ref="N6:BM6" ca="1" si="1">IF(AND(YEAR(TODAY())=YEAR(N$13),(INT(MOD(INT((N$13-2)/7)+0.6,52+5/28))+1)=(INT(MOD(INT((TODAY()-2)/7)+0.6,52+5/28))+1)),"THIS WEEK",PROPER(TEXT(N13,"MMMM")))</f>
        <v>Décembre</v>
      </c>
      <c r="O6" s="100" t="str">
        <f t="shared" ca="1" si="1"/>
        <v>Décembre</v>
      </c>
      <c r="P6" s="100" t="str">
        <f t="shared" ca="1" si="1"/>
        <v>Décembre</v>
      </c>
      <c r="Q6" s="100" t="str">
        <f t="shared" ca="1" si="1"/>
        <v>Janvier</v>
      </c>
      <c r="R6" s="100" t="str">
        <f t="shared" ca="1" si="1"/>
        <v>Janvier</v>
      </c>
      <c r="S6" s="100" t="str">
        <f t="shared" ca="1" si="1"/>
        <v>Janvier</v>
      </c>
      <c r="T6" s="100" t="str">
        <f t="shared" ca="1" si="1"/>
        <v>Janvier</v>
      </c>
      <c r="U6" s="100" t="str">
        <f t="shared" ca="1" si="1"/>
        <v>Janvier</v>
      </c>
      <c r="V6" s="100" t="str">
        <f t="shared" ca="1" si="1"/>
        <v>Février</v>
      </c>
      <c r="W6" s="100" t="str">
        <f t="shared" ca="1" si="1"/>
        <v>Février</v>
      </c>
      <c r="X6" s="100" t="str">
        <f t="shared" ca="1" si="1"/>
        <v>Février</v>
      </c>
      <c r="Y6" s="100" t="str">
        <f t="shared" ca="1" si="1"/>
        <v>Février</v>
      </c>
      <c r="Z6" s="100" t="str">
        <f t="shared" ca="1" si="1"/>
        <v>Mars</v>
      </c>
      <c r="AA6" s="100" t="str">
        <f t="shared" ca="1" si="1"/>
        <v>Mars</v>
      </c>
      <c r="AB6" s="100" t="str">
        <f t="shared" ca="1" si="1"/>
        <v>Mars</v>
      </c>
      <c r="AC6" s="100" t="str">
        <f t="shared" ca="1" si="1"/>
        <v>Mars</v>
      </c>
      <c r="AD6" s="100" t="str">
        <f t="shared" ca="1" si="1"/>
        <v>Avril</v>
      </c>
      <c r="AE6" s="100" t="str">
        <f t="shared" ca="1" si="1"/>
        <v>Avril</v>
      </c>
      <c r="AF6" s="100" t="str">
        <f t="shared" ca="1" si="1"/>
        <v>Avril</v>
      </c>
      <c r="AG6" s="100" t="str">
        <f t="shared" ca="1" si="1"/>
        <v>Avril</v>
      </c>
      <c r="AH6" s="100" t="str">
        <f t="shared" ca="1" si="1"/>
        <v>Avril</v>
      </c>
      <c r="AI6" s="100" t="str">
        <f t="shared" ca="1" si="1"/>
        <v>Mai</v>
      </c>
      <c r="AJ6" s="100" t="str">
        <f t="shared" ca="1" si="1"/>
        <v>Mai</v>
      </c>
      <c r="AK6" s="100" t="str">
        <f t="shared" ca="1" si="1"/>
        <v>Mai</v>
      </c>
      <c r="AL6" s="100" t="str">
        <f t="shared" ca="1" si="1"/>
        <v>Mai</v>
      </c>
      <c r="AM6" s="100" t="str">
        <f t="shared" ca="1" si="1"/>
        <v>Juin</v>
      </c>
      <c r="AN6" s="100" t="str">
        <f t="shared" ca="1" si="1"/>
        <v>Juin</v>
      </c>
      <c r="AO6" s="100" t="str">
        <f t="shared" ca="1" si="1"/>
        <v>Juin</v>
      </c>
      <c r="AP6" s="100" t="str">
        <f t="shared" ca="1" si="1"/>
        <v>Juin</v>
      </c>
      <c r="AQ6" s="100" t="str">
        <f t="shared" ca="1" si="1"/>
        <v>Juillet</v>
      </c>
      <c r="AR6" s="100" t="str">
        <f t="shared" ca="1" si="1"/>
        <v>Juillet</v>
      </c>
      <c r="AS6" s="100" t="str">
        <f t="shared" ca="1" si="1"/>
        <v>Juillet</v>
      </c>
      <c r="AT6" s="100" t="str">
        <f t="shared" ca="1" si="1"/>
        <v>Juillet</v>
      </c>
      <c r="AU6" s="100" t="str">
        <f t="shared" ca="1" si="1"/>
        <v>Juillet</v>
      </c>
      <c r="AV6" s="100" t="str">
        <f t="shared" ca="1" si="1"/>
        <v>Août</v>
      </c>
      <c r="AW6" s="100" t="str">
        <f t="shared" ca="1" si="1"/>
        <v>Août</v>
      </c>
      <c r="AX6" s="100" t="str">
        <f t="shared" ca="1" si="1"/>
        <v>Août</v>
      </c>
      <c r="AY6" s="100" t="str">
        <f t="shared" ca="1" si="1"/>
        <v>Août</v>
      </c>
      <c r="AZ6" s="100" t="str">
        <f t="shared" ca="1" si="1"/>
        <v>Septembre</v>
      </c>
      <c r="BA6" s="100" t="str">
        <f t="shared" ca="1" si="1"/>
        <v>Septembre</v>
      </c>
      <c r="BB6" s="100" t="str">
        <f t="shared" ca="1" si="1"/>
        <v>Septembre</v>
      </c>
      <c r="BC6" s="100" t="str">
        <f t="shared" ca="1" si="1"/>
        <v>Septembre</v>
      </c>
      <c r="BD6" s="100" t="str">
        <f t="shared" ca="1" si="1"/>
        <v>Octobre</v>
      </c>
      <c r="BE6" s="100" t="str">
        <f t="shared" ca="1" si="1"/>
        <v>Octobre</v>
      </c>
      <c r="BF6" s="100" t="str">
        <f t="shared" ca="1" si="1"/>
        <v>Octobre</v>
      </c>
      <c r="BG6" s="100" t="str">
        <f t="shared" ca="1" si="1"/>
        <v>Octobre</v>
      </c>
      <c r="BH6" s="100" t="str">
        <f t="shared" ca="1" si="1"/>
        <v>Octobre</v>
      </c>
      <c r="BI6" s="100" t="str">
        <f t="shared" ca="1" si="1"/>
        <v>Novembre</v>
      </c>
      <c r="BJ6" s="100" t="str">
        <f t="shared" ca="1" si="1"/>
        <v>Novembre</v>
      </c>
      <c r="BK6" s="100" t="str">
        <f t="shared" ca="1" si="1"/>
        <v>Novembre</v>
      </c>
      <c r="BL6" s="100" t="str">
        <f t="shared" ca="1" si="1"/>
        <v>Novembre</v>
      </c>
      <c r="BM6" s="102" t="str">
        <f t="shared" ca="1" si="1"/>
        <v>Décembre</v>
      </c>
    </row>
    <row r="7" spans="1:73" ht="15" customHeight="1" x14ac:dyDescent="0.25">
      <c r="A7" s="109"/>
      <c r="B7" s="110"/>
      <c r="C7" s="110"/>
      <c r="D7" s="110"/>
      <c r="E7" s="110"/>
      <c r="F7" s="110"/>
      <c r="G7" s="110"/>
      <c r="H7" s="110"/>
      <c r="I7" s="110"/>
      <c r="J7" s="110"/>
      <c r="K7" s="111"/>
      <c r="L7" s="112"/>
      <c r="M7" s="100"/>
      <c r="N7" s="100"/>
      <c r="O7" s="100"/>
      <c r="P7" s="100"/>
      <c r="Q7" s="100"/>
      <c r="R7" s="100"/>
      <c r="S7" s="100"/>
      <c r="T7" s="100"/>
      <c r="U7" s="100"/>
      <c r="V7" s="100"/>
      <c r="W7" s="100"/>
      <c r="X7" s="100"/>
      <c r="Y7" s="100"/>
      <c r="Z7" s="100"/>
      <c r="AA7" s="100"/>
      <c r="AB7" s="100"/>
      <c r="AC7" s="100"/>
      <c r="AD7" s="100"/>
      <c r="AE7" s="100"/>
      <c r="AF7" s="100"/>
      <c r="AG7" s="100"/>
      <c r="AH7" s="100"/>
      <c r="AI7" s="100"/>
      <c r="AJ7" s="100"/>
      <c r="AK7" s="100"/>
      <c r="AL7" s="100"/>
      <c r="AM7" s="100"/>
      <c r="AN7" s="100"/>
      <c r="AO7" s="100"/>
      <c r="AP7" s="100"/>
      <c r="AQ7" s="100"/>
      <c r="AR7" s="100"/>
      <c r="AS7" s="100"/>
      <c r="AT7" s="100"/>
      <c r="AU7" s="100"/>
      <c r="AV7" s="100"/>
      <c r="AW7" s="100"/>
      <c r="AX7" s="100"/>
      <c r="AY7" s="100"/>
      <c r="AZ7" s="100"/>
      <c r="BA7" s="100"/>
      <c r="BB7" s="100"/>
      <c r="BC7" s="100"/>
      <c r="BD7" s="100"/>
      <c r="BE7" s="100"/>
      <c r="BF7" s="100"/>
      <c r="BG7" s="100"/>
      <c r="BH7" s="100"/>
      <c r="BI7" s="100"/>
      <c r="BJ7" s="100"/>
      <c r="BK7" s="100"/>
      <c r="BL7" s="100"/>
      <c r="BM7" s="102"/>
    </row>
    <row r="8" spans="1:73" ht="15" customHeight="1" x14ac:dyDescent="0.25">
      <c r="A8" s="109"/>
      <c r="B8" s="110"/>
      <c r="C8" s="110"/>
      <c r="D8" s="110"/>
      <c r="E8" s="110"/>
      <c r="F8" s="110"/>
      <c r="G8" s="110"/>
      <c r="H8" s="110"/>
      <c r="I8" s="110"/>
      <c r="J8" s="110"/>
      <c r="K8" s="111"/>
      <c r="L8" s="112"/>
      <c r="M8" s="100"/>
      <c r="N8" s="100"/>
      <c r="O8" s="100"/>
      <c r="P8" s="100"/>
      <c r="Q8" s="100"/>
      <c r="R8" s="100"/>
      <c r="S8" s="100"/>
      <c r="T8" s="100"/>
      <c r="U8" s="100"/>
      <c r="V8" s="100"/>
      <c r="W8" s="100"/>
      <c r="X8" s="100"/>
      <c r="Y8" s="100"/>
      <c r="Z8" s="100"/>
      <c r="AA8" s="100"/>
      <c r="AB8" s="100"/>
      <c r="AC8" s="100"/>
      <c r="AD8" s="100"/>
      <c r="AE8" s="100"/>
      <c r="AF8" s="100"/>
      <c r="AG8" s="100"/>
      <c r="AH8" s="100"/>
      <c r="AI8" s="100"/>
      <c r="AJ8" s="100"/>
      <c r="AK8" s="100"/>
      <c r="AL8" s="100"/>
      <c r="AM8" s="100"/>
      <c r="AN8" s="100"/>
      <c r="AO8" s="100"/>
      <c r="AP8" s="100"/>
      <c r="AQ8" s="100"/>
      <c r="AR8" s="100"/>
      <c r="AS8" s="100"/>
      <c r="AT8" s="100"/>
      <c r="AU8" s="100"/>
      <c r="AV8" s="100"/>
      <c r="AW8" s="100"/>
      <c r="AX8" s="100"/>
      <c r="AY8" s="100"/>
      <c r="AZ8" s="100"/>
      <c r="BA8" s="100"/>
      <c r="BB8" s="100"/>
      <c r="BC8" s="100"/>
      <c r="BD8" s="100"/>
      <c r="BE8" s="100"/>
      <c r="BF8" s="100"/>
      <c r="BG8" s="100"/>
      <c r="BH8" s="100"/>
      <c r="BI8" s="100"/>
      <c r="BJ8" s="100"/>
      <c r="BK8" s="100"/>
      <c r="BL8" s="100"/>
      <c r="BM8" s="102"/>
    </row>
    <row r="9" spans="1:73" ht="15" customHeight="1" x14ac:dyDescent="0.25">
      <c r="A9" s="109"/>
      <c r="B9" s="110"/>
      <c r="C9" s="110"/>
      <c r="D9" s="110"/>
      <c r="E9" s="110"/>
      <c r="F9" s="110"/>
      <c r="G9" s="110"/>
      <c r="H9" s="110"/>
      <c r="I9" s="110"/>
      <c r="J9" s="110"/>
      <c r="K9" s="111"/>
      <c r="L9" s="113"/>
      <c r="M9" s="101"/>
      <c r="N9" s="101"/>
      <c r="O9" s="101"/>
      <c r="P9" s="101"/>
      <c r="Q9" s="101"/>
      <c r="R9" s="101"/>
      <c r="S9" s="101"/>
      <c r="T9" s="101"/>
      <c r="U9" s="101"/>
      <c r="V9" s="101"/>
      <c r="W9" s="101"/>
      <c r="X9" s="101"/>
      <c r="Y9" s="101"/>
      <c r="Z9" s="101"/>
      <c r="AA9" s="101"/>
      <c r="AB9" s="101"/>
      <c r="AC9" s="101"/>
      <c r="AD9" s="101"/>
      <c r="AE9" s="101"/>
      <c r="AF9" s="101"/>
      <c r="AG9" s="101"/>
      <c r="AH9" s="101"/>
      <c r="AI9" s="101"/>
      <c r="AJ9" s="101"/>
      <c r="AK9" s="101"/>
      <c r="AL9" s="101"/>
      <c r="AM9" s="101"/>
      <c r="AN9" s="101"/>
      <c r="AO9" s="101"/>
      <c r="AP9" s="101"/>
      <c r="AQ9" s="101"/>
      <c r="AR9" s="101"/>
      <c r="AS9" s="101"/>
      <c r="AT9" s="101"/>
      <c r="AU9" s="101"/>
      <c r="AV9" s="101"/>
      <c r="AW9" s="101"/>
      <c r="AX9" s="101"/>
      <c r="AY9" s="101"/>
      <c r="AZ9" s="101"/>
      <c r="BA9" s="101"/>
      <c r="BB9" s="101"/>
      <c r="BC9" s="101"/>
      <c r="BD9" s="101"/>
      <c r="BE9" s="101"/>
      <c r="BF9" s="101"/>
      <c r="BG9" s="101"/>
      <c r="BH9" s="101"/>
      <c r="BI9" s="101"/>
      <c r="BJ9" s="101"/>
      <c r="BK9" s="101"/>
      <c r="BL9" s="101"/>
      <c r="BM9" s="103"/>
    </row>
    <row r="10" spans="1:73" ht="15" customHeight="1" x14ac:dyDescent="0.25">
      <c r="A10" s="109"/>
      <c r="B10" s="110"/>
      <c r="C10" s="110"/>
      <c r="D10" s="110"/>
      <c r="E10" s="110"/>
      <c r="F10" s="110"/>
      <c r="G10" s="110"/>
      <c r="H10" s="110"/>
      <c r="I10" s="110"/>
      <c r="J10" s="110"/>
      <c r="K10" s="111"/>
      <c r="L10" s="98" t="str">
        <f>"S "&amp;TEXT(INT(MOD(INT((L$13-2)/7)+0.6,52+5/28))+1,"00")</f>
        <v>S 48</v>
      </c>
      <c r="M10" s="94" t="str">
        <f>"S "&amp;TEXT(INT(MOD(INT((M$13-2)/7)+0.6,52+5/28))+1,"00")</f>
        <v>S 49</v>
      </c>
      <c r="N10" s="94" t="str">
        <f t="shared" ref="N10:BM10" si="2">"S "&amp;TEXT(INT(MOD(INT((N$13-2)/7)+0.6,52+5/28))+1,"00")</f>
        <v>S 50</v>
      </c>
      <c r="O10" s="94" t="str">
        <f t="shared" si="2"/>
        <v>S 51</v>
      </c>
      <c r="P10" s="94" t="str">
        <f t="shared" si="2"/>
        <v>S 52</v>
      </c>
      <c r="Q10" s="94" t="str">
        <f t="shared" si="2"/>
        <v>S 01</v>
      </c>
      <c r="R10" s="94" t="str">
        <f t="shared" si="2"/>
        <v>S 02</v>
      </c>
      <c r="S10" s="94" t="str">
        <f t="shared" si="2"/>
        <v>S 03</v>
      </c>
      <c r="T10" s="94" t="str">
        <f t="shared" si="2"/>
        <v>S 04</v>
      </c>
      <c r="U10" s="94" t="str">
        <f t="shared" si="2"/>
        <v>S 05</v>
      </c>
      <c r="V10" s="94" t="str">
        <f t="shared" si="2"/>
        <v>S 06</v>
      </c>
      <c r="W10" s="94" t="str">
        <f t="shared" si="2"/>
        <v>S 07</v>
      </c>
      <c r="X10" s="94" t="str">
        <f t="shared" si="2"/>
        <v>S 08</v>
      </c>
      <c r="Y10" s="94" t="str">
        <f t="shared" si="2"/>
        <v>S 09</v>
      </c>
      <c r="Z10" s="94" t="str">
        <f t="shared" si="2"/>
        <v>S 10</v>
      </c>
      <c r="AA10" s="94" t="str">
        <f t="shared" si="2"/>
        <v>S 11</v>
      </c>
      <c r="AB10" s="94" t="str">
        <f t="shared" si="2"/>
        <v>S 12</v>
      </c>
      <c r="AC10" s="94" t="str">
        <f t="shared" si="2"/>
        <v>S 13</v>
      </c>
      <c r="AD10" s="94" t="str">
        <f t="shared" si="2"/>
        <v>S 14</v>
      </c>
      <c r="AE10" s="94" t="str">
        <f t="shared" si="2"/>
        <v>S 15</v>
      </c>
      <c r="AF10" s="94" t="str">
        <f t="shared" si="2"/>
        <v>S 16</v>
      </c>
      <c r="AG10" s="94" t="str">
        <f t="shared" si="2"/>
        <v>S 17</v>
      </c>
      <c r="AH10" s="94" t="str">
        <f t="shared" si="2"/>
        <v>S 18</v>
      </c>
      <c r="AI10" s="94" t="str">
        <f t="shared" si="2"/>
        <v>S 19</v>
      </c>
      <c r="AJ10" s="94" t="str">
        <f t="shared" si="2"/>
        <v>S 20</v>
      </c>
      <c r="AK10" s="94" t="str">
        <f t="shared" si="2"/>
        <v>S 21</v>
      </c>
      <c r="AL10" s="94" t="str">
        <f t="shared" si="2"/>
        <v>S 22</v>
      </c>
      <c r="AM10" s="94" t="str">
        <f t="shared" si="2"/>
        <v>S 23</v>
      </c>
      <c r="AN10" s="94" t="str">
        <f t="shared" si="2"/>
        <v>S 24</v>
      </c>
      <c r="AO10" s="94" t="str">
        <f t="shared" si="2"/>
        <v>S 25</v>
      </c>
      <c r="AP10" s="94" t="str">
        <f t="shared" si="2"/>
        <v>S 26</v>
      </c>
      <c r="AQ10" s="94" t="str">
        <f t="shared" si="2"/>
        <v>S 27</v>
      </c>
      <c r="AR10" s="94" t="str">
        <f t="shared" si="2"/>
        <v>S 28</v>
      </c>
      <c r="AS10" s="94" t="str">
        <f t="shared" si="2"/>
        <v>S 29</v>
      </c>
      <c r="AT10" s="94" t="str">
        <f t="shared" si="2"/>
        <v>S 30</v>
      </c>
      <c r="AU10" s="94" t="str">
        <f t="shared" si="2"/>
        <v>S 31</v>
      </c>
      <c r="AV10" s="94" t="str">
        <f t="shared" si="2"/>
        <v>S 32</v>
      </c>
      <c r="AW10" s="94" t="str">
        <f t="shared" si="2"/>
        <v>S 33</v>
      </c>
      <c r="AX10" s="94" t="str">
        <f t="shared" si="2"/>
        <v>S 34</v>
      </c>
      <c r="AY10" s="94" t="str">
        <f t="shared" si="2"/>
        <v>S 35</v>
      </c>
      <c r="AZ10" s="94" t="str">
        <f t="shared" si="2"/>
        <v>S 36</v>
      </c>
      <c r="BA10" s="94" t="str">
        <f t="shared" si="2"/>
        <v>S 37</v>
      </c>
      <c r="BB10" s="94" t="str">
        <f t="shared" si="2"/>
        <v>S 38</v>
      </c>
      <c r="BC10" s="94" t="str">
        <f t="shared" si="2"/>
        <v>S 39</v>
      </c>
      <c r="BD10" s="94" t="str">
        <f t="shared" si="2"/>
        <v>S 40</v>
      </c>
      <c r="BE10" s="94" t="str">
        <f t="shared" si="2"/>
        <v>S 41</v>
      </c>
      <c r="BF10" s="94" t="str">
        <f t="shared" si="2"/>
        <v>S 42</v>
      </c>
      <c r="BG10" s="94" t="str">
        <f t="shared" si="2"/>
        <v>S 43</v>
      </c>
      <c r="BH10" s="94" t="str">
        <f t="shared" si="2"/>
        <v>S 44</v>
      </c>
      <c r="BI10" s="94" t="str">
        <f t="shared" si="2"/>
        <v>S 45</v>
      </c>
      <c r="BJ10" s="94" t="str">
        <f t="shared" si="2"/>
        <v>S 46</v>
      </c>
      <c r="BK10" s="94" t="str">
        <f t="shared" si="2"/>
        <v>S 47</v>
      </c>
      <c r="BL10" s="94" t="str">
        <f t="shared" si="2"/>
        <v>S 48</v>
      </c>
      <c r="BM10" s="96" t="str">
        <f t="shared" si="2"/>
        <v>S 49</v>
      </c>
    </row>
    <row r="11" spans="1:73" ht="15" customHeight="1" x14ac:dyDescent="0.25">
      <c r="A11" s="109"/>
      <c r="B11" s="110"/>
      <c r="C11" s="110"/>
      <c r="D11" s="110"/>
      <c r="E11" s="110"/>
      <c r="F11" s="110"/>
      <c r="G11" s="110"/>
      <c r="H11" s="110"/>
      <c r="I11" s="110"/>
      <c r="J11" s="110"/>
      <c r="K11" s="111"/>
      <c r="L11" s="99"/>
      <c r="M11" s="95"/>
      <c r="N11" s="95"/>
      <c r="O11" s="95"/>
      <c r="P11" s="95"/>
      <c r="Q11" s="95"/>
      <c r="R11" s="95"/>
      <c r="S11" s="95"/>
      <c r="T11" s="95"/>
      <c r="U11" s="95"/>
      <c r="V11" s="95"/>
      <c r="W11" s="95"/>
      <c r="X11" s="95"/>
      <c r="Y11" s="95"/>
      <c r="Z11" s="95"/>
      <c r="AA11" s="95"/>
      <c r="AB11" s="95"/>
      <c r="AC11" s="95"/>
      <c r="AD11" s="95"/>
      <c r="AE11" s="95"/>
      <c r="AF11" s="95"/>
      <c r="AG11" s="95"/>
      <c r="AH11" s="95"/>
      <c r="AI11" s="95"/>
      <c r="AJ11" s="95"/>
      <c r="AK11" s="95"/>
      <c r="AL11" s="95"/>
      <c r="AM11" s="95"/>
      <c r="AN11" s="95"/>
      <c r="AO11" s="95"/>
      <c r="AP11" s="95"/>
      <c r="AQ11" s="95"/>
      <c r="AR11" s="95"/>
      <c r="AS11" s="95"/>
      <c r="AT11" s="95"/>
      <c r="AU11" s="95"/>
      <c r="AV11" s="95"/>
      <c r="AW11" s="95"/>
      <c r="AX11" s="95"/>
      <c r="AY11" s="95"/>
      <c r="AZ11" s="95"/>
      <c r="BA11" s="95"/>
      <c r="BB11" s="95"/>
      <c r="BC11" s="95"/>
      <c r="BD11" s="95"/>
      <c r="BE11" s="95"/>
      <c r="BF11" s="95"/>
      <c r="BG11" s="95"/>
      <c r="BH11" s="95"/>
      <c r="BI11" s="95"/>
      <c r="BJ11" s="95"/>
      <c r="BK11" s="95"/>
      <c r="BL11" s="95"/>
      <c r="BM11" s="97"/>
    </row>
    <row r="12" spans="1:73" ht="15" hidden="1" customHeight="1" x14ac:dyDescent="0.25">
      <c r="A12" s="83"/>
      <c r="B12" s="84"/>
      <c r="C12" s="84"/>
      <c r="D12" s="84"/>
      <c r="E12" s="84"/>
      <c r="F12" s="84"/>
      <c r="G12" s="84"/>
      <c r="H12" s="84"/>
      <c r="I12" s="84"/>
      <c r="J12" s="84"/>
      <c r="K12" s="85"/>
      <c r="L12" s="59" t="str">
        <f>CHOOSE(WEEKDAY(L$13,2),"L","M","M","J","V","S","D")</f>
        <v>L</v>
      </c>
      <c r="M12" s="60" t="str">
        <f t="shared" ref="M12:BM12" si="3">CHOOSE(WEEKDAY(M$13,2),"L","M","M","J","V","S","D")</f>
        <v>L</v>
      </c>
      <c r="N12" s="60" t="str">
        <f t="shared" si="3"/>
        <v>L</v>
      </c>
      <c r="O12" s="60" t="str">
        <f t="shared" si="3"/>
        <v>L</v>
      </c>
      <c r="P12" s="60" t="str">
        <f t="shared" si="3"/>
        <v>L</v>
      </c>
      <c r="Q12" s="60" t="str">
        <f t="shared" si="3"/>
        <v>L</v>
      </c>
      <c r="R12" s="60" t="str">
        <f t="shared" si="3"/>
        <v>L</v>
      </c>
      <c r="S12" s="60" t="str">
        <f t="shared" si="3"/>
        <v>L</v>
      </c>
      <c r="T12" s="60" t="str">
        <f t="shared" si="3"/>
        <v>L</v>
      </c>
      <c r="U12" s="60" t="str">
        <f t="shared" si="3"/>
        <v>L</v>
      </c>
      <c r="V12" s="60" t="str">
        <f t="shared" si="3"/>
        <v>L</v>
      </c>
      <c r="W12" s="60" t="str">
        <f t="shared" si="3"/>
        <v>L</v>
      </c>
      <c r="X12" s="60" t="str">
        <f t="shared" si="3"/>
        <v>L</v>
      </c>
      <c r="Y12" s="60" t="str">
        <f t="shared" si="3"/>
        <v>L</v>
      </c>
      <c r="Z12" s="60" t="str">
        <f t="shared" si="3"/>
        <v>L</v>
      </c>
      <c r="AA12" s="60" t="str">
        <f t="shared" si="3"/>
        <v>L</v>
      </c>
      <c r="AB12" s="60" t="str">
        <f t="shared" si="3"/>
        <v>L</v>
      </c>
      <c r="AC12" s="60" t="str">
        <f t="shared" si="3"/>
        <v>L</v>
      </c>
      <c r="AD12" s="60" t="str">
        <f t="shared" si="3"/>
        <v>L</v>
      </c>
      <c r="AE12" s="60" t="str">
        <f t="shared" si="3"/>
        <v>L</v>
      </c>
      <c r="AF12" s="60" t="str">
        <f t="shared" si="3"/>
        <v>L</v>
      </c>
      <c r="AG12" s="60" t="str">
        <f t="shared" si="3"/>
        <v>L</v>
      </c>
      <c r="AH12" s="60" t="str">
        <f t="shared" si="3"/>
        <v>L</v>
      </c>
      <c r="AI12" s="60" t="str">
        <f t="shared" si="3"/>
        <v>L</v>
      </c>
      <c r="AJ12" s="60" t="str">
        <f t="shared" si="3"/>
        <v>L</v>
      </c>
      <c r="AK12" s="60" t="str">
        <f t="shared" si="3"/>
        <v>L</v>
      </c>
      <c r="AL12" s="60" t="str">
        <f t="shared" si="3"/>
        <v>L</v>
      </c>
      <c r="AM12" s="60" t="str">
        <f t="shared" si="3"/>
        <v>L</v>
      </c>
      <c r="AN12" s="60" t="str">
        <f t="shared" si="3"/>
        <v>L</v>
      </c>
      <c r="AO12" s="60" t="str">
        <f t="shared" si="3"/>
        <v>L</v>
      </c>
      <c r="AP12" s="60" t="str">
        <f t="shared" si="3"/>
        <v>L</v>
      </c>
      <c r="AQ12" s="60" t="str">
        <f t="shared" si="3"/>
        <v>L</v>
      </c>
      <c r="AR12" s="60" t="str">
        <f t="shared" si="3"/>
        <v>L</v>
      </c>
      <c r="AS12" s="60" t="str">
        <f t="shared" si="3"/>
        <v>L</v>
      </c>
      <c r="AT12" s="60" t="str">
        <f t="shared" si="3"/>
        <v>L</v>
      </c>
      <c r="AU12" s="60" t="str">
        <f t="shared" si="3"/>
        <v>L</v>
      </c>
      <c r="AV12" s="60" t="str">
        <f t="shared" si="3"/>
        <v>L</v>
      </c>
      <c r="AW12" s="60" t="str">
        <f t="shared" si="3"/>
        <v>L</v>
      </c>
      <c r="AX12" s="60" t="str">
        <f t="shared" si="3"/>
        <v>L</v>
      </c>
      <c r="AY12" s="60" t="str">
        <f t="shared" si="3"/>
        <v>L</v>
      </c>
      <c r="AZ12" s="60" t="str">
        <f t="shared" si="3"/>
        <v>L</v>
      </c>
      <c r="BA12" s="60" t="str">
        <f t="shared" si="3"/>
        <v>L</v>
      </c>
      <c r="BB12" s="60" t="str">
        <f t="shared" si="3"/>
        <v>L</v>
      </c>
      <c r="BC12" s="60" t="str">
        <f t="shared" si="3"/>
        <v>L</v>
      </c>
      <c r="BD12" s="60" t="str">
        <f t="shared" si="3"/>
        <v>L</v>
      </c>
      <c r="BE12" s="60" t="str">
        <f t="shared" si="3"/>
        <v>L</v>
      </c>
      <c r="BF12" s="60" t="str">
        <f t="shared" si="3"/>
        <v>L</v>
      </c>
      <c r="BG12" s="60" t="str">
        <f t="shared" si="3"/>
        <v>L</v>
      </c>
      <c r="BH12" s="60" t="str">
        <f t="shared" si="3"/>
        <v>L</v>
      </c>
      <c r="BI12" s="60" t="str">
        <f t="shared" si="3"/>
        <v>L</v>
      </c>
      <c r="BJ12" s="60" t="str">
        <f t="shared" si="3"/>
        <v>L</v>
      </c>
      <c r="BK12" s="60" t="str">
        <f t="shared" si="3"/>
        <v>L</v>
      </c>
      <c r="BL12" s="60" t="str">
        <f t="shared" si="3"/>
        <v>L</v>
      </c>
      <c r="BM12" s="61" t="str">
        <f t="shared" si="3"/>
        <v>L</v>
      </c>
      <c r="BN12" s="93" t="s">
        <v>58</v>
      </c>
      <c r="BO12" s="92" t="s">
        <v>55</v>
      </c>
      <c r="BP12" s="92"/>
      <c r="BQ12" s="78" t="s">
        <v>56</v>
      </c>
    </row>
    <row r="13" spans="1:73" ht="15" customHeight="1" thickBot="1" x14ac:dyDescent="0.3">
      <c r="A13" s="52" t="s">
        <v>41</v>
      </c>
      <c r="B13" s="53" t="s">
        <v>54</v>
      </c>
      <c r="C13" s="52" t="s">
        <v>40</v>
      </c>
      <c r="D13" s="53" t="s">
        <v>39</v>
      </c>
      <c r="E13" s="53" t="s">
        <v>45</v>
      </c>
      <c r="F13" s="86" t="s">
        <v>65</v>
      </c>
      <c r="G13" s="53" t="s">
        <v>46</v>
      </c>
      <c r="H13" s="53" t="s">
        <v>25</v>
      </c>
      <c r="I13" s="53" t="s">
        <v>63</v>
      </c>
      <c r="J13" s="53" t="s">
        <v>43</v>
      </c>
      <c r="K13" s="54" t="s">
        <v>47</v>
      </c>
      <c r="L13" s="62">
        <f>_Lundi</f>
        <v>43066</v>
      </c>
      <c r="M13" s="63">
        <f>L13+7</f>
        <v>43073</v>
      </c>
      <c r="N13" s="63">
        <f t="shared" ref="N13:BM13" si="4">M13+7</f>
        <v>43080</v>
      </c>
      <c r="O13" s="63">
        <f t="shared" si="4"/>
        <v>43087</v>
      </c>
      <c r="P13" s="63">
        <f t="shared" si="4"/>
        <v>43094</v>
      </c>
      <c r="Q13" s="63">
        <f t="shared" si="4"/>
        <v>43101</v>
      </c>
      <c r="R13" s="63">
        <f t="shared" si="4"/>
        <v>43108</v>
      </c>
      <c r="S13" s="63">
        <f t="shared" si="4"/>
        <v>43115</v>
      </c>
      <c r="T13" s="63">
        <f t="shared" si="4"/>
        <v>43122</v>
      </c>
      <c r="U13" s="63">
        <f t="shared" si="4"/>
        <v>43129</v>
      </c>
      <c r="V13" s="63">
        <f t="shared" si="4"/>
        <v>43136</v>
      </c>
      <c r="W13" s="63">
        <f t="shared" si="4"/>
        <v>43143</v>
      </c>
      <c r="X13" s="63">
        <f t="shared" si="4"/>
        <v>43150</v>
      </c>
      <c r="Y13" s="63">
        <f t="shared" si="4"/>
        <v>43157</v>
      </c>
      <c r="Z13" s="63">
        <f t="shared" si="4"/>
        <v>43164</v>
      </c>
      <c r="AA13" s="63">
        <f t="shared" si="4"/>
        <v>43171</v>
      </c>
      <c r="AB13" s="63">
        <f t="shared" si="4"/>
        <v>43178</v>
      </c>
      <c r="AC13" s="63">
        <f t="shared" si="4"/>
        <v>43185</v>
      </c>
      <c r="AD13" s="63">
        <f t="shared" si="4"/>
        <v>43192</v>
      </c>
      <c r="AE13" s="63">
        <f t="shared" si="4"/>
        <v>43199</v>
      </c>
      <c r="AF13" s="63">
        <f t="shared" si="4"/>
        <v>43206</v>
      </c>
      <c r="AG13" s="63">
        <f t="shared" si="4"/>
        <v>43213</v>
      </c>
      <c r="AH13" s="63">
        <f t="shared" si="4"/>
        <v>43220</v>
      </c>
      <c r="AI13" s="63">
        <f t="shared" si="4"/>
        <v>43227</v>
      </c>
      <c r="AJ13" s="63">
        <f t="shared" si="4"/>
        <v>43234</v>
      </c>
      <c r="AK13" s="63">
        <f t="shared" si="4"/>
        <v>43241</v>
      </c>
      <c r="AL13" s="63">
        <f t="shared" si="4"/>
        <v>43248</v>
      </c>
      <c r="AM13" s="63">
        <f t="shared" si="4"/>
        <v>43255</v>
      </c>
      <c r="AN13" s="63">
        <f t="shared" si="4"/>
        <v>43262</v>
      </c>
      <c r="AO13" s="63">
        <f t="shared" si="4"/>
        <v>43269</v>
      </c>
      <c r="AP13" s="63">
        <f t="shared" si="4"/>
        <v>43276</v>
      </c>
      <c r="AQ13" s="63">
        <f t="shared" si="4"/>
        <v>43283</v>
      </c>
      <c r="AR13" s="63">
        <f t="shared" si="4"/>
        <v>43290</v>
      </c>
      <c r="AS13" s="63">
        <f t="shared" si="4"/>
        <v>43297</v>
      </c>
      <c r="AT13" s="63">
        <f t="shared" si="4"/>
        <v>43304</v>
      </c>
      <c r="AU13" s="63">
        <f t="shared" si="4"/>
        <v>43311</v>
      </c>
      <c r="AV13" s="63">
        <f t="shared" si="4"/>
        <v>43318</v>
      </c>
      <c r="AW13" s="63">
        <f t="shared" si="4"/>
        <v>43325</v>
      </c>
      <c r="AX13" s="63">
        <f t="shared" si="4"/>
        <v>43332</v>
      </c>
      <c r="AY13" s="63">
        <f t="shared" si="4"/>
        <v>43339</v>
      </c>
      <c r="AZ13" s="63">
        <f t="shared" si="4"/>
        <v>43346</v>
      </c>
      <c r="BA13" s="63">
        <f t="shared" si="4"/>
        <v>43353</v>
      </c>
      <c r="BB13" s="63">
        <f t="shared" si="4"/>
        <v>43360</v>
      </c>
      <c r="BC13" s="63">
        <f t="shared" si="4"/>
        <v>43367</v>
      </c>
      <c r="BD13" s="63">
        <f t="shared" si="4"/>
        <v>43374</v>
      </c>
      <c r="BE13" s="63">
        <f t="shared" si="4"/>
        <v>43381</v>
      </c>
      <c r="BF13" s="63">
        <f t="shared" si="4"/>
        <v>43388</v>
      </c>
      <c r="BG13" s="63">
        <f t="shared" si="4"/>
        <v>43395</v>
      </c>
      <c r="BH13" s="63">
        <f t="shared" si="4"/>
        <v>43402</v>
      </c>
      <c r="BI13" s="63">
        <f t="shared" si="4"/>
        <v>43409</v>
      </c>
      <c r="BJ13" s="63">
        <f t="shared" si="4"/>
        <v>43416</v>
      </c>
      <c r="BK13" s="63">
        <f t="shared" si="4"/>
        <v>43423</v>
      </c>
      <c r="BL13" s="63">
        <f t="shared" si="4"/>
        <v>43430</v>
      </c>
      <c r="BM13" s="64">
        <f t="shared" si="4"/>
        <v>43437</v>
      </c>
      <c r="BN13" s="93"/>
      <c r="BO13" s="92"/>
      <c r="BP13" s="78">
        <f ca="1">COUNTA(BO:BO)-1</f>
        <v>20</v>
      </c>
      <c r="BQ13" s="78" t="s">
        <v>57</v>
      </c>
      <c r="BR13" s="78" t="s">
        <v>61</v>
      </c>
      <c r="BS13" s="78" t="s">
        <v>61</v>
      </c>
      <c r="BT13" s="78" t="s">
        <v>62</v>
      </c>
      <c r="BU13" s="78" t="s">
        <v>64</v>
      </c>
    </row>
    <row r="14" spans="1:73" ht="15" customHeight="1" x14ac:dyDescent="0.25">
      <c r="A14" s="66" t="s">
        <v>66</v>
      </c>
      <c r="B14" s="72">
        <f ca="1">IFERROR(IF($A14&lt;&gt;"",
SUM(INDIRECT("H"&amp;INDEX(Les_Réf_Projets,MATCH(COUNTA($A$13:$A14)-1,Les_Projets,0),2)&amp;":H"&amp;INDEX(Les_Réf_Projets,MATCH(COUNTA($A$13:$A14)-1,Les_Projets,0)+1,2)))/(INDEX(Les_Réf_Projets,MATCH(COUNTA($A$13:$A14)-1,Les_Projets,0)+1,2)-INDEX(Les_Réf_Projets,MATCH(COUNTA($A$13:$A14)-1,Les_Projets,0),2)+1),
""),
"")</f>
        <v>73.333333333333329</v>
      </c>
      <c r="C14" s="65"/>
      <c r="D14" s="66"/>
      <c r="E14" s="67"/>
      <c r="F14" s="68"/>
      <c r="G14" s="67"/>
      <c r="H14" s="68"/>
      <c r="I14" s="69"/>
      <c r="J14" s="69"/>
      <c r="K14" s="69"/>
      <c r="L14" s="1"/>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c r="AO14" s="2"/>
      <c r="AP14" s="2"/>
      <c r="AQ14" s="2"/>
      <c r="AR14" s="2"/>
      <c r="AS14" s="2"/>
      <c r="AT14" s="2"/>
      <c r="AU14" s="2"/>
      <c r="AV14" s="2"/>
      <c r="AW14" s="2"/>
      <c r="AX14" s="2"/>
      <c r="AY14" s="2"/>
      <c r="AZ14" s="2"/>
      <c r="BA14" s="2"/>
      <c r="BB14" s="2"/>
      <c r="BC14" s="2"/>
      <c r="BD14" s="2"/>
      <c r="BE14" s="2"/>
      <c r="BF14" s="2"/>
      <c r="BG14" s="2"/>
      <c r="BH14" s="2"/>
      <c r="BI14" s="2"/>
      <c r="BJ14" s="2"/>
      <c r="BK14" s="2"/>
      <c r="BL14" s="2"/>
      <c r="BM14" s="3"/>
      <c r="BN14" s="51"/>
      <c r="BO14" s="50">
        <f ca="1">IF(INDIRECT("A"&amp;ROW())&lt;&gt;"",INDIRECT("BO"&amp;ROW()-1)+1,INDIRECT("BO"&amp;ROW()-1))</f>
        <v>1</v>
      </c>
      <c r="BP14" s="50">
        <f t="shared" ref="BP14:BP33" ca="1" si="5">IF(MOD(ROW(),2)=0,IF(SMALL(BO$13:BO$33,COUNTIF(BO$13:BO$33,"&lt;"&amp;(ROW()-12)/2)+1)=MAX(INDIRECT("BP13:BP"&amp;ROW()-1)),"",SMALL(BO$13:BO$33,COUNTIF(BO$13:BO$33,"&lt;"&amp;(ROW()-12)/2)+1)),"")</f>
        <v>1</v>
      </c>
      <c r="BQ14" s="50">
        <f t="array" aca="1" ref="BQ14" ca="1">IF(MOD(ROW(),2)=0,SMALL(IF(INDIRECT("$A$14"):$A$953="",999,ROW(INDIRECT("$A$14"):$A$953)),BP14)+1,SMALL(IF(OFFSET($C$1,BU14,,999,)&lt;&gt;"",999,ROW(OFFSET($C$1,BU14,,999,))),1)-1)</f>
        <v>15</v>
      </c>
      <c r="BR14" s="50" t="b">
        <v>0</v>
      </c>
      <c r="BS14" s="50" t="b">
        <v>0</v>
      </c>
      <c r="BT14" s="50" t="b">
        <f t="shared" ref="BT14:BT20" ca="1" si="6">AND($BR14,$B14=100)</f>
        <v>0</v>
      </c>
      <c r="BU14" s="50" t="e">
        <f t="shared" ref="BU14:BU33" ca="1" si="7">INDIRECT("BQ"&amp;ROW()-1)-1</f>
        <v>#VALUE!</v>
      </c>
    </row>
    <row r="15" spans="1:73" ht="15" customHeight="1" x14ac:dyDescent="0.25">
      <c r="A15" s="66"/>
      <c r="B15" s="72" t="str">
        <f ca="1">IFERROR(IF($A15&lt;&gt;"",
SUM(INDIRECT("H"&amp;INDEX(Les_Réf_Projets,MATCH(COUNTA($A$13:$A15)-1,Les_Projets,0),2)&amp;":H"&amp;INDEX(Les_Réf_Projets,MATCH(COUNTA($A$13:$A15)-1,Les_Projets,0)+1,2)))/(INDEX(Les_Réf_Projets,MATCH(COUNTA($A$13:$A15)-1,Les_Projets,0)+1,2)-INDEX(Les_Réf_Projets,MATCH(COUNTA($A$13:$A15)-1,Les_Projets,0),2)+1),
""),
"")</f>
        <v/>
      </c>
      <c r="C15" s="65" t="s">
        <v>66</v>
      </c>
      <c r="D15" s="66" t="s">
        <v>74</v>
      </c>
      <c r="E15" s="67">
        <v>42999</v>
      </c>
      <c r="F15" s="68">
        <v>17</v>
      </c>
      <c r="G15" s="67">
        <v>43119</v>
      </c>
      <c r="H15" s="68">
        <v>73.333333333333329</v>
      </c>
      <c r="I15" s="69">
        <v>12</v>
      </c>
      <c r="J15" s="69" t="s">
        <v>68</v>
      </c>
      <c r="K15" s="69" t="b">
        <v>0</v>
      </c>
      <c r="L15" s="1"/>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c r="BJ15" s="2"/>
      <c r="BK15" s="2"/>
      <c r="BL15" s="2"/>
      <c r="BM15" s="3"/>
      <c r="BN15" s="51">
        <f>E15+((H15/100)*(G15-E15))</f>
        <v>43087</v>
      </c>
      <c r="BO15" s="50">
        <f t="shared" ref="BO15:BO17" ca="1" si="8">IF(INDIRECT("A"&amp;ROW())&lt;&gt;"",INDIRECT("BO"&amp;ROW()-1)+1,INDIRECT("BO"&amp;ROW()-1))</f>
        <v>1</v>
      </c>
      <c r="BP15" s="50" t="str">
        <f t="shared" ca="1" si="5"/>
        <v/>
      </c>
      <c r="BQ15" s="50">
        <f t="array" aca="1" ref="BQ15" ca="1">IF(MOD(ROW(),2)=0,SMALL(IF(INDIRECT("$A$14"):$A$953="",999,ROW(INDIRECT("$A$14"):$A$953)),BP15)+1,SMALL(IF(OFFSET($C$1,BU15,,999,)&lt;&gt;"",999,ROW(OFFSET($C$1,BU15,,999,))),1)-1)</f>
        <v>15</v>
      </c>
      <c r="BR15" s="50" t="b">
        <v>0</v>
      </c>
      <c r="BS15" s="50" t="b">
        <v>0</v>
      </c>
      <c r="BT15" s="50" t="b">
        <f t="shared" ca="1" si="6"/>
        <v>0</v>
      </c>
      <c r="BU15" s="50">
        <f t="shared" ca="1" si="7"/>
        <v>14</v>
      </c>
    </row>
    <row r="16" spans="1:73" ht="15" customHeight="1" x14ac:dyDescent="0.25">
      <c r="A16" s="66"/>
      <c r="B16" s="72" t="str">
        <f ca="1">IFERROR(IF($A16&lt;&gt;"",
SUM(INDIRECT("H"&amp;INDEX(Les_Réf_Projets,MATCH(COUNTA($A$13:$A16)-1,Les_Projets,0),2)&amp;":H"&amp;INDEX(Les_Réf_Projets,MATCH(COUNTA($A$13:$A16)-1,Les_Projets,0)+1,2)))/(INDEX(Les_Réf_Projets,MATCH(COUNTA($A$13:$A16)-1,Les_Projets,0)+1,2)-INDEX(Les_Réf_Projets,MATCH(COUNTA($A$13:$A16)-1,Les_Projets,0),2)+1),
""),
"")</f>
        <v/>
      </c>
      <c r="C16" s="65"/>
      <c r="D16" s="70"/>
      <c r="E16" s="67"/>
      <c r="F16" s="68"/>
      <c r="G16" s="67"/>
      <c r="H16" s="68"/>
      <c r="I16" s="69"/>
      <c r="J16" s="69"/>
      <c r="K16" s="69"/>
      <c r="L16" s="1"/>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c r="BJ16" s="2"/>
      <c r="BK16" s="2"/>
      <c r="BL16" s="2"/>
      <c r="BM16" s="3"/>
      <c r="BN16" s="51">
        <f>E16+((H16/100)*(G16-E16))</f>
        <v>0</v>
      </c>
      <c r="BO16" s="50">
        <f t="shared" ca="1" si="8"/>
        <v>1</v>
      </c>
      <c r="BP16" s="50">
        <f t="shared" ca="1" si="5"/>
        <v>2</v>
      </c>
      <c r="BQ16" s="50">
        <f t="array" aca="1" ref="BQ16" ca="1">IF(MOD(ROW(),2)=0,SMALL(IF(INDIRECT("$A$14"):$A$953="",999,ROW(INDIRECT("$A$14"):$A$953)),BP16)+1,SMALL(IF(OFFSET($C$1,BU16,,999,)&lt;&gt;"",999,ROW(OFFSET($C$1,BU16,,999,))),1)-1)</f>
        <v>18</v>
      </c>
      <c r="BR16" s="50" t="b">
        <v>0</v>
      </c>
      <c r="BS16" s="50" t="b">
        <v>0</v>
      </c>
      <c r="BT16" s="50" t="b">
        <f t="shared" ca="1" si="6"/>
        <v>0</v>
      </c>
      <c r="BU16" s="50">
        <f t="shared" ca="1" si="7"/>
        <v>14</v>
      </c>
    </row>
    <row r="17" spans="1:73" ht="15" customHeight="1" x14ac:dyDescent="0.25">
      <c r="A17" s="66" t="s">
        <v>69</v>
      </c>
      <c r="B17" s="72">
        <f ca="1">IFERROR(IF($A17&lt;&gt;"",
SUM(INDIRECT("H"&amp;INDEX(Les_Réf_Projets,MATCH(COUNTA($A$13:$A17)-1,Les_Projets,0),2)&amp;":H"&amp;INDEX(Les_Réf_Projets,MATCH(COUNTA($A$13:$A17)-1,Les_Projets,0)+1,2)))/(INDEX(Les_Réf_Projets,MATCH(COUNTA($A$13:$A17)-1,Les_Projets,0)+1,2)-INDEX(Les_Réf_Projets,MATCH(COUNTA($A$13:$A17)-1,Les_Projets,0),2)+1),
""),
"")</f>
        <v>0</v>
      </c>
      <c r="C17" s="65"/>
      <c r="D17" s="66"/>
      <c r="E17" s="67"/>
      <c r="F17" s="68"/>
      <c r="G17" s="67"/>
      <c r="H17" s="68"/>
      <c r="I17" s="69"/>
      <c r="J17" s="69"/>
      <c r="K17" s="69" t="b">
        <v>0</v>
      </c>
      <c r="L17" s="1"/>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c r="BJ17" s="2"/>
      <c r="BK17" s="2"/>
      <c r="BL17" s="2"/>
      <c r="BM17" s="3"/>
      <c r="BN17" s="51">
        <f>E17+((H17/100)*(G17-E17))</f>
        <v>0</v>
      </c>
      <c r="BO17" s="50">
        <f t="shared" ca="1" si="8"/>
        <v>2</v>
      </c>
      <c r="BP17" s="50" t="str">
        <f t="shared" ca="1" si="5"/>
        <v/>
      </c>
      <c r="BQ17" s="50">
        <f t="array" aca="1" ref="BQ17" ca="1">IF(MOD(ROW(),2)=0,SMALL(IF(INDIRECT("$A$14"):$A$953="",999,ROW(INDIRECT("$A$14"):$A$953)),BP17)+1,SMALL(IF(OFFSET($C$1,BU17,,999,)&lt;&gt;"",999,ROW(OFFSET($C$1,BU17,,999,))),1)-1)</f>
        <v>18</v>
      </c>
      <c r="BR17" s="50" t="b">
        <v>0</v>
      </c>
      <c r="BS17" s="50" t="b">
        <v>0</v>
      </c>
      <c r="BT17" s="50" t="b">
        <f t="shared" ca="1" si="6"/>
        <v>0</v>
      </c>
      <c r="BU17" s="50">
        <f t="shared" ca="1" si="7"/>
        <v>17</v>
      </c>
    </row>
    <row r="18" spans="1:73" ht="15" customHeight="1" x14ac:dyDescent="0.25">
      <c r="A18" s="66"/>
      <c r="B18" s="72" t="str">
        <f ca="1">IFERROR(IF($A18&lt;&gt;"",
SUM(INDIRECT("H"&amp;INDEX(Les_Réf_Projets,MATCH(COUNTA($A$13:$A18)-1,Les_Projets,0),2)&amp;":H"&amp;INDEX(Les_Réf_Projets,MATCH(COUNTA($A$13:$A18)-1,Les_Projets,0)+1,2)))/(INDEX(Les_Réf_Projets,MATCH(COUNTA($A$13:$A18)-1,Les_Projets,0)+1,2)-INDEX(Les_Réf_Projets,MATCH(COUNTA($A$13:$A18)-1,Les_Projets,0),2)+1),
""),
"")</f>
        <v/>
      </c>
      <c r="C18" s="65" t="s">
        <v>69</v>
      </c>
      <c r="D18" s="66" t="s">
        <v>74</v>
      </c>
      <c r="E18" s="67">
        <v>42999</v>
      </c>
      <c r="F18" s="68">
        <v>4</v>
      </c>
      <c r="G18" s="67">
        <v>43025</v>
      </c>
      <c r="H18" s="68">
        <v>0</v>
      </c>
      <c r="I18" s="69">
        <v>3</v>
      </c>
      <c r="J18" s="69" t="s">
        <v>68</v>
      </c>
      <c r="K18" s="69" t="b">
        <v>0</v>
      </c>
      <c r="L18" s="1"/>
      <c r="M18" s="2"/>
      <c r="N18" s="2"/>
      <c r="O18" s="2"/>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c r="BJ18" s="2"/>
      <c r="BK18" s="2"/>
      <c r="BL18" s="2"/>
      <c r="BM18" s="3"/>
      <c r="BN18" s="51">
        <f>E18+((H18/100)*(G18-E18))</f>
        <v>42999</v>
      </c>
      <c r="BO18" s="50">
        <f ca="1">IF(INDIRECT("A"&amp;ROW())&lt;&gt;"",INDIRECT("BO"&amp;ROW()-1)+1,INDIRECT("BO"&amp;ROW()-1))</f>
        <v>2</v>
      </c>
      <c r="BP18" s="50">
        <f t="shared" ca="1" si="5"/>
        <v>3</v>
      </c>
      <c r="BQ18" s="50">
        <f t="array" aca="1" ref="BQ18" ca="1">IF(MOD(ROW(),2)=0,SMALL(IF(INDIRECT("$A$14"):$A$953="",999,ROW(INDIRECT("$A$14"):$A$953)),BP18)+1,SMALL(IF(OFFSET($C$1,BU18,,999,)&lt;&gt;"",999,ROW(OFFSET($C$1,BU18,,999,))),1)-1)</f>
        <v>21</v>
      </c>
      <c r="BR18" s="50" t="b">
        <v>0</v>
      </c>
      <c r="BS18" s="50" t="b">
        <v>0</v>
      </c>
      <c r="BT18" s="50" t="b">
        <f t="shared" ca="1" si="6"/>
        <v>0</v>
      </c>
      <c r="BU18" s="50">
        <f t="shared" ca="1" si="7"/>
        <v>17</v>
      </c>
    </row>
    <row r="19" spans="1:73" ht="15" customHeight="1" x14ac:dyDescent="0.25">
      <c r="A19" s="66"/>
      <c r="B19" s="72" t="str">
        <f ca="1">IFERROR(IF($A19&lt;&gt;"",
SUM(INDIRECT("H"&amp;INDEX(Les_Réf_Projets,MATCH(COUNTA($A$13:$A19)-1,Les_Projets,0),2)&amp;":H"&amp;INDEX(Les_Réf_Projets,MATCH(COUNTA($A$13:$A19)-1,Les_Projets,0)+1,2)))/(INDEX(Les_Réf_Projets,MATCH(COUNTA($A$13:$A19)-1,Les_Projets,0)+1,2)-INDEX(Les_Réf_Projets,MATCH(COUNTA($A$13:$A19)-1,Les_Projets,0),2)+1),
""),
"")</f>
        <v/>
      </c>
      <c r="C19" s="65"/>
      <c r="D19" s="66"/>
      <c r="E19" s="67"/>
      <c r="F19" s="68"/>
      <c r="G19" s="67"/>
      <c r="H19" s="68"/>
      <c r="I19" s="69"/>
      <c r="J19" s="69"/>
      <c r="K19" s="69"/>
      <c r="L19" s="1"/>
      <c r="M19" s="2"/>
      <c r="N19" s="2"/>
      <c r="O19" s="2"/>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c r="BJ19" s="2"/>
      <c r="BK19" s="2"/>
      <c r="BL19" s="2"/>
      <c r="BM19" s="3"/>
      <c r="BN19" s="51"/>
      <c r="BO19" s="50">
        <f t="shared" ref="BO19:BO33" ca="1" si="9">IF(INDIRECT("A"&amp;ROW())&lt;&gt;"",INDIRECT("BO"&amp;ROW()-1)+1,INDIRECT("BO"&amp;ROW()-1))</f>
        <v>2</v>
      </c>
      <c r="BP19" s="50" t="str">
        <f t="shared" ca="1" si="5"/>
        <v/>
      </c>
      <c r="BQ19" s="50">
        <f t="array" aca="1" ref="BQ19" ca="1">IF(MOD(ROW(),2)=0,SMALL(IF(INDIRECT("$A$14"):$A$953="",999,ROW(INDIRECT("$A$14"):$A$953)),BP19)+1,SMALL(IF(OFFSET($C$1,BU19,,999,)&lt;&gt;"",999,ROW(OFFSET($C$1,BU19,,999,))),1)-1)</f>
        <v>21</v>
      </c>
      <c r="BR19" s="50" t="b">
        <v>0</v>
      </c>
      <c r="BS19" s="50" t="b">
        <v>0</v>
      </c>
      <c r="BT19" s="50" t="b">
        <f t="shared" ca="1" si="6"/>
        <v>0</v>
      </c>
      <c r="BU19" s="50">
        <f t="shared" ca="1" si="7"/>
        <v>20</v>
      </c>
    </row>
    <row r="20" spans="1:73" ht="15" customHeight="1" x14ac:dyDescent="0.25">
      <c r="A20" s="66" t="s">
        <v>72</v>
      </c>
      <c r="B20" s="72">
        <f ca="1">IFERROR(IF($A20&lt;&gt;"",
SUM(INDIRECT("H"&amp;INDEX(Les_Réf_Projets,MATCH(COUNTA($A$13:$A20)-1,Les_Projets,0),2)&amp;":H"&amp;INDEX(Les_Réf_Projets,MATCH(COUNTA($A$13:$A20)-1,Les_Projets,0)+1,2)))/(INDEX(Les_Réf_Projets,MATCH(COUNTA($A$13:$A20)-1,Les_Projets,0)+1,2)-INDEX(Les_Réf_Projets,MATCH(COUNTA($A$13:$A20)-1,Les_Projets,0),2)+1),
""),
"")</f>
        <v>0</v>
      </c>
      <c r="C20" s="65"/>
      <c r="D20" s="66"/>
      <c r="E20" s="67"/>
      <c r="F20" s="68"/>
      <c r="G20" s="67"/>
      <c r="H20" s="68"/>
      <c r="I20" s="69"/>
      <c r="J20" s="69"/>
      <c r="K20" s="69"/>
      <c r="L20" s="1"/>
      <c r="M20" s="2"/>
      <c r="N20" s="2"/>
      <c r="O20" s="2"/>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c r="BJ20" s="2"/>
      <c r="BK20" s="2"/>
      <c r="BL20" s="2"/>
      <c r="BM20" s="3"/>
      <c r="BN20" s="51"/>
      <c r="BO20" s="50">
        <f t="shared" ca="1" si="9"/>
        <v>3</v>
      </c>
      <c r="BP20" s="50" t="e">
        <f t="shared" ca="1" si="5"/>
        <v>#NUM!</v>
      </c>
      <c r="BQ20" s="50" t="e">
        <f t="array" aca="1" ref="BQ20" ca="1">IF(MOD(ROW(),2)=0,SMALL(IF(INDIRECT("$A$14"):$A$953="",999,ROW(INDIRECT("$A$14"):$A$953)),BP20)+1,SMALL(IF(OFFSET($C$1,BU20,,999,)&lt;&gt;"",999,ROW(OFFSET($C$1,BU20,,999,))),1)-1)</f>
        <v>#NUM!</v>
      </c>
      <c r="BR20" s="50" t="b">
        <v>0</v>
      </c>
      <c r="BS20" s="50" t="b">
        <v>0</v>
      </c>
      <c r="BT20" s="50" t="b">
        <f t="shared" ca="1" si="6"/>
        <v>0</v>
      </c>
      <c r="BU20" s="50">
        <f t="shared" ca="1" si="7"/>
        <v>20</v>
      </c>
    </row>
    <row r="21" spans="1:73" ht="15" customHeight="1" x14ac:dyDescent="0.25">
      <c r="A21" s="71"/>
      <c r="B21" s="72" t="str">
        <f ca="1">IFERROR(IF($A21&lt;&gt;"",
SUM(INDIRECT("H"&amp;INDEX(Les_Réf_Projets,MATCH(COUNTA($A$13:$A21)-1,Les_Projets,0),2)&amp;":H"&amp;INDEX(Les_Réf_Projets,MATCH(COUNTA($A$13:$A21)-1,Les_Projets,0)+1,2)))/(INDEX(Les_Réf_Projets,MATCH(COUNTA($A$13:$A21)-1,Les_Projets,0)+1,2)-INDEX(Les_Réf_Projets,MATCH(COUNTA($A$13:$A21)-1,Les_Projets,0),2)+1),
""),
"")</f>
        <v/>
      </c>
      <c r="C21" s="73" t="s">
        <v>72</v>
      </c>
      <c r="D21" s="71" t="s">
        <v>74</v>
      </c>
      <c r="E21" s="74">
        <v>43006</v>
      </c>
      <c r="F21" s="75">
        <v>2</v>
      </c>
      <c r="G21" s="74">
        <v>43019</v>
      </c>
      <c r="H21" s="75">
        <v>0</v>
      </c>
      <c r="I21" s="76">
        <v>3</v>
      </c>
      <c r="J21" s="76" t="s">
        <v>68</v>
      </c>
      <c r="K21" s="76"/>
      <c r="L21" s="34"/>
      <c r="M21" s="35"/>
      <c r="N21" s="35"/>
      <c r="O21" s="35"/>
      <c r="P21" s="35"/>
      <c r="Q21" s="35"/>
      <c r="R21" s="35"/>
      <c r="S21" s="35"/>
      <c r="T21" s="35"/>
      <c r="U21" s="35"/>
      <c r="V21" s="35"/>
      <c r="W21" s="35"/>
      <c r="X21" s="35"/>
      <c r="Y21" s="35"/>
      <c r="Z21" s="35"/>
      <c r="AA21" s="35"/>
      <c r="AB21" s="35"/>
      <c r="AC21" s="35"/>
      <c r="AD21" s="35"/>
      <c r="AE21" s="35"/>
      <c r="AF21" s="35"/>
      <c r="AG21" s="35"/>
      <c r="AH21" s="35"/>
      <c r="AI21" s="35"/>
      <c r="AJ21" s="35"/>
      <c r="AK21" s="35"/>
      <c r="AL21" s="35"/>
      <c r="AM21" s="35"/>
      <c r="AN21" s="35"/>
      <c r="AO21" s="35"/>
      <c r="AP21" s="35"/>
      <c r="AQ21" s="35"/>
      <c r="AR21" s="35"/>
      <c r="AS21" s="35"/>
      <c r="AT21" s="35"/>
      <c r="AU21" s="35"/>
      <c r="AV21" s="35"/>
      <c r="AW21" s="35"/>
      <c r="AX21" s="35"/>
      <c r="AY21" s="35"/>
      <c r="AZ21" s="35"/>
      <c r="BA21" s="35"/>
      <c r="BB21" s="35"/>
      <c r="BC21" s="35"/>
      <c r="BD21" s="35"/>
      <c r="BE21" s="35"/>
      <c r="BF21" s="35"/>
      <c r="BG21" s="35"/>
      <c r="BH21" s="35"/>
      <c r="BI21" s="35"/>
      <c r="BJ21" s="35"/>
      <c r="BK21" s="35"/>
      <c r="BL21" s="35"/>
      <c r="BM21" s="36"/>
      <c r="BN21" s="51"/>
      <c r="BO21" s="50">
        <f t="shared" ca="1" si="9"/>
        <v>3</v>
      </c>
      <c r="BP21" s="50" t="str">
        <f t="shared" ca="1" si="5"/>
        <v/>
      </c>
      <c r="BQ21" s="50" t="e">
        <f t="array" aca="1" ref="BQ21" ca="1">IF(MOD(ROW(),2)=0,SMALL(IF(INDIRECT("$A$14"):$A$953="",999,ROW(INDIRECT("$A$14"):$A$953)),BP21)+1,SMALL(IF(OFFSET($C$1,BU21,,999,)&lt;&gt;"",999,ROW(OFFSET($C$1,BU21,,999,))),1)-1)</f>
        <v>#NUM!</v>
      </c>
      <c r="BR21" s="50" t="b">
        <v>0</v>
      </c>
      <c r="BS21" s="50" t="b">
        <v>0</v>
      </c>
      <c r="BT21" s="50" t="b">
        <f ca="1">AND($BR21,$B21=100)</f>
        <v>0</v>
      </c>
      <c r="BU21" s="50" t="e">
        <f t="shared" ca="1" si="7"/>
        <v>#NUM!</v>
      </c>
    </row>
    <row r="22" spans="1:73" ht="15" customHeight="1" x14ac:dyDescent="0.25">
      <c r="A22" s="66"/>
      <c r="B22" s="77" t="str">
        <f ca="1">IFERROR(IF($A22&lt;&gt;"",
SUM(INDIRECT("H"&amp;INDEX(Les_Réf_Projets,MATCH(COUNTA($A$13:$A33)-1,Les_Projets,0),2)&amp;":H"&amp;INDEX(Les_Réf_Projets,MATCH(COUNTA($A$13:$A33)-1,Les_Projets,0)+1,2)))/(INDEX(Les_Réf_Projets,MATCH(COUNTA($A$13:$A33)-1,Les_Projets,0)+1,2)-INDEX(Les_Réf_Projets,MATCH(COUNTA($A$13:$A33)-1,Les_Projets,0),2)+1),
""),
"")</f>
        <v/>
      </c>
      <c r="C22" s="65"/>
      <c r="D22" s="66"/>
      <c r="E22" s="67"/>
      <c r="F22" s="68"/>
      <c r="G22" s="67"/>
      <c r="H22" s="68"/>
      <c r="I22" s="69"/>
      <c r="J22" s="69"/>
      <c r="K22" s="69"/>
      <c r="L22" s="1"/>
      <c r="M22" s="2"/>
      <c r="N22" s="2"/>
      <c r="O22" s="2"/>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c r="BJ22" s="2"/>
      <c r="BK22" s="2"/>
      <c r="BL22" s="2"/>
      <c r="BM22" s="3"/>
      <c r="BN22" s="51"/>
      <c r="BO22" s="50">
        <f t="shared" ca="1" si="9"/>
        <v>3</v>
      </c>
      <c r="BP22" s="50" t="e">
        <f t="shared" ca="1" si="5"/>
        <v>#NUM!</v>
      </c>
      <c r="BQ22" s="50" t="e">
        <f t="array" aca="1" ref="BQ22" ca="1">IF(MOD(ROW(),2)=0,SMALL(IF(INDIRECT("$A$14"):$A$953="",999,ROW(INDIRECT("$A$14"):$A$953)),BP22)+1,SMALL(IF(OFFSET($C$1,BU22,,999,)&lt;&gt;"",999,ROW(OFFSET($C$1,BU22,,999,))),1)-1)</f>
        <v>#NUM!</v>
      </c>
      <c r="BR22" s="50" t="b">
        <v>0</v>
      </c>
      <c r="BS22" s="50" t="b">
        <v>0</v>
      </c>
      <c r="BT22" s="50" t="b">
        <f ca="1">AND($BR22,$B22=100)</f>
        <v>0</v>
      </c>
      <c r="BU22" s="50" t="e">
        <f t="shared" ca="1" si="7"/>
        <v>#NUM!</v>
      </c>
    </row>
    <row r="23" spans="1:73" ht="15" customHeight="1" x14ac:dyDescent="0.25">
      <c r="A23" s="66"/>
      <c r="B23" s="77" t="str">
        <f ca="1">IFERROR(IF($A23&lt;&gt;"",
SUM(INDIRECT("H"&amp;INDEX(Les_Réf_Projets,MATCH(COUNTA($A$13:$A25)-1,Les_Projets,0),2)&amp;":H"&amp;INDEX(Les_Réf_Projets,MATCH(COUNTA($A$13:$A25)-1,Les_Projets,0)+1,2)))/(INDEX(Les_Réf_Projets,MATCH(COUNTA($A$13:$A25)-1,Les_Projets,0)+1,2)-INDEX(Les_Réf_Projets,MATCH(COUNTA($A$13:$A25)-1,Les_Projets,0),2)+1),
""),
"")</f>
        <v/>
      </c>
      <c r="C23" s="65"/>
      <c r="D23" s="66"/>
      <c r="E23" s="67"/>
      <c r="F23" s="68"/>
      <c r="G23" s="67"/>
      <c r="H23" s="68"/>
      <c r="I23" s="69"/>
      <c r="J23" s="69"/>
      <c r="K23" s="69"/>
      <c r="L23" s="1"/>
      <c r="M23" s="2"/>
      <c r="N23" s="2"/>
      <c r="O23" s="2"/>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c r="BJ23" s="2"/>
      <c r="BK23" s="2"/>
      <c r="BL23" s="2"/>
      <c r="BM23" s="3"/>
      <c r="BN23" s="51"/>
      <c r="BO23" s="50">
        <f t="shared" ca="1" si="9"/>
        <v>3</v>
      </c>
      <c r="BP23" s="50" t="str">
        <f t="shared" ca="1" si="5"/>
        <v/>
      </c>
      <c r="BQ23" s="50" t="e">
        <f t="array" aca="1" ref="BQ23" ca="1">IF(MOD(ROW(),2)=0,SMALL(IF(INDIRECT("$A$14"):$A$953="",999,ROW(INDIRECT("$A$14"):$A$953)),BP23)+1,SMALL(IF(OFFSET($C$1,BU23,,999,)&lt;&gt;"",999,ROW(OFFSET($C$1,BU23,,999,))),1)-1)</f>
        <v>#NUM!</v>
      </c>
      <c r="BR23" s="50" t="b">
        <v>0</v>
      </c>
      <c r="BS23" s="50" t="b">
        <v>0</v>
      </c>
      <c r="BT23" s="50" t="b">
        <f ca="1">AND($BR23,$B23=100)</f>
        <v>0</v>
      </c>
      <c r="BU23" s="50" t="e">
        <f t="shared" ca="1" si="7"/>
        <v>#NUM!</v>
      </c>
    </row>
    <row r="24" spans="1:73" ht="15" customHeight="1" x14ac:dyDescent="0.25">
      <c r="A24" s="66"/>
      <c r="B24" s="77" t="str">
        <f ca="1">IFERROR(IF($A24&lt;&gt;"",
SUM(INDIRECT("H"&amp;INDEX(Les_Réf_Projets,MATCH(COUNTA($A$13:$A24)-1,Les_Projets,0),2)&amp;":H"&amp;INDEX(Les_Réf_Projets,MATCH(COUNTA($A$13:$A24)-1,Les_Projets,0)+1,2)))/(INDEX(Les_Réf_Projets,MATCH(COUNTA($A$13:$A24)-1,Les_Projets,0)+1,2)-INDEX(Les_Réf_Projets,MATCH(COUNTA($A$13:$A24)-1,Les_Projets,0),2)+1),
""),
"")</f>
        <v/>
      </c>
      <c r="C24" s="65"/>
      <c r="D24" s="66"/>
      <c r="E24" s="67"/>
      <c r="F24" s="68"/>
      <c r="G24" s="67"/>
      <c r="H24" s="68"/>
      <c r="I24" s="69"/>
      <c r="J24" s="69"/>
      <c r="K24" s="69"/>
      <c r="L24" s="1"/>
      <c r="M24" s="2"/>
      <c r="N24" s="2"/>
      <c r="O24" s="2"/>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c r="BJ24" s="2"/>
      <c r="BK24" s="2"/>
      <c r="BL24" s="2"/>
      <c r="BM24" s="3"/>
      <c r="BN24" s="51"/>
      <c r="BO24" s="50">
        <f t="shared" ca="1" si="9"/>
        <v>3</v>
      </c>
      <c r="BP24" s="50" t="e">
        <f t="shared" ca="1" si="5"/>
        <v>#NUM!</v>
      </c>
      <c r="BQ24" s="50" t="e">
        <f t="array" aca="1" ref="BQ24" ca="1">IF(MOD(ROW(),2)=0,SMALL(IF(INDIRECT("$A$14"):$A$953="",999,ROW(INDIRECT("$A$14"):$A$953)),BP24)+1,SMALL(IF(OFFSET($C$1,BU24,,999,)&lt;&gt;"",999,ROW(OFFSET($C$1,BU24,,999,))),1)-1)</f>
        <v>#NUM!</v>
      </c>
      <c r="BR24" s="50" t="b">
        <v>0</v>
      </c>
      <c r="BS24" s="50" t="b">
        <v>0</v>
      </c>
      <c r="BT24" s="50" t="b">
        <f t="shared" ref="BT24:BT33" ca="1" si="10">AND($BR24,$B24=100)</f>
        <v>0</v>
      </c>
      <c r="BU24" s="50" t="e">
        <f t="shared" ca="1" si="7"/>
        <v>#NUM!</v>
      </c>
    </row>
    <row r="25" spans="1:73" ht="15" customHeight="1" x14ac:dyDescent="0.25">
      <c r="A25" s="66"/>
      <c r="B25" s="77" t="str">
        <f ca="1">IFERROR(IF($A25&lt;&gt;"",
SUM(INDIRECT("H"&amp;INDEX(Les_Réf_Projets,MATCH(COUNTA($A$13:$A25)-1,Les_Projets,0),2)&amp;":H"&amp;INDEX(Les_Réf_Projets,MATCH(COUNTA($A$13:$A25)-1,Les_Projets,0)+1,2)))/(INDEX(Les_Réf_Projets,MATCH(COUNTA($A$13:$A25)-1,Les_Projets,0)+1,2)-INDEX(Les_Réf_Projets,MATCH(COUNTA($A$13:$A25)-1,Les_Projets,0),2)+1),
""),
"")</f>
        <v/>
      </c>
      <c r="C25" s="65"/>
      <c r="D25" s="66"/>
      <c r="E25" s="67"/>
      <c r="F25" s="68"/>
      <c r="G25" s="67"/>
      <c r="H25" s="68"/>
      <c r="I25" s="69"/>
      <c r="J25" s="69"/>
      <c r="K25" s="69"/>
      <c r="L25" s="1"/>
      <c r="M25" s="2"/>
      <c r="N25" s="2"/>
      <c r="O25" s="2"/>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c r="BJ25" s="2"/>
      <c r="BK25" s="2"/>
      <c r="BL25" s="2"/>
      <c r="BM25" s="3"/>
      <c r="BN25" s="51"/>
      <c r="BO25" s="50">
        <f t="shared" ca="1" si="9"/>
        <v>3</v>
      </c>
      <c r="BP25" s="50" t="str">
        <f t="shared" ca="1" si="5"/>
        <v/>
      </c>
      <c r="BQ25" s="50" t="e">
        <f t="array" aca="1" ref="BQ25" ca="1">IF(MOD(ROW(),2)=0,SMALL(IF(INDIRECT("$A$14"):$A$953="",999,ROW(INDIRECT("$A$14"):$A$953)),BP25)+1,SMALL(IF(OFFSET($C$1,BU25,,999,)&lt;&gt;"",999,ROW(OFFSET($C$1,BU25,,999,))),1)-1)</f>
        <v>#NUM!</v>
      </c>
      <c r="BR25" s="50" t="b">
        <v>0</v>
      </c>
      <c r="BS25" s="50" t="b">
        <v>0</v>
      </c>
      <c r="BT25" s="50" t="b">
        <f t="shared" ca="1" si="10"/>
        <v>0</v>
      </c>
      <c r="BU25" s="50" t="e">
        <f t="shared" ca="1" si="7"/>
        <v>#NUM!</v>
      </c>
    </row>
    <row r="26" spans="1:73" ht="15" customHeight="1" x14ac:dyDescent="0.25">
      <c r="A26" s="66"/>
      <c r="B26" s="77" t="str">
        <f ca="1">IFERROR(IF($A26&lt;&gt;"",
SUM(INDIRECT("H"&amp;INDEX(Les_Réf_Projets,MATCH(COUNTA($A$13:$A26)-1,Les_Projets,0),2)&amp;":H"&amp;INDEX(Les_Réf_Projets,MATCH(COUNTA($A$13:$A26)-1,Les_Projets,0)+1,2)))/(INDEX(Les_Réf_Projets,MATCH(COUNTA($A$13:$A26)-1,Les_Projets,0)+1,2)-INDEX(Les_Réf_Projets,MATCH(COUNTA($A$13:$A26)-1,Les_Projets,0),2)+1),
""),
"")</f>
        <v/>
      </c>
      <c r="C26" s="65"/>
      <c r="D26" s="66"/>
      <c r="E26" s="67"/>
      <c r="F26" s="68"/>
      <c r="G26" s="67"/>
      <c r="H26" s="68"/>
      <c r="I26" s="69"/>
      <c r="J26" s="69"/>
      <c r="K26" s="69"/>
      <c r="L26" s="1"/>
      <c r="M26" s="2"/>
      <c r="N26" s="2"/>
      <c r="O26" s="2"/>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c r="BJ26" s="2"/>
      <c r="BK26" s="2"/>
      <c r="BL26" s="2"/>
      <c r="BM26" s="3"/>
      <c r="BN26" s="51"/>
      <c r="BO26" s="50">
        <f t="shared" ca="1" si="9"/>
        <v>3</v>
      </c>
      <c r="BP26" s="50" t="e">
        <f t="shared" ca="1" si="5"/>
        <v>#NUM!</v>
      </c>
      <c r="BQ26" s="50" t="e">
        <f t="array" aca="1" ref="BQ26" ca="1">IF(MOD(ROW(),2)=0,SMALL(IF(INDIRECT("$A$14"):$A$953="",999,ROW(INDIRECT("$A$14"):$A$953)),BP26)+1,SMALL(IF(OFFSET($C$1,BU26,,999,)&lt;&gt;"",999,ROW(OFFSET($C$1,BU26,,999,))),1)-1)</f>
        <v>#NUM!</v>
      </c>
      <c r="BR26" s="50" t="b">
        <v>0</v>
      </c>
      <c r="BS26" s="50" t="b">
        <v>0</v>
      </c>
      <c r="BT26" s="50" t="b">
        <f t="shared" ca="1" si="10"/>
        <v>0</v>
      </c>
      <c r="BU26" s="50" t="e">
        <f t="shared" ca="1" si="7"/>
        <v>#NUM!</v>
      </c>
    </row>
    <row r="27" spans="1:73" ht="15" customHeight="1" x14ac:dyDescent="0.25">
      <c r="A27" s="66"/>
      <c r="B27" s="77" t="str">
        <f ca="1">IFERROR(IF($A27&lt;&gt;"",
SUM(INDIRECT("H"&amp;INDEX(Les_Réf_Projets,MATCH(COUNTA($A$13:$A27)-1,Les_Projets,0),2)&amp;":H"&amp;INDEX(Les_Réf_Projets,MATCH(COUNTA($A$13:$A27)-1,Les_Projets,0)+1,2)))/(INDEX(Les_Réf_Projets,MATCH(COUNTA($A$13:$A27)-1,Les_Projets,0)+1,2)-INDEX(Les_Réf_Projets,MATCH(COUNTA($A$13:$A27)-1,Les_Projets,0),2)+1),
""),
"")</f>
        <v/>
      </c>
      <c r="C27" s="65"/>
      <c r="D27" s="66"/>
      <c r="E27" s="67"/>
      <c r="F27" s="68"/>
      <c r="G27" s="67"/>
      <c r="H27" s="68"/>
      <c r="I27" s="69"/>
      <c r="J27" s="69"/>
      <c r="K27" s="69"/>
      <c r="L27" s="1"/>
      <c r="M27" s="2"/>
      <c r="N27" s="2"/>
      <c r="O27" s="2"/>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c r="BJ27" s="2"/>
      <c r="BK27" s="2"/>
      <c r="BL27" s="2"/>
      <c r="BM27" s="3"/>
      <c r="BN27" s="51"/>
      <c r="BO27" s="50">
        <f t="shared" ca="1" si="9"/>
        <v>3</v>
      </c>
      <c r="BP27" s="50" t="str">
        <f t="shared" ca="1" si="5"/>
        <v/>
      </c>
      <c r="BQ27" s="50" t="e">
        <f t="array" aca="1" ref="BQ27" ca="1">IF(MOD(ROW(),2)=0,SMALL(IF(INDIRECT("$A$14"):$A$953="",999,ROW(INDIRECT("$A$14"):$A$953)),BP27)+1,SMALL(IF(OFFSET($C$1,BU27,,999,)&lt;&gt;"",999,ROW(OFFSET($C$1,BU27,,999,))),1)-1)</f>
        <v>#NUM!</v>
      </c>
      <c r="BR27" s="50" t="b">
        <v>0</v>
      </c>
      <c r="BS27" s="50" t="b">
        <v>0</v>
      </c>
      <c r="BT27" s="50" t="b">
        <f t="shared" ca="1" si="10"/>
        <v>0</v>
      </c>
      <c r="BU27" s="50" t="e">
        <f t="shared" ca="1" si="7"/>
        <v>#NUM!</v>
      </c>
    </row>
    <row r="28" spans="1:73" ht="15" customHeight="1" x14ac:dyDescent="0.25">
      <c r="A28" s="66"/>
      <c r="B28" s="77" t="str">
        <f ca="1">IFERROR(IF($A28&lt;&gt;"",
SUM(INDIRECT("H"&amp;INDEX(Les_Réf_Projets,MATCH(COUNTA($A$13:$A28)-1,Les_Projets,0),2)&amp;":H"&amp;INDEX(Les_Réf_Projets,MATCH(COUNTA($A$13:$A28)-1,Les_Projets,0)+1,2)))/(INDEX(Les_Réf_Projets,MATCH(COUNTA($A$13:$A28)-1,Les_Projets,0)+1,2)-INDEX(Les_Réf_Projets,MATCH(COUNTA($A$13:$A28)-1,Les_Projets,0),2)+1),
""),
"")</f>
        <v/>
      </c>
      <c r="C28" s="65"/>
      <c r="D28" s="66"/>
      <c r="E28" s="67"/>
      <c r="F28" s="68"/>
      <c r="G28" s="67"/>
      <c r="H28" s="68"/>
      <c r="I28" s="69"/>
      <c r="J28" s="69"/>
      <c r="K28" s="69"/>
      <c r="L28" s="1"/>
      <c r="M28" s="2"/>
      <c r="N28" s="2"/>
      <c r="O28" s="2"/>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c r="BJ28" s="2"/>
      <c r="BK28" s="2"/>
      <c r="BL28" s="2"/>
      <c r="BM28" s="3"/>
      <c r="BN28" s="51"/>
      <c r="BO28" s="50">
        <f t="shared" ca="1" si="9"/>
        <v>3</v>
      </c>
      <c r="BP28" s="50" t="e">
        <f t="shared" ca="1" si="5"/>
        <v>#NUM!</v>
      </c>
      <c r="BQ28" s="50" t="e">
        <f t="array" aca="1" ref="BQ28" ca="1">IF(MOD(ROW(),2)=0,SMALL(IF(INDIRECT("$A$14"):$A$953="",999,ROW(INDIRECT("$A$14"):$A$953)),BP28)+1,SMALL(IF(OFFSET($C$1,BU28,,999,)&lt;&gt;"",999,ROW(OFFSET($C$1,BU28,,999,))),1)-1)</f>
        <v>#NUM!</v>
      </c>
      <c r="BR28" s="50" t="b">
        <v>0</v>
      </c>
      <c r="BS28" s="50" t="b">
        <v>0</v>
      </c>
      <c r="BT28" s="50" t="b">
        <f t="shared" ca="1" si="10"/>
        <v>0</v>
      </c>
      <c r="BU28" s="50" t="e">
        <f t="shared" ca="1" si="7"/>
        <v>#NUM!</v>
      </c>
    </row>
    <row r="29" spans="1:73" ht="15" customHeight="1" x14ac:dyDescent="0.25">
      <c r="A29" s="66"/>
      <c r="B29" s="77" t="str">
        <f ca="1">IFERROR(IF($A29&lt;&gt;"",
SUM(INDIRECT("H"&amp;INDEX(Les_Réf_Projets,MATCH(COUNTA($A$13:$A29)-1,Les_Projets,0),2)&amp;":H"&amp;INDEX(Les_Réf_Projets,MATCH(COUNTA($A$13:$A29)-1,Les_Projets,0)+1,2)))/(INDEX(Les_Réf_Projets,MATCH(COUNTA($A$13:$A29)-1,Les_Projets,0)+1,2)-INDEX(Les_Réf_Projets,MATCH(COUNTA($A$13:$A29)-1,Les_Projets,0),2)+1),
""),
"")</f>
        <v/>
      </c>
      <c r="C29" s="65"/>
      <c r="D29" s="66"/>
      <c r="E29" s="67"/>
      <c r="F29" s="68"/>
      <c r="G29" s="67"/>
      <c r="H29" s="68"/>
      <c r="I29" s="69"/>
      <c r="J29" s="69"/>
      <c r="K29" s="69"/>
      <c r="L29" s="1"/>
      <c r="M29" s="2"/>
      <c r="N29" s="2"/>
      <c r="O29" s="2"/>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c r="BJ29" s="2"/>
      <c r="BK29" s="2"/>
      <c r="BL29" s="2"/>
      <c r="BM29" s="3"/>
      <c r="BN29" s="51"/>
      <c r="BO29" s="50">
        <f t="shared" ca="1" si="9"/>
        <v>3</v>
      </c>
      <c r="BP29" s="50" t="str">
        <f t="shared" ca="1" si="5"/>
        <v/>
      </c>
      <c r="BQ29" s="50" t="e">
        <f t="array" aca="1" ref="BQ29" ca="1">IF(MOD(ROW(),2)=0,SMALL(IF(INDIRECT("$A$14"):$A$953="",999,ROW(INDIRECT("$A$14"):$A$953)),BP29)+1,SMALL(IF(OFFSET($C$1,BU29,,999,)&lt;&gt;"",999,ROW(OFFSET($C$1,BU29,,999,))),1)-1)</f>
        <v>#NUM!</v>
      </c>
      <c r="BR29" s="50" t="b">
        <v>0</v>
      </c>
      <c r="BS29" s="50" t="b">
        <v>0</v>
      </c>
      <c r="BT29" s="50" t="b">
        <f t="shared" ca="1" si="10"/>
        <v>0</v>
      </c>
      <c r="BU29" s="50" t="e">
        <f t="shared" ca="1" si="7"/>
        <v>#NUM!</v>
      </c>
    </row>
    <row r="30" spans="1:73" ht="15" customHeight="1" x14ac:dyDescent="0.25">
      <c r="A30" s="66"/>
      <c r="B30" s="77" t="str">
        <f ca="1">IFERROR(IF($A30&lt;&gt;"",
SUM(INDIRECT("H"&amp;INDEX(Les_Réf_Projets,MATCH(COUNTA($A$13:$A30)-1,Les_Projets,0),2)&amp;":H"&amp;INDEX(Les_Réf_Projets,MATCH(COUNTA($A$13:$A30)-1,Les_Projets,0)+1,2)))/(INDEX(Les_Réf_Projets,MATCH(COUNTA($A$13:$A30)-1,Les_Projets,0)+1,2)-INDEX(Les_Réf_Projets,MATCH(COUNTA($A$13:$A30)-1,Les_Projets,0),2)+1),
""),
"")</f>
        <v/>
      </c>
      <c r="C30" s="65"/>
      <c r="D30" s="66"/>
      <c r="E30" s="67"/>
      <c r="F30" s="68"/>
      <c r="G30" s="67"/>
      <c r="H30" s="68"/>
      <c r="I30" s="69"/>
      <c r="J30" s="69"/>
      <c r="K30" s="69"/>
      <c r="L30" s="1"/>
      <c r="M30" s="2"/>
      <c r="N30" s="2"/>
      <c r="O30" s="2"/>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c r="BJ30" s="2"/>
      <c r="BK30" s="2"/>
      <c r="BL30" s="2"/>
      <c r="BM30" s="3"/>
      <c r="BN30" s="51"/>
      <c r="BO30" s="50">
        <f t="shared" ca="1" si="9"/>
        <v>3</v>
      </c>
      <c r="BP30" s="50" t="e">
        <f t="shared" ca="1" si="5"/>
        <v>#NUM!</v>
      </c>
      <c r="BQ30" s="50" t="e">
        <f t="array" aca="1" ref="BQ30" ca="1">IF(MOD(ROW(),2)=0,SMALL(IF(INDIRECT("$A$14"):$A$953="",999,ROW(INDIRECT("$A$14"):$A$953)),BP30)+1,SMALL(IF(OFFSET($C$1,BU30,,999,)&lt;&gt;"",999,ROW(OFFSET($C$1,BU30,,999,))),1)-1)</f>
        <v>#NUM!</v>
      </c>
      <c r="BR30" s="50" t="b">
        <v>0</v>
      </c>
      <c r="BS30" s="50" t="b">
        <v>0</v>
      </c>
      <c r="BT30" s="50" t="b">
        <f t="shared" ca="1" si="10"/>
        <v>0</v>
      </c>
      <c r="BU30" s="50" t="e">
        <f t="shared" ca="1" si="7"/>
        <v>#NUM!</v>
      </c>
    </row>
    <row r="31" spans="1:73" ht="15" customHeight="1" x14ac:dyDescent="0.25">
      <c r="A31" s="66"/>
      <c r="B31" s="77" t="str">
        <f ca="1">IFERROR(IF($A31&lt;&gt;"",
SUM(INDIRECT("H"&amp;INDEX(Les_Réf_Projets,MATCH(COUNTA($A$13:$A31)-1,Les_Projets,0),2)&amp;":H"&amp;INDEX(Les_Réf_Projets,MATCH(COUNTA($A$13:$A31)-1,Les_Projets,0)+1,2)))/(INDEX(Les_Réf_Projets,MATCH(COUNTA($A$13:$A31)-1,Les_Projets,0)+1,2)-INDEX(Les_Réf_Projets,MATCH(COUNTA($A$13:$A31)-1,Les_Projets,0),2)+1),
""),
"")</f>
        <v/>
      </c>
      <c r="C31" s="65"/>
      <c r="D31" s="66"/>
      <c r="E31" s="67"/>
      <c r="F31" s="68"/>
      <c r="G31" s="67"/>
      <c r="H31" s="68"/>
      <c r="I31" s="69"/>
      <c r="J31" s="69"/>
      <c r="K31" s="69"/>
      <c r="L31" s="1"/>
      <c r="M31" s="2"/>
      <c r="N31" s="2"/>
      <c r="O31" s="2"/>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c r="BJ31" s="2"/>
      <c r="BK31" s="2"/>
      <c r="BL31" s="2"/>
      <c r="BM31" s="3"/>
      <c r="BN31" s="51"/>
      <c r="BO31" s="50">
        <f t="shared" ca="1" si="9"/>
        <v>3</v>
      </c>
      <c r="BP31" s="50" t="str">
        <f t="shared" ca="1" si="5"/>
        <v/>
      </c>
      <c r="BQ31" s="50" t="e">
        <f t="array" aca="1" ref="BQ31" ca="1">IF(MOD(ROW(),2)=0,SMALL(IF(INDIRECT("$A$14"):$A$953="",999,ROW(INDIRECT("$A$14"):$A$953)),BP31)+1,SMALL(IF(OFFSET($C$1,BU31,,999,)&lt;&gt;"",999,ROW(OFFSET($C$1,BU31,,999,))),1)-1)</f>
        <v>#NUM!</v>
      </c>
      <c r="BR31" s="50" t="b">
        <v>0</v>
      </c>
      <c r="BS31" s="50" t="b">
        <v>0</v>
      </c>
      <c r="BT31" s="50" t="b">
        <f t="shared" ca="1" si="10"/>
        <v>0</v>
      </c>
      <c r="BU31" s="50" t="e">
        <f t="shared" ca="1" si="7"/>
        <v>#NUM!</v>
      </c>
    </row>
    <row r="32" spans="1:73" ht="15" customHeight="1" x14ac:dyDescent="0.25">
      <c r="A32" s="66"/>
      <c r="B32" s="77" t="str">
        <f ca="1">IFERROR(IF($A32&lt;&gt;"",
SUM(INDIRECT("H"&amp;INDEX(Les_Réf_Projets,MATCH(COUNTA($A$13:$A32)-1,Les_Projets,0),2)&amp;":H"&amp;INDEX(Les_Réf_Projets,MATCH(COUNTA($A$13:$A32)-1,Les_Projets,0)+1,2)))/(INDEX(Les_Réf_Projets,MATCH(COUNTA($A$13:$A32)-1,Les_Projets,0)+1,2)-INDEX(Les_Réf_Projets,MATCH(COUNTA($A$13:$A32)-1,Les_Projets,0),2)+1),
""),
"")</f>
        <v/>
      </c>
      <c r="C32" s="65"/>
      <c r="D32" s="66"/>
      <c r="E32" s="67"/>
      <c r="F32" s="68"/>
      <c r="G32" s="67"/>
      <c r="H32" s="68"/>
      <c r="I32" s="69"/>
      <c r="J32" s="69"/>
      <c r="K32" s="69"/>
      <c r="L32" s="1"/>
      <c r="M32" s="2"/>
      <c r="N32" s="2"/>
      <c r="O32" s="2"/>
      <c r="P32" s="2"/>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c r="BJ32" s="2"/>
      <c r="BK32" s="2"/>
      <c r="BL32" s="2"/>
      <c r="BM32" s="3"/>
      <c r="BN32" s="51"/>
      <c r="BO32" s="50">
        <f t="shared" ca="1" si="9"/>
        <v>3</v>
      </c>
      <c r="BP32" s="50" t="e">
        <f t="shared" ca="1" si="5"/>
        <v>#NUM!</v>
      </c>
      <c r="BQ32" s="50" t="e">
        <f t="array" aca="1" ref="BQ32" ca="1">IF(MOD(ROW(),2)=0,SMALL(IF(INDIRECT("$A$14"):$A$953="",999,ROW(INDIRECT("$A$14"):$A$953)),BP32)+1,SMALL(IF(OFFSET($C$1,BU32,,999,)&lt;&gt;"",999,ROW(OFFSET($C$1,BU32,,999,))),1)-1)</f>
        <v>#NUM!</v>
      </c>
      <c r="BR32" s="50" t="b">
        <v>0</v>
      </c>
      <c r="BS32" s="50" t="b">
        <v>0</v>
      </c>
      <c r="BT32" s="50" t="b">
        <f t="shared" ca="1" si="10"/>
        <v>0</v>
      </c>
      <c r="BU32" s="50" t="e">
        <f t="shared" ca="1" si="7"/>
        <v>#NUM!</v>
      </c>
    </row>
    <row r="33" spans="1:73" ht="15" customHeight="1" x14ac:dyDescent="0.25">
      <c r="A33" s="66"/>
      <c r="B33" s="77" t="str">
        <f ca="1">IFERROR(IF($A33&lt;&gt;"",
SUM(INDIRECT("H"&amp;INDEX(Les_Réf_Projets,MATCH(COUNTA($A$13:$A33)-1,Les_Projets,0),2)&amp;":H"&amp;INDEX(Les_Réf_Projets,MATCH(COUNTA($A$13:$A33)-1,Les_Projets,0)+1,2)))/(INDEX(Les_Réf_Projets,MATCH(COUNTA($A$13:$A33)-1,Les_Projets,0)+1,2)-INDEX(Les_Réf_Projets,MATCH(COUNTA($A$13:$A33)-1,Les_Projets,0),2)+1),
""),
"")</f>
        <v/>
      </c>
      <c r="C33" s="65"/>
      <c r="D33" s="66"/>
      <c r="E33" s="67"/>
      <c r="F33" s="68"/>
      <c r="G33" s="67"/>
      <c r="H33" s="68"/>
      <c r="I33" s="69"/>
      <c r="J33" s="69"/>
      <c r="K33" s="69"/>
      <c r="L33" s="1"/>
      <c r="M33" s="2"/>
      <c r="N33" s="2"/>
      <c r="O33" s="2"/>
      <c r="P33" s="2"/>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c r="BJ33" s="2"/>
      <c r="BK33" s="2"/>
      <c r="BL33" s="2"/>
      <c r="BM33" s="3"/>
      <c r="BN33" s="51"/>
      <c r="BO33" s="50">
        <f t="shared" ca="1" si="9"/>
        <v>3</v>
      </c>
      <c r="BP33" s="50" t="str">
        <f t="shared" ca="1" si="5"/>
        <v/>
      </c>
      <c r="BQ33" s="50" t="e">
        <f t="array" aca="1" ref="BQ33" ca="1">IF(MOD(ROW(),2)=0,SMALL(IF(INDIRECT("$A$14"):$A$953="",999,ROW(INDIRECT("$A$14"):$A$953)),BP33)+1,SMALL(IF(OFFSET($C$1,BU33,,999,)&lt;&gt;"",999,ROW(OFFSET($C$1,BU33,,999,))),1)-1)</f>
        <v>#NUM!</v>
      </c>
      <c r="BR33" s="50" t="b">
        <v>0</v>
      </c>
      <c r="BS33" s="50" t="b">
        <v>0</v>
      </c>
      <c r="BT33" s="50" t="b">
        <f t="shared" ca="1" si="10"/>
        <v>0</v>
      </c>
      <c r="BU33" s="50" t="e">
        <f t="shared" ca="1" si="7"/>
        <v>#NUM!</v>
      </c>
    </row>
    <row r="34" spans="1:73" x14ac:dyDescent="0.25">
      <c r="BR34" t="b">
        <v>0</v>
      </c>
      <c r="BS34" t="b">
        <v>0</v>
      </c>
    </row>
  </sheetData>
  <mergeCells count="167">
    <mergeCell ref="A2:K3"/>
    <mergeCell ref="E4:K4"/>
    <mergeCell ref="L4:L5"/>
    <mergeCell ref="M4:M5"/>
    <mergeCell ref="N4:N5"/>
    <mergeCell ref="O4:O5"/>
    <mergeCell ref="V4:V5"/>
    <mergeCell ref="W4:W5"/>
    <mergeCell ref="X4:X5"/>
    <mergeCell ref="Y4:Y5"/>
    <mergeCell ref="Z4:Z5"/>
    <mergeCell ref="AA4:AA5"/>
    <mergeCell ref="P4:P5"/>
    <mergeCell ref="Q4:Q5"/>
    <mergeCell ref="R4:R5"/>
    <mergeCell ref="S4:S5"/>
    <mergeCell ref="T4:T5"/>
    <mergeCell ref="U4:U5"/>
    <mergeCell ref="AH4:AH5"/>
    <mergeCell ref="AI4:AI5"/>
    <mergeCell ref="AJ4:AJ5"/>
    <mergeCell ref="AK4:AK5"/>
    <mergeCell ref="AL4:AL5"/>
    <mergeCell ref="AM4:AM5"/>
    <mergeCell ref="AB4:AB5"/>
    <mergeCell ref="AC4:AC5"/>
    <mergeCell ref="AD4:AD5"/>
    <mergeCell ref="AE4:AE5"/>
    <mergeCell ref="AF4:AF5"/>
    <mergeCell ref="AG4:AG5"/>
    <mergeCell ref="AV4:AV5"/>
    <mergeCell ref="AW4:AW5"/>
    <mergeCell ref="AX4:AX5"/>
    <mergeCell ref="AY4:AY5"/>
    <mergeCell ref="AN4:AN5"/>
    <mergeCell ref="AO4:AO5"/>
    <mergeCell ref="AP4:AP5"/>
    <mergeCell ref="AQ4:AQ5"/>
    <mergeCell ref="AR4:AR5"/>
    <mergeCell ref="AS4:AS5"/>
    <mergeCell ref="BL4:BL5"/>
    <mergeCell ref="BM4:BM5"/>
    <mergeCell ref="A5:K5"/>
    <mergeCell ref="A6:K11"/>
    <mergeCell ref="L6:L9"/>
    <mergeCell ref="M6:M9"/>
    <mergeCell ref="N6:N9"/>
    <mergeCell ref="O6:O9"/>
    <mergeCell ref="P6:P9"/>
    <mergeCell ref="Q6:Q9"/>
    <mergeCell ref="BF4:BF5"/>
    <mergeCell ref="BG4:BG5"/>
    <mergeCell ref="BH4:BH5"/>
    <mergeCell ref="BI4:BI5"/>
    <mergeCell ref="BJ4:BJ5"/>
    <mergeCell ref="BK4:BK5"/>
    <mergeCell ref="AZ4:AZ5"/>
    <mergeCell ref="BA4:BA5"/>
    <mergeCell ref="BB4:BB5"/>
    <mergeCell ref="BC4:BC5"/>
    <mergeCell ref="BD4:BD5"/>
    <mergeCell ref="BE4:BE5"/>
    <mergeCell ref="AT4:AT5"/>
    <mergeCell ref="AU4:AU5"/>
    <mergeCell ref="X6:X9"/>
    <mergeCell ref="Y6:Y9"/>
    <mergeCell ref="Z6:Z9"/>
    <mergeCell ref="AA6:AA9"/>
    <mergeCell ref="AB6:AB9"/>
    <mergeCell ref="AC6:AC9"/>
    <mergeCell ref="R6:R9"/>
    <mergeCell ref="S6:S9"/>
    <mergeCell ref="T6:T9"/>
    <mergeCell ref="U6:U9"/>
    <mergeCell ref="V6:V9"/>
    <mergeCell ref="W6:W9"/>
    <mergeCell ref="AM6:AM9"/>
    <mergeCell ref="AN6:AN9"/>
    <mergeCell ref="AO6:AO9"/>
    <mergeCell ref="AD6:AD9"/>
    <mergeCell ref="AE6:AE9"/>
    <mergeCell ref="AF6:AF9"/>
    <mergeCell ref="AG6:AG9"/>
    <mergeCell ref="AH6:AH9"/>
    <mergeCell ref="AI6:AI9"/>
    <mergeCell ref="BK6:BK9"/>
    <mergeCell ref="BL6:BL9"/>
    <mergeCell ref="BM6:BM9"/>
    <mergeCell ref="BB6:BB9"/>
    <mergeCell ref="BC6:BC9"/>
    <mergeCell ref="BD6:BD9"/>
    <mergeCell ref="BE6:BE9"/>
    <mergeCell ref="BF6:BF9"/>
    <mergeCell ref="BG6:BG9"/>
    <mergeCell ref="L10:L11"/>
    <mergeCell ref="M10:M11"/>
    <mergeCell ref="N10:N11"/>
    <mergeCell ref="O10:O11"/>
    <mergeCell ref="P10:P11"/>
    <mergeCell ref="Q10:Q11"/>
    <mergeCell ref="BH6:BH9"/>
    <mergeCell ref="BI6:BI9"/>
    <mergeCell ref="BJ6:BJ9"/>
    <mergeCell ref="AV6:AV9"/>
    <mergeCell ref="AW6:AW9"/>
    <mergeCell ref="AX6:AX9"/>
    <mergeCell ref="AY6:AY9"/>
    <mergeCell ref="AZ6:AZ9"/>
    <mergeCell ref="BA6:BA9"/>
    <mergeCell ref="AP6:AP9"/>
    <mergeCell ref="AQ6:AQ9"/>
    <mergeCell ref="AR6:AR9"/>
    <mergeCell ref="AS6:AS9"/>
    <mergeCell ref="AT6:AT9"/>
    <mergeCell ref="AU6:AU9"/>
    <mergeCell ref="AJ6:AJ9"/>
    <mergeCell ref="AK6:AK9"/>
    <mergeCell ref="AL6:AL9"/>
    <mergeCell ref="X10:X11"/>
    <mergeCell ref="Y10:Y11"/>
    <mergeCell ref="Z10:Z11"/>
    <mergeCell ref="AA10:AA11"/>
    <mergeCell ref="AB10:AB11"/>
    <mergeCell ref="AC10:AC11"/>
    <mergeCell ref="R10:R11"/>
    <mergeCell ref="S10:S11"/>
    <mergeCell ref="T10:T11"/>
    <mergeCell ref="U10:U11"/>
    <mergeCell ref="V10:V11"/>
    <mergeCell ref="W10:W11"/>
    <mergeCell ref="AJ10:AJ11"/>
    <mergeCell ref="AK10:AK11"/>
    <mergeCell ref="AL10:AL11"/>
    <mergeCell ref="AM10:AM11"/>
    <mergeCell ref="AN10:AN11"/>
    <mergeCell ref="AO10:AO11"/>
    <mergeCell ref="AD10:AD11"/>
    <mergeCell ref="AE10:AE11"/>
    <mergeCell ref="AF10:AF11"/>
    <mergeCell ref="AG10:AG11"/>
    <mergeCell ref="AH10:AH11"/>
    <mergeCell ref="AI10:AI11"/>
    <mergeCell ref="AV10:AV11"/>
    <mergeCell ref="AW10:AW11"/>
    <mergeCell ref="AX10:AX11"/>
    <mergeCell ref="AY10:AY11"/>
    <mergeCell ref="AZ10:AZ11"/>
    <mergeCell ref="BA10:BA11"/>
    <mergeCell ref="AP10:AP11"/>
    <mergeCell ref="AQ10:AQ11"/>
    <mergeCell ref="AR10:AR11"/>
    <mergeCell ref="AS10:AS11"/>
    <mergeCell ref="AT10:AT11"/>
    <mergeCell ref="AU10:AU11"/>
    <mergeCell ref="BN12:BN13"/>
    <mergeCell ref="BH10:BH11"/>
    <mergeCell ref="BI10:BI11"/>
    <mergeCell ref="BJ10:BJ11"/>
    <mergeCell ref="BK10:BK11"/>
    <mergeCell ref="BL10:BL11"/>
    <mergeCell ref="BM10:BM11"/>
    <mergeCell ref="BB10:BB11"/>
    <mergeCell ref="BC10:BC11"/>
    <mergeCell ref="BD10:BD11"/>
    <mergeCell ref="BE10:BE11"/>
    <mergeCell ref="BF10:BF11"/>
    <mergeCell ref="BG10:BG11"/>
  </mergeCells>
  <conditionalFormatting sqref="L4:BM33">
    <cfRule type="expression" dxfId="94" priority="24">
      <formula>AND(INT(MOD(INT((L$13-2)/7)+0.6,52+5/28))+1)=(INT(MOD(INT((TODAY()-2)/7)+0.6,52+5/28))+1)</formula>
    </cfRule>
  </conditionalFormatting>
  <conditionalFormatting sqref="M4:BM9">
    <cfRule type="expression" dxfId="93" priority="22">
      <formula>AND(M$6&lt;&gt;L$6)</formula>
    </cfRule>
    <cfRule type="expression" dxfId="92" priority="23">
      <formula>AND(MONTH(M$13)/2=INT(MONTH(M$13)/2))</formula>
    </cfRule>
  </conditionalFormatting>
  <conditionalFormatting sqref="M10:BM33">
    <cfRule type="expression" dxfId="91" priority="21">
      <formula>AND(M$6&lt;&gt;L$6)</formula>
    </cfRule>
  </conditionalFormatting>
  <conditionalFormatting sqref="A14:B33">
    <cfRule type="expression" dxfId="90" priority="19">
      <formula>AND($A14&lt;&gt;"",$BT14=TRUE)</formula>
    </cfRule>
    <cfRule type="expression" dxfId="89" priority="20">
      <formula>AND($A14&lt;&gt;"")</formula>
    </cfRule>
  </conditionalFormatting>
  <conditionalFormatting sqref="L12:BM13">
    <cfRule type="expression" dxfId="88" priority="18">
      <formula>AND(L$13=TODAY())</formula>
    </cfRule>
  </conditionalFormatting>
  <conditionalFormatting sqref="L4:L9">
    <cfRule type="expression" dxfId="87" priority="17">
      <formula>AND(MONTH(L$13)/2=INT(MONTH(L$13)/2))</formula>
    </cfRule>
  </conditionalFormatting>
  <conditionalFormatting sqref="C14:BM33">
    <cfRule type="expression" dxfId="86" priority="9">
      <formula>AND($A14&lt;&gt;"",$BT14=TRUE)</formula>
    </cfRule>
    <cfRule type="expression" dxfId="85" priority="16">
      <formula>AND($A14&lt;&gt;"")</formula>
    </cfRule>
  </conditionalFormatting>
  <conditionalFormatting sqref="L14:BM33">
    <cfRule type="expression" dxfId="84" priority="10">
      <formula>AND($A14="",L$13&gt;=$E14,L$13&lt;=$G14,$K14=FALSE,$H14&gt;0,L$13&lt;=$BN14)</formula>
    </cfRule>
    <cfRule type="expression" dxfId="83" priority="11">
      <formula>AND($A14="",L$13&lt;=$G14,L$13&gt;=$E14,$K14=FALSE,OR($H14&lt;&gt;"",$H14&lt;100),L$13&lt;TODAY())</formula>
    </cfRule>
    <cfRule type="expression" dxfId="82" priority="12">
      <formula>AND($A14="",L$13&lt;=$G14,L$13&gt;=$E14,$K14=FALSE)</formula>
    </cfRule>
    <cfRule type="expression" dxfId="81" priority="13">
      <formula>AND($A14="",L$13&lt;=$G14,L$13&gt;=$E14,$K14,$H14&gt;0,L$13&lt;=$BN14)</formula>
    </cfRule>
    <cfRule type="expression" dxfId="80" priority="14">
      <formula>AND($A14="",L$13&lt;=$G14,L$13&gt;=$E14,$K14,OR($H14&lt;&gt;"",$H14&lt;100),L$13&lt;TODAY())</formula>
    </cfRule>
    <cfRule type="expression" dxfId="79" priority="15">
      <formula>AND($A14="",L$13&lt;=$G14,L$13&gt;=$E14,$K14)</formula>
    </cfRule>
  </conditionalFormatting>
  <conditionalFormatting sqref="L10:BM11">
    <cfRule type="expression" dxfId="78" priority="8">
      <formula>AND((RIGHT(L$10,2)*1)/2=INT((RIGHT(L$10,2)*1)/2))</formula>
    </cfRule>
  </conditionalFormatting>
  <conditionalFormatting sqref="M10:BM11">
    <cfRule type="expression" dxfId="77" priority="7">
      <formula>AND(M$10&lt;&gt;L$10)</formula>
    </cfRule>
  </conditionalFormatting>
  <conditionalFormatting sqref="B14:B33">
    <cfRule type="dataBar" priority="6">
      <dataBar>
        <cfvo type="num" val="0"/>
        <cfvo type="num" val="100"/>
        <color rgb="FF00FF00"/>
      </dataBar>
    </cfRule>
  </conditionalFormatting>
  <conditionalFormatting sqref="H14:H33">
    <cfRule type="expression" dxfId="76" priority="2">
      <formula>AND($A14="",$E14&lt;&gt;"",TODAY()&gt;$E14,TODAY()&gt;$BN14+1,$H14&lt;100)</formula>
    </cfRule>
    <cfRule type="expression" dxfId="75" priority="3">
      <formula>AND($A14="",$E14&lt;&gt;"",$H14&lt;100,$H14&lt;&gt;"",TODAY()&lt;$G14,($BN14-TODAY())&gt;=0)</formula>
    </cfRule>
    <cfRule type="expression" dxfId="74" priority="4">
      <formula>AND($A14="",$E14&lt;&gt;"",$H14&lt;100,TODAY()&gt;$E14,TODAY()&lt;$G14,($BN14-TODAY())&lt;1)</formula>
    </cfRule>
    <cfRule type="expression" dxfId="73" priority="5">
      <formula>AND($A14="",$H14=100)</formula>
    </cfRule>
  </conditionalFormatting>
  <conditionalFormatting sqref="L4:BM13">
    <cfRule type="expression" dxfId="72" priority="1">
      <formula>AND(L$6="THIS WEEK")</formula>
    </cfRule>
  </conditionalFormatting>
  <dataValidations count="2">
    <dataValidation type="list" allowBlank="1" showInputMessage="1" showErrorMessage="1" sqref="K14:K33" xr:uid="{00000000-0002-0000-0100-000000000000}">
      <formula1>"Vrai,Faux"</formula1>
    </dataValidation>
    <dataValidation type="list" allowBlank="1" showInputMessage="1" showErrorMessage="1" sqref="D14" xr:uid="{00000000-0002-0000-0100-000001000000}">
      <formula1>_Res</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7169" r:id="rId4" name="Scroll Bar 1">
              <controlPr defaultSize="0" autoPict="0">
                <anchor moveWithCells="1">
                  <from>
                    <xdr:col>11</xdr:col>
                    <xdr:colOff>38100</xdr:colOff>
                    <xdr:row>1</xdr:row>
                    <xdr:rowOff>57150</xdr:rowOff>
                  </from>
                  <to>
                    <xdr:col>64</xdr:col>
                    <xdr:colOff>161925</xdr:colOff>
                    <xdr:row>2</xdr:row>
                    <xdr:rowOff>104775</xdr:rowOff>
                  </to>
                </anchor>
              </controlPr>
            </control>
          </mc:Choice>
        </mc:AlternateContent>
        <mc:AlternateContent xmlns:mc="http://schemas.openxmlformats.org/markup-compatibility/2006">
          <mc:Choice Requires="x14">
            <control shapeId="8151" r:id="rId5" name="CheckBoxe_1">
              <controlPr defaultSize="0" autoFill="0" autoLine="0" autoPict="0">
                <anchor moveWithCells="1">
                  <from>
                    <xdr:col>0</xdr:col>
                    <xdr:colOff>857250</xdr:colOff>
                    <xdr:row>13</xdr:row>
                    <xdr:rowOff>0</xdr:rowOff>
                  </from>
                  <to>
                    <xdr:col>1</xdr:col>
                    <xdr:colOff>104775</xdr:colOff>
                    <xdr:row>14</xdr:row>
                    <xdr:rowOff>19050</xdr:rowOff>
                  </to>
                </anchor>
              </controlPr>
            </control>
          </mc:Choice>
        </mc:AlternateContent>
        <mc:AlternateContent xmlns:mc="http://schemas.openxmlformats.org/markup-compatibility/2006">
          <mc:Choice Requires="x14">
            <control shapeId="8152" r:id="rId6" name="CheckBoxe_2">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8153" r:id="rId7" name="CheckBoxe_3">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8154" r:id="rId8" name="CheckBoxe_4">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8155" r:id="rId9" name="CheckBoxe_5">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8156" r:id="rId10" name="CheckBoxe_6">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8157" r:id="rId11" name="CheckBoxe_7">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8158" r:id="rId12" name="CheckBoxe_8">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8159" r:id="rId13" name="CheckBoxe_9">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8160" r:id="rId14" name="CheckBoxe_10">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8161" r:id="rId15" name="CheckBoxe_11">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8162" r:id="rId16" name="CheckBoxe_12">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8163" r:id="rId17" name="CheckBoxe_1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8164" r:id="rId18" name="CheckBoxe_14">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8165" r:id="rId19" name="CheckBoxe_15">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8166" r:id="rId20" name="CheckBoxe_16">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8167" r:id="rId21" name="CheckBoxe_17">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8168" r:id="rId22" name="CheckBoxe_18">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8169" r:id="rId23" name="CheckBoxe_19">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8170" r:id="rId24" name="CheckBoxe_20">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
  <dimension ref="A1:BU33"/>
  <sheetViews>
    <sheetView showGridLines="0" tabSelected="1" zoomScaleNormal="100" workbookViewId="0">
      <pane xSplit="11" ySplit="13" topLeftCell="L14" activePane="bottomRight" state="frozen"/>
      <selection activeCell="K15" sqref="K15"/>
      <selection pane="topRight" activeCell="K15" sqref="K15"/>
      <selection pane="bottomLeft" activeCell="K15" sqref="K15"/>
      <selection pane="bottomRight" activeCell="AV3" sqref="AV3"/>
    </sheetView>
  </sheetViews>
  <sheetFormatPr baseColWidth="10" defaultColWidth="0" defaultRowHeight="15" x14ac:dyDescent="0.25"/>
  <cols>
    <col min="1" max="1" width="15.7109375" customWidth="1"/>
    <col min="2" max="2" width="9.28515625" customWidth="1"/>
    <col min="3" max="3" width="14.28515625" customWidth="1"/>
    <col min="4" max="4" width="12.85546875" customWidth="1"/>
    <col min="5" max="5" width="11.42578125" style="32" customWidth="1"/>
    <col min="6" max="6" width="6.42578125" customWidth="1"/>
    <col min="7" max="7" width="11.42578125" style="32" customWidth="1"/>
    <col min="8" max="9" width="4.28515625" customWidth="1"/>
    <col min="10" max="11" width="7.140625" customWidth="1"/>
    <col min="12" max="65" width="3" customWidth="1"/>
    <col min="66" max="67" width="14.85546875" hidden="1" customWidth="1"/>
    <col min="68" max="68" width="5.7109375" hidden="1" customWidth="1"/>
    <col min="69" max="69" width="22.28515625" hidden="1" customWidth="1"/>
    <col min="70" max="72" width="8.5703125" hidden="1" customWidth="1"/>
    <col min="73" max="73" width="17" hidden="1" customWidth="1"/>
    <col min="74" max="16384" width="11.42578125" hidden="1"/>
  </cols>
  <sheetData>
    <row r="1" spans="1:73" ht="15" hidden="1" customHeight="1" x14ac:dyDescent="0.25">
      <c r="L1" s="24">
        <f t="array" aca="1" ref="L1" ca="1">IF(OR(TEXT(WEEKDAY(L$13),"JJJJ")=Jours_chômés,L$13=Fériés),0,1)</f>
        <v>1</v>
      </c>
      <c r="M1" s="24">
        <f t="array" aca="1" ref="M1" ca="1">IF(OR(TEXT(WEEKDAY(M$13),"JJJJ")=Jours_chômés,M$13=Fériés),0,1)</f>
        <v>1</v>
      </c>
      <c r="N1" s="24">
        <f t="array" aca="1" ref="N1" ca="1">IF(OR(TEXT(WEEKDAY(N$13),"JJJJ")=Jours_chômés,N$13=Fériés),0,1)</f>
        <v>0</v>
      </c>
      <c r="O1" s="24">
        <f t="array" aca="1" ref="O1" ca="1">IF(OR(TEXT(WEEKDAY(O$13),"JJJJ")=Jours_chômés,O$13=Fériés),0,1)</f>
        <v>0</v>
      </c>
      <c r="P1" s="24">
        <f t="array" aca="1" ref="P1" ca="1">IF(OR(TEXT(WEEKDAY(P$13),"JJJJ")=Jours_chômés,P$13=Fériés),0,1)</f>
        <v>1</v>
      </c>
      <c r="Q1" s="24">
        <f t="array" aca="1" ref="Q1" ca="1">IF(OR(TEXT(WEEKDAY(Q$13),"JJJJ")=Jours_chômés,Q$13=Fériés),0,1)</f>
        <v>1</v>
      </c>
      <c r="R1" s="24">
        <f t="array" aca="1" ref="R1" ca="1">IF(OR(TEXT(WEEKDAY(R$13),"JJJJ")=Jours_chômés,R$13=Fériés),0,1)</f>
        <v>1</v>
      </c>
      <c r="S1" s="24">
        <f t="array" aca="1" ref="S1" ca="1">IF(OR(TEXT(WEEKDAY(S$13),"JJJJ")=Jours_chômés,S$13=Fériés),0,1)</f>
        <v>1</v>
      </c>
      <c r="T1" s="24">
        <f t="array" aca="1" ref="T1" ca="1">IF(OR(TEXT(WEEKDAY(T$13),"JJJJ")=Jours_chômés,T$13=Fériés),0,1)</f>
        <v>1</v>
      </c>
      <c r="U1" s="24">
        <f t="array" aca="1" ref="U1" ca="1">IF(OR(TEXT(WEEKDAY(U$13),"JJJJ")=Jours_chômés,U$13=Fériés),0,1)</f>
        <v>0</v>
      </c>
      <c r="V1" s="24">
        <f t="array" aca="1" ref="V1" ca="1">IF(OR(TEXT(WEEKDAY(V$13),"JJJJ")=Jours_chômés,V$13=Fériés),0,1)</f>
        <v>0</v>
      </c>
      <c r="W1" s="24">
        <f t="array" aca="1" ref="W1" ca="1">IF(OR(TEXT(WEEKDAY(W$13),"JJJJ")=Jours_chômés,W$13=Fériés),0,1)</f>
        <v>1</v>
      </c>
      <c r="X1" s="24">
        <f t="array" aca="1" ref="X1" ca="1">IF(OR(TEXT(WEEKDAY(X$13),"JJJJ")=Jours_chômés,X$13=Fériés),0,1)</f>
        <v>1</v>
      </c>
      <c r="Y1" s="24">
        <f t="array" aca="1" ref="Y1" ca="1">IF(OR(TEXT(WEEKDAY(Y$13),"JJJJ")=Jours_chômés,Y$13=Fériés),0,1)</f>
        <v>1</v>
      </c>
      <c r="Z1" s="24">
        <f t="array" aca="1" ref="Z1" ca="1">IF(OR(TEXT(WEEKDAY(Z$13),"JJJJ")=Jours_chômés,Z$13=Fériés),0,1)</f>
        <v>1</v>
      </c>
      <c r="AA1" s="24">
        <f t="array" aca="1" ref="AA1" ca="1">IF(OR(TEXT(WEEKDAY(AA$13),"JJJJ")=Jours_chômés,AA$13=Fériés),0,1)</f>
        <v>1</v>
      </c>
      <c r="AB1" s="24">
        <f t="array" aca="1" ref="AB1" ca="1">IF(OR(TEXT(WEEKDAY(AB$13),"JJJJ")=Jours_chômés,AB$13=Fériés),0,1)</f>
        <v>0</v>
      </c>
      <c r="AC1" s="24">
        <f t="array" aca="1" ref="AC1" ca="1">IF(OR(TEXT(WEEKDAY(AC$13),"JJJJ")=Jours_chômés,AC$13=Fériés),0,1)</f>
        <v>0</v>
      </c>
      <c r="AD1" s="24">
        <f t="array" aca="1" ref="AD1" ca="1">IF(OR(TEXT(WEEKDAY(AD$13),"JJJJ")=Jours_chômés,AD$13=Fériés),0,1)</f>
        <v>1</v>
      </c>
      <c r="AE1" s="24">
        <f t="array" aca="1" ref="AE1" ca="1">IF(OR(TEXT(WEEKDAY(AE$13),"JJJJ")=Jours_chômés,AE$13=Fériés),0,1)</f>
        <v>1</v>
      </c>
      <c r="AF1" s="24">
        <f t="array" aca="1" ref="AF1" ca="1">IF(OR(TEXT(WEEKDAY(AF$13),"JJJJ")=Jours_chômés,AF$13=Fériés),0,1)</f>
        <v>1</v>
      </c>
      <c r="AG1" s="24">
        <f t="array" aca="1" ref="AG1" ca="1">IF(OR(TEXT(WEEKDAY(AG$13),"JJJJ")=Jours_chômés,AG$13=Fériés),0,1)</f>
        <v>1</v>
      </c>
      <c r="AH1" s="24">
        <f t="array" aca="1" ref="AH1" ca="1">IF(OR(TEXT(WEEKDAY(AH$13),"JJJJ")=Jours_chômés,AH$13=Fériés),0,1)</f>
        <v>1</v>
      </c>
      <c r="AI1" s="24">
        <f t="array" aca="1" ref="AI1" ca="1">IF(OR(TEXT(WEEKDAY(AI$13),"JJJJ")=Jours_chômés,AI$13=Fériés),0,1)</f>
        <v>0</v>
      </c>
      <c r="AJ1" s="24">
        <f t="array" aca="1" ref="AJ1" ca="1">IF(OR(TEXT(WEEKDAY(AJ$13),"JJJJ")=Jours_chômés,AJ$13=Fériés),0,1)</f>
        <v>0</v>
      </c>
      <c r="AK1" s="24">
        <f t="array" aca="1" ref="AK1" ca="1">IF(OR(TEXT(WEEKDAY(AK$13),"JJJJ")=Jours_chômés,AK$13=Fériés),0,1)</f>
        <v>0</v>
      </c>
      <c r="AL1" s="24">
        <f t="array" aca="1" ref="AL1" ca="1">IF(OR(TEXT(WEEKDAY(AL$13),"JJJJ")=Jours_chômés,AL$13=Fériés),0,1)</f>
        <v>1</v>
      </c>
      <c r="AM1" s="24">
        <f t="array" aca="1" ref="AM1" ca="1">IF(OR(TEXT(WEEKDAY(AM$13),"JJJJ")=Jours_chômés,AM$13=Fériés),0,1)</f>
        <v>1</v>
      </c>
      <c r="AN1" s="24">
        <f t="array" aca="1" ref="AN1" ca="1">IF(OR(TEXT(WEEKDAY(AN$13),"JJJJ")=Jours_chômés,AN$13=Fériés),0,1)</f>
        <v>1</v>
      </c>
      <c r="AO1" s="24">
        <f t="array" aca="1" ref="AO1" ca="1">IF(OR(TEXT(WEEKDAY(AO$13),"JJJJ")=Jours_chômés,AO$13=Fériés),0,1)</f>
        <v>1</v>
      </c>
      <c r="AP1" s="24">
        <f t="array" aca="1" ref="AP1" ca="1">IF(OR(TEXT(WEEKDAY(AP$13),"JJJJ")=Jours_chômés,AP$13=Fériés),0,1)</f>
        <v>0</v>
      </c>
      <c r="AQ1" s="24">
        <f t="array" aca="1" ref="AQ1" ca="1">IF(OR(TEXT(WEEKDAY(AQ$13),"JJJJ")=Jours_chômés,AQ$13=Fériés),0,1)</f>
        <v>0</v>
      </c>
      <c r="AR1" s="24">
        <f t="array" aca="1" ref="AR1" ca="1">IF(OR(TEXT(WEEKDAY(AR$13),"JJJJ")=Jours_chômés,AR$13=Fériés),0,1)</f>
        <v>0</v>
      </c>
      <c r="AS1" s="24">
        <f t="array" aca="1" ref="AS1" ca="1">IF(OR(TEXT(WEEKDAY(AS$13),"JJJJ")=Jours_chômés,AS$13=Fériés),0,1)</f>
        <v>1</v>
      </c>
      <c r="AT1" s="24">
        <f t="array" aca="1" ref="AT1" ca="1">IF(OR(TEXT(WEEKDAY(AT$13),"JJJJ")=Jours_chômés,AT$13=Fériés),0,1)</f>
        <v>1</v>
      </c>
      <c r="AU1" s="24">
        <f t="array" aca="1" ref="AU1" ca="1">IF(OR(TEXT(WEEKDAY(AU$13),"JJJJ")=Jours_chômés,AU$13=Fériés),0,1)</f>
        <v>1</v>
      </c>
      <c r="AV1" s="24">
        <f t="array" aca="1" ref="AV1" ca="1">IF(OR(TEXT(WEEKDAY(AV$13),"JJJJ")=Jours_chômés,AV$13=Fériés),0,1)</f>
        <v>1</v>
      </c>
      <c r="AW1" s="24">
        <f t="array" aca="1" ref="AW1" ca="1">IF(OR(TEXT(WEEKDAY(AW$13),"JJJJ")=Jours_chômés,AW$13=Fériés),0,1)</f>
        <v>0</v>
      </c>
      <c r="AX1" s="24">
        <f t="array" aca="1" ref="AX1" ca="1">IF(OR(TEXT(WEEKDAY(AX$13),"JJJJ")=Jours_chômés,AX$13=Fériés),0,1)</f>
        <v>0</v>
      </c>
      <c r="AY1" s="24">
        <f t="array" aca="1" ref="AY1" ca="1">IF(OR(TEXT(WEEKDAY(AY$13),"JJJJ")=Jours_chômés,AY$13=Fériés),0,1)</f>
        <v>1</v>
      </c>
      <c r="AZ1" s="24">
        <f t="array" aca="1" ref="AZ1" ca="1">IF(OR(TEXT(WEEKDAY(AZ$13),"JJJJ")=Jours_chômés,AZ$13=Fériés),0,1)</f>
        <v>1</v>
      </c>
      <c r="BA1" s="24">
        <f t="array" aca="1" ref="BA1" ca="1">IF(OR(TEXT(WEEKDAY(BA$13),"JJJJ")=Jours_chômés,BA$13=Fériés),0,1)</f>
        <v>1</v>
      </c>
      <c r="BB1" s="24">
        <f t="array" aca="1" ref="BB1" ca="1">IF(OR(TEXT(WEEKDAY(BB$13),"JJJJ")=Jours_chômés,BB$13=Fériés),0,1)</f>
        <v>1</v>
      </c>
      <c r="BC1" s="24">
        <f t="array" aca="1" ref="BC1" ca="1">IF(OR(TEXT(WEEKDAY(BC$13),"JJJJ")=Jours_chômés,BC$13=Fériés),0,1)</f>
        <v>1</v>
      </c>
      <c r="BD1" s="24">
        <f t="array" aca="1" ref="BD1" ca="1">IF(OR(TEXT(WEEKDAY(BD$13),"JJJJ")=Jours_chômés,BD$13=Fériés),0,1)</f>
        <v>0</v>
      </c>
      <c r="BE1" s="24">
        <f t="array" aca="1" ref="BE1" ca="1">IF(OR(TEXT(WEEKDAY(BE$13),"JJJJ")=Jours_chômés,BE$13=Fériés),0,1)</f>
        <v>0</v>
      </c>
      <c r="BF1" s="24">
        <f t="array" aca="1" ref="BF1" ca="1">IF(OR(TEXT(WEEKDAY(BF$13),"JJJJ")=Jours_chômés,BF$13=Fériés),0,1)</f>
        <v>1</v>
      </c>
      <c r="BG1" s="24">
        <f t="array" aca="1" ref="BG1" ca="1">IF(OR(TEXT(WEEKDAY(BG$13),"JJJJ")=Jours_chômés,BG$13=Fériés),0,1)</f>
        <v>1</v>
      </c>
      <c r="BH1" s="24">
        <f t="array" aca="1" ref="BH1" ca="1">IF(OR(TEXT(WEEKDAY(BH$13),"JJJJ")=Jours_chômés,BH$13=Fériés),0,1)</f>
        <v>1</v>
      </c>
      <c r="BI1" s="24">
        <f t="array" aca="1" ref="BI1" ca="1">IF(OR(TEXT(WEEKDAY(BI$13),"JJJJ")=Jours_chômés,BI$13=Fériés),0,1)</f>
        <v>1</v>
      </c>
      <c r="BJ1" s="24">
        <f t="array" aca="1" ref="BJ1" ca="1">IF(OR(TEXT(WEEKDAY(BJ$13),"JJJJ")=Jours_chômés,BJ$13=Fériés),0,1)</f>
        <v>1</v>
      </c>
      <c r="BK1" s="24">
        <f t="array" aca="1" ref="BK1" ca="1">IF(OR(TEXT(WEEKDAY(BK$13),"JJJJ")=Jours_chômés,BK$13=Fériés),0,1)</f>
        <v>0</v>
      </c>
      <c r="BL1" s="24">
        <f t="array" aca="1" ref="BL1" ca="1">IF(OR(TEXT(WEEKDAY(BL$13),"JJJJ")=Jours_chômés,BL$13=Fériés),0,1)</f>
        <v>0</v>
      </c>
      <c r="BM1" s="24">
        <f t="array" aca="1" ref="BM1" ca="1">IF(OR(TEXT(WEEKDAY(BM$13),"JJJJ")=Jours_chômés,BM$13=Fériés),0,1)</f>
        <v>1</v>
      </c>
      <c r="BN1" s="87">
        <f>MIN(E:E)</f>
        <v>42999</v>
      </c>
      <c r="BO1" s="87">
        <f>MAX(G:G)</f>
        <v>43119</v>
      </c>
    </row>
    <row r="2" spans="1:73" ht="15" customHeight="1" x14ac:dyDescent="0.25">
      <c r="A2" s="125" t="s">
        <v>44</v>
      </c>
      <c r="B2" s="126"/>
      <c r="C2" s="126"/>
      <c r="D2" s="126"/>
      <c r="E2" s="126"/>
      <c r="F2" s="126"/>
      <c r="G2" s="126"/>
      <c r="H2" s="126"/>
      <c r="I2" s="126"/>
      <c r="J2" s="126"/>
      <c r="K2" s="127"/>
      <c r="L2" s="26"/>
      <c r="M2" s="27"/>
      <c r="N2" s="27"/>
      <c r="O2" s="27"/>
      <c r="P2" s="27"/>
      <c r="Q2" s="27"/>
      <c r="R2" s="27"/>
      <c r="S2" s="27"/>
      <c r="T2" s="27"/>
      <c r="U2" s="27"/>
      <c r="V2" s="27"/>
      <c r="W2" s="27"/>
      <c r="X2" s="27"/>
      <c r="Y2" s="27"/>
      <c r="Z2" s="27"/>
      <c r="AA2" s="27"/>
      <c r="AB2" s="27"/>
      <c r="AC2" s="27"/>
      <c r="AD2" s="27"/>
      <c r="AE2" s="27"/>
      <c r="AF2" s="27"/>
      <c r="AG2" s="27"/>
      <c r="AH2" s="27"/>
      <c r="AI2" s="27"/>
      <c r="AJ2" s="27"/>
      <c r="AK2" s="27"/>
      <c r="AL2" s="27"/>
      <c r="AM2" s="27"/>
      <c r="AN2" s="27"/>
      <c r="AO2" s="27"/>
      <c r="AP2" s="27"/>
      <c r="AQ2" s="27"/>
      <c r="AR2" s="27"/>
      <c r="AS2" s="27"/>
      <c r="AT2" s="27"/>
      <c r="AU2" s="27"/>
      <c r="AV2" s="27"/>
      <c r="AW2" s="27"/>
      <c r="AX2" s="27"/>
      <c r="AY2" s="27"/>
      <c r="AZ2" s="27"/>
      <c r="BA2" s="27"/>
      <c r="BB2" s="27"/>
      <c r="BC2" s="27"/>
      <c r="BD2" s="27"/>
      <c r="BE2" s="27"/>
      <c r="BF2" s="27"/>
      <c r="BG2" s="27"/>
      <c r="BH2" s="27"/>
      <c r="BI2" s="27"/>
      <c r="BJ2" s="27"/>
      <c r="BK2" s="27"/>
      <c r="BL2" s="27"/>
      <c r="BM2" s="28"/>
      <c r="BN2" s="90"/>
      <c r="BO2" s="91"/>
    </row>
    <row r="3" spans="1:73" ht="15" customHeight="1" x14ac:dyDescent="0.25">
      <c r="A3" s="128"/>
      <c r="B3" s="129"/>
      <c r="C3" s="129"/>
      <c r="D3" s="129"/>
      <c r="E3" s="129"/>
      <c r="F3" s="129"/>
      <c r="G3" s="129"/>
      <c r="H3" s="129"/>
      <c r="I3" s="129"/>
      <c r="J3" s="129"/>
      <c r="K3" s="130"/>
      <c r="L3" s="29"/>
      <c r="M3" s="30"/>
      <c r="N3" s="30"/>
      <c r="O3" s="30"/>
      <c r="P3" s="30"/>
      <c r="Q3" s="30"/>
      <c r="R3" s="30"/>
      <c r="S3" s="30"/>
      <c r="T3" s="30"/>
      <c r="U3" s="30"/>
      <c r="V3" s="30"/>
      <c r="W3" s="30"/>
      <c r="X3" s="30"/>
      <c r="Y3" s="30"/>
      <c r="Z3" s="30"/>
      <c r="AA3" s="30"/>
      <c r="AB3" s="30"/>
      <c r="AC3" s="30"/>
      <c r="AD3" s="30"/>
      <c r="AE3" s="30"/>
      <c r="AF3" s="30"/>
      <c r="AG3" s="30"/>
      <c r="AH3" s="30"/>
      <c r="AI3" s="30"/>
      <c r="AJ3" s="30"/>
      <c r="AK3" s="30"/>
      <c r="AL3" s="30"/>
      <c r="AM3" s="30"/>
      <c r="AN3" s="30"/>
      <c r="AO3" s="30"/>
      <c r="AP3" s="30"/>
      <c r="AQ3" s="30"/>
      <c r="AR3" s="30"/>
      <c r="AS3" s="30"/>
      <c r="AT3" s="30"/>
      <c r="AU3" s="30"/>
      <c r="AV3" s="30"/>
      <c r="AW3" s="30"/>
      <c r="AX3" s="30"/>
      <c r="AY3" s="30"/>
      <c r="AZ3" s="30"/>
      <c r="BA3" s="30"/>
      <c r="BB3" s="30"/>
      <c r="BC3" s="30"/>
      <c r="BD3" s="30"/>
      <c r="BE3" s="30"/>
      <c r="BF3" s="30"/>
      <c r="BG3" s="30"/>
      <c r="BH3" s="30"/>
      <c r="BI3" s="30"/>
      <c r="BJ3" s="30"/>
      <c r="BK3" s="30"/>
      <c r="BL3" s="30"/>
      <c r="BM3" s="31"/>
    </row>
    <row r="4" spans="1:73" ht="15" customHeight="1" x14ac:dyDescent="0.25">
      <c r="A4" s="57" t="s">
        <v>51</v>
      </c>
      <c r="B4" s="55"/>
      <c r="C4" s="56"/>
      <c r="D4" s="58" t="s">
        <v>52</v>
      </c>
      <c r="E4" s="120"/>
      <c r="F4" s="120"/>
      <c r="G4" s="120"/>
      <c r="H4" s="120"/>
      <c r="I4" s="120"/>
      <c r="J4" s="120"/>
      <c r="K4" s="121"/>
      <c r="L4" s="122">
        <f ca="1">IF(L6="TO DAY","",YEAR(L13))</f>
        <v>2017</v>
      </c>
      <c r="M4" s="104">
        <f t="shared" ref="M4:BM4" ca="1" si="0">IF(M6="TO DAY","",YEAR(M13))</f>
        <v>2017</v>
      </c>
      <c r="N4" s="104">
        <f t="shared" ca="1" si="0"/>
        <v>2017</v>
      </c>
      <c r="O4" s="104">
        <f t="shared" ca="1" si="0"/>
        <v>2017</v>
      </c>
      <c r="P4" s="104">
        <f t="shared" ca="1" si="0"/>
        <v>2017</v>
      </c>
      <c r="Q4" s="104">
        <f t="shared" ca="1" si="0"/>
        <v>2017</v>
      </c>
      <c r="R4" s="104">
        <f t="shared" ca="1" si="0"/>
        <v>2017</v>
      </c>
      <c r="S4" s="104">
        <f t="shared" ca="1" si="0"/>
        <v>2017</v>
      </c>
      <c r="T4" s="104">
        <f t="shared" ca="1" si="0"/>
        <v>2017</v>
      </c>
      <c r="U4" s="104">
        <f t="shared" ca="1" si="0"/>
        <v>2017</v>
      </c>
      <c r="V4" s="104">
        <f t="shared" ca="1" si="0"/>
        <v>2017</v>
      </c>
      <c r="W4" s="104">
        <f t="shared" ca="1" si="0"/>
        <v>2017</v>
      </c>
      <c r="X4" s="104">
        <f t="shared" ca="1" si="0"/>
        <v>2017</v>
      </c>
      <c r="Y4" s="104">
        <f t="shared" ca="1" si="0"/>
        <v>2017</v>
      </c>
      <c r="Z4" s="104">
        <f t="shared" ca="1" si="0"/>
        <v>2017</v>
      </c>
      <c r="AA4" s="104">
        <f t="shared" ca="1" si="0"/>
        <v>2017</v>
      </c>
      <c r="AB4" s="104">
        <f t="shared" ca="1" si="0"/>
        <v>2017</v>
      </c>
      <c r="AC4" s="104">
        <f t="shared" ca="1" si="0"/>
        <v>2017</v>
      </c>
      <c r="AD4" s="104">
        <f t="shared" ca="1" si="0"/>
        <v>2017</v>
      </c>
      <c r="AE4" s="104">
        <f t="shared" ca="1" si="0"/>
        <v>2017</v>
      </c>
      <c r="AF4" s="104">
        <f t="shared" ca="1" si="0"/>
        <v>2017</v>
      </c>
      <c r="AG4" s="104">
        <f t="shared" ca="1" si="0"/>
        <v>2017</v>
      </c>
      <c r="AH4" s="104">
        <f t="shared" ca="1" si="0"/>
        <v>2017</v>
      </c>
      <c r="AI4" s="104">
        <f t="shared" ca="1" si="0"/>
        <v>2017</v>
      </c>
      <c r="AJ4" s="104">
        <f t="shared" ca="1" si="0"/>
        <v>2017</v>
      </c>
      <c r="AK4" s="104">
        <f t="shared" ca="1" si="0"/>
        <v>2017</v>
      </c>
      <c r="AL4" s="104">
        <f t="shared" ca="1" si="0"/>
        <v>2017</v>
      </c>
      <c r="AM4" s="104">
        <f t="shared" ca="1" si="0"/>
        <v>2017</v>
      </c>
      <c r="AN4" s="104">
        <f t="shared" ca="1" si="0"/>
        <v>2017</v>
      </c>
      <c r="AO4" s="104">
        <f t="shared" ca="1" si="0"/>
        <v>2017</v>
      </c>
      <c r="AP4" s="104">
        <f t="shared" ca="1" si="0"/>
        <v>2017</v>
      </c>
      <c r="AQ4" s="104">
        <f t="shared" ca="1" si="0"/>
        <v>2017</v>
      </c>
      <c r="AR4" s="104">
        <f t="shared" ca="1" si="0"/>
        <v>2018</v>
      </c>
      <c r="AS4" s="104">
        <f t="shared" ca="1" si="0"/>
        <v>2018</v>
      </c>
      <c r="AT4" s="104">
        <f t="shared" ca="1" si="0"/>
        <v>2018</v>
      </c>
      <c r="AU4" s="104">
        <f t="shared" ca="1" si="0"/>
        <v>2018</v>
      </c>
      <c r="AV4" s="104">
        <f t="shared" ca="1" si="0"/>
        <v>2018</v>
      </c>
      <c r="AW4" s="104">
        <f t="shared" ca="1" si="0"/>
        <v>2018</v>
      </c>
      <c r="AX4" s="104">
        <f t="shared" ca="1" si="0"/>
        <v>2018</v>
      </c>
      <c r="AY4" s="104">
        <f t="shared" ca="1" si="0"/>
        <v>2018</v>
      </c>
      <c r="AZ4" s="104">
        <f t="shared" ca="1" si="0"/>
        <v>2018</v>
      </c>
      <c r="BA4" s="104">
        <f t="shared" ca="1" si="0"/>
        <v>2018</v>
      </c>
      <c r="BB4" s="104">
        <f t="shared" ca="1" si="0"/>
        <v>2018</v>
      </c>
      <c r="BC4" s="104">
        <f t="shared" ca="1" si="0"/>
        <v>2018</v>
      </c>
      <c r="BD4" s="104">
        <f t="shared" ca="1" si="0"/>
        <v>2018</v>
      </c>
      <c r="BE4" s="104">
        <f t="shared" ca="1" si="0"/>
        <v>2018</v>
      </c>
      <c r="BF4" s="104">
        <f t="shared" ca="1" si="0"/>
        <v>2018</v>
      </c>
      <c r="BG4" s="104">
        <f t="shared" ca="1" si="0"/>
        <v>2018</v>
      </c>
      <c r="BH4" s="104">
        <f t="shared" ca="1" si="0"/>
        <v>2018</v>
      </c>
      <c r="BI4" s="104">
        <f t="shared" ca="1" si="0"/>
        <v>2018</v>
      </c>
      <c r="BJ4" s="104">
        <f t="shared" ca="1" si="0"/>
        <v>2018</v>
      </c>
      <c r="BK4" s="104">
        <f t="shared" ca="1" si="0"/>
        <v>2018</v>
      </c>
      <c r="BL4" s="104">
        <f t="shared" ca="1" si="0"/>
        <v>2018</v>
      </c>
      <c r="BM4" s="105">
        <f t="shared" ca="1" si="0"/>
        <v>2018</v>
      </c>
    </row>
    <row r="5" spans="1:73" ht="15" customHeight="1" x14ac:dyDescent="0.25">
      <c r="A5" s="106" t="s">
        <v>42</v>
      </c>
      <c r="B5" s="107"/>
      <c r="C5" s="107"/>
      <c r="D5" s="107"/>
      <c r="E5" s="107"/>
      <c r="F5" s="107"/>
      <c r="G5" s="107"/>
      <c r="H5" s="107"/>
      <c r="I5" s="107"/>
      <c r="J5" s="107"/>
      <c r="K5" s="108"/>
      <c r="L5" s="112"/>
      <c r="M5" s="100"/>
      <c r="N5" s="100"/>
      <c r="O5" s="100"/>
      <c r="P5" s="100"/>
      <c r="Q5" s="100"/>
      <c r="R5" s="100"/>
      <c r="S5" s="100"/>
      <c r="T5" s="100"/>
      <c r="U5" s="100"/>
      <c r="V5" s="100"/>
      <c r="W5" s="100"/>
      <c r="X5" s="100"/>
      <c r="Y5" s="100"/>
      <c r="Z5" s="100"/>
      <c r="AA5" s="100"/>
      <c r="AB5" s="100"/>
      <c r="AC5" s="100"/>
      <c r="AD5" s="100"/>
      <c r="AE5" s="100"/>
      <c r="AF5" s="100"/>
      <c r="AG5" s="100"/>
      <c r="AH5" s="100"/>
      <c r="AI5" s="100"/>
      <c r="AJ5" s="100"/>
      <c r="AK5" s="100"/>
      <c r="AL5" s="100"/>
      <c r="AM5" s="100"/>
      <c r="AN5" s="100"/>
      <c r="AO5" s="100"/>
      <c r="AP5" s="100"/>
      <c r="AQ5" s="100"/>
      <c r="AR5" s="100"/>
      <c r="AS5" s="100"/>
      <c r="AT5" s="100"/>
      <c r="AU5" s="100"/>
      <c r="AV5" s="100"/>
      <c r="AW5" s="100"/>
      <c r="AX5" s="100"/>
      <c r="AY5" s="100"/>
      <c r="AZ5" s="100"/>
      <c r="BA5" s="100"/>
      <c r="BB5" s="100"/>
      <c r="BC5" s="100"/>
      <c r="BD5" s="100"/>
      <c r="BE5" s="100"/>
      <c r="BF5" s="100"/>
      <c r="BG5" s="100"/>
      <c r="BH5" s="100"/>
      <c r="BI5" s="100"/>
      <c r="BJ5" s="100"/>
      <c r="BK5" s="100"/>
      <c r="BL5" s="100"/>
      <c r="BM5" s="102"/>
    </row>
    <row r="6" spans="1:73" ht="15" customHeight="1" x14ac:dyDescent="0.25">
      <c r="A6" s="131"/>
      <c r="B6" s="132"/>
      <c r="C6" s="132"/>
      <c r="D6" s="132"/>
      <c r="E6" s="132"/>
      <c r="F6" s="132"/>
      <c r="G6" s="132"/>
      <c r="H6" s="132"/>
      <c r="I6" s="132"/>
      <c r="J6" s="132"/>
      <c r="K6" s="133"/>
      <c r="L6" s="112" t="str">
        <f ca="1">IF(L$13=TODAY(),"TO DAY",PROPER(TEXT(_DD+_SD,"MMMM")))</f>
        <v>Novembre</v>
      </c>
      <c r="M6" s="100" t="str">
        <f t="shared" ref="M6:AR6" ca="1" si="1">IF(M$13=TODAY(),"TO DAY",PROPER(TEXT(_DD+_SD+COLUMN()-12,"MMMM")))</f>
        <v>Décembre</v>
      </c>
      <c r="N6" s="100" t="str">
        <f t="shared" ca="1" si="1"/>
        <v>Décembre</v>
      </c>
      <c r="O6" s="100" t="str">
        <f t="shared" ca="1" si="1"/>
        <v>Décembre</v>
      </c>
      <c r="P6" s="100" t="str">
        <f t="shared" ca="1" si="1"/>
        <v>Décembre</v>
      </c>
      <c r="Q6" s="100" t="str">
        <f t="shared" ca="1" si="1"/>
        <v>Décembre</v>
      </c>
      <c r="R6" s="100" t="str">
        <f t="shared" ca="1" si="1"/>
        <v>Décembre</v>
      </c>
      <c r="S6" s="100" t="str">
        <f t="shared" ca="1" si="1"/>
        <v>Décembre</v>
      </c>
      <c r="T6" s="100" t="str">
        <f t="shared" ca="1" si="1"/>
        <v>Décembre</v>
      </c>
      <c r="U6" s="100" t="str">
        <f t="shared" ca="1" si="1"/>
        <v>Décembre</v>
      </c>
      <c r="V6" s="100" t="str">
        <f t="shared" ca="1" si="1"/>
        <v>Décembre</v>
      </c>
      <c r="W6" s="100" t="str">
        <f t="shared" ca="1" si="1"/>
        <v>Décembre</v>
      </c>
      <c r="X6" s="100" t="str">
        <f t="shared" ca="1" si="1"/>
        <v>Décembre</v>
      </c>
      <c r="Y6" s="100" t="str">
        <f t="shared" ca="1" si="1"/>
        <v>Décembre</v>
      </c>
      <c r="Z6" s="100" t="str">
        <f t="shared" ca="1" si="1"/>
        <v>Décembre</v>
      </c>
      <c r="AA6" s="100" t="str">
        <f t="shared" ca="1" si="1"/>
        <v>Décembre</v>
      </c>
      <c r="AB6" s="100" t="str">
        <f t="shared" ca="1" si="1"/>
        <v>Décembre</v>
      </c>
      <c r="AC6" s="100" t="str">
        <f t="shared" ca="1" si="1"/>
        <v>Décembre</v>
      </c>
      <c r="AD6" s="100" t="str">
        <f t="shared" ca="1" si="1"/>
        <v>Décembre</v>
      </c>
      <c r="AE6" s="100" t="str">
        <f t="shared" ca="1" si="1"/>
        <v>Décembre</v>
      </c>
      <c r="AF6" s="100" t="str">
        <f t="shared" ca="1" si="1"/>
        <v>Décembre</v>
      </c>
      <c r="AG6" s="100" t="str">
        <f t="shared" ca="1" si="1"/>
        <v>Décembre</v>
      </c>
      <c r="AH6" s="100" t="str">
        <f t="shared" ca="1" si="1"/>
        <v>Décembre</v>
      </c>
      <c r="AI6" s="100" t="str">
        <f t="shared" ca="1" si="1"/>
        <v>Décembre</v>
      </c>
      <c r="AJ6" s="100" t="str">
        <f t="shared" ca="1" si="1"/>
        <v>Décembre</v>
      </c>
      <c r="AK6" s="100" t="str">
        <f t="shared" ca="1" si="1"/>
        <v>Décembre</v>
      </c>
      <c r="AL6" s="100" t="str">
        <f t="shared" ca="1" si="1"/>
        <v>Décembre</v>
      </c>
      <c r="AM6" s="100" t="str">
        <f t="shared" ca="1" si="1"/>
        <v>Décembre</v>
      </c>
      <c r="AN6" s="100" t="str">
        <f t="shared" ca="1" si="1"/>
        <v>Décembre</v>
      </c>
      <c r="AO6" s="100" t="str">
        <f t="shared" ca="1" si="1"/>
        <v>Décembre</v>
      </c>
      <c r="AP6" s="100" t="str">
        <f t="shared" ca="1" si="1"/>
        <v>Décembre</v>
      </c>
      <c r="AQ6" s="100" t="str">
        <f t="shared" ca="1" si="1"/>
        <v>Décembre</v>
      </c>
      <c r="AR6" s="100" t="str">
        <f t="shared" ca="1" si="1"/>
        <v>Janvier</v>
      </c>
      <c r="AS6" s="100" t="str">
        <f t="shared" ref="AS6:BM6" ca="1" si="2">IF(AS$13=TODAY(),"TO DAY",PROPER(TEXT(_DD+_SD+COLUMN()-12,"MMMM")))</f>
        <v>Janvier</v>
      </c>
      <c r="AT6" s="100" t="str">
        <f t="shared" ca="1" si="2"/>
        <v>Janvier</v>
      </c>
      <c r="AU6" s="100" t="str">
        <f t="shared" ca="1" si="2"/>
        <v>Janvier</v>
      </c>
      <c r="AV6" s="100" t="str">
        <f t="shared" ca="1" si="2"/>
        <v>Janvier</v>
      </c>
      <c r="AW6" s="100" t="str">
        <f t="shared" ca="1" si="2"/>
        <v>Janvier</v>
      </c>
      <c r="AX6" s="100" t="str">
        <f t="shared" ca="1" si="2"/>
        <v>Janvier</v>
      </c>
      <c r="AY6" s="100" t="str">
        <f t="shared" ca="1" si="2"/>
        <v>Janvier</v>
      </c>
      <c r="AZ6" s="100" t="str">
        <f t="shared" ca="1" si="2"/>
        <v>Janvier</v>
      </c>
      <c r="BA6" s="100" t="str">
        <f t="shared" ca="1" si="2"/>
        <v>Janvier</v>
      </c>
      <c r="BB6" s="100" t="str">
        <f t="shared" ca="1" si="2"/>
        <v>Janvier</v>
      </c>
      <c r="BC6" s="100" t="str">
        <f t="shared" ca="1" si="2"/>
        <v>Janvier</v>
      </c>
      <c r="BD6" s="100" t="str">
        <f t="shared" ca="1" si="2"/>
        <v>Janvier</v>
      </c>
      <c r="BE6" s="100" t="str">
        <f t="shared" ca="1" si="2"/>
        <v>Janvier</v>
      </c>
      <c r="BF6" s="100" t="str">
        <f t="shared" ca="1" si="2"/>
        <v>Janvier</v>
      </c>
      <c r="BG6" s="100" t="str">
        <f t="shared" ca="1" si="2"/>
        <v>Janvier</v>
      </c>
      <c r="BH6" s="100" t="str">
        <f t="shared" ca="1" si="2"/>
        <v>Janvier</v>
      </c>
      <c r="BI6" s="100" t="str">
        <f t="shared" ca="1" si="2"/>
        <v>Janvier</v>
      </c>
      <c r="BJ6" s="100" t="str">
        <f t="shared" ca="1" si="2"/>
        <v>Janvier</v>
      </c>
      <c r="BK6" s="100" t="str">
        <f t="shared" ca="1" si="2"/>
        <v>Janvier</v>
      </c>
      <c r="BL6" s="100" t="str">
        <f t="shared" ca="1" si="2"/>
        <v>Janvier</v>
      </c>
      <c r="BM6" s="102" t="str">
        <f t="shared" ca="1" si="2"/>
        <v>Janvier</v>
      </c>
    </row>
    <row r="7" spans="1:73" ht="15" customHeight="1" x14ac:dyDescent="0.25">
      <c r="A7" s="131"/>
      <c r="B7" s="132"/>
      <c r="C7" s="132"/>
      <c r="D7" s="132"/>
      <c r="E7" s="132"/>
      <c r="F7" s="132"/>
      <c r="G7" s="132"/>
      <c r="H7" s="132"/>
      <c r="I7" s="132"/>
      <c r="J7" s="132"/>
      <c r="K7" s="133"/>
      <c r="L7" s="112"/>
      <c r="M7" s="100"/>
      <c r="N7" s="100"/>
      <c r="O7" s="100"/>
      <c r="P7" s="100"/>
      <c r="Q7" s="100"/>
      <c r="R7" s="100"/>
      <c r="S7" s="100"/>
      <c r="T7" s="100"/>
      <c r="U7" s="100"/>
      <c r="V7" s="100"/>
      <c r="W7" s="100"/>
      <c r="X7" s="100"/>
      <c r="Y7" s="100"/>
      <c r="Z7" s="100"/>
      <c r="AA7" s="100"/>
      <c r="AB7" s="100"/>
      <c r="AC7" s="100"/>
      <c r="AD7" s="100"/>
      <c r="AE7" s="100"/>
      <c r="AF7" s="100"/>
      <c r="AG7" s="100"/>
      <c r="AH7" s="100"/>
      <c r="AI7" s="100"/>
      <c r="AJ7" s="100"/>
      <c r="AK7" s="100"/>
      <c r="AL7" s="100"/>
      <c r="AM7" s="100"/>
      <c r="AN7" s="100"/>
      <c r="AO7" s="100"/>
      <c r="AP7" s="100"/>
      <c r="AQ7" s="100"/>
      <c r="AR7" s="100"/>
      <c r="AS7" s="100"/>
      <c r="AT7" s="100"/>
      <c r="AU7" s="100"/>
      <c r="AV7" s="100"/>
      <c r="AW7" s="100"/>
      <c r="AX7" s="100"/>
      <c r="AY7" s="100"/>
      <c r="AZ7" s="100"/>
      <c r="BA7" s="100"/>
      <c r="BB7" s="100"/>
      <c r="BC7" s="100"/>
      <c r="BD7" s="100"/>
      <c r="BE7" s="100"/>
      <c r="BF7" s="100"/>
      <c r="BG7" s="100"/>
      <c r="BH7" s="100"/>
      <c r="BI7" s="100"/>
      <c r="BJ7" s="100"/>
      <c r="BK7" s="100"/>
      <c r="BL7" s="100"/>
      <c r="BM7" s="102"/>
    </row>
    <row r="8" spans="1:73" ht="15" customHeight="1" x14ac:dyDescent="0.25">
      <c r="A8" s="131"/>
      <c r="B8" s="132"/>
      <c r="C8" s="132"/>
      <c r="D8" s="132"/>
      <c r="E8" s="132"/>
      <c r="F8" s="132"/>
      <c r="G8" s="132"/>
      <c r="H8" s="132"/>
      <c r="I8" s="132"/>
      <c r="J8" s="132"/>
      <c r="K8" s="133"/>
      <c r="L8" s="112"/>
      <c r="M8" s="100"/>
      <c r="N8" s="100"/>
      <c r="O8" s="100"/>
      <c r="P8" s="100"/>
      <c r="Q8" s="100"/>
      <c r="R8" s="100"/>
      <c r="S8" s="100"/>
      <c r="T8" s="100"/>
      <c r="U8" s="100"/>
      <c r="V8" s="100"/>
      <c r="W8" s="100"/>
      <c r="X8" s="100"/>
      <c r="Y8" s="100"/>
      <c r="Z8" s="100"/>
      <c r="AA8" s="100"/>
      <c r="AB8" s="100"/>
      <c r="AC8" s="100"/>
      <c r="AD8" s="100"/>
      <c r="AE8" s="100"/>
      <c r="AF8" s="100"/>
      <c r="AG8" s="100"/>
      <c r="AH8" s="100"/>
      <c r="AI8" s="100"/>
      <c r="AJ8" s="100"/>
      <c r="AK8" s="100"/>
      <c r="AL8" s="100"/>
      <c r="AM8" s="100"/>
      <c r="AN8" s="100"/>
      <c r="AO8" s="100"/>
      <c r="AP8" s="100"/>
      <c r="AQ8" s="100"/>
      <c r="AR8" s="100"/>
      <c r="AS8" s="100"/>
      <c r="AT8" s="100"/>
      <c r="AU8" s="100"/>
      <c r="AV8" s="100"/>
      <c r="AW8" s="100"/>
      <c r="AX8" s="100"/>
      <c r="AY8" s="100"/>
      <c r="AZ8" s="100"/>
      <c r="BA8" s="100"/>
      <c r="BB8" s="100"/>
      <c r="BC8" s="100"/>
      <c r="BD8" s="100"/>
      <c r="BE8" s="100"/>
      <c r="BF8" s="100"/>
      <c r="BG8" s="100"/>
      <c r="BH8" s="100"/>
      <c r="BI8" s="100"/>
      <c r="BJ8" s="100"/>
      <c r="BK8" s="100"/>
      <c r="BL8" s="100"/>
      <c r="BM8" s="102"/>
    </row>
    <row r="9" spans="1:73" ht="15" customHeight="1" x14ac:dyDescent="0.25">
      <c r="A9" s="131"/>
      <c r="B9" s="132"/>
      <c r="C9" s="132"/>
      <c r="D9" s="132"/>
      <c r="E9" s="132"/>
      <c r="F9" s="132"/>
      <c r="G9" s="132"/>
      <c r="H9" s="132"/>
      <c r="I9" s="132"/>
      <c r="J9" s="132"/>
      <c r="K9" s="133"/>
      <c r="L9" s="113"/>
      <c r="M9" s="101"/>
      <c r="N9" s="101"/>
      <c r="O9" s="101"/>
      <c r="P9" s="101"/>
      <c r="Q9" s="101"/>
      <c r="R9" s="101"/>
      <c r="S9" s="101"/>
      <c r="T9" s="101"/>
      <c r="U9" s="101"/>
      <c r="V9" s="101"/>
      <c r="W9" s="101"/>
      <c r="X9" s="101"/>
      <c r="Y9" s="101"/>
      <c r="Z9" s="101"/>
      <c r="AA9" s="101"/>
      <c r="AB9" s="101"/>
      <c r="AC9" s="101"/>
      <c r="AD9" s="101"/>
      <c r="AE9" s="101"/>
      <c r="AF9" s="101"/>
      <c r="AG9" s="101"/>
      <c r="AH9" s="101"/>
      <c r="AI9" s="101"/>
      <c r="AJ9" s="101"/>
      <c r="AK9" s="101"/>
      <c r="AL9" s="101"/>
      <c r="AM9" s="101"/>
      <c r="AN9" s="101"/>
      <c r="AO9" s="101"/>
      <c r="AP9" s="101"/>
      <c r="AQ9" s="101"/>
      <c r="AR9" s="101"/>
      <c r="AS9" s="101"/>
      <c r="AT9" s="101"/>
      <c r="AU9" s="101"/>
      <c r="AV9" s="101"/>
      <c r="AW9" s="101"/>
      <c r="AX9" s="101"/>
      <c r="AY9" s="101"/>
      <c r="AZ9" s="101"/>
      <c r="BA9" s="101"/>
      <c r="BB9" s="101"/>
      <c r="BC9" s="101"/>
      <c r="BD9" s="101"/>
      <c r="BE9" s="101"/>
      <c r="BF9" s="101"/>
      <c r="BG9" s="101"/>
      <c r="BH9" s="101"/>
      <c r="BI9" s="101"/>
      <c r="BJ9" s="101"/>
      <c r="BK9" s="101"/>
      <c r="BL9" s="101"/>
      <c r="BM9" s="103"/>
    </row>
    <row r="10" spans="1:73" ht="15" customHeight="1" x14ac:dyDescent="0.25">
      <c r="A10" s="131"/>
      <c r="B10" s="132"/>
      <c r="C10" s="132"/>
      <c r="D10" s="132"/>
      <c r="E10" s="132"/>
      <c r="F10" s="132"/>
      <c r="G10" s="132"/>
      <c r="H10" s="132"/>
      <c r="I10" s="132"/>
      <c r="J10" s="132"/>
      <c r="K10" s="133"/>
      <c r="L10" s="98" t="str">
        <f>"S "&amp;TEXT(INT(MOD(INT((L$13-2)/7)+0.6,52+5/28))+1,"00")</f>
        <v>S 48</v>
      </c>
      <c r="M10" s="94" t="str">
        <f>"S "&amp;TEXT(INT(MOD(INT((M$13-2)/7)+0.6,52+5/28))+1,"00")</f>
        <v>S 48</v>
      </c>
      <c r="N10" s="94" t="str">
        <f t="shared" ref="N10:BM10" si="3">"S "&amp;TEXT(INT(MOD(INT((N$13-2)/7)+0.6,52+5/28))+1,"00")</f>
        <v>S 48</v>
      </c>
      <c r="O10" s="94" t="str">
        <f t="shared" si="3"/>
        <v>S 48</v>
      </c>
      <c r="P10" s="94" t="str">
        <f t="shared" si="3"/>
        <v>S 49</v>
      </c>
      <c r="Q10" s="94" t="str">
        <f t="shared" si="3"/>
        <v>S 49</v>
      </c>
      <c r="R10" s="94" t="str">
        <f t="shared" si="3"/>
        <v>S 49</v>
      </c>
      <c r="S10" s="94" t="str">
        <f t="shared" si="3"/>
        <v>S 49</v>
      </c>
      <c r="T10" s="94" t="str">
        <f t="shared" si="3"/>
        <v>S 49</v>
      </c>
      <c r="U10" s="94" t="str">
        <f t="shared" si="3"/>
        <v>S 49</v>
      </c>
      <c r="V10" s="94" t="str">
        <f t="shared" si="3"/>
        <v>S 49</v>
      </c>
      <c r="W10" s="94" t="str">
        <f t="shared" si="3"/>
        <v>S 50</v>
      </c>
      <c r="X10" s="94" t="str">
        <f t="shared" si="3"/>
        <v>S 50</v>
      </c>
      <c r="Y10" s="94" t="str">
        <f t="shared" si="3"/>
        <v>S 50</v>
      </c>
      <c r="Z10" s="94" t="str">
        <f t="shared" si="3"/>
        <v>S 50</v>
      </c>
      <c r="AA10" s="94" t="str">
        <f t="shared" si="3"/>
        <v>S 50</v>
      </c>
      <c r="AB10" s="94" t="str">
        <f t="shared" si="3"/>
        <v>S 50</v>
      </c>
      <c r="AC10" s="94" t="str">
        <f t="shared" si="3"/>
        <v>S 50</v>
      </c>
      <c r="AD10" s="94" t="str">
        <f t="shared" si="3"/>
        <v>S 51</v>
      </c>
      <c r="AE10" s="94" t="str">
        <f t="shared" si="3"/>
        <v>S 51</v>
      </c>
      <c r="AF10" s="94" t="str">
        <f t="shared" si="3"/>
        <v>S 51</v>
      </c>
      <c r="AG10" s="94" t="str">
        <f t="shared" si="3"/>
        <v>S 51</v>
      </c>
      <c r="AH10" s="94" t="str">
        <f t="shared" si="3"/>
        <v>S 51</v>
      </c>
      <c r="AI10" s="94" t="str">
        <f t="shared" si="3"/>
        <v>S 51</v>
      </c>
      <c r="AJ10" s="94" t="str">
        <f t="shared" si="3"/>
        <v>S 51</v>
      </c>
      <c r="AK10" s="94" t="str">
        <f t="shared" si="3"/>
        <v>S 52</v>
      </c>
      <c r="AL10" s="94" t="str">
        <f t="shared" si="3"/>
        <v>S 52</v>
      </c>
      <c r="AM10" s="94" t="str">
        <f t="shared" si="3"/>
        <v>S 52</v>
      </c>
      <c r="AN10" s="94" t="str">
        <f t="shared" si="3"/>
        <v>S 52</v>
      </c>
      <c r="AO10" s="94" t="str">
        <f t="shared" si="3"/>
        <v>S 52</v>
      </c>
      <c r="AP10" s="94" t="str">
        <f t="shared" si="3"/>
        <v>S 52</v>
      </c>
      <c r="AQ10" s="94" t="str">
        <f t="shared" si="3"/>
        <v>S 52</v>
      </c>
      <c r="AR10" s="94" t="str">
        <f t="shared" si="3"/>
        <v>S 01</v>
      </c>
      <c r="AS10" s="94" t="str">
        <f t="shared" si="3"/>
        <v>S 01</v>
      </c>
      <c r="AT10" s="94" t="str">
        <f t="shared" si="3"/>
        <v>S 01</v>
      </c>
      <c r="AU10" s="94" t="str">
        <f t="shared" si="3"/>
        <v>S 01</v>
      </c>
      <c r="AV10" s="94" t="str">
        <f t="shared" si="3"/>
        <v>S 01</v>
      </c>
      <c r="AW10" s="94" t="str">
        <f t="shared" si="3"/>
        <v>S 01</v>
      </c>
      <c r="AX10" s="94" t="str">
        <f t="shared" si="3"/>
        <v>S 01</v>
      </c>
      <c r="AY10" s="94" t="str">
        <f t="shared" si="3"/>
        <v>S 02</v>
      </c>
      <c r="AZ10" s="94" t="str">
        <f t="shared" si="3"/>
        <v>S 02</v>
      </c>
      <c r="BA10" s="94" t="str">
        <f t="shared" si="3"/>
        <v>S 02</v>
      </c>
      <c r="BB10" s="94" t="str">
        <f t="shared" si="3"/>
        <v>S 02</v>
      </c>
      <c r="BC10" s="94" t="str">
        <f t="shared" si="3"/>
        <v>S 02</v>
      </c>
      <c r="BD10" s="94" t="str">
        <f t="shared" si="3"/>
        <v>S 02</v>
      </c>
      <c r="BE10" s="94" t="str">
        <f t="shared" si="3"/>
        <v>S 02</v>
      </c>
      <c r="BF10" s="94" t="str">
        <f t="shared" si="3"/>
        <v>S 03</v>
      </c>
      <c r="BG10" s="94" t="str">
        <f t="shared" si="3"/>
        <v>S 03</v>
      </c>
      <c r="BH10" s="94" t="str">
        <f t="shared" si="3"/>
        <v>S 03</v>
      </c>
      <c r="BI10" s="94" t="str">
        <f t="shared" si="3"/>
        <v>S 03</v>
      </c>
      <c r="BJ10" s="94" t="str">
        <f t="shared" si="3"/>
        <v>S 03</v>
      </c>
      <c r="BK10" s="94" t="str">
        <f t="shared" si="3"/>
        <v>S 03</v>
      </c>
      <c r="BL10" s="94" t="str">
        <f t="shared" si="3"/>
        <v>S 03</v>
      </c>
      <c r="BM10" s="96" t="str">
        <f t="shared" si="3"/>
        <v>S 04</v>
      </c>
    </row>
    <row r="11" spans="1:73" ht="15" customHeight="1" x14ac:dyDescent="0.25">
      <c r="A11" s="131"/>
      <c r="B11" s="132"/>
      <c r="C11" s="132"/>
      <c r="D11" s="132"/>
      <c r="E11" s="132"/>
      <c r="F11" s="132"/>
      <c r="G11" s="132"/>
      <c r="H11" s="132"/>
      <c r="I11" s="132"/>
      <c r="J11" s="132"/>
      <c r="K11" s="133"/>
      <c r="L11" s="99"/>
      <c r="M11" s="95"/>
      <c r="N11" s="95"/>
      <c r="O11" s="95"/>
      <c r="P11" s="95"/>
      <c r="Q11" s="95"/>
      <c r="R11" s="95"/>
      <c r="S11" s="95"/>
      <c r="T11" s="95"/>
      <c r="U11" s="95"/>
      <c r="V11" s="95"/>
      <c r="W11" s="95"/>
      <c r="X11" s="95"/>
      <c r="Y11" s="95"/>
      <c r="Z11" s="95"/>
      <c r="AA11" s="95"/>
      <c r="AB11" s="95"/>
      <c r="AC11" s="95"/>
      <c r="AD11" s="95"/>
      <c r="AE11" s="95"/>
      <c r="AF11" s="95"/>
      <c r="AG11" s="95"/>
      <c r="AH11" s="95"/>
      <c r="AI11" s="95"/>
      <c r="AJ11" s="95"/>
      <c r="AK11" s="95"/>
      <c r="AL11" s="95"/>
      <c r="AM11" s="95"/>
      <c r="AN11" s="95"/>
      <c r="AO11" s="95"/>
      <c r="AP11" s="95"/>
      <c r="AQ11" s="95"/>
      <c r="AR11" s="95"/>
      <c r="AS11" s="95"/>
      <c r="AT11" s="95"/>
      <c r="AU11" s="95"/>
      <c r="AV11" s="95"/>
      <c r="AW11" s="95"/>
      <c r="AX11" s="95"/>
      <c r="AY11" s="95"/>
      <c r="AZ11" s="95"/>
      <c r="BA11" s="95"/>
      <c r="BB11" s="95"/>
      <c r="BC11" s="95"/>
      <c r="BD11" s="95"/>
      <c r="BE11" s="95"/>
      <c r="BF11" s="95"/>
      <c r="BG11" s="95"/>
      <c r="BH11" s="95"/>
      <c r="BI11" s="95"/>
      <c r="BJ11" s="95"/>
      <c r="BK11" s="95"/>
      <c r="BL11" s="95"/>
      <c r="BM11" s="97"/>
    </row>
    <row r="12" spans="1:73" ht="15" customHeight="1" x14ac:dyDescent="0.25">
      <c r="A12" s="134"/>
      <c r="B12" s="135"/>
      <c r="C12" s="135"/>
      <c r="D12" s="135"/>
      <c r="E12" s="135"/>
      <c r="F12" s="135"/>
      <c r="G12" s="135"/>
      <c r="H12" s="135"/>
      <c r="I12" s="135"/>
      <c r="J12" s="135"/>
      <c r="K12" s="136"/>
      <c r="L12" s="59" t="str">
        <f>CHOOSE(WEEKDAY(L$13,2),"L","M","M","J","V","S","D")</f>
        <v>J</v>
      </c>
      <c r="M12" s="60" t="str">
        <f t="shared" ref="M12:BM12" si="4">CHOOSE(WEEKDAY(M$13,2),"L","M","M","J","V","S","D")</f>
        <v>V</v>
      </c>
      <c r="N12" s="60" t="str">
        <f t="shared" si="4"/>
        <v>S</v>
      </c>
      <c r="O12" s="60" t="str">
        <f t="shared" si="4"/>
        <v>D</v>
      </c>
      <c r="P12" s="60" t="str">
        <f t="shared" si="4"/>
        <v>L</v>
      </c>
      <c r="Q12" s="60" t="str">
        <f t="shared" si="4"/>
        <v>M</v>
      </c>
      <c r="R12" s="60" t="str">
        <f t="shared" si="4"/>
        <v>M</v>
      </c>
      <c r="S12" s="60" t="str">
        <f t="shared" si="4"/>
        <v>J</v>
      </c>
      <c r="T12" s="60" t="str">
        <f t="shared" si="4"/>
        <v>V</v>
      </c>
      <c r="U12" s="60" t="str">
        <f t="shared" si="4"/>
        <v>S</v>
      </c>
      <c r="V12" s="60" t="str">
        <f t="shared" si="4"/>
        <v>D</v>
      </c>
      <c r="W12" s="60" t="str">
        <f t="shared" si="4"/>
        <v>L</v>
      </c>
      <c r="X12" s="60" t="str">
        <f t="shared" si="4"/>
        <v>M</v>
      </c>
      <c r="Y12" s="60" t="str">
        <f t="shared" si="4"/>
        <v>M</v>
      </c>
      <c r="Z12" s="60" t="str">
        <f t="shared" si="4"/>
        <v>J</v>
      </c>
      <c r="AA12" s="60" t="str">
        <f t="shared" si="4"/>
        <v>V</v>
      </c>
      <c r="AB12" s="60" t="str">
        <f t="shared" si="4"/>
        <v>S</v>
      </c>
      <c r="AC12" s="60" t="str">
        <f t="shared" si="4"/>
        <v>D</v>
      </c>
      <c r="AD12" s="60" t="str">
        <f t="shared" si="4"/>
        <v>L</v>
      </c>
      <c r="AE12" s="60" t="str">
        <f t="shared" si="4"/>
        <v>M</v>
      </c>
      <c r="AF12" s="60" t="str">
        <f t="shared" si="4"/>
        <v>M</v>
      </c>
      <c r="AG12" s="60" t="str">
        <f t="shared" si="4"/>
        <v>J</v>
      </c>
      <c r="AH12" s="60" t="str">
        <f t="shared" si="4"/>
        <v>V</v>
      </c>
      <c r="AI12" s="60" t="str">
        <f t="shared" si="4"/>
        <v>S</v>
      </c>
      <c r="AJ12" s="60" t="str">
        <f t="shared" si="4"/>
        <v>D</v>
      </c>
      <c r="AK12" s="60" t="str">
        <f t="shared" si="4"/>
        <v>L</v>
      </c>
      <c r="AL12" s="60" t="str">
        <f t="shared" si="4"/>
        <v>M</v>
      </c>
      <c r="AM12" s="60" t="str">
        <f t="shared" si="4"/>
        <v>M</v>
      </c>
      <c r="AN12" s="60" t="str">
        <f t="shared" si="4"/>
        <v>J</v>
      </c>
      <c r="AO12" s="60" t="str">
        <f t="shared" si="4"/>
        <v>V</v>
      </c>
      <c r="AP12" s="60" t="str">
        <f t="shared" si="4"/>
        <v>S</v>
      </c>
      <c r="AQ12" s="60" t="str">
        <f t="shared" si="4"/>
        <v>D</v>
      </c>
      <c r="AR12" s="60" t="str">
        <f t="shared" si="4"/>
        <v>L</v>
      </c>
      <c r="AS12" s="60" t="str">
        <f t="shared" si="4"/>
        <v>M</v>
      </c>
      <c r="AT12" s="60" t="str">
        <f t="shared" si="4"/>
        <v>M</v>
      </c>
      <c r="AU12" s="60" t="str">
        <f t="shared" si="4"/>
        <v>J</v>
      </c>
      <c r="AV12" s="60" t="str">
        <f t="shared" si="4"/>
        <v>V</v>
      </c>
      <c r="AW12" s="60" t="str">
        <f t="shared" si="4"/>
        <v>S</v>
      </c>
      <c r="AX12" s="60" t="str">
        <f t="shared" si="4"/>
        <v>D</v>
      </c>
      <c r="AY12" s="60" t="str">
        <f t="shared" si="4"/>
        <v>L</v>
      </c>
      <c r="AZ12" s="60" t="str">
        <f t="shared" si="4"/>
        <v>M</v>
      </c>
      <c r="BA12" s="60" t="str">
        <f t="shared" si="4"/>
        <v>M</v>
      </c>
      <c r="BB12" s="60" t="str">
        <f t="shared" si="4"/>
        <v>J</v>
      </c>
      <c r="BC12" s="60" t="str">
        <f t="shared" si="4"/>
        <v>V</v>
      </c>
      <c r="BD12" s="60" t="str">
        <f t="shared" si="4"/>
        <v>S</v>
      </c>
      <c r="BE12" s="60" t="str">
        <f t="shared" si="4"/>
        <v>D</v>
      </c>
      <c r="BF12" s="60" t="str">
        <f t="shared" si="4"/>
        <v>L</v>
      </c>
      <c r="BG12" s="60" t="str">
        <f t="shared" si="4"/>
        <v>M</v>
      </c>
      <c r="BH12" s="60" t="str">
        <f t="shared" si="4"/>
        <v>M</v>
      </c>
      <c r="BI12" s="60" t="str">
        <f t="shared" si="4"/>
        <v>J</v>
      </c>
      <c r="BJ12" s="60" t="str">
        <f t="shared" si="4"/>
        <v>V</v>
      </c>
      <c r="BK12" s="60" t="str">
        <f t="shared" si="4"/>
        <v>S</v>
      </c>
      <c r="BL12" s="60" t="str">
        <f t="shared" si="4"/>
        <v>D</v>
      </c>
      <c r="BM12" s="61" t="str">
        <f t="shared" si="4"/>
        <v>L</v>
      </c>
      <c r="BN12" s="123" t="s">
        <v>58</v>
      </c>
      <c r="BO12" s="79" t="s">
        <v>55</v>
      </c>
      <c r="BP12" s="80"/>
      <c r="BQ12" s="78" t="s">
        <v>56</v>
      </c>
    </row>
    <row r="13" spans="1:73" ht="15" customHeight="1" thickBot="1" x14ac:dyDescent="0.3">
      <c r="A13" s="52" t="s">
        <v>41</v>
      </c>
      <c r="B13" s="53" t="s">
        <v>54</v>
      </c>
      <c r="C13" s="52" t="s">
        <v>40</v>
      </c>
      <c r="D13" s="53" t="s">
        <v>39</v>
      </c>
      <c r="E13" s="53" t="s">
        <v>45</v>
      </c>
      <c r="F13" s="53" t="s">
        <v>26</v>
      </c>
      <c r="G13" s="53" t="s">
        <v>46</v>
      </c>
      <c r="H13" s="53" t="s">
        <v>25</v>
      </c>
      <c r="I13" s="53" t="s">
        <v>63</v>
      </c>
      <c r="J13" s="53" t="s">
        <v>43</v>
      </c>
      <c r="K13" s="54" t="s">
        <v>47</v>
      </c>
      <c r="L13" s="62">
        <f>_DD+_SD</f>
        <v>43069</v>
      </c>
      <c r="M13" s="63">
        <f>L13+1</f>
        <v>43070</v>
      </c>
      <c r="N13" s="63">
        <f t="shared" ref="N13:BM13" si="5">M13+1</f>
        <v>43071</v>
      </c>
      <c r="O13" s="63">
        <f t="shared" si="5"/>
        <v>43072</v>
      </c>
      <c r="P13" s="63">
        <f t="shared" si="5"/>
        <v>43073</v>
      </c>
      <c r="Q13" s="63">
        <f t="shared" si="5"/>
        <v>43074</v>
      </c>
      <c r="R13" s="63">
        <f t="shared" si="5"/>
        <v>43075</v>
      </c>
      <c r="S13" s="63">
        <f t="shared" si="5"/>
        <v>43076</v>
      </c>
      <c r="T13" s="63">
        <f t="shared" si="5"/>
        <v>43077</v>
      </c>
      <c r="U13" s="63">
        <f t="shared" si="5"/>
        <v>43078</v>
      </c>
      <c r="V13" s="63">
        <f t="shared" si="5"/>
        <v>43079</v>
      </c>
      <c r="W13" s="63">
        <f t="shared" si="5"/>
        <v>43080</v>
      </c>
      <c r="X13" s="63">
        <f t="shared" si="5"/>
        <v>43081</v>
      </c>
      <c r="Y13" s="63">
        <f t="shared" si="5"/>
        <v>43082</v>
      </c>
      <c r="Z13" s="63">
        <f t="shared" si="5"/>
        <v>43083</v>
      </c>
      <c r="AA13" s="63">
        <f t="shared" si="5"/>
        <v>43084</v>
      </c>
      <c r="AB13" s="63">
        <f t="shared" si="5"/>
        <v>43085</v>
      </c>
      <c r="AC13" s="63">
        <f t="shared" si="5"/>
        <v>43086</v>
      </c>
      <c r="AD13" s="63">
        <f t="shared" si="5"/>
        <v>43087</v>
      </c>
      <c r="AE13" s="63">
        <f t="shared" si="5"/>
        <v>43088</v>
      </c>
      <c r="AF13" s="63">
        <f t="shared" si="5"/>
        <v>43089</v>
      </c>
      <c r="AG13" s="63">
        <f t="shared" si="5"/>
        <v>43090</v>
      </c>
      <c r="AH13" s="63">
        <f t="shared" si="5"/>
        <v>43091</v>
      </c>
      <c r="AI13" s="63">
        <f t="shared" si="5"/>
        <v>43092</v>
      </c>
      <c r="AJ13" s="63">
        <f t="shared" si="5"/>
        <v>43093</v>
      </c>
      <c r="AK13" s="63">
        <f t="shared" si="5"/>
        <v>43094</v>
      </c>
      <c r="AL13" s="63">
        <f t="shared" si="5"/>
        <v>43095</v>
      </c>
      <c r="AM13" s="63">
        <f t="shared" si="5"/>
        <v>43096</v>
      </c>
      <c r="AN13" s="63">
        <f t="shared" si="5"/>
        <v>43097</v>
      </c>
      <c r="AO13" s="63">
        <f t="shared" si="5"/>
        <v>43098</v>
      </c>
      <c r="AP13" s="63">
        <f t="shared" si="5"/>
        <v>43099</v>
      </c>
      <c r="AQ13" s="63">
        <f t="shared" si="5"/>
        <v>43100</v>
      </c>
      <c r="AR13" s="63">
        <f t="shared" si="5"/>
        <v>43101</v>
      </c>
      <c r="AS13" s="63">
        <f t="shared" si="5"/>
        <v>43102</v>
      </c>
      <c r="AT13" s="63">
        <f t="shared" si="5"/>
        <v>43103</v>
      </c>
      <c r="AU13" s="63">
        <f t="shared" si="5"/>
        <v>43104</v>
      </c>
      <c r="AV13" s="63">
        <f t="shared" si="5"/>
        <v>43105</v>
      </c>
      <c r="AW13" s="63">
        <f t="shared" si="5"/>
        <v>43106</v>
      </c>
      <c r="AX13" s="63">
        <f t="shared" si="5"/>
        <v>43107</v>
      </c>
      <c r="AY13" s="63">
        <f t="shared" si="5"/>
        <v>43108</v>
      </c>
      <c r="AZ13" s="63">
        <f t="shared" si="5"/>
        <v>43109</v>
      </c>
      <c r="BA13" s="63">
        <f t="shared" si="5"/>
        <v>43110</v>
      </c>
      <c r="BB13" s="63">
        <f t="shared" si="5"/>
        <v>43111</v>
      </c>
      <c r="BC13" s="63">
        <f t="shared" si="5"/>
        <v>43112</v>
      </c>
      <c r="BD13" s="63">
        <f t="shared" si="5"/>
        <v>43113</v>
      </c>
      <c r="BE13" s="63">
        <f t="shared" si="5"/>
        <v>43114</v>
      </c>
      <c r="BF13" s="63">
        <f t="shared" si="5"/>
        <v>43115</v>
      </c>
      <c r="BG13" s="63">
        <f t="shared" si="5"/>
        <v>43116</v>
      </c>
      <c r="BH13" s="63">
        <f t="shared" si="5"/>
        <v>43117</v>
      </c>
      <c r="BI13" s="63">
        <f t="shared" si="5"/>
        <v>43118</v>
      </c>
      <c r="BJ13" s="63">
        <f t="shared" si="5"/>
        <v>43119</v>
      </c>
      <c r="BK13" s="63">
        <f t="shared" si="5"/>
        <v>43120</v>
      </c>
      <c r="BL13" s="63">
        <f t="shared" si="5"/>
        <v>43121</v>
      </c>
      <c r="BM13" s="64">
        <f t="shared" si="5"/>
        <v>43122</v>
      </c>
      <c r="BN13" s="124"/>
      <c r="BO13" s="81"/>
      <c r="BP13" s="82">
        <f ca="1">COUNTA(BO:BO)-1</f>
        <v>21</v>
      </c>
      <c r="BQ13" s="78" t="s">
        <v>57</v>
      </c>
      <c r="BR13" s="78" t="s">
        <v>61</v>
      </c>
      <c r="BS13" s="78" t="s">
        <v>61</v>
      </c>
      <c r="BT13" s="78" t="s">
        <v>62</v>
      </c>
      <c r="BU13" s="78" t="s">
        <v>64</v>
      </c>
    </row>
    <row r="14" spans="1:73" ht="15" customHeight="1" x14ac:dyDescent="0.25">
      <c r="A14" s="66" t="s">
        <v>66</v>
      </c>
      <c r="B14" s="77">
        <f ca="1">IFERROR(IF($A14&lt;&gt;"",
SUM(INDIRECT("H"&amp;INDEX(Les_Réf_Projets,MATCH(COUNTA($A$13:$A14)-1,Les_Projets,0),2)&amp;":H"&amp;INDEX(Les_Réf_Projets,MATCH(COUNTA($A$13:$A14)-1,Les_Projets,0)+1,2)))/(INDEX(Les_Réf_Projets,MATCH(COUNTA($A$13:$A14)-1,Les_Projets,0)+1,2)-INDEX(Les_Réf_Projets,MATCH(COUNTA($A$13:$A14)-1,Les_Projets,0),2)+1),
""),
"")</f>
        <v>73.333333333333329</v>
      </c>
      <c r="C14" s="65"/>
      <c r="D14" s="66"/>
      <c r="E14" s="67"/>
      <c r="F14" s="68"/>
      <c r="G14" s="67"/>
      <c r="H14" s="68"/>
      <c r="I14" s="69"/>
      <c r="J14" s="69"/>
      <c r="K14" s="69"/>
      <c r="L14" s="1"/>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c r="AO14" s="2"/>
      <c r="AP14" s="2"/>
      <c r="AQ14" s="2"/>
      <c r="AR14" s="2"/>
      <c r="AS14" s="2"/>
      <c r="AT14" s="2"/>
      <c r="AU14" s="2"/>
      <c r="AV14" s="2"/>
      <c r="AW14" s="2"/>
      <c r="AX14" s="2"/>
      <c r="AY14" s="2"/>
      <c r="AZ14" s="2"/>
      <c r="BA14" s="2"/>
      <c r="BB14" s="2"/>
      <c r="BC14" s="2"/>
      <c r="BD14" s="2"/>
      <c r="BE14" s="2"/>
      <c r="BF14" s="2"/>
      <c r="BG14" s="2"/>
      <c r="BH14" s="2"/>
      <c r="BI14" s="2"/>
      <c r="BJ14" s="2"/>
      <c r="BK14" s="2"/>
      <c r="BL14" s="2"/>
      <c r="BM14" s="3"/>
      <c r="BN14" s="51"/>
      <c r="BO14" s="50">
        <f ca="1">IF(INDIRECT("A"&amp;ROW())&lt;&gt;"",INDIRECT("BO"&amp;ROW()-1)+1,INDIRECT("BO"&amp;ROW()-1))</f>
        <v>1</v>
      </c>
      <c r="BP14" s="50">
        <f t="shared" ref="BP14:BP33" ca="1" si="6">IF(MOD(ROW(),2)=0,IF(SMALL(BO$13:BO$33,COUNTIF(BO$13:BO$33,"&lt;"&amp;(ROW()-12)/2)+1)=MAX(INDIRECT("BP13:BP"&amp;ROW()-1)),"",SMALL(BO$13:BO$33,COUNTIF(BO$13:BO$33,"&lt;"&amp;(ROW()-12)/2)+1)),"")</f>
        <v>1</v>
      </c>
      <c r="BQ14" s="50">
        <f t="array" aca="1" ref="BQ14" ca="1">IF(MOD(ROW(),2)=0,SMALL(IF(INDIRECT("$A$14"):$A$953="",999,ROW(INDIRECT("$A$14"):$A$953)),BP14)+1,SMALL(IF(OFFSET($C$1,BU14,,999,)&lt;&gt;"",999,ROW(OFFSET($C$1,BU14,,999,))),1)-1)</f>
        <v>15</v>
      </c>
      <c r="BR14" s="50" t="b">
        <v>0</v>
      </c>
      <c r="BS14" s="50" t="b">
        <v>0</v>
      </c>
      <c r="BT14" s="50" t="b">
        <f t="shared" ref="BT14:BT33" ca="1" si="7">AND($BR14,$B14=100)</f>
        <v>0</v>
      </c>
      <c r="BU14" s="50" t="e">
        <f t="shared" ref="BU14:BU33" ca="1" si="8">INDIRECT("BQ"&amp;ROW()-1)-1</f>
        <v>#VALUE!</v>
      </c>
    </row>
    <row r="15" spans="1:73" ht="15" customHeight="1" x14ac:dyDescent="0.25">
      <c r="A15" s="66"/>
      <c r="B15" s="77" t="str">
        <f ca="1">IFERROR(IF($A15&lt;&gt;"",
SUM(INDIRECT("H"&amp;INDEX(Les_Réf_Projets,MATCH(COUNTA($A$13:$A15)-1,Les_Projets,0),2)&amp;":H"&amp;INDEX(Les_Réf_Projets,MATCH(COUNTA($A$13:$A15)-1,Les_Projets,0)+1,2)))/(INDEX(Les_Réf_Projets,MATCH(COUNTA($A$13:$A15)-1,Les_Projets,0)+1,2)-INDEX(Les_Réf_Projets,MATCH(COUNTA($A$13:$A15)-1,Les_Projets,0),2)+1),
""),
"")</f>
        <v/>
      </c>
      <c r="C15" s="65" t="s">
        <v>67</v>
      </c>
      <c r="D15" s="66" t="s">
        <v>28</v>
      </c>
      <c r="E15" s="67">
        <f>IF($K$15,WORKDAY(DATE(2017,9,21)-1,1,_2007),DATE(2017,9,21))</f>
        <v>42999</v>
      </c>
      <c r="F15" s="68">
        <v>10</v>
      </c>
      <c r="G15" s="67">
        <f>IF($K$15,WORKDAY($E$15,$F$15-1,_2007),$E$15+$F$15-1)</f>
        <v>43012</v>
      </c>
      <c r="H15" s="68">
        <v>100</v>
      </c>
      <c r="I15" s="69">
        <v>5</v>
      </c>
      <c r="J15" s="69" t="s">
        <v>68</v>
      </c>
      <c r="K15" s="69" t="b">
        <v>1</v>
      </c>
      <c r="L15" s="1"/>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c r="BJ15" s="2"/>
      <c r="BK15" s="2"/>
      <c r="BL15" s="2"/>
      <c r="BM15" s="3"/>
      <c r="BN15" s="51">
        <f>E15+((H15/100)*(G15-E15))</f>
        <v>43012</v>
      </c>
      <c r="BO15" s="50">
        <f t="shared" ref="BO15:BO17" ca="1" si="9">IF(INDIRECT("A"&amp;ROW())&lt;&gt;"",INDIRECT("BO"&amp;ROW()-1)+1,INDIRECT("BO"&amp;ROW()-1))</f>
        <v>1</v>
      </c>
      <c r="BP15" s="50" t="str">
        <f t="shared" ca="1" si="6"/>
        <v/>
      </c>
      <c r="BQ15" s="50">
        <f t="array" aca="1" ref="BQ15" ca="1">IF(MOD(ROW(),2)=0,SMALL(IF(INDIRECT("$A$14"):$A$953="",999,ROW(INDIRECT("$A$14"):$A$953)),BP15)+1,SMALL(IF(OFFSET($C$1,BU15,,999,)&lt;&gt;"",999,ROW(OFFSET($C$1,BU15,,999,))),1)-1)</f>
        <v>17</v>
      </c>
      <c r="BR15" s="50" t="b">
        <v>0</v>
      </c>
      <c r="BS15" s="50" t="b">
        <v>0</v>
      </c>
      <c r="BT15" s="50" t="b">
        <f t="shared" ca="1" si="7"/>
        <v>0</v>
      </c>
      <c r="BU15" s="50">
        <f t="shared" ca="1" si="8"/>
        <v>14</v>
      </c>
    </row>
    <row r="16" spans="1:73" ht="15" customHeight="1" x14ac:dyDescent="0.25">
      <c r="A16" s="66"/>
      <c r="B16" s="77" t="str">
        <f ca="1">IFERROR(IF($A16&lt;&gt;"",
SUM(INDIRECT("H"&amp;INDEX(Les_Réf_Projets,MATCH(COUNTA($A$13:$A16)-1,Les_Projets,0),2)&amp;":H"&amp;INDEX(Les_Réf_Projets,MATCH(COUNTA($A$13:$A16)-1,Les_Projets,0)+1,2)))/(INDEX(Les_Réf_Projets,MATCH(COUNTA($A$13:$A16)-1,Les_Projets,0)+1,2)-INDEX(Les_Réf_Projets,MATCH(COUNTA($A$13:$A16)-1,Les_Projets,0),2)+1),
""),
"")</f>
        <v/>
      </c>
      <c r="C16" s="65" t="s">
        <v>75</v>
      </c>
      <c r="D16" s="70" t="s">
        <v>30</v>
      </c>
      <c r="E16" s="67">
        <f>IF($K$16,WORKDAY(DATE(2017,10,2)-1,1,_2007),DATE(2017,10,2))</f>
        <v>43010</v>
      </c>
      <c r="F16" s="68">
        <v>15</v>
      </c>
      <c r="G16" s="67">
        <f>IF($K$16,WORKDAY($E$16,$F$16-1,_2007),$E$16+$F$16-1)</f>
        <v>43028</v>
      </c>
      <c r="H16" s="68">
        <v>100</v>
      </c>
      <c r="I16" s="69">
        <v>7</v>
      </c>
      <c r="J16" s="69" t="s">
        <v>68</v>
      </c>
      <c r="K16" s="69" t="b">
        <v>1</v>
      </c>
      <c r="L16" s="1"/>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c r="BJ16" s="2"/>
      <c r="BK16" s="2"/>
      <c r="BL16" s="2"/>
      <c r="BM16" s="3"/>
      <c r="BN16" s="51">
        <f>E16+((H16/100)*(G16-E16))</f>
        <v>43028</v>
      </c>
      <c r="BO16" s="50">
        <f t="shared" ca="1" si="9"/>
        <v>1</v>
      </c>
      <c r="BP16" s="50" t="e">
        <f t="shared" ca="1" si="6"/>
        <v>#NUM!</v>
      </c>
      <c r="BQ16" s="50" t="e">
        <f t="array" aca="1" ref="BQ16" ca="1">IF(MOD(ROW(),2)=0,SMALL(IF(INDIRECT("$A$14"):$A$953="",999,ROW(INDIRECT("$A$14"):$A$953)),BP16)+1,SMALL(IF(OFFSET($C$1,BU16,,999,)&lt;&gt;"",999,ROW(OFFSET($C$1,BU16,,999,))),1)-1)</f>
        <v>#NUM!</v>
      </c>
      <c r="BR16" s="50" t="b">
        <v>0</v>
      </c>
      <c r="BS16" s="50" t="b">
        <v>0</v>
      </c>
      <c r="BT16" s="50" t="b">
        <f t="shared" ca="1" si="7"/>
        <v>0</v>
      </c>
      <c r="BU16" s="50">
        <f t="shared" ca="1" si="8"/>
        <v>16</v>
      </c>
    </row>
    <row r="17" spans="1:73" ht="15" customHeight="1" x14ac:dyDescent="0.25">
      <c r="A17" s="66"/>
      <c r="B17" s="77" t="str">
        <f ca="1">IFERROR(IF($A17&lt;&gt;"",
SUM(INDIRECT("H"&amp;INDEX(Les_Réf_Projets,MATCH(COUNTA($A$13:$A17)-1,Les_Projets,0),2)&amp;":H"&amp;INDEX(Les_Réf_Projets,MATCH(COUNTA($A$13:$A17)-1,Les_Projets,0)+1,2)))/(INDEX(Les_Réf_Projets,MATCH(COUNTA($A$13:$A17)-1,Les_Projets,0)+1,2)-INDEX(Les_Réf_Projets,MATCH(COUNTA($A$13:$A17)-1,Les_Projets,0),2)+1),
""),
"")</f>
        <v/>
      </c>
      <c r="C17" s="65" t="s">
        <v>76</v>
      </c>
      <c r="D17" s="66" t="s">
        <v>29</v>
      </c>
      <c r="E17" s="67">
        <f>IF($K$17,WORKDAY(DATE(2017,12,21)-1,1,_2007),DATE(2017,12,21))</f>
        <v>43090</v>
      </c>
      <c r="F17" s="68">
        <v>20</v>
      </c>
      <c r="G17" s="67">
        <f>IF($K$17,WORKDAY($E$17,$F$17-1,_2007),$E$17+$F$17-1)</f>
        <v>43119</v>
      </c>
      <c r="H17" s="68">
        <v>20</v>
      </c>
      <c r="I17" s="69"/>
      <c r="J17" s="69" t="s">
        <v>68</v>
      </c>
      <c r="K17" s="69" t="b">
        <v>1</v>
      </c>
      <c r="L17" s="1"/>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c r="BJ17" s="2"/>
      <c r="BK17" s="2"/>
      <c r="BL17" s="2"/>
      <c r="BM17" s="3"/>
      <c r="BN17" s="51">
        <f>E17+((H17/100)*(G17-E17))</f>
        <v>43095.8</v>
      </c>
      <c r="BO17" s="50">
        <f t="shared" ca="1" si="9"/>
        <v>1</v>
      </c>
      <c r="BP17" s="50" t="str">
        <f t="shared" ca="1" si="6"/>
        <v/>
      </c>
      <c r="BQ17" s="50" t="e">
        <f t="array" aca="1" ref="BQ17" ca="1">IF(MOD(ROW(),2)=0,SMALL(IF(INDIRECT("$A$14"):$A$953="",999,ROW(INDIRECT("$A$14"):$A$953)),BP17)+1,SMALL(IF(OFFSET($C$1,BU17,,999,)&lt;&gt;"",999,ROW(OFFSET($C$1,BU17,,999,))),1)-1)</f>
        <v>#NUM!</v>
      </c>
      <c r="BR17" s="50" t="b">
        <v>0</v>
      </c>
      <c r="BS17" s="50" t="b">
        <v>0</v>
      </c>
      <c r="BT17" s="50" t="b">
        <f t="shared" ca="1" si="7"/>
        <v>0</v>
      </c>
      <c r="BU17" s="50" t="e">
        <f t="shared" ca="1" si="8"/>
        <v>#NUM!</v>
      </c>
    </row>
    <row r="18" spans="1:73" ht="15" customHeight="1" x14ac:dyDescent="0.25">
      <c r="A18" s="66"/>
      <c r="B18" s="77" t="str">
        <f ca="1">IFERROR(IF($A18&lt;&gt;"",
SUM(INDIRECT("H"&amp;INDEX(Les_Réf_Projets,MATCH(COUNTA($A$13:$A18)-1,Les_Projets,0),2)&amp;":H"&amp;INDEX(Les_Réf_Projets,MATCH(COUNTA($A$13:$A18)-1,Les_Projets,0)+1,2)))/(INDEX(Les_Réf_Projets,MATCH(COUNTA($A$13:$A18)-1,Les_Projets,0)+1,2)-INDEX(Les_Réf_Projets,MATCH(COUNTA($A$13:$A18)-1,Les_Projets,0),2)+1),
""),
"")</f>
        <v/>
      </c>
      <c r="C18" s="65"/>
      <c r="D18" s="66"/>
      <c r="E18" s="67"/>
      <c r="F18" s="68"/>
      <c r="G18" s="67"/>
      <c r="H18" s="68"/>
      <c r="I18" s="69"/>
      <c r="J18" s="69"/>
      <c r="K18" s="69"/>
      <c r="L18" s="1"/>
      <c r="M18" s="2"/>
      <c r="N18" s="2"/>
      <c r="O18" s="2"/>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c r="BJ18" s="2"/>
      <c r="BK18" s="2"/>
      <c r="BL18" s="2"/>
      <c r="BM18" s="3"/>
      <c r="BN18" s="51"/>
      <c r="BO18" s="50">
        <f ca="1">IF(INDIRECT("A"&amp;ROW())&lt;&gt;"",INDIRECT("BO"&amp;ROW()-1)+1,INDIRECT("BO"&amp;ROW()-1))</f>
        <v>1</v>
      </c>
      <c r="BP18" s="50" t="e">
        <f t="shared" ca="1" si="6"/>
        <v>#NUM!</v>
      </c>
      <c r="BQ18" s="50" t="e">
        <f t="array" aca="1" ref="BQ18" ca="1">IF(MOD(ROW(),2)=0,SMALL(IF(INDIRECT("$A$14"):$A$953="",999,ROW(INDIRECT("$A$14"):$A$953)),BP18)+1,SMALL(IF(OFFSET($C$1,BU18,,999,)&lt;&gt;"",999,ROW(OFFSET($C$1,BU18,,999,))),1)-1)</f>
        <v>#NUM!</v>
      </c>
      <c r="BR18" s="50" t="b">
        <v>0</v>
      </c>
      <c r="BS18" s="50" t="b">
        <v>0</v>
      </c>
      <c r="BT18" s="50" t="b">
        <f t="shared" ca="1" si="7"/>
        <v>0</v>
      </c>
      <c r="BU18" s="50" t="e">
        <f t="shared" ca="1" si="8"/>
        <v>#NUM!</v>
      </c>
    </row>
    <row r="19" spans="1:73" ht="15" customHeight="1" x14ac:dyDescent="0.25">
      <c r="A19" s="66"/>
      <c r="B19" s="77" t="str">
        <f ca="1">IFERROR(IF($A19&lt;&gt;"",
SUM(INDIRECT("H"&amp;INDEX(Les_Réf_Projets,MATCH(COUNTA($A$13:$A19)-1,Les_Projets,0),2)&amp;":H"&amp;INDEX(Les_Réf_Projets,MATCH(COUNTA($A$13:$A19)-1,Les_Projets,0)+1,2)))/(INDEX(Les_Réf_Projets,MATCH(COUNTA($A$13:$A19)-1,Les_Projets,0)+1,2)-INDEX(Les_Réf_Projets,MATCH(COUNTA($A$13:$A19)-1,Les_Projets,0),2)+1),
""),
"")</f>
        <v/>
      </c>
      <c r="C19" s="65"/>
      <c r="D19" s="66"/>
      <c r="E19" s="67"/>
      <c r="F19" s="68"/>
      <c r="G19" s="67"/>
      <c r="H19" s="68"/>
      <c r="I19" s="69"/>
      <c r="J19" s="69"/>
      <c r="K19" s="69"/>
      <c r="L19" s="1"/>
      <c r="M19" s="2"/>
      <c r="N19" s="2"/>
      <c r="O19" s="2"/>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c r="BJ19" s="2"/>
      <c r="BK19" s="2"/>
      <c r="BL19" s="2"/>
      <c r="BM19" s="3"/>
      <c r="BN19" s="51"/>
      <c r="BO19" s="50">
        <f t="shared" ref="BO19:BO33" ca="1" si="10">IF(INDIRECT("A"&amp;ROW())&lt;&gt;"",INDIRECT("BO"&amp;ROW()-1)+1,INDIRECT("BO"&amp;ROW()-1))</f>
        <v>1</v>
      </c>
      <c r="BP19" s="50" t="str">
        <f t="shared" ca="1" si="6"/>
        <v/>
      </c>
      <c r="BQ19" s="50" t="e">
        <f t="array" aca="1" ref="BQ19" ca="1">IF(MOD(ROW(),2)=0,SMALL(IF(INDIRECT("$A$14"):$A$953="",999,ROW(INDIRECT("$A$14"):$A$953)),BP19)+1,SMALL(IF(OFFSET($C$1,BU19,,999,)&lt;&gt;"",999,ROW(OFFSET($C$1,BU19,,999,))),1)-1)</f>
        <v>#NUM!</v>
      </c>
      <c r="BR19" s="50" t="b">
        <v>0</v>
      </c>
      <c r="BS19" s="50" t="b">
        <v>0</v>
      </c>
      <c r="BT19" s="50" t="b">
        <f t="shared" ca="1" si="7"/>
        <v>0</v>
      </c>
      <c r="BU19" s="50" t="e">
        <f t="shared" ca="1" si="8"/>
        <v>#NUM!</v>
      </c>
    </row>
    <row r="20" spans="1:73" ht="15" customHeight="1" x14ac:dyDescent="0.25">
      <c r="A20" s="66"/>
      <c r="B20" s="77" t="str">
        <f ca="1">IFERROR(IF($A20&lt;&gt;"",
SUM(INDIRECT("H"&amp;INDEX(Les_Réf_Projets,MATCH(COUNTA($A$13:$A20)-1,Les_Projets,0),2)&amp;":H"&amp;INDEX(Les_Réf_Projets,MATCH(COUNTA($A$13:$A20)-1,Les_Projets,0)+1,2)))/(INDEX(Les_Réf_Projets,MATCH(COUNTA($A$13:$A20)-1,Les_Projets,0)+1,2)-INDEX(Les_Réf_Projets,MATCH(COUNTA($A$13:$A20)-1,Les_Projets,0),2)+1),
""),
"")</f>
        <v/>
      </c>
      <c r="C20" s="65"/>
      <c r="D20" s="66"/>
      <c r="E20" s="67"/>
      <c r="F20" s="68"/>
      <c r="G20" s="67"/>
      <c r="H20" s="68"/>
      <c r="I20" s="69"/>
      <c r="J20" s="69"/>
      <c r="K20" s="69"/>
      <c r="L20" s="1"/>
      <c r="M20" s="2"/>
      <c r="N20" s="2"/>
      <c r="O20" s="2"/>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c r="BJ20" s="2"/>
      <c r="BK20" s="2"/>
      <c r="BL20" s="2"/>
      <c r="BM20" s="3"/>
      <c r="BN20" s="51"/>
      <c r="BO20" s="50">
        <f t="shared" ca="1" si="10"/>
        <v>1</v>
      </c>
      <c r="BP20" s="50" t="e">
        <f t="shared" ca="1" si="6"/>
        <v>#NUM!</v>
      </c>
      <c r="BQ20" s="50" t="e">
        <f t="array" aca="1" ref="BQ20" ca="1">IF(MOD(ROW(),2)=0,SMALL(IF(INDIRECT("$A$14"):$A$953="",999,ROW(INDIRECT("$A$14"):$A$953)),BP20)+1,SMALL(IF(OFFSET($C$1,BU20,,999,)&lt;&gt;"",999,ROW(OFFSET($C$1,BU20,,999,))),1)-1)</f>
        <v>#NUM!</v>
      </c>
      <c r="BR20" s="50" t="b">
        <v>0</v>
      </c>
      <c r="BS20" s="50" t="b">
        <v>0</v>
      </c>
      <c r="BT20" s="50" t="b">
        <f t="shared" ca="1" si="7"/>
        <v>0</v>
      </c>
      <c r="BU20" s="50" t="e">
        <f t="shared" ca="1" si="8"/>
        <v>#NUM!</v>
      </c>
    </row>
    <row r="21" spans="1:73" ht="15" customHeight="1" x14ac:dyDescent="0.25">
      <c r="A21" s="71"/>
      <c r="B21" s="72" t="str">
        <f ca="1">IFERROR(IF($A21&lt;&gt;"",
SUM(INDIRECT("H"&amp;INDEX(Les_Réf_Projets,MATCH(COUNTA($A$13:$A21)-1,Les_Projets,0),2)&amp;":H"&amp;INDEX(Les_Réf_Projets,MATCH(COUNTA($A$13:$A21)-1,Les_Projets,0)+1,2)))/(INDEX(Les_Réf_Projets,MATCH(COUNTA($A$13:$A21)-1,Les_Projets,0)+1,2)-INDEX(Les_Réf_Projets,MATCH(COUNTA($A$13:$A21)-1,Les_Projets,0),2)+1),
""),
"")</f>
        <v/>
      </c>
      <c r="C21" s="73"/>
      <c r="D21" s="71"/>
      <c r="E21" s="74"/>
      <c r="F21" s="75"/>
      <c r="G21" s="74"/>
      <c r="H21" s="75"/>
      <c r="I21" s="76"/>
      <c r="J21" s="76"/>
      <c r="K21" s="76"/>
      <c r="L21" s="34"/>
      <c r="M21" s="35"/>
      <c r="N21" s="35"/>
      <c r="O21" s="35"/>
      <c r="P21" s="35"/>
      <c r="Q21" s="35"/>
      <c r="R21" s="35"/>
      <c r="S21" s="35"/>
      <c r="T21" s="35"/>
      <c r="U21" s="35"/>
      <c r="V21" s="35"/>
      <c r="W21" s="35"/>
      <c r="X21" s="35"/>
      <c r="Y21" s="35"/>
      <c r="Z21" s="35"/>
      <c r="AA21" s="35"/>
      <c r="AB21" s="35"/>
      <c r="AC21" s="35"/>
      <c r="AD21" s="35"/>
      <c r="AE21" s="35"/>
      <c r="AF21" s="35"/>
      <c r="AG21" s="35"/>
      <c r="AH21" s="35"/>
      <c r="AI21" s="35"/>
      <c r="AJ21" s="35"/>
      <c r="AK21" s="35"/>
      <c r="AL21" s="35"/>
      <c r="AM21" s="35"/>
      <c r="AN21" s="35"/>
      <c r="AO21" s="35"/>
      <c r="AP21" s="35"/>
      <c r="AQ21" s="35"/>
      <c r="AR21" s="35"/>
      <c r="AS21" s="35"/>
      <c r="AT21" s="35"/>
      <c r="AU21" s="35"/>
      <c r="AV21" s="35"/>
      <c r="AW21" s="35"/>
      <c r="AX21" s="35"/>
      <c r="AY21" s="35"/>
      <c r="AZ21" s="35"/>
      <c r="BA21" s="35"/>
      <c r="BB21" s="35"/>
      <c r="BC21" s="35"/>
      <c r="BD21" s="35"/>
      <c r="BE21" s="35"/>
      <c r="BF21" s="35"/>
      <c r="BG21" s="35"/>
      <c r="BH21" s="35"/>
      <c r="BI21" s="35"/>
      <c r="BJ21" s="35"/>
      <c r="BK21" s="35"/>
      <c r="BL21" s="35"/>
      <c r="BM21" s="36"/>
      <c r="BN21" s="51"/>
      <c r="BO21" s="50">
        <f t="shared" ref="BO21:BO23" ca="1" si="11">IF(INDIRECT("A"&amp;ROW())&lt;&gt;"",INDIRECT("BO"&amp;ROW()-1)+1,INDIRECT("BO"&amp;ROW()-1))</f>
        <v>1</v>
      </c>
      <c r="BP21" s="50" t="str">
        <f t="shared" ca="1" si="6"/>
        <v/>
      </c>
      <c r="BQ21" s="50" t="e">
        <f t="array" aca="1" ref="BQ21" ca="1">IF(MOD(ROW(),2)=0,SMALL(IF(INDIRECT("$A$14"):$A$953="",999,ROW(INDIRECT("$A$14"):$A$953)),BP21)+1,SMALL(IF(OFFSET($C$1,BU21,,999,)&lt;&gt;"",999,ROW(OFFSET($C$1,BU21,,999,))),1)-1)</f>
        <v>#NUM!</v>
      </c>
      <c r="BR21" s="50" t="b">
        <v>0</v>
      </c>
      <c r="BS21" s="50" t="b">
        <v>0</v>
      </c>
      <c r="BT21" s="50" t="b">
        <f ca="1">AND($BR21,$B21=100)</f>
        <v>0</v>
      </c>
      <c r="BU21" s="50" t="e">
        <f t="shared" ca="1" si="8"/>
        <v>#NUM!</v>
      </c>
    </row>
    <row r="22" spans="1:73" ht="15" customHeight="1" x14ac:dyDescent="0.25">
      <c r="A22" s="66"/>
      <c r="B22" s="77" t="str">
        <f ca="1">IFERROR(IF($A22&lt;&gt;"",
SUM(INDIRECT("H"&amp;INDEX(Les_Réf_Projets,MATCH(COUNTA($A$13:$A33)-1,Les_Projets,0),2)&amp;":H"&amp;INDEX(Les_Réf_Projets,MATCH(COUNTA($A$13:$A33)-1,Les_Projets,0)+1,2)))/(INDEX(Les_Réf_Projets,MATCH(COUNTA($A$13:$A33)-1,Les_Projets,0)+1,2)-INDEX(Les_Réf_Projets,MATCH(COUNTA($A$13:$A33)-1,Les_Projets,0),2)+1),
""),
"")</f>
        <v/>
      </c>
      <c r="C22" s="65"/>
      <c r="D22" s="66"/>
      <c r="E22" s="67"/>
      <c r="F22" s="68"/>
      <c r="G22" s="67"/>
      <c r="H22" s="68"/>
      <c r="I22" s="69"/>
      <c r="J22" s="69"/>
      <c r="K22" s="69"/>
      <c r="L22" s="1"/>
      <c r="M22" s="2"/>
      <c r="N22" s="2"/>
      <c r="O22" s="2"/>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c r="BJ22" s="2"/>
      <c r="BK22" s="2"/>
      <c r="BL22" s="2"/>
      <c r="BM22" s="3"/>
      <c r="BN22" s="51"/>
      <c r="BO22" s="50">
        <f t="shared" ca="1" si="11"/>
        <v>1</v>
      </c>
      <c r="BP22" s="50" t="e">
        <f t="shared" ca="1" si="6"/>
        <v>#NUM!</v>
      </c>
      <c r="BQ22" s="50" t="e">
        <f t="array" aca="1" ref="BQ22" ca="1">IF(MOD(ROW(),2)=0,SMALL(IF(INDIRECT("$A$14"):$A$953="",999,ROW(INDIRECT("$A$14"):$A$953)),BP22)+1,SMALL(IF(OFFSET($C$1,BU22,,999,)&lt;&gt;"",999,ROW(OFFSET($C$1,BU22,,999,))),1)-1)</f>
        <v>#NUM!</v>
      </c>
      <c r="BR22" s="50" t="b">
        <v>0</v>
      </c>
      <c r="BS22" s="50" t="b">
        <v>0</v>
      </c>
      <c r="BT22" s="50" t="b">
        <f ca="1">AND($BR22,$B22=100)</f>
        <v>0</v>
      </c>
      <c r="BU22" s="50" t="e">
        <f t="shared" ca="1" si="8"/>
        <v>#NUM!</v>
      </c>
    </row>
    <row r="23" spans="1:73" ht="15" customHeight="1" x14ac:dyDescent="0.25">
      <c r="A23" s="66"/>
      <c r="B23" s="77" t="str">
        <f ca="1">IFERROR(IF($A23&lt;&gt;"",
SUM(INDIRECT("H"&amp;INDEX(Les_Réf_Projets,MATCH(COUNTA($A$13:$A25)-1,Les_Projets,0),2)&amp;":H"&amp;INDEX(Les_Réf_Projets,MATCH(COUNTA($A$13:$A25)-1,Les_Projets,0)+1,2)))/(INDEX(Les_Réf_Projets,MATCH(COUNTA($A$13:$A25)-1,Les_Projets,0)+1,2)-INDEX(Les_Réf_Projets,MATCH(COUNTA($A$13:$A25)-1,Les_Projets,0),2)+1),
""),
"")</f>
        <v/>
      </c>
      <c r="C23" s="65"/>
      <c r="D23" s="66"/>
      <c r="E23" s="67"/>
      <c r="F23" s="68"/>
      <c r="G23" s="67"/>
      <c r="H23" s="68"/>
      <c r="I23" s="69"/>
      <c r="J23" s="69"/>
      <c r="K23" s="69"/>
      <c r="L23" s="1"/>
      <c r="M23" s="2"/>
      <c r="N23" s="2"/>
      <c r="O23" s="2"/>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c r="BJ23" s="2"/>
      <c r="BK23" s="2"/>
      <c r="BL23" s="2"/>
      <c r="BM23" s="3"/>
      <c r="BN23" s="51"/>
      <c r="BO23" s="50">
        <f t="shared" ca="1" si="11"/>
        <v>1</v>
      </c>
      <c r="BP23" s="50" t="str">
        <f t="shared" ca="1" si="6"/>
        <v/>
      </c>
      <c r="BQ23" s="50" t="e">
        <f t="array" aca="1" ref="BQ23" ca="1">IF(MOD(ROW(),2)=0,SMALL(IF(INDIRECT("$A$14"):$A$953="",999,ROW(INDIRECT("$A$14"):$A$953)),BP23)+1,SMALL(IF(OFFSET($C$1,BU23,,999,)&lt;&gt;"",999,ROW(OFFSET($C$1,BU23,,999,))),1)-1)</f>
        <v>#NUM!</v>
      </c>
      <c r="BR23" s="50" t="b">
        <v>0</v>
      </c>
      <c r="BS23" s="50" t="b">
        <v>0</v>
      </c>
      <c r="BT23" s="50" t="b">
        <f ca="1">AND($BR23,$B23=100)</f>
        <v>0</v>
      </c>
      <c r="BU23" s="50" t="e">
        <f t="shared" ca="1" si="8"/>
        <v>#NUM!</v>
      </c>
    </row>
    <row r="24" spans="1:73" ht="15" customHeight="1" x14ac:dyDescent="0.25">
      <c r="A24" s="66"/>
      <c r="B24" s="77" t="str">
        <f ca="1">IFERROR(IF($A24&lt;&gt;"",
SUM(INDIRECT("H"&amp;INDEX(Les_Réf_Projets,MATCH(COUNTA($A$13:$A24)-1,Les_Projets,0),2)&amp;":H"&amp;INDEX(Les_Réf_Projets,MATCH(COUNTA($A$13:$A24)-1,Les_Projets,0)+1,2)))/(INDEX(Les_Réf_Projets,MATCH(COUNTA($A$13:$A24)-1,Les_Projets,0)+1,2)-INDEX(Les_Réf_Projets,MATCH(COUNTA($A$13:$A24)-1,Les_Projets,0),2)+1),
""),
"")</f>
        <v/>
      </c>
      <c r="C24" s="65"/>
      <c r="D24" s="66"/>
      <c r="E24" s="67"/>
      <c r="F24" s="68"/>
      <c r="G24" s="67"/>
      <c r="H24" s="68"/>
      <c r="I24" s="69"/>
      <c r="J24" s="69"/>
      <c r="K24" s="69"/>
      <c r="L24" s="1"/>
      <c r="M24" s="2"/>
      <c r="N24" s="2"/>
      <c r="O24" s="2"/>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c r="BJ24" s="2"/>
      <c r="BK24" s="2"/>
      <c r="BL24" s="2"/>
      <c r="BM24" s="3"/>
      <c r="BN24" s="51"/>
      <c r="BO24" s="50">
        <f t="shared" ca="1" si="10"/>
        <v>1</v>
      </c>
      <c r="BP24" s="50" t="e">
        <f t="shared" ca="1" si="6"/>
        <v>#NUM!</v>
      </c>
      <c r="BQ24" s="50" t="e">
        <f t="array" aca="1" ref="BQ24" ca="1">IF(MOD(ROW(),2)=0,SMALL(IF(INDIRECT("$A$14"):$A$953="",999,ROW(INDIRECT("$A$14"):$A$953)),BP24)+1,SMALL(IF(OFFSET($C$1,BU24,,999,)&lt;&gt;"",999,ROW(OFFSET($C$1,BU24,,999,))),1)-1)</f>
        <v>#NUM!</v>
      </c>
      <c r="BR24" s="50" t="b">
        <v>0</v>
      </c>
      <c r="BS24" s="50" t="b">
        <v>0</v>
      </c>
      <c r="BT24" s="50" t="b">
        <f t="shared" ca="1" si="7"/>
        <v>0</v>
      </c>
      <c r="BU24" s="50" t="e">
        <f t="shared" ca="1" si="8"/>
        <v>#NUM!</v>
      </c>
    </row>
    <row r="25" spans="1:73" ht="15" customHeight="1" x14ac:dyDescent="0.25">
      <c r="A25" s="66"/>
      <c r="B25" s="77" t="str">
        <f ca="1">IFERROR(IF($A25&lt;&gt;"",
SUM(INDIRECT("H"&amp;INDEX(Les_Réf_Projets,MATCH(COUNTA($A$13:$A25)-1,Les_Projets,0),2)&amp;":H"&amp;INDEX(Les_Réf_Projets,MATCH(COUNTA($A$13:$A25)-1,Les_Projets,0)+1,2)))/(INDEX(Les_Réf_Projets,MATCH(COUNTA($A$13:$A25)-1,Les_Projets,0)+1,2)-INDEX(Les_Réf_Projets,MATCH(COUNTA($A$13:$A25)-1,Les_Projets,0),2)+1),
""),
"")</f>
        <v/>
      </c>
      <c r="C25" s="65"/>
      <c r="D25" s="66"/>
      <c r="E25" s="67"/>
      <c r="F25" s="68"/>
      <c r="G25" s="67"/>
      <c r="H25" s="68"/>
      <c r="I25" s="69"/>
      <c r="J25" s="69"/>
      <c r="K25" s="69"/>
      <c r="L25" s="1"/>
      <c r="M25" s="2"/>
      <c r="N25" s="2"/>
      <c r="O25" s="2"/>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c r="BJ25" s="2"/>
      <c r="BK25" s="2"/>
      <c r="BL25" s="2"/>
      <c r="BM25" s="3"/>
      <c r="BN25" s="51"/>
      <c r="BO25" s="50">
        <f t="shared" ca="1" si="10"/>
        <v>1</v>
      </c>
      <c r="BP25" s="50" t="str">
        <f t="shared" ca="1" si="6"/>
        <v/>
      </c>
      <c r="BQ25" s="50" t="e">
        <f t="array" aca="1" ref="BQ25" ca="1">IF(MOD(ROW(),2)=0,SMALL(IF(INDIRECT("$A$14"):$A$953="",999,ROW(INDIRECT("$A$14"):$A$953)),BP25)+1,SMALL(IF(OFFSET($C$1,BU25,,999,)&lt;&gt;"",999,ROW(OFFSET($C$1,BU25,,999,))),1)-1)</f>
        <v>#NUM!</v>
      </c>
      <c r="BR25" s="50" t="b">
        <v>0</v>
      </c>
      <c r="BS25" s="50" t="b">
        <v>0</v>
      </c>
      <c r="BT25" s="50" t="b">
        <f t="shared" ca="1" si="7"/>
        <v>0</v>
      </c>
      <c r="BU25" s="50" t="e">
        <f t="shared" ca="1" si="8"/>
        <v>#NUM!</v>
      </c>
    </row>
    <row r="26" spans="1:73" ht="15" customHeight="1" x14ac:dyDescent="0.25">
      <c r="A26" s="66"/>
      <c r="B26" s="77" t="str">
        <f ca="1">IFERROR(IF($A26&lt;&gt;"",
SUM(INDIRECT("H"&amp;INDEX(Les_Réf_Projets,MATCH(COUNTA($A$13:$A26)-1,Les_Projets,0),2)&amp;":H"&amp;INDEX(Les_Réf_Projets,MATCH(COUNTA($A$13:$A26)-1,Les_Projets,0)+1,2)))/(INDEX(Les_Réf_Projets,MATCH(COUNTA($A$13:$A26)-1,Les_Projets,0)+1,2)-INDEX(Les_Réf_Projets,MATCH(COUNTA($A$13:$A26)-1,Les_Projets,0),2)+1),
""),
"")</f>
        <v/>
      </c>
      <c r="C26" s="65"/>
      <c r="D26" s="66"/>
      <c r="E26" s="67"/>
      <c r="F26" s="68"/>
      <c r="G26" s="67"/>
      <c r="H26" s="68"/>
      <c r="I26" s="69"/>
      <c r="J26" s="69"/>
      <c r="K26" s="69"/>
      <c r="L26" s="1"/>
      <c r="M26" s="2"/>
      <c r="N26" s="2"/>
      <c r="O26" s="2"/>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c r="BJ26" s="2"/>
      <c r="BK26" s="2"/>
      <c r="BL26" s="2"/>
      <c r="BM26" s="3"/>
      <c r="BN26" s="51"/>
      <c r="BO26" s="50">
        <f t="shared" ca="1" si="10"/>
        <v>1</v>
      </c>
      <c r="BP26" s="50" t="e">
        <f t="shared" ca="1" si="6"/>
        <v>#NUM!</v>
      </c>
      <c r="BQ26" s="50" t="e">
        <f t="array" aca="1" ref="BQ26" ca="1">IF(MOD(ROW(),2)=0,SMALL(IF(INDIRECT("$A$14"):$A$953="",999,ROW(INDIRECT("$A$14"):$A$953)),BP26)+1,SMALL(IF(OFFSET($C$1,BU26,,999,)&lt;&gt;"",999,ROW(OFFSET($C$1,BU26,,999,))),1)-1)</f>
        <v>#NUM!</v>
      </c>
      <c r="BR26" s="50" t="b">
        <v>0</v>
      </c>
      <c r="BS26" s="50" t="b">
        <v>0</v>
      </c>
      <c r="BT26" s="50" t="b">
        <f t="shared" ca="1" si="7"/>
        <v>0</v>
      </c>
      <c r="BU26" s="50" t="e">
        <f t="shared" ca="1" si="8"/>
        <v>#NUM!</v>
      </c>
    </row>
    <row r="27" spans="1:73" ht="15" customHeight="1" x14ac:dyDescent="0.25">
      <c r="A27" s="66"/>
      <c r="B27" s="77" t="str">
        <f ca="1">IFERROR(IF($A27&lt;&gt;"",
SUM(INDIRECT("H"&amp;INDEX(Les_Réf_Projets,MATCH(COUNTA($A$13:$A27)-1,Les_Projets,0),2)&amp;":H"&amp;INDEX(Les_Réf_Projets,MATCH(COUNTA($A$13:$A27)-1,Les_Projets,0)+1,2)))/(INDEX(Les_Réf_Projets,MATCH(COUNTA($A$13:$A27)-1,Les_Projets,0)+1,2)-INDEX(Les_Réf_Projets,MATCH(COUNTA($A$13:$A27)-1,Les_Projets,0),2)+1),
""),
"")</f>
        <v/>
      </c>
      <c r="C27" s="65"/>
      <c r="D27" s="66"/>
      <c r="E27" s="67"/>
      <c r="F27" s="68"/>
      <c r="G27" s="67"/>
      <c r="H27" s="68"/>
      <c r="I27" s="69"/>
      <c r="J27" s="69"/>
      <c r="K27" s="69"/>
      <c r="L27" s="1"/>
      <c r="M27" s="2"/>
      <c r="N27" s="2"/>
      <c r="O27" s="2"/>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c r="BJ27" s="2"/>
      <c r="BK27" s="2"/>
      <c r="BL27" s="2"/>
      <c r="BM27" s="3"/>
      <c r="BN27" s="51"/>
      <c r="BO27" s="50">
        <f t="shared" ca="1" si="10"/>
        <v>1</v>
      </c>
      <c r="BP27" s="50" t="str">
        <f t="shared" ca="1" si="6"/>
        <v/>
      </c>
      <c r="BQ27" s="50" t="e">
        <f t="array" aca="1" ref="BQ27" ca="1">IF(MOD(ROW(),2)=0,SMALL(IF(INDIRECT("$A$14"):$A$953="",999,ROW(INDIRECT("$A$14"):$A$953)),BP27)+1,SMALL(IF(OFFSET($C$1,BU27,,999,)&lt;&gt;"",999,ROW(OFFSET($C$1,BU27,,999,))),1)-1)</f>
        <v>#NUM!</v>
      </c>
      <c r="BR27" s="50" t="b">
        <v>0</v>
      </c>
      <c r="BS27" s="50" t="b">
        <v>0</v>
      </c>
      <c r="BT27" s="50" t="b">
        <f t="shared" ca="1" si="7"/>
        <v>0</v>
      </c>
      <c r="BU27" s="50" t="e">
        <f t="shared" ca="1" si="8"/>
        <v>#NUM!</v>
      </c>
    </row>
    <row r="28" spans="1:73" ht="15" customHeight="1" x14ac:dyDescent="0.25">
      <c r="A28" s="66"/>
      <c r="B28" s="77" t="str">
        <f ca="1">IFERROR(IF($A28&lt;&gt;"",
SUM(INDIRECT("H"&amp;INDEX(Les_Réf_Projets,MATCH(COUNTA($A$13:$A28)-1,Les_Projets,0),2)&amp;":H"&amp;INDEX(Les_Réf_Projets,MATCH(COUNTA($A$13:$A28)-1,Les_Projets,0)+1,2)))/(INDEX(Les_Réf_Projets,MATCH(COUNTA($A$13:$A28)-1,Les_Projets,0)+1,2)-INDEX(Les_Réf_Projets,MATCH(COUNTA($A$13:$A28)-1,Les_Projets,0),2)+1),
""),
"")</f>
        <v/>
      </c>
      <c r="C28" s="65"/>
      <c r="D28" s="66"/>
      <c r="E28" s="67"/>
      <c r="F28" s="68"/>
      <c r="G28" s="67"/>
      <c r="H28" s="68"/>
      <c r="I28" s="69"/>
      <c r="J28" s="69"/>
      <c r="K28" s="69"/>
      <c r="L28" s="1"/>
      <c r="M28" s="2"/>
      <c r="N28" s="2"/>
      <c r="O28" s="2"/>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c r="BJ28" s="2"/>
      <c r="BK28" s="2"/>
      <c r="BL28" s="2"/>
      <c r="BM28" s="3"/>
      <c r="BN28" s="51"/>
      <c r="BO28" s="50">
        <f t="shared" ca="1" si="10"/>
        <v>1</v>
      </c>
      <c r="BP28" s="50" t="e">
        <f t="shared" ca="1" si="6"/>
        <v>#NUM!</v>
      </c>
      <c r="BQ28" s="50" t="e">
        <f t="array" aca="1" ref="BQ28" ca="1">IF(MOD(ROW(),2)=0,SMALL(IF(INDIRECT("$A$14"):$A$953="",999,ROW(INDIRECT("$A$14"):$A$953)),BP28)+1,SMALL(IF(OFFSET($C$1,BU28,,999,)&lt;&gt;"",999,ROW(OFFSET($C$1,BU28,,999,))),1)-1)</f>
        <v>#NUM!</v>
      </c>
      <c r="BR28" s="50" t="b">
        <v>0</v>
      </c>
      <c r="BS28" s="50" t="b">
        <v>0</v>
      </c>
      <c r="BT28" s="50" t="b">
        <f t="shared" ca="1" si="7"/>
        <v>0</v>
      </c>
      <c r="BU28" s="50" t="e">
        <f t="shared" ca="1" si="8"/>
        <v>#NUM!</v>
      </c>
    </row>
    <row r="29" spans="1:73" ht="15" customHeight="1" x14ac:dyDescent="0.25">
      <c r="A29" s="66"/>
      <c r="B29" s="77" t="str">
        <f ca="1">IFERROR(IF($A29&lt;&gt;"",
SUM(INDIRECT("H"&amp;INDEX(Les_Réf_Projets,MATCH(COUNTA($A$13:$A29)-1,Les_Projets,0),2)&amp;":H"&amp;INDEX(Les_Réf_Projets,MATCH(COUNTA($A$13:$A29)-1,Les_Projets,0)+1,2)))/(INDEX(Les_Réf_Projets,MATCH(COUNTA($A$13:$A29)-1,Les_Projets,0)+1,2)-INDEX(Les_Réf_Projets,MATCH(COUNTA($A$13:$A29)-1,Les_Projets,0),2)+1),
""),
"")</f>
        <v/>
      </c>
      <c r="C29" s="65"/>
      <c r="D29" s="66"/>
      <c r="E29" s="67"/>
      <c r="F29" s="68"/>
      <c r="G29" s="67"/>
      <c r="H29" s="68"/>
      <c r="I29" s="69"/>
      <c r="J29" s="69"/>
      <c r="K29" s="69"/>
      <c r="L29" s="1"/>
      <c r="M29" s="2"/>
      <c r="N29" s="2"/>
      <c r="O29" s="2"/>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c r="BJ29" s="2"/>
      <c r="BK29" s="2"/>
      <c r="BL29" s="2"/>
      <c r="BM29" s="3"/>
      <c r="BN29" s="51"/>
      <c r="BO29" s="50">
        <f t="shared" ca="1" si="10"/>
        <v>1</v>
      </c>
      <c r="BP29" s="50" t="str">
        <f t="shared" ca="1" si="6"/>
        <v/>
      </c>
      <c r="BQ29" s="50" t="e">
        <f t="array" aca="1" ref="BQ29" ca="1">IF(MOD(ROW(),2)=0,SMALL(IF(INDIRECT("$A$14"):$A$953="",999,ROW(INDIRECT("$A$14"):$A$953)),BP29)+1,SMALL(IF(OFFSET($C$1,BU29,,999,)&lt;&gt;"",999,ROW(OFFSET($C$1,BU29,,999,))),1)-1)</f>
        <v>#NUM!</v>
      </c>
      <c r="BR29" s="50" t="b">
        <v>0</v>
      </c>
      <c r="BS29" s="50" t="b">
        <v>0</v>
      </c>
      <c r="BT29" s="50" t="b">
        <f t="shared" ca="1" si="7"/>
        <v>0</v>
      </c>
      <c r="BU29" s="50" t="e">
        <f t="shared" ca="1" si="8"/>
        <v>#NUM!</v>
      </c>
    </row>
    <row r="30" spans="1:73" ht="15" customHeight="1" x14ac:dyDescent="0.25">
      <c r="A30" s="66"/>
      <c r="B30" s="77" t="str">
        <f ca="1">IFERROR(IF($A30&lt;&gt;"",
SUM(INDIRECT("H"&amp;INDEX(Les_Réf_Projets,MATCH(COUNTA($A$13:$A30)-1,Les_Projets,0),2)&amp;":H"&amp;INDEX(Les_Réf_Projets,MATCH(COUNTA($A$13:$A30)-1,Les_Projets,0)+1,2)))/(INDEX(Les_Réf_Projets,MATCH(COUNTA($A$13:$A30)-1,Les_Projets,0)+1,2)-INDEX(Les_Réf_Projets,MATCH(COUNTA($A$13:$A30)-1,Les_Projets,0),2)+1),
""),
"")</f>
        <v/>
      </c>
      <c r="C30" s="65"/>
      <c r="D30" s="66"/>
      <c r="E30" s="67"/>
      <c r="F30" s="68"/>
      <c r="G30" s="67"/>
      <c r="H30" s="68"/>
      <c r="I30" s="69"/>
      <c r="J30" s="69"/>
      <c r="K30" s="69"/>
      <c r="L30" s="1"/>
      <c r="M30" s="2"/>
      <c r="N30" s="2"/>
      <c r="O30" s="2"/>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c r="BJ30" s="2"/>
      <c r="BK30" s="2"/>
      <c r="BL30" s="2"/>
      <c r="BM30" s="3"/>
      <c r="BN30" s="51"/>
      <c r="BO30" s="50">
        <f t="shared" ca="1" si="10"/>
        <v>1</v>
      </c>
      <c r="BP30" s="50" t="e">
        <f t="shared" ca="1" si="6"/>
        <v>#NUM!</v>
      </c>
      <c r="BQ30" s="50" t="e">
        <f t="array" aca="1" ref="BQ30" ca="1">IF(MOD(ROW(),2)=0,SMALL(IF(INDIRECT("$A$14"):$A$953="",999,ROW(INDIRECT("$A$14"):$A$953)),BP30)+1,SMALL(IF(OFFSET($C$1,BU30,,999,)&lt;&gt;"",999,ROW(OFFSET($C$1,BU30,,999,))),1)-1)</f>
        <v>#NUM!</v>
      </c>
      <c r="BR30" s="50" t="b">
        <v>0</v>
      </c>
      <c r="BS30" s="50" t="b">
        <v>0</v>
      </c>
      <c r="BT30" s="50" t="b">
        <f t="shared" ca="1" si="7"/>
        <v>0</v>
      </c>
      <c r="BU30" s="50" t="e">
        <f t="shared" ca="1" si="8"/>
        <v>#NUM!</v>
      </c>
    </row>
    <row r="31" spans="1:73" ht="15" customHeight="1" x14ac:dyDescent="0.25">
      <c r="A31" s="66"/>
      <c r="B31" s="77" t="str">
        <f ca="1">IFERROR(IF($A31&lt;&gt;"",
SUM(INDIRECT("H"&amp;INDEX(Les_Réf_Projets,MATCH(COUNTA($A$13:$A31)-1,Les_Projets,0),2)&amp;":H"&amp;INDEX(Les_Réf_Projets,MATCH(COUNTA($A$13:$A31)-1,Les_Projets,0)+1,2)))/(INDEX(Les_Réf_Projets,MATCH(COUNTA($A$13:$A31)-1,Les_Projets,0)+1,2)-INDEX(Les_Réf_Projets,MATCH(COUNTA($A$13:$A31)-1,Les_Projets,0),2)+1),
""),
"")</f>
        <v/>
      </c>
      <c r="C31" s="65"/>
      <c r="D31" s="66"/>
      <c r="E31" s="67"/>
      <c r="F31" s="68"/>
      <c r="G31" s="67"/>
      <c r="H31" s="68"/>
      <c r="I31" s="69"/>
      <c r="J31" s="69"/>
      <c r="K31" s="69"/>
      <c r="L31" s="1"/>
      <c r="M31" s="2"/>
      <c r="N31" s="2"/>
      <c r="O31" s="2"/>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c r="BJ31" s="2"/>
      <c r="BK31" s="2"/>
      <c r="BL31" s="2"/>
      <c r="BM31" s="3"/>
      <c r="BN31" s="51"/>
      <c r="BO31" s="50">
        <f t="shared" ca="1" si="10"/>
        <v>1</v>
      </c>
      <c r="BP31" s="50" t="str">
        <f t="shared" ca="1" si="6"/>
        <v/>
      </c>
      <c r="BQ31" s="50" t="e">
        <f t="array" aca="1" ref="BQ31" ca="1">IF(MOD(ROW(),2)=0,SMALL(IF(INDIRECT("$A$14"):$A$953="",999,ROW(INDIRECT("$A$14"):$A$953)),BP31)+1,SMALL(IF(OFFSET($C$1,BU31,,999,)&lt;&gt;"",999,ROW(OFFSET($C$1,BU31,,999,))),1)-1)</f>
        <v>#NUM!</v>
      </c>
      <c r="BR31" s="50" t="b">
        <v>0</v>
      </c>
      <c r="BS31" s="50" t="b">
        <v>0</v>
      </c>
      <c r="BT31" s="50" t="b">
        <f t="shared" ca="1" si="7"/>
        <v>0</v>
      </c>
      <c r="BU31" s="50" t="e">
        <f t="shared" ca="1" si="8"/>
        <v>#NUM!</v>
      </c>
    </row>
    <row r="32" spans="1:73" ht="15" customHeight="1" x14ac:dyDescent="0.25">
      <c r="A32" s="66"/>
      <c r="B32" s="77" t="str">
        <f ca="1">IFERROR(IF($A32&lt;&gt;"",
SUM(INDIRECT("H"&amp;INDEX(Les_Réf_Projets,MATCH(COUNTA($A$13:$A32)-1,Les_Projets,0),2)&amp;":H"&amp;INDEX(Les_Réf_Projets,MATCH(COUNTA($A$13:$A32)-1,Les_Projets,0)+1,2)))/(INDEX(Les_Réf_Projets,MATCH(COUNTA($A$13:$A32)-1,Les_Projets,0)+1,2)-INDEX(Les_Réf_Projets,MATCH(COUNTA($A$13:$A32)-1,Les_Projets,0),2)+1),
""),
"")</f>
        <v/>
      </c>
      <c r="C32" s="65"/>
      <c r="D32" s="66"/>
      <c r="E32" s="67"/>
      <c r="F32" s="68"/>
      <c r="G32" s="67"/>
      <c r="H32" s="68"/>
      <c r="I32" s="69"/>
      <c r="J32" s="69"/>
      <c r="K32" s="69"/>
      <c r="L32" s="1"/>
      <c r="M32" s="2"/>
      <c r="N32" s="2"/>
      <c r="O32" s="2"/>
      <c r="P32" s="2"/>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c r="BJ32" s="2"/>
      <c r="BK32" s="2"/>
      <c r="BL32" s="2"/>
      <c r="BM32" s="3"/>
      <c r="BN32" s="51"/>
      <c r="BO32" s="50">
        <f t="shared" ca="1" si="10"/>
        <v>1</v>
      </c>
      <c r="BP32" s="50" t="e">
        <f t="shared" ca="1" si="6"/>
        <v>#NUM!</v>
      </c>
      <c r="BQ32" s="50" t="e">
        <f t="array" aca="1" ref="BQ32" ca="1">IF(MOD(ROW(),2)=0,SMALL(IF(INDIRECT("$A$14"):$A$953="",999,ROW(INDIRECT("$A$14"):$A$953)),BP32)+1,SMALL(IF(OFFSET($C$1,BU32,,999,)&lt;&gt;"",999,ROW(OFFSET($C$1,BU32,,999,))),1)-1)</f>
        <v>#NUM!</v>
      </c>
      <c r="BR32" s="50" t="b">
        <v>0</v>
      </c>
      <c r="BS32" s="50" t="b">
        <v>0</v>
      </c>
      <c r="BT32" s="50" t="b">
        <f t="shared" ca="1" si="7"/>
        <v>0</v>
      </c>
      <c r="BU32" s="50" t="e">
        <f t="shared" ca="1" si="8"/>
        <v>#NUM!</v>
      </c>
    </row>
    <row r="33" spans="1:73" ht="15" customHeight="1" x14ac:dyDescent="0.25">
      <c r="A33" s="66"/>
      <c r="B33" s="77" t="str">
        <f ca="1">IFERROR(IF($A33&lt;&gt;"",
SUM(INDIRECT("H"&amp;INDEX(Les_Réf_Projets,MATCH(COUNTA($A$13:$A33)-1,Les_Projets,0),2)&amp;":H"&amp;INDEX(Les_Réf_Projets,MATCH(COUNTA($A$13:$A33)-1,Les_Projets,0)+1,2)))/(INDEX(Les_Réf_Projets,MATCH(COUNTA($A$13:$A33)-1,Les_Projets,0)+1,2)-INDEX(Les_Réf_Projets,MATCH(COUNTA($A$13:$A33)-1,Les_Projets,0),2)+1),
""),
"")</f>
        <v/>
      </c>
      <c r="C33" s="65"/>
      <c r="D33" s="66"/>
      <c r="E33" s="67"/>
      <c r="F33" s="68"/>
      <c r="G33" s="67"/>
      <c r="H33" s="68"/>
      <c r="I33" s="69"/>
      <c r="J33" s="69"/>
      <c r="K33" s="69"/>
      <c r="L33" s="1"/>
      <c r="M33" s="2"/>
      <c r="N33" s="2"/>
      <c r="O33" s="2"/>
      <c r="P33" s="2"/>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c r="BJ33" s="2"/>
      <c r="BK33" s="2"/>
      <c r="BL33" s="2"/>
      <c r="BM33" s="3"/>
      <c r="BN33" s="51"/>
      <c r="BO33" s="50">
        <f t="shared" ca="1" si="10"/>
        <v>1</v>
      </c>
      <c r="BP33" s="50" t="str">
        <f t="shared" ca="1" si="6"/>
        <v/>
      </c>
      <c r="BQ33" s="50" t="e">
        <f t="array" aca="1" ref="BQ33" ca="1">IF(MOD(ROW(),2)=0,SMALL(IF(INDIRECT("$A$14"):$A$953="",999,ROW(INDIRECT("$A$14"):$A$953)),BP33)+1,SMALL(IF(OFFSET($C$1,BU33,,999,)&lt;&gt;"",999,ROW(OFFSET($C$1,BU33,,999,))),1)-1)</f>
        <v>#NUM!</v>
      </c>
      <c r="BR33" s="50" t="b">
        <v>0</v>
      </c>
      <c r="BS33" s="50" t="b">
        <v>0</v>
      </c>
      <c r="BT33" s="50" t="b">
        <f t="shared" ca="1" si="7"/>
        <v>0</v>
      </c>
      <c r="BU33" s="50" t="e">
        <f t="shared" ca="1" si="8"/>
        <v>#NUM!</v>
      </c>
    </row>
  </sheetData>
  <mergeCells count="167">
    <mergeCell ref="E4:K4"/>
    <mergeCell ref="BN12:BN13"/>
    <mergeCell ref="A2:K3"/>
    <mergeCell ref="A5:K5"/>
    <mergeCell ref="A6:K12"/>
    <mergeCell ref="BJ10:BJ11"/>
    <mergeCell ref="BK10:BK11"/>
    <mergeCell ref="BL10:BL11"/>
    <mergeCell ref="AV10:AV11"/>
    <mergeCell ref="AW10:AW11"/>
    <mergeCell ref="AX10:AX11"/>
    <mergeCell ref="AY10:AY11"/>
    <mergeCell ref="AZ10:AZ11"/>
    <mergeCell ref="AQ10:AQ11"/>
    <mergeCell ref="AR10:AR11"/>
    <mergeCell ref="AS10:AS11"/>
    <mergeCell ref="AT10:AT11"/>
    <mergeCell ref="AU10:AU11"/>
    <mergeCell ref="AL10:AL11"/>
    <mergeCell ref="AM10:AM11"/>
    <mergeCell ref="AN10:AN11"/>
    <mergeCell ref="AO10:AO11"/>
    <mergeCell ref="AP10:AP11"/>
    <mergeCell ref="V6:V9"/>
    <mergeCell ref="AG10:AG11"/>
    <mergeCell ref="BM10:BM11"/>
    <mergeCell ref="BF10:BF11"/>
    <mergeCell ref="BG10:BG11"/>
    <mergeCell ref="BH10:BH11"/>
    <mergeCell ref="BA10:BA11"/>
    <mergeCell ref="BB10:BB11"/>
    <mergeCell ref="BC10:BC11"/>
    <mergeCell ref="BD10:BD11"/>
    <mergeCell ref="BE10:BE11"/>
    <mergeCell ref="BI10:BI11"/>
    <mergeCell ref="AH10:AH11"/>
    <mergeCell ref="AI10:AI11"/>
    <mergeCell ref="AJ10:AJ11"/>
    <mergeCell ref="AK10:AK11"/>
    <mergeCell ref="T6:T9"/>
    <mergeCell ref="U6:U9"/>
    <mergeCell ref="AC10:AC11"/>
    <mergeCell ref="AD10:AD11"/>
    <mergeCell ref="AE10:AE11"/>
    <mergeCell ref="AF10:AF11"/>
    <mergeCell ref="U4:U5"/>
    <mergeCell ref="V4:V5"/>
    <mergeCell ref="W4:W5"/>
    <mergeCell ref="X4:X5"/>
    <mergeCell ref="Y4:Y5"/>
    <mergeCell ref="Z4:Z5"/>
    <mergeCell ref="AA6:AA9"/>
    <mergeCell ref="W6:W9"/>
    <mergeCell ref="X6:X9"/>
    <mergeCell ref="Y6:Y9"/>
    <mergeCell ref="Z6:Z9"/>
    <mergeCell ref="W10:W11"/>
    <mergeCell ref="X10:X11"/>
    <mergeCell ref="Y10:Y11"/>
    <mergeCell ref="Z10:Z11"/>
    <mergeCell ref="AA10:AA11"/>
    <mergeCell ref="AA4:AA5"/>
    <mergeCell ref="AZ4:AZ5"/>
    <mergeCell ref="Q6:Q9"/>
    <mergeCell ref="L10:L11"/>
    <mergeCell ref="M10:M11"/>
    <mergeCell ref="N10:N11"/>
    <mergeCell ref="O10:O11"/>
    <mergeCell ref="P10:P11"/>
    <mergeCell ref="Q10:Q11"/>
    <mergeCell ref="L6:L9"/>
    <mergeCell ref="M6:M9"/>
    <mergeCell ref="N6:N9"/>
    <mergeCell ref="O6:O9"/>
    <mergeCell ref="P6:P9"/>
    <mergeCell ref="R10:R11"/>
    <mergeCell ref="S10:S11"/>
    <mergeCell ref="T10:T11"/>
    <mergeCell ref="U10:U11"/>
    <mergeCell ref="V10:V11"/>
    <mergeCell ref="AF4:AF5"/>
    <mergeCell ref="AG4:AG5"/>
    <mergeCell ref="AH4:AH5"/>
    <mergeCell ref="AB10:AB11"/>
    <mergeCell ref="R6:R9"/>
    <mergeCell ref="S6:S9"/>
    <mergeCell ref="AZ6:AZ9"/>
    <mergeCell ref="BD6:BD9"/>
    <mergeCell ref="AB6:AB9"/>
    <mergeCell ref="BC4:BC5"/>
    <mergeCell ref="AK6:AK9"/>
    <mergeCell ref="AL6:AL9"/>
    <mergeCell ref="AM6:AM9"/>
    <mergeCell ref="AN6:AN9"/>
    <mergeCell ref="AC6:AC9"/>
    <mergeCell ref="AB4:AB5"/>
    <mergeCell ref="BB6:BB9"/>
    <mergeCell ref="BC6:BC9"/>
    <mergeCell ref="AO6:AO9"/>
    <mergeCell ref="AD6:AD9"/>
    <mergeCell ref="AE6:AE9"/>
    <mergeCell ref="AF6:AF9"/>
    <mergeCell ref="AI4:AI5"/>
    <mergeCell ref="AJ4:AJ5"/>
    <mergeCell ref="AK4:AK5"/>
    <mergeCell ref="AC4:AC5"/>
    <mergeCell ref="AD4:AD5"/>
    <mergeCell ref="AE4:AE5"/>
    <mergeCell ref="AW4:AW5"/>
    <mergeCell ref="AX4:AX5"/>
    <mergeCell ref="AJ6:AJ9"/>
    <mergeCell ref="AG6:AG9"/>
    <mergeCell ref="AH6:AH9"/>
    <mergeCell ref="AI6:AI9"/>
    <mergeCell ref="BM6:BM9"/>
    <mergeCell ref="BI6:BI9"/>
    <mergeCell ref="BJ6:BJ9"/>
    <mergeCell ref="BK6:BK9"/>
    <mergeCell ref="BL6:BL9"/>
    <mergeCell ref="AP6:AP9"/>
    <mergeCell ref="AQ6:AQ9"/>
    <mergeCell ref="AR6:AR9"/>
    <mergeCell ref="AS6:AS9"/>
    <mergeCell ref="AT6:AT9"/>
    <mergeCell ref="AU6:AU9"/>
    <mergeCell ref="AV6:AV9"/>
    <mergeCell ref="BE6:BE9"/>
    <mergeCell ref="BF6:BF9"/>
    <mergeCell ref="BG6:BG9"/>
    <mergeCell ref="BH6:BH9"/>
    <mergeCell ref="BA6:BA9"/>
    <mergeCell ref="AW6:AW9"/>
    <mergeCell ref="AX6:AX9"/>
    <mergeCell ref="AY6:AY9"/>
    <mergeCell ref="L4:L5"/>
    <mergeCell ref="M4:M5"/>
    <mergeCell ref="N4:N5"/>
    <mergeCell ref="O4:O5"/>
    <mergeCell ref="P4:P5"/>
    <mergeCell ref="Q4:Q5"/>
    <mergeCell ref="R4:R5"/>
    <mergeCell ref="S4:S5"/>
    <mergeCell ref="T4:T5"/>
    <mergeCell ref="BM4:BM5"/>
    <mergeCell ref="BD4:BD5"/>
    <mergeCell ref="BI4:BI5"/>
    <mergeCell ref="BJ4:BJ5"/>
    <mergeCell ref="BK4:BK5"/>
    <mergeCell ref="BL4:BL5"/>
    <mergeCell ref="AL4:AL5"/>
    <mergeCell ref="AM4:AM5"/>
    <mergeCell ref="AN4:AN5"/>
    <mergeCell ref="AO4:AO5"/>
    <mergeCell ref="AP4:AP5"/>
    <mergeCell ref="AQ4:AQ5"/>
    <mergeCell ref="AR4:AR5"/>
    <mergeCell ref="AS4:AS5"/>
    <mergeCell ref="AT4:AT5"/>
    <mergeCell ref="BF4:BF5"/>
    <mergeCell ref="BG4:BG5"/>
    <mergeCell ref="BA4:BA5"/>
    <mergeCell ref="BB4:BB5"/>
    <mergeCell ref="BE4:BE5"/>
    <mergeCell ref="BH4:BH5"/>
    <mergeCell ref="AU4:AU5"/>
    <mergeCell ref="AV4:AV5"/>
    <mergeCell ref="AY4:AY5"/>
  </mergeCells>
  <conditionalFormatting sqref="L4:BM33">
    <cfRule type="expression" dxfId="71" priority="38">
      <formula>AND(L$13=TODAY())</formula>
    </cfRule>
  </conditionalFormatting>
  <conditionalFormatting sqref="M4:BM9">
    <cfRule type="expression" dxfId="70" priority="56">
      <formula>AND(M$6&lt;&gt;L$6)</formula>
    </cfRule>
    <cfRule type="expression" dxfId="69" priority="79">
      <formula>AND(MONTH(M$13)/2=INT(MONTH(M$13)/2))</formula>
    </cfRule>
  </conditionalFormatting>
  <conditionalFormatting sqref="M10:BM33">
    <cfRule type="expression" dxfId="68" priority="4">
      <formula>AND(M$10&lt;&gt;L$10)</formula>
    </cfRule>
  </conditionalFormatting>
  <conditionalFormatting sqref="L12:BM33">
    <cfRule type="expression" dxfId="67" priority="75">
      <formula>AND(L$1=0)</formula>
    </cfRule>
  </conditionalFormatting>
  <conditionalFormatting sqref="A14:B33">
    <cfRule type="expression" dxfId="66" priority="2">
      <formula>AND($A14&lt;&gt;"",$BT14=TRUE)</formula>
    </cfRule>
    <cfRule type="expression" dxfId="65" priority="7">
      <formula>AND($A14&lt;&gt;"")</formula>
    </cfRule>
  </conditionalFormatting>
  <conditionalFormatting sqref="L12:BM13">
    <cfRule type="expression" dxfId="64" priority="53">
      <formula>AND(L$13=TODAY())</formula>
    </cfRule>
  </conditionalFormatting>
  <conditionalFormatting sqref="L4:L9">
    <cfRule type="expression" dxfId="63" priority="54">
      <formula>AND(MONTH(L$13)/2=INT(MONTH(L$13)/2))</formula>
    </cfRule>
  </conditionalFormatting>
  <conditionalFormatting sqref="C14:BM33">
    <cfRule type="expression" dxfId="62" priority="1">
      <formula>AND($A14&lt;&gt;"",$BT14=TRUE)</formula>
    </cfRule>
    <cfRule type="expression" dxfId="61" priority="5">
      <formula>AND($A14&lt;&gt;"")</formula>
    </cfRule>
  </conditionalFormatting>
  <conditionalFormatting sqref="L14:BM33">
    <cfRule type="expression" dxfId="60" priority="72">
      <formula>AND($A14="",L$13&gt;=$E14,L$13&lt;=$G14,$K14=FALSE,$H14&gt;0,L$13&lt;=$BN14)</formula>
    </cfRule>
    <cfRule type="expression" dxfId="59" priority="73">
      <formula>AND($A14="",L$13&lt;=$G14,L$13&gt;=$E14,$K14=FALSE,OR($H14&lt;&gt;"",$H14&lt;100),L$13&lt;TODAY())</formula>
    </cfRule>
    <cfRule type="expression" dxfId="58" priority="74">
      <formula>AND($A14="",L$13&lt;=$G14,L$13&gt;=$E14,$K14=FALSE)</formula>
    </cfRule>
    <cfRule type="expression" dxfId="57" priority="76">
      <formula>AND($A14="",L$13&lt;=$G14,L$13&gt;=$E14,$K14,$H14&gt;0,L$13&lt;=$BN14)</formula>
    </cfRule>
    <cfRule type="expression" dxfId="56" priority="77">
      <formula>AND($A14="",L$13&lt;=$G14,L$13&gt;=$E14,$K14,OR($H14&lt;&gt;"",$H14&lt;100),L$13&lt;TODAY())</formula>
    </cfRule>
    <cfRule type="expression" dxfId="55" priority="78">
      <formula>AND($A14="",L$13&lt;=$G14,L$13&gt;=$E14,$K14)</formula>
    </cfRule>
  </conditionalFormatting>
  <conditionalFormatting sqref="L4:BM9">
    <cfRule type="expression" dxfId="54" priority="6">
      <formula>AND(L$6="TO DAY")</formula>
    </cfRule>
  </conditionalFormatting>
  <conditionalFormatting sqref="L10:BM11">
    <cfRule type="expression" dxfId="53" priority="32">
      <formula>AND((RIGHT(L$10,2)*1)/2=INT((RIGHT(L$10,2)*1)/2))</formula>
    </cfRule>
  </conditionalFormatting>
  <conditionalFormatting sqref="M10:BM11">
    <cfRule type="expression" dxfId="52" priority="25">
      <formula>AND(M$10&lt;&gt;L$10)</formula>
    </cfRule>
  </conditionalFormatting>
  <conditionalFormatting sqref="B14:B33">
    <cfRule type="dataBar" priority="8">
      <dataBar>
        <cfvo type="num" val="0"/>
        <cfvo type="num" val="100"/>
        <color rgb="FF00FF00"/>
      </dataBar>
    </cfRule>
  </conditionalFormatting>
  <conditionalFormatting sqref="H14:H33">
    <cfRule type="expression" dxfId="51" priority="9">
      <formula>AND($A14="",$E14&lt;&gt;"",TODAY()&gt;$E14,TODAY()&gt;$BN14+1,$H14&lt;100)</formula>
    </cfRule>
    <cfRule type="expression" dxfId="50" priority="61">
      <formula>AND($A14="",$E14&lt;&gt;"",$H14&lt;100,$H14&lt;&gt;"",TODAY()&lt;$G14,($BN14-TODAY())&gt;=0)</formula>
    </cfRule>
    <cfRule type="expression" dxfId="49" priority="70">
      <formula>AND($A14="",$E14&lt;&gt;"",$H14&lt;100,TODAY()&gt;$E14,TODAY()&lt;$G14,($BN14-TODAY())&lt;1)</formula>
    </cfRule>
    <cfRule type="expression" dxfId="48" priority="71">
      <formula>AND($A14="",$H14=100)</formula>
    </cfRule>
  </conditionalFormatting>
  <dataValidations count="2">
    <dataValidation type="list" allowBlank="1" showInputMessage="1" showErrorMessage="1" sqref="D14:D33" xr:uid="{00000000-0002-0000-0200-000000000000}">
      <formula1>_Res</formula1>
    </dataValidation>
    <dataValidation type="list" allowBlank="1" showInputMessage="1" showErrorMessage="1" sqref="K14:K33" xr:uid="{00000000-0002-0000-0200-000001000000}">
      <formula1>"Vrai,Faux"</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Scroll Bar 1">
              <controlPr defaultSize="0" autoPict="0">
                <anchor moveWithCells="1">
                  <from>
                    <xdr:col>11</xdr:col>
                    <xdr:colOff>28575</xdr:colOff>
                    <xdr:row>1</xdr:row>
                    <xdr:rowOff>38100</xdr:rowOff>
                  </from>
                  <to>
                    <xdr:col>44</xdr:col>
                    <xdr:colOff>152400</xdr:colOff>
                    <xdr:row>2</xdr:row>
                    <xdr:rowOff>152400</xdr:rowOff>
                  </to>
                </anchor>
              </controlPr>
            </control>
          </mc:Choice>
        </mc:AlternateContent>
        <mc:AlternateContent xmlns:mc="http://schemas.openxmlformats.org/markup-compatibility/2006">
          <mc:Choice Requires="x14">
            <control shapeId="5219" r:id="rId5" name="CheckBoxe_1">
              <controlPr defaultSize="0" autoFill="0" autoLine="0" autoPict="0">
                <anchor moveWithCells="1">
                  <from>
                    <xdr:col>0</xdr:col>
                    <xdr:colOff>857250</xdr:colOff>
                    <xdr:row>13</xdr:row>
                    <xdr:rowOff>0</xdr:rowOff>
                  </from>
                  <to>
                    <xdr:col>1</xdr:col>
                    <xdr:colOff>104775</xdr:colOff>
                    <xdr:row>14</xdr:row>
                    <xdr:rowOff>19050</xdr:rowOff>
                  </to>
                </anchor>
              </controlPr>
            </control>
          </mc:Choice>
        </mc:AlternateContent>
        <mc:AlternateContent xmlns:mc="http://schemas.openxmlformats.org/markup-compatibility/2006">
          <mc:Choice Requires="x14">
            <control shapeId="5220" r:id="rId6" name="CheckBoxe_2">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5221" r:id="rId7" name="CheckBoxe_3">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5222" r:id="rId8" name="CheckBoxe_4">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5223" r:id="rId9" name="CheckBoxe_5">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5224" r:id="rId10" name="CheckBoxe_6">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5225" r:id="rId11" name="CheckBoxe_7">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5226" r:id="rId12" name="CheckBoxe_8">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5227" r:id="rId13" name="CheckBoxe_9">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5228" r:id="rId14" name="CheckBoxe_10">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5229" r:id="rId15" name="CheckBoxe_11">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5230" r:id="rId16" name="CheckBoxe_12">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5231" r:id="rId17" name="CheckBoxe_1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5232" r:id="rId18" name="CheckBoxe_14">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5233" r:id="rId19" name="CheckBoxe_15">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5234" r:id="rId20" name="CheckBoxe_16">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5235" r:id="rId21" name="CheckBoxe_17">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5236" r:id="rId22" name="CheckBoxe_18">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5237" r:id="rId23" name="CheckBoxe_19">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5238" r:id="rId24" name="CheckBoxe_20">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CE34"/>
  <sheetViews>
    <sheetView showGridLines="0" zoomScaleNormal="100" workbookViewId="0">
      <pane xSplit="11" ySplit="13" topLeftCell="L14" activePane="bottomRight" state="frozen"/>
      <selection activeCell="K15" sqref="K15"/>
      <selection pane="topRight" activeCell="K15" sqref="K15"/>
      <selection pane="bottomLeft" activeCell="K15" sqref="K15"/>
      <selection pane="bottomRight" activeCell="D16" sqref="D16"/>
    </sheetView>
  </sheetViews>
  <sheetFormatPr baseColWidth="10" defaultColWidth="0" defaultRowHeight="15" x14ac:dyDescent="0.25"/>
  <cols>
    <col min="1" max="1" width="15.7109375" customWidth="1"/>
    <col min="2" max="2" width="9.28515625" customWidth="1"/>
    <col min="3" max="3" width="14.28515625" customWidth="1"/>
    <col min="4" max="4" width="12.85546875" customWidth="1"/>
    <col min="5" max="5" width="11.42578125" style="32" customWidth="1"/>
    <col min="6" max="6" width="6.42578125" customWidth="1"/>
    <col min="7" max="7" width="11.42578125" style="32" customWidth="1"/>
    <col min="8" max="9" width="4.28515625" customWidth="1"/>
    <col min="10" max="11" width="7.140625" customWidth="1"/>
    <col min="12" max="65" width="3" customWidth="1"/>
    <col min="66" max="66" width="12.5703125" hidden="1" customWidth="1"/>
    <col min="67" max="67" width="2.85546875" hidden="1" customWidth="1"/>
    <col min="68" max="68" width="5.7109375" hidden="1" customWidth="1"/>
    <col min="69" max="69" width="22.28515625" hidden="1" customWidth="1"/>
    <col min="70" max="72" width="8.5703125" hidden="1" customWidth="1"/>
    <col min="73" max="73" width="17" hidden="1" customWidth="1"/>
    <col min="74" max="83" width="2.85546875" hidden="1" customWidth="1"/>
    <col min="84" max="16384" width="11.42578125" hidden="1"/>
  </cols>
  <sheetData>
    <row r="1" spans="1:73" ht="15" hidden="1" customHeight="1" x14ac:dyDescent="0.25">
      <c r="L1" s="24">
        <f t="array" aca="1" ref="L1" ca="1">IF(OR(TEXT(WEEKDAY(L$13),"JJJJ")=Jours_chômés,L$13=Fériés),0,1)</f>
        <v>1</v>
      </c>
      <c r="M1" s="24">
        <f t="array" aca="1" ref="M1" ca="1">IF(OR(TEXT(WEEKDAY(M$13),"JJJJ")=Jours_chômés,M$13=Fériés),0,1)</f>
        <v>1</v>
      </c>
      <c r="N1" s="24">
        <f t="array" aca="1" ref="N1" ca="1">IF(OR(TEXT(WEEKDAY(N$13),"JJJJ")=Jours_chômés,N$13=Fériés),0,1)</f>
        <v>0</v>
      </c>
      <c r="O1" s="24">
        <f t="array" aca="1" ref="O1" ca="1">IF(OR(TEXT(WEEKDAY(O$13),"JJJJ")=Jours_chômés,O$13=Fériés),0,1)</f>
        <v>0</v>
      </c>
      <c r="P1" s="24">
        <f t="array" aca="1" ref="P1" ca="1">IF(OR(TEXT(WEEKDAY(P$13),"JJJJ")=Jours_chômés,P$13=Fériés),0,1)</f>
        <v>1</v>
      </c>
      <c r="Q1" s="24">
        <f t="array" aca="1" ref="Q1" ca="1">IF(OR(TEXT(WEEKDAY(Q$13),"JJJJ")=Jours_chômés,Q$13=Fériés),0,1)</f>
        <v>1</v>
      </c>
      <c r="R1" s="24">
        <f t="array" aca="1" ref="R1" ca="1">IF(OR(TEXT(WEEKDAY(R$13),"JJJJ")=Jours_chômés,R$13=Fériés),0,1)</f>
        <v>1</v>
      </c>
      <c r="S1" s="24">
        <f t="array" aca="1" ref="S1" ca="1">IF(OR(TEXT(WEEKDAY(S$13),"JJJJ")=Jours_chômés,S$13=Fériés),0,1)</f>
        <v>1</v>
      </c>
      <c r="T1" s="24">
        <f t="array" aca="1" ref="T1" ca="1">IF(OR(TEXT(WEEKDAY(T$13),"JJJJ")=Jours_chômés,T$13=Fériés),0,1)</f>
        <v>1</v>
      </c>
      <c r="U1" s="24">
        <f t="array" aca="1" ref="U1" ca="1">IF(OR(TEXT(WEEKDAY(U$13),"JJJJ")=Jours_chômés,U$13=Fériés),0,1)</f>
        <v>0</v>
      </c>
      <c r="V1" s="24">
        <f t="array" aca="1" ref="V1" ca="1">IF(OR(TEXT(WEEKDAY(V$13),"JJJJ")=Jours_chômés,V$13=Fériés),0,1)</f>
        <v>0</v>
      </c>
      <c r="W1" s="24">
        <f t="array" aca="1" ref="W1" ca="1">IF(OR(TEXT(WEEKDAY(W$13),"JJJJ")=Jours_chômés,W$13=Fériés),0,1)</f>
        <v>1</v>
      </c>
      <c r="X1" s="24">
        <f t="array" aca="1" ref="X1" ca="1">IF(OR(TEXT(WEEKDAY(X$13),"JJJJ")=Jours_chômés,X$13=Fériés),0,1)</f>
        <v>1</v>
      </c>
      <c r="Y1" s="24">
        <f t="array" aca="1" ref="Y1" ca="1">IF(OR(TEXT(WEEKDAY(Y$13),"JJJJ")=Jours_chômés,Y$13=Fériés),0,1)</f>
        <v>1</v>
      </c>
      <c r="Z1" s="24">
        <f t="array" aca="1" ref="Z1" ca="1">IF(OR(TEXT(WEEKDAY(Z$13),"JJJJ")=Jours_chômés,Z$13=Fériés),0,1)</f>
        <v>1</v>
      </c>
      <c r="AA1" s="24">
        <f t="array" aca="1" ref="AA1" ca="1">IF(OR(TEXT(WEEKDAY(AA$13),"JJJJ")=Jours_chômés,AA$13=Fériés),0,1)</f>
        <v>1</v>
      </c>
      <c r="AB1" s="24">
        <f t="array" aca="1" ref="AB1" ca="1">IF(OR(TEXT(WEEKDAY(AB$13),"JJJJ")=Jours_chômés,AB$13=Fériés),0,1)</f>
        <v>0</v>
      </c>
      <c r="AC1" s="24">
        <f t="array" aca="1" ref="AC1" ca="1">IF(OR(TEXT(WEEKDAY(AC$13),"JJJJ")=Jours_chômés,AC$13=Fériés),0,1)</f>
        <v>0</v>
      </c>
      <c r="AD1" s="24">
        <f t="array" aca="1" ref="AD1" ca="1">IF(OR(TEXT(WEEKDAY(AD$13),"JJJJ")=Jours_chômés,AD$13=Fériés),0,1)</f>
        <v>1</v>
      </c>
      <c r="AE1" s="24">
        <f t="array" aca="1" ref="AE1" ca="1">IF(OR(TEXT(WEEKDAY(AE$13),"JJJJ")=Jours_chômés,AE$13=Fériés),0,1)</f>
        <v>1</v>
      </c>
      <c r="AF1" s="24">
        <f t="array" aca="1" ref="AF1" ca="1">IF(OR(TEXT(WEEKDAY(AF$13),"JJJJ")=Jours_chômés,AF$13=Fériés),0,1)</f>
        <v>1</v>
      </c>
      <c r="AG1" s="24">
        <f t="array" aca="1" ref="AG1" ca="1">IF(OR(TEXT(WEEKDAY(AG$13),"JJJJ")=Jours_chômés,AG$13=Fériés),0,1)</f>
        <v>1</v>
      </c>
      <c r="AH1" s="24">
        <f t="array" aca="1" ref="AH1" ca="1">IF(OR(TEXT(WEEKDAY(AH$13),"JJJJ")=Jours_chômés,AH$13=Fériés),0,1)</f>
        <v>1</v>
      </c>
      <c r="AI1" s="24">
        <f t="array" aca="1" ref="AI1" ca="1">IF(OR(TEXT(WEEKDAY(AI$13),"JJJJ")=Jours_chômés,AI$13=Fériés),0,1)</f>
        <v>0</v>
      </c>
      <c r="AJ1" s="24">
        <f t="array" aca="1" ref="AJ1" ca="1">IF(OR(TEXT(WEEKDAY(AJ$13),"JJJJ")=Jours_chômés,AJ$13=Fériés),0,1)</f>
        <v>0</v>
      </c>
      <c r="AK1" s="24">
        <f t="array" aca="1" ref="AK1" ca="1">IF(OR(TEXT(WEEKDAY(AK$13),"JJJJ")=Jours_chômés,AK$13=Fériés),0,1)</f>
        <v>0</v>
      </c>
      <c r="AL1" s="24">
        <f t="array" aca="1" ref="AL1" ca="1">IF(OR(TEXT(WEEKDAY(AL$13),"JJJJ")=Jours_chômés,AL$13=Fériés),0,1)</f>
        <v>1</v>
      </c>
      <c r="AM1" s="24">
        <f t="array" aca="1" ref="AM1" ca="1">IF(OR(TEXT(WEEKDAY(AM$13),"JJJJ")=Jours_chômés,AM$13=Fériés),0,1)</f>
        <v>1</v>
      </c>
      <c r="AN1" s="24">
        <f t="array" aca="1" ref="AN1" ca="1">IF(OR(TEXT(WEEKDAY(AN$13),"JJJJ")=Jours_chômés,AN$13=Fériés),0,1)</f>
        <v>1</v>
      </c>
      <c r="AO1" s="24">
        <f t="array" aca="1" ref="AO1" ca="1">IF(OR(TEXT(WEEKDAY(AO$13),"JJJJ")=Jours_chômés,AO$13=Fériés),0,1)</f>
        <v>1</v>
      </c>
      <c r="AP1" s="24">
        <f t="array" aca="1" ref="AP1" ca="1">IF(OR(TEXT(WEEKDAY(AP$13),"JJJJ")=Jours_chômés,AP$13=Fériés),0,1)</f>
        <v>0</v>
      </c>
      <c r="AQ1" s="24">
        <f t="array" aca="1" ref="AQ1" ca="1">IF(OR(TEXT(WEEKDAY(AQ$13),"JJJJ")=Jours_chômés,AQ$13=Fériés),0,1)</f>
        <v>0</v>
      </c>
      <c r="AR1" s="24">
        <f t="array" aca="1" ref="AR1" ca="1">IF(OR(TEXT(WEEKDAY(AR$13),"JJJJ")=Jours_chômés,AR$13=Fériés),0,1)</f>
        <v>0</v>
      </c>
      <c r="AS1" s="24">
        <f t="array" aca="1" ref="AS1" ca="1">IF(OR(TEXT(WEEKDAY(AS$13),"JJJJ")=Jours_chômés,AS$13=Fériés),0,1)</f>
        <v>1</v>
      </c>
      <c r="AT1" s="24">
        <f t="array" aca="1" ref="AT1" ca="1">IF(OR(TEXT(WEEKDAY(AT$13),"JJJJ")=Jours_chômés,AT$13=Fériés),0,1)</f>
        <v>1</v>
      </c>
      <c r="AU1" s="24">
        <f t="array" aca="1" ref="AU1" ca="1">IF(OR(TEXT(WEEKDAY(AU$13),"JJJJ")=Jours_chômés,AU$13=Fériés),0,1)</f>
        <v>1</v>
      </c>
      <c r="AV1" s="24">
        <f t="array" aca="1" ref="AV1" ca="1">IF(OR(TEXT(WEEKDAY(AV$13),"JJJJ")=Jours_chômés,AV$13=Fériés),0,1)</f>
        <v>1</v>
      </c>
      <c r="AW1" s="24">
        <f t="array" aca="1" ref="AW1" ca="1">IF(OR(TEXT(WEEKDAY(AW$13),"JJJJ")=Jours_chômés,AW$13=Fériés),0,1)</f>
        <v>0</v>
      </c>
      <c r="AX1" s="24">
        <f t="array" aca="1" ref="AX1" ca="1">IF(OR(TEXT(WEEKDAY(AX$13),"JJJJ")=Jours_chômés,AX$13=Fériés),0,1)</f>
        <v>0</v>
      </c>
      <c r="AY1" s="24">
        <f t="array" aca="1" ref="AY1" ca="1">IF(OR(TEXT(WEEKDAY(AY$13),"JJJJ")=Jours_chômés,AY$13=Fériés),0,1)</f>
        <v>1</v>
      </c>
      <c r="AZ1" s="24">
        <f t="array" aca="1" ref="AZ1" ca="1">IF(OR(TEXT(WEEKDAY(AZ$13),"JJJJ")=Jours_chômés,AZ$13=Fériés),0,1)</f>
        <v>1</v>
      </c>
      <c r="BA1" s="24">
        <f t="array" aca="1" ref="BA1" ca="1">IF(OR(TEXT(WEEKDAY(BA$13),"JJJJ")=Jours_chômés,BA$13=Fériés),0,1)</f>
        <v>1</v>
      </c>
      <c r="BB1" s="24">
        <f t="array" aca="1" ref="BB1" ca="1">IF(OR(TEXT(WEEKDAY(BB$13),"JJJJ")=Jours_chômés,BB$13=Fériés),0,1)</f>
        <v>1</v>
      </c>
      <c r="BC1" s="24">
        <f t="array" aca="1" ref="BC1" ca="1">IF(OR(TEXT(WEEKDAY(BC$13),"JJJJ")=Jours_chômés,BC$13=Fériés),0,1)</f>
        <v>1</v>
      </c>
      <c r="BD1" s="24">
        <f t="array" aca="1" ref="BD1" ca="1">IF(OR(TEXT(WEEKDAY(BD$13),"JJJJ")=Jours_chômés,BD$13=Fériés),0,1)</f>
        <v>0</v>
      </c>
      <c r="BE1" s="24">
        <f t="array" aca="1" ref="BE1" ca="1">IF(OR(TEXT(WEEKDAY(BE$13),"JJJJ")=Jours_chômés,BE$13=Fériés),0,1)</f>
        <v>0</v>
      </c>
      <c r="BF1" s="24">
        <f t="array" aca="1" ref="BF1" ca="1">IF(OR(TEXT(WEEKDAY(BF$13),"JJJJ")=Jours_chômés,BF$13=Fériés),0,1)</f>
        <v>1</v>
      </c>
      <c r="BG1" s="24">
        <f t="array" aca="1" ref="BG1" ca="1">IF(OR(TEXT(WEEKDAY(BG$13),"JJJJ")=Jours_chômés,BG$13=Fériés),0,1)</f>
        <v>1</v>
      </c>
      <c r="BH1" s="24">
        <f t="array" aca="1" ref="BH1" ca="1">IF(OR(TEXT(WEEKDAY(BH$13),"JJJJ")=Jours_chômés,BH$13=Fériés),0,1)</f>
        <v>1</v>
      </c>
      <c r="BI1" s="24">
        <f t="array" aca="1" ref="BI1" ca="1">IF(OR(TEXT(WEEKDAY(BI$13),"JJJJ")=Jours_chômés,BI$13=Fériés),0,1)</f>
        <v>1</v>
      </c>
      <c r="BJ1" s="24">
        <f t="array" aca="1" ref="BJ1" ca="1">IF(OR(TEXT(WEEKDAY(BJ$13),"JJJJ")=Jours_chômés,BJ$13=Fériés),0,1)</f>
        <v>1</v>
      </c>
      <c r="BK1" s="24">
        <f t="array" aca="1" ref="BK1" ca="1">IF(OR(TEXT(WEEKDAY(BK$13),"JJJJ")=Jours_chômés,BK$13=Fériés),0,1)</f>
        <v>0</v>
      </c>
      <c r="BL1" s="24">
        <f t="array" aca="1" ref="BL1" ca="1">IF(OR(TEXT(WEEKDAY(BL$13),"JJJJ")=Jours_chômés,BL$13=Fériés),0,1)</f>
        <v>0</v>
      </c>
      <c r="BM1" s="24">
        <f t="array" aca="1" ref="BM1" ca="1">IF(OR(TEXT(WEEKDAY(BM$13),"JJJJ")=Jours_chômés,BM$13=Fériés),0,1)</f>
        <v>1</v>
      </c>
      <c r="BN1" s="13">
        <f>MIN(E:E)</f>
        <v>42999</v>
      </c>
      <c r="BO1" s="13">
        <f>MAX(G:G)</f>
        <v>43025</v>
      </c>
    </row>
    <row r="2" spans="1:73" ht="15" customHeight="1" x14ac:dyDescent="0.25">
      <c r="A2" s="125" t="s">
        <v>44</v>
      </c>
      <c r="B2" s="126"/>
      <c r="C2" s="126"/>
      <c r="D2" s="126"/>
      <c r="E2" s="126"/>
      <c r="F2" s="126"/>
      <c r="G2" s="126"/>
      <c r="H2" s="126"/>
      <c r="I2" s="126"/>
      <c r="J2" s="126"/>
      <c r="K2" s="127"/>
      <c r="L2" s="26"/>
      <c r="M2" s="27"/>
      <c r="N2" s="27"/>
      <c r="O2" s="27"/>
      <c r="P2" s="27"/>
      <c r="Q2" s="27"/>
      <c r="R2" s="27"/>
      <c r="S2" s="27"/>
      <c r="T2" s="27"/>
      <c r="U2" s="27"/>
      <c r="V2" s="27"/>
      <c r="W2" s="27"/>
      <c r="X2" s="27"/>
      <c r="Y2" s="27"/>
      <c r="Z2" s="27"/>
      <c r="AA2" s="27"/>
      <c r="AB2" s="27"/>
      <c r="AC2" s="27"/>
      <c r="AD2" s="27"/>
      <c r="AE2" s="27"/>
      <c r="AF2" s="27"/>
      <c r="AG2" s="27"/>
      <c r="AH2" s="27"/>
      <c r="AI2" s="27"/>
      <c r="AJ2" s="27"/>
      <c r="AK2" s="27"/>
      <c r="AL2" s="27"/>
      <c r="AM2" s="27"/>
      <c r="AN2" s="27"/>
      <c r="AO2" s="27"/>
      <c r="AP2" s="27"/>
      <c r="AQ2" s="27"/>
      <c r="AR2" s="27"/>
      <c r="AS2" s="27"/>
      <c r="AT2" s="27"/>
      <c r="AU2" s="27"/>
      <c r="AV2" s="27"/>
      <c r="AW2" s="27"/>
      <c r="AX2" s="27"/>
      <c r="AY2" s="27"/>
      <c r="AZ2" s="27"/>
      <c r="BA2" s="27"/>
      <c r="BB2" s="27"/>
      <c r="BC2" s="27"/>
      <c r="BD2" s="27"/>
      <c r="BE2" s="27"/>
      <c r="BF2" s="27"/>
      <c r="BG2" s="27"/>
      <c r="BH2" s="27"/>
      <c r="BI2" s="27"/>
      <c r="BJ2" s="27"/>
      <c r="BK2" s="27"/>
      <c r="BL2" s="27"/>
      <c r="BM2" s="28"/>
      <c r="BN2" s="88"/>
      <c r="BO2" s="89"/>
    </row>
    <row r="3" spans="1:73" ht="15" customHeight="1" x14ac:dyDescent="0.25">
      <c r="A3" s="128"/>
      <c r="B3" s="129"/>
      <c r="C3" s="129"/>
      <c r="D3" s="129"/>
      <c r="E3" s="129"/>
      <c r="F3" s="129"/>
      <c r="G3" s="129"/>
      <c r="H3" s="129"/>
      <c r="I3" s="129"/>
      <c r="J3" s="129"/>
      <c r="K3" s="130"/>
      <c r="L3" s="29"/>
      <c r="M3" s="30"/>
      <c r="N3" s="30"/>
      <c r="O3" s="30"/>
      <c r="P3" s="30"/>
      <c r="Q3" s="30"/>
      <c r="R3" s="30"/>
      <c r="S3" s="30"/>
      <c r="T3" s="30"/>
      <c r="U3" s="30"/>
      <c r="V3" s="30"/>
      <c r="W3" s="30"/>
      <c r="X3" s="30"/>
      <c r="Y3" s="30"/>
      <c r="Z3" s="30"/>
      <c r="AA3" s="30"/>
      <c r="AB3" s="30"/>
      <c r="AC3" s="30"/>
      <c r="AD3" s="30"/>
      <c r="AE3" s="30"/>
      <c r="AF3" s="30"/>
      <c r="AG3" s="30"/>
      <c r="AH3" s="30"/>
      <c r="AI3" s="30"/>
      <c r="AJ3" s="30"/>
      <c r="AK3" s="30"/>
      <c r="AL3" s="30"/>
      <c r="AM3" s="30"/>
      <c r="AN3" s="30"/>
      <c r="AO3" s="30"/>
      <c r="AP3" s="30"/>
      <c r="AQ3" s="30"/>
      <c r="AR3" s="30"/>
      <c r="AS3" s="30"/>
      <c r="AT3" s="30"/>
      <c r="AU3" s="30"/>
      <c r="AV3" s="30"/>
      <c r="AW3" s="30"/>
      <c r="AX3" s="30"/>
      <c r="AY3" s="30"/>
      <c r="AZ3" s="30"/>
      <c r="BA3" s="30"/>
      <c r="BB3" s="30"/>
      <c r="BC3" s="30"/>
      <c r="BD3" s="30"/>
      <c r="BE3" s="30"/>
      <c r="BF3" s="30"/>
      <c r="BG3" s="30"/>
      <c r="BH3" s="30"/>
      <c r="BI3" s="30"/>
      <c r="BJ3" s="30"/>
      <c r="BK3" s="30"/>
      <c r="BL3" s="30"/>
      <c r="BM3" s="31"/>
    </row>
    <row r="4" spans="1:73" ht="15" customHeight="1" x14ac:dyDescent="0.25">
      <c r="A4" s="57" t="s">
        <v>51</v>
      </c>
      <c r="B4" s="55"/>
      <c r="C4" s="56"/>
      <c r="D4" s="58" t="s">
        <v>52</v>
      </c>
      <c r="E4" s="120"/>
      <c r="F4" s="120"/>
      <c r="G4" s="120"/>
      <c r="H4" s="120"/>
      <c r="I4" s="120"/>
      <c r="J4" s="120"/>
      <c r="K4" s="121"/>
      <c r="L4" s="122">
        <f ca="1">IF(L6="TO DAY","",YEAR(L13))</f>
        <v>2017</v>
      </c>
      <c r="M4" s="104">
        <f t="shared" ref="M4:BM4" ca="1" si="0">IF(M6="TO DAY","",YEAR(M13))</f>
        <v>2017</v>
      </c>
      <c r="N4" s="104">
        <f t="shared" ca="1" si="0"/>
        <v>2017</v>
      </c>
      <c r="O4" s="104">
        <f t="shared" ca="1" si="0"/>
        <v>2017</v>
      </c>
      <c r="P4" s="104">
        <f t="shared" ca="1" si="0"/>
        <v>2017</v>
      </c>
      <c r="Q4" s="104">
        <f t="shared" ca="1" si="0"/>
        <v>2017</v>
      </c>
      <c r="R4" s="104">
        <f t="shared" ca="1" si="0"/>
        <v>2017</v>
      </c>
      <c r="S4" s="104">
        <f t="shared" ca="1" si="0"/>
        <v>2017</v>
      </c>
      <c r="T4" s="104">
        <f t="shared" ca="1" si="0"/>
        <v>2017</v>
      </c>
      <c r="U4" s="104">
        <f t="shared" ca="1" si="0"/>
        <v>2017</v>
      </c>
      <c r="V4" s="104">
        <f t="shared" ca="1" si="0"/>
        <v>2017</v>
      </c>
      <c r="W4" s="104">
        <f t="shared" ca="1" si="0"/>
        <v>2017</v>
      </c>
      <c r="X4" s="104">
        <f t="shared" ca="1" si="0"/>
        <v>2017</v>
      </c>
      <c r="Y4" s="104">
        <f t="shared" ca="1" si="0"/>
        <v>2017</v>
      </c>
      <c r="Z4" s="104">
        <f t="shared" ca="1" si="0"/>
        <v>2017</v>
      </c>
      <c r="AA4" s="104">
        <f t="shared" ca="1" si="0"/>
        <v>2017</v>
      </c>
      <c r="AB4" s="104">
        <f t="shared" ca="1" si="0"/>
        <v>2017</v>
      </c>
      <c r="AC4" s="104">
        <f t="shared" ca="1" si="0"/>
        <v>2017</v>
      </c>
      <c r="AD4" s="104">
        <f t="shared" ca="1" si="0"/>
        <v>2017</v>
      </c>
      <c r="AE4" s="104">
        <f t="shared" ca="1" si="0"/>
        <v>2017</v>
      </c>
      <c r="AF4" s="104">
        <f t="shared" ca="1" si="0"/>
        <v>2017</v>
      </c>
      <c r="AG4" s="104">
        <f t="shared" ca="1" si="0"/>
        <v>2017</v>
      </c>
      <c r="AH4" s="104">
        <f t="shared" ca="1" si="0"/>
        <v>2017</v>
      </c>
      <c r="AI4" s="104">
        <f t="shared" ca="1" si="0"/>
        <v>2017</v>
      </c>
      <c r="AJ4" s="104">
        <f t="shared" ca="1" si="0"/>
        <v>2017</v>
      </c>
      <c r="AK4" s="104">
        <f t="shared" ca="1" si="0"/>
        <v>2017</v>
      </c>
      <c r="AL4" s="104">
        <f t="shared" ca="1" si="0"/>
        <v>2017</v>
      </c>
      <c r="AM4" s="104">
        <f t="shared" ca="1" si="0"/>
        <v>2017</v>
      </c>
      <c r="AN4" s="104">
        <f t="shared" ca="1" si="0"/>
        <v>2017</v>
      </c>
      <c r="AO4" s="104">
        <f t="shared" ca="1" si="0"/>
        <v>2017</v>
      </c>
      <c r="AP4" s="104">
        <f t="shared" ca="1" si="0"/>
        <v>2017</v>
      </c>
      <c r="AQ4" s="104">
        <f t="shared" ca="1" si="0"/>
        <v>2017</v>
      </c>
      <c r="AR4" s="104">
        <f t="shared" ca="1" si="0"/>
        <v>2018</v>
      </c>
      <c r="AS4" s="104">
        <f t="shared" ca="1" si="0"/>
        <v>2018</v>
      </c>
      <c r="AT4" s="104">
        <f t="shared" ca="1" si="0"/>
        <v>2018</v>
      </c>
      <c r="AU4" s="104">
        <f t="shared" ca="1" si="0"/>
        <v>2018</v>
      </c>
      <c r="AV4" s="104">
        <f t="shared" ca="1" si="0"/>
        <v>2018</v>
      </c>
      <c r="AW4" s="104">
        <f t="shared" ca="1" si="0"/>
        <v>2018</v>
      </c>
      <c r="AX4" s="104">
        <f t="shared" ca="1" si="0"/>
        <v>2018</v>
      </c>
      <c r="AY4" s="104">
        <f t="shared" ca="1" si="0"/>
        <v>2018</v>
      </c>
      <c r="AZ4" s="104">
        <f t="shared" ca="1" si="0"/>
        <v>2018</v>
      </c>
      <c r="BA4" s="104">
        <f t="shared" ca="1" si="0"/>
        <v>2018</v>
      </c>
      <c r="BB4" s="104">
        <f t="shared" ca="1" si="0"/>
        <v>2018</v>
      </c>
      <c r="BC4" s="104">
        <f t="shared" ca="1" si="0"/>
        <v>2018</v>
      </c>
      <c r="BD4" s="104">
        <f t="shared" ca="1" si="0"/>
        <v>2018</v>
      </c>
      <c r="BE4" s="104">
        <f t="shared" ca="1" si="0"/>
        <v>2018</v>
      </c>
      <c r="BF4" s="104">
        <f t="shared" ca="1" si="0"/>
        <v>2018</v>
      </c>
      <c r="BG4" s="104">
        <f t="shared" ca="1" si="0"/>
        <v>2018</v>
      </c>
      <c r="BH4" s="104">
        <f t="shared" ca="1" si="0"/>
        <v>2018</v>
      </c>
      <c r="BI4" s="104">
        <f t="shared" ca="1" si="0"/>
        <v>2018</v>
      </c>
      <c r="BJ4" s="104">
        <f t="shared" ca="1" si="0"/>
        <v>2018</v>
      </c>
      <c r="BK4" s="104">
        <f t="shared" ca="1" si="0"/>
        <v>2018</v>
      </c>
      <c r="BL4" s="104">
        <f t="shared" ca="1" si="0"/>
        <v>2018</v>
      </c>
      <c r="BM4" s="105">
        <f t="shared" ca="1" si="0"/>
        <v>2018</v>
      </c>
    </row>
    <row r="5" spans="1:73" ht="15" customHeight="1" x14ac:dyDescent="0.25">
      <c r="A5" s="106" t="s">
        <v>42</v>
      </c>
      <c r="B5" s="107"/>
      <c r="C5" s="107"/>
      <c r="D5" s="107"/>
      <c r="E5" s="107"/>
      <c r="F5" s="107"/>
      <c r="G5" s="107"/>
      <c r="H5" s="107"/>
      <c r="I5" s="107"/>
      <c r="J5" s="107"/>
      <c r="K5" s="108"/>
      <c r="L5" s="112"/>
      <c r="M5" s="100"/>
      <c r="N5" s="100"/>
      <c r="O5" s="100"/>
      <c r="P5" s="100"/>
      <c r="Q5" s="100"/>
      <c r="R5" s="100"/>
      <c r="S5" s="100"/>
      <c r="T5" s="100"/>
      <c r="U5" s="100"/>
      <c r="V5" s="100"/>
      <c r="W5" s="100"/>
      <c r="X5" s="100"/>
      <c r="Y5" s="100"/>
      <c r="Z5" s="100"/>
      <c r="AA5" s="100"/>
      <c r="AB5" s="100"/>
      <c r="AC5" s="100"/>
      <c r="AD5" s="100"/>
      <c r="AE5" s="100"/>
      <c r="AF5" s="100"/>
      <c r="AG5" s="100"/>
      <c r="AH5" s="100"/>
      <c r="AI5" s="100"/>
      <c r="AJ5" s="100"/>
      <c r="AK5" s="100"/>
      <c r="AL5" s="100"/>
      <c r="AM5" s="100"/>
      <c r="AN5" s="100"/>
      <c r="AO5" s="100"/>
      <c r="AP5" s="100"/>
      <c r="AQ5" s="100"/>
      <c r="AR5" s="100"/>
      <c r="AS5" s="100"/>
      <c r="AT5" s="100"/>
      <c r="AU5" s="100"/>
      <c r="AV5" s="100"/>
      <c r="AW5" s="100"/>
      <c r="AX5" s="100"/>
      <c r="AY5" s="100"/>
      <c r="AZ5" s="100"/>
      <c r="BA5" s="100"/>
      <c r="BB5" s="100"/>
      <c r="BC5" s="100"/>
      <c r="BD5" s="100"/>
      <c r="BE5" s="100"/>
      <c r="BF5" s="100"/>
      <c r="BG5" s="100"/>
      <c r="BH5" s="100"/>
      <c r="BI5" s="100"/>
      <c r="BJ5" s="100"/>
      <c r="BK5" s="100"/>
      <c r="BL5" s="100"/>
      <c r="BM5" s="102"/>
    </row>
    <row r="6" spans="1:73" ht="15" customHeight="1" x14ac:dyDescent="0.25">
      <c r="A6" s="131"/>
      <c r="B6" s="132"/>
      <c r="C6" s="132"/>
      <c r="D6" s="132"/>
      <c r="E6" s="132"/>
      <c r="F6" s="132"/>
      <c r="G6" s="132"/>
      <c r="H6" s="132"/>
      <c r="I6" s="132"/>
      <c r="J6" s="132"/>
      <c r="K6" s="133"/>
      <c r="L6" s="112" t="str">
        <f ca="1">IF(L$13=TODAY(),"TO DAY",PROPER(TEXT(_DD+_SD,"MMMM")))</f>
        <v>Novembre</v>
      </c>
      <c r="M6" s="100" t="str">
        <f t="shared" ref="M6:BM6" ca="1" si="1">IF(M$13=TODAY(),"TO DAY",PROPER(TEXT(_DD+_SD+COLUMN()-12,"MMMM")))</f>
        <v>Décembre</v>
      </c>
      <c r="N6" s="100" t="str">
        <f t="shared" ca="1" si="1"/>
        <v>Décembre</v>
      </c>
      <c r="O6" s="100" t="str">
        <f t="shared" ca="1" si="1"/>
        <v>Décembre</v>
      </c>
      <c r="P6" s="100" t="str">
        <f t="shared" ca="1" si="1"/>
        <v>Décembre</v>
      </c>
      <c r="Q6" s="100" t="str">
        <f t="shared" ca="1" si="1"/>
        <v>Décembre</v>
      </c>
      <c r="R6" s="100" t="str">
        <f t="shared" ca="1" si="1"/>
        <v>Décembre</v>
      </c>
      <c r="S6" s="100" t="str">
        <f t="shared" ca="1" si="1"/>
        <v>Décembre</v>
      </c>
      <c r="T6" s="100" t="str">
        <f t="shared" ca="1" si="1"/>
        <v>Décembre</v>
      </c>
      <c r="U6" s="100" t="str">
        <f t="shared" ca="1" si="1"/>
        <v>Décembre</v>
      </c>
      <c r="V6" s="100" t="str">
        <f t="shared" ca="1" si="1"/>
        <v>Décembre</v>
      </c>
      <c r="W6" s="100" t="str">
        <f t="shared" ca="1" si="1"/>
        <v>Décembre</v>
      </c>
      <c r="X6" s="100" t="str">
        <f t="shared" ca="1" si="1"/>
        <v>Décembre</v>
      </c>
      <c r="Y6" s="100" t="str">
        <f t="shared" ca="1" si="1"/>
        <v>Décembre</v>
      </c>
      <c r="Z6" s="100" t="str">
        <f t="shared" ca="1" si="1"/>
        <v>Décembre</v>
      </c>
      <c r="AA6" s="100" t="str">
        <f t="shared" ca="1" si="1"/>
        <v>Décembre</v>
      </c>
      <c r="AB6" s="100" t="str">
        <f t="shared" ca="1" si="1"/>
        <v>Décembre</v>
      </c>
      <c r="AC6" s="100" t="str">
        <f t="shared" ca="1" si="1"/>
        <v>Décembre</v>
      </c>
      <c r="AD6" s="100" t="str">
        <f t="shared" ca="1" si="1"/>
        <v>Décembre</v>
      </c>
      <c r="AE6" s="100" t="str">
        <f t="shared" ca="1" si="1"/>
        <v>Décembre</v>
      </c>
      <c r="AF6" s="100" t="str">
        <f t="shared" ca="1" si="1"/>
        <v>Décembre</v>
      </c>
      <c r="AG6" s="100" t="str">
        <f t="shared" ca="1" si="1"/>
        <v>Décembre</v>
      </c>
      <c r="AH6" s="100" t="str">
        <f t="shared" ca="1" si="1"/>
        <v>Décembre</v>
      </c>
      <c r="AI6" s="100" t="str">
        <f t="shared" ca="1" si="1"/>
        <v>Décembre</v>
      </c>
      <c r="AJ6" s="100" t="str">
        <f t="shared" ca="1" si="1"/>
        <v>Décembre</v>
      </c>
      <c r="AK6" s="100" t="str">
        <f t="shared" ca="1" si="1"/>
        <v>Décembre</v>
      </c>
      <c r="AL6" s="100" t="str">
        <f t="shared" ca="1" si="1"/>
        <v>Décembre</v>
      </c>
      <c r="AM6" s="100" t="str">
        <f t="shared" ca="1" si="1"/>
        <v>Décembre</v>
      </c>
      <c r="AN6" s="100" t="str">
        <f t="shared" ca="1" si="1"/>
        <v>Décembre</v>
      </c>
      <c r="AO6" s="100" t="str">
        <f t="shared" ca="1" si="1"/>
        <v>Décembre</v>
      </c>
      <c r="AP6" s="100" t="str">
        <f t="shared" ca="1" si="1"/>
        <v>Décembre</v>
      </c>
      <c r="AQ6" s="100" t="str">
        <f t="shared" ca="1" si="1"/>
        <v>Décembre</v>
      </c>
      <c r="AR6" s="100" t="str">
        <f t="shared" ca="1" si="1"/>
        <v>Janvier</v>
      </c>
      <c r="AS6" s="100" t="str">
        <f t="shared" ca="1" si="1"/>
        <v>Janvier</v>
      </c>
      <c r="AT6" s="100" t="str">
        <f t="shared" ca="1" si="1"/>
        <v>Janvier</v>
      </c>
      <c r="AU6" s="100" t="str">
        <f t="shared" ca="1" si="1"/>
        <v>Janvier</v>
      </c>
      <c r="AV6" s="100" t="str">
        <f t="shared" ca="1" si="1"/>
        <v>Janvier</v>
      </c>
      <c r="AW6" s="100" t="str">
        <f t="shared" ca="1" si="1"/>
        <v>Janvier</v>
      </c>
      <c r="AX6" s="100" t="str">
        <f t="shared" ca="1" si="1"/>
        <v>Janvier</v>
      </c>
      <c r="AY6" s="100" t="str">
        <f t="shared" ca="1" si="1"/>
        <v>Janvier</v>
      </c>
      <c r="AZ6" s="100" t="str">
        <f t="shared" ca="1" si="1"/>
        <v>Janvier</v>
      </c>
      <c r="BA6" s="100" t="str">
        <f t="shared" ca="1" si="1"/>
        <v>Janvier</v>
      </c>
      <c r="BB6" s="100" t="str">
        <f t="shared" ca="1" si="1"/>
        <v>Janvier</v>
      </c>
      <c r="BC6" s="100" t="str">
        <f t="shared" ca="1" si="1"/>
        <v>Janvier</v>
      </c>
      <c r="BD6" s="100" t="str">
        <f t="shared" ca="1" si="1"/>
        <v>Janvier</v>
      </c>
      <c r="BE6" s="100" t="str">
        <f t="shared" ca="1" si="1"/>
        <v>Janvier</v>
      </c>
      <c r="BF6" s="100" t="str">
        <f t="shared" ca="1" si="1"/>
        <v>Janvier</v>
      </c>
      <c r="BG6" s="100" t="str">
        <f t="shared" ca="1" si="1"/>
        <v>Janvier</v>
      </c>
      <c r="BH6" s="100" t="str">
        <f t="shared" ca="1" si="1"/>
        <v>Janvier</v>
      </c>
      <c r="BI6" s="100" t="str">
        <f t="shared" ca="1" si="1"/>
        <v>Janvier</v>
      </c>
      <c r="BJ6" s="100" t="str">
        <f t="shared" ca="1" si="1"/>
        <v>Janvier</v>
      </c>
      <c r="BK6" s="100" t="str">
        <f t="shared" ca="1" si="1"/>
        <v>Janvier</v>
      </c>
      <c r="BL6" s="100" t="str">
        <f t="shared" ca="1" si="1"/>
        <v>Janvier</v>
      </c>
      <c r="BM6" s="102" t="str">
        <f t="shared" ca="1" si="1"/>
        <v>Janvier</v>
      </c>
    </row>
    <row r="7" spans="1:73" ht="15" customHeight="1" x14ac:dyDescent="0.25">
      <c r="A7" s="131"/>
      <c r="B7" s="132"/>
      <c r="C7" s="132"/>
      <c r="D7" s="132"/>
      <c r="E7" s="132"/>
      <c r="F7" s="132"/>
      <c r="G7" s="132"/>
      <c r="H7" s="132"/>
      <c r="I7" s="132"/>
      <c r="J7" s="132"/>
      <c r="K7" s="133"/>
      <c r="L7" s="112"/>
      <c r="M7" s="100"/>
      <c r="N7" s="100"/>
      <c r="O7" s="100"/>
      <c r="P7" s="100"/>
      <c r="Q7" s="100"/>
      <c r="R7" s="100"/>
      <c r="S7" s="100"/>
      <c r="T7" s="100"/>
      <c r="U7" s="100"/>
      <c r="V7" s="100"/>
      <c r="W7" s="100"/>
      <c r="X7" s="100"/>
      <c r="Y7" s="100"/>
      <c r="Z7" s="100"/>
      <c r="AA7" s="100"/>
      <c r="AB7" s="100"/>
      <c r="AC7" s="100"/>
      <c r="AD7" s="100"/>
      <c r="AE7" s="100"/>
      <c r="AF7" s="100"/>
      <c r="AG7" s="100"/>
      <c r="AH7" s="100"/>
      <c r="AI7" s="100"/>
      <c r="AJ7" s="100"/>
      <c r="AK7" s="100"/>
      <c r="AL7" s="100"/>
      <c r="AM7" s="100"/>
      <c r="AN7" s="100"/>
      <c r="AO7" s="100"/>
      <c r="AP7" s="100"/>
      <c r="AQ7" s="100"/>
      <c r="AR7" s="100"/>
      <c r="AS7" s="100"/>
      <c r="AT7" s="100"/>
      <c r="AU7" s="100"/>
      <c r="AV7" s="100"/>
      <c r="AW7" s="100"/>
      <c r="AX7" s="100"/>
      <c r="AY7" s="100"/>
      <c r="AZ7" s="100"/>
      <c r="BA7" s="100"/>
      <c r="BB7" s="100"/>
      <c r="BC7" s="100"/>
      <c r="BD7" s="100"/>
      <c r="BE7" s="100"/>
      <c r="BF7" s="100"/>
      <c r="BG7" s="100"/>
      <c r="BH7" s="100"/>
      <c r="BI7" s="100"/>
      <c r="BJ7" s="100"/>
      <c r="BK7" s="100"/>
      <c r="BL7" s="100"/>
      <c r="BM7" s="102"/>
    </row>
    <row r="8" spans="1:73" ht="15" customHeight="1" x14ac:dyDescent="0.25">
      <c r="A8" s="131"/>
      <c r="B8" s="132"/>
      <c r="C8" s="132"/>
      <c r="D8" s="132"/>
      <c r="E8" s="132"/>
      <c r="F8" s="132"/>
      <c r="G8" s="132"/>
      <c r="H8" s="132"/>
      <c r="I8" s="132"/>
      <c r="J8" s="132"/>
      <c r="K8" s="133"/>
      <c r="L8" s="112"/>
      <c r="M8" s="100"/>
      <c r="N8" s="100"/>
      <c r="O8" s="100"/>
      <c r="P8" s="100"/>
      <c r="Q8" s="100"/>
      <c r="R8" s="100"/>
      <c r="S8" s="100"/>
      <c r="T8" s="100"/>
      <c r="U8" s="100"/>
      <c r="V8" s="100"/>
      <c r="W8" s="100"/>
      <c r="X8" s="100"/>
      <c r="Y8" s="100"/>
      <c r="Z8" s="100"/>
      <c r="AA8" s="100"/>
      <c r="AB8" s="100"/>
      <c r="AC8" s="100"/>
      <c r="AD8" s="100"/>
      <c r="AE8" s="100"/>
      <c r="AF8" s="100"/>
      <c r="AG8" s="100"/>
      <c r="AH8" s="100"/>
      <c r="AI8" s="100"/>
      <c r="AJ8" s="100"/>
      <c r="AK8" s="100"/>
      <c r="AL8" s="100"/>
      <c r="AM8" s="100"/>
      <c r="AN8" s="100"/>
      <c r="AO8" s="100"/>
      <c r="AP8" s="100"/>
      <c r="AQ8" s="100"/>
      <c r="AR8" s="100"/>
      <c r="AS8" s="100"/>
      <c r="AT8" s="100"/>
      <c r="AU8" s="100"/>
      <c r="AV8" s="100"/>
      <c r="AW8" s="100"/>
      <c r="AX8" s="100"/>
      <c r="AY8" s="100"/>
      <c r="AZ8" s="100"/>
      <c r="BA8" s="100"/>
      <c r="BB8" s="100"/>
      <c r="BC8" s="100"/>
      <c r="BD8" s="100"/>
      <c r="BE8" s="100"/>
      <c r="BF8" s="100"/>
      <c r="BG8" s="100"/>
      <c r="BH8" s="100"/>
      <c r="BI8" s="100"/>
      <c r="BJ8" s="100"/>
      <c r="BK8" s="100"/>
      <c r="BL8" s="100"/>
      <c r="BM8" s="102"/>
    </row>
    <row r="9" spans="1:73" ht="15" customHeight="1" x14ac:dyDescent="0.25">
      <c r="A9" s="131"/>
      <c r="B9" s="132"/>
      <c r="C9" s="132"/>
      <c r="D9" s="132"/>
      <c r="E9" s="132"/>
      <c r="F9" s="132"/>
      <c r="G9" s="132"/>
      <c r="H9" s="132"/>
      <c r="I9" s="132"/>
      <c r="J9" s="132"/>
      <c r="K9" s="133"/>
      <c r="L9" s="113"/>
      <c r="M9" s="101"/>
      <c r="N9" s="101"/>
      <c r="O9" s="101"/>
      <c r="P9" s="101"/>
      <c r="Q9" s="101"/>
      <c r="R9" s="101"/>
      <c r="S9" s="101"/>
      <c r="T9" s="101"/>
      <c r="U9" s="101"/>
      <c r="V9" s="101"/>
      <c r="W9" s="101"/>
      <c r="X9" s="101"/>
      <c r="Y9" s="101"/>
      <c r="Z9" s="101"/>
      <c r="AA9" s="101"/>
      <c r="AB9" s="101"/>
      <c r="AC9" s="101"/>
      <c r="AD9" s="101"/>
      <c r="AE9" s="101"/>
      <c r="AF9" s="101"/>
      <c r="AG9" s="101"/>
      <c r="AH9" s="101"/>
      <c r="AI9" s="101"/>
      <c r="AJ9" s="101"/>
      <c r="AK9" s="101"/>
      <c r="AL9" s="101"/>
      <c r="AM9" s="101"/>
      <c r="AN9" s="101"/>
      <c r="AO9" s="101"/>
      <c r="AP9" s="101"/>
      <c r="AQ9" s="101"/>
      <c r="AR9" s="101"/>
      <c r="AS9" s="101"/>
      <c r="AT9" s="101"/>
      <c r="AU9" s="101"/>
      <c r="AV9" s="101"/>
      <c r="AW9" s="101"/>
      <c r="AX9" s="101"/>
      <c r="AY9" s="101"/>
      <c r="AZ9" s="101"/>
      <c r="BA9" s="101"/>
      <c r="BB9" s="101"/>
      <c r="BC9" s="101"/>
      <c r="BD9" s="101"/>
      <c r="BE9" s="101"/>
      <c r="BF9" s="101"/>
      <c r="BG9" s="101"/>
      <c r="BH9" s="101"/>
      <c r="BI9" s="101"/>
      <c r="BJ9" s="101"/>
      <c r="BK9" s="101"/>
      <c r="BL9" s="101"/>
      <c r="BM9" s="103"/>
    </row>
    <row r="10" spans="1:73" ht="15" customHeight="1" x14ac:dyDescent="0.25">
      <c r="A10" s="131"/>
      <c r="B10" s="132"/>
      <c r="C10" s="132"/>
      <c r="D10" s="132"/>
      <c r="E10" s="132"/>
      <c r="F10" s="132"/>
      <c r="G10" s="132"/>
      <c r="H10" s="132"/>
      <c r="I10" s="132"/>
      <c r="J10" s="132"/>
      <c r="K10" s="133"/>
      <c r="L10" s="98" t="str">
        <f>"S "&amp;TEXT(INT(MOD(INT((L$13-2)/7)+0.6,52+5/28))+1,"00")</f>
        <v>S 48</v>
      </c>
      <c r="M10" s="94" t="str">
        <f>"S "&amp;TEXT(INT(MOD(INT((M$13-2)/7)+0.6,52+5/28))+1,"00")</f>
        <v>S 48</v>
      </c>
      <c r="N10" s="94" t="str">
        <f t="shared" ref="N10:BM10" si="2">"S "&amp;TEXT(INT(MOD(INT((N$13-2)/7)+0.6,52+5/28))+1,"00")</f>
        <v>S 48</v>
      </c>
      <c r="O10" s="94" t="str">
        <f t="shared" si="2"/>
        <v>S 48</v>
      </c>
      <c r="P10" s="94" t="str">
        <f t="shared" si="2"/>
        <v>S 49</v>
      </c>
      <c r="Q10" s="94" t="str">
        <f t="shared" si="2"/>
        <v>S 49</v>
      </c>
      <c r="R10" s="94" t="str">
        <f t="shared" si="2"/>
        <v>S 49</v>
      </c>
      <c r="S10" s="94" t="str">
        <f t="shared" si="2"/>
        <v>S 49</v>
      </c>
      <c r="T10" s="94" t="str">
        <f t="shared" si="2"/>
        <v>S 49</v>
      </c>
      <c r="U10" s="94" t="str">
        <f t="shared" si="2"/>
        <v>S 49</v>
      </c>
      <c r="V10" s="94" t="str">
        <f t="shared" si="2"/>
        <v>S 49</v>
      </c>
      <c r="W10" s="94" t="str">
        <f t="shared" si="2"/>
        <v>S 50</v>
      </c>
      <c r="X10" s="94" t="str">
        <f t="shared" si="2"/>
        <v>S 50</v>
      </c>
      <c r="Y10" s="94" t="str">
        <f t="shared" si="2"/>
        <v>S 50</v>
      </c>
      <c r="Z10" s="94" t="str">
        <f t="shared" si="2"/>
        <v>S 50</v>
      </c>
      <c r="AA10" s="94" t="str">
        <f t="shared" si="2"/>
        <v>S 50</v>
      </c>
      <c r="AB10" s="94" t="str">
        <f t="shared" si="2"/>
        <v>S 50</v>
      </c>
      <c r="AC10" s="94" t="str">
        <f t="shared" si="2"/>
        <v>S 50</v>
      </c>
      <c r="AD10" s="94" t="str">
        <f t="shared" si="2"/>
        <v>S 51</v>
      </c>
      <c r="AE10" s="94" t="str">
        <f t="shared" si="2"/>
        <v>S 51</v>
      </c>
      <c r="AF10" s="94" t="str">
        <f t="shared" si="2"/>
        <v>S 51</v>
      </c>
      <c r="AG10" s="94" t="str">
        <f t="shared" si="2"/>
        <v>S 51</v>
      </c>
      <c r="AH10" s="94" t="str">
        <f t="shared" si="2"/>
        <v>S 51</v>
      </c>
      <c r="AI10" s="94" t="str">
        <f t="shared" si="2"/>
        <v>S 51</v>
      </c>
      <c r="AJ10" s="94" t="str">
        <f t="shared" si="2"/>
        <v>S 51</v>
      </c>
      <c r="AK10" s="94" t="str">
        <f t="shared" si="2"/>
        <v>S 52</v>
      </c>
      <c r="AL10" s="94" t="str">
        <f t="shared" si="2"/>
        <v>S 52</v>
      </c>
      <c r="AM10" s="94" t="str">
        <f t="shared" si="2"/>
        <v>S 52</v>
      </c>
      <c r="AN10" s="94" t="str">
        <f t="shared" si="2"/>
        <v>S 52</v>
      </c>
      <c r="AO10" s="94" t="str">
        <f t="shared" si="2"/>
        <v>S 52</v>
      </c>
      <c r="AP10" s="94" t="str">
        <f t="shared" si="2"/>
        <v>S 52</v>
      </c>
      <c r="AQ10" s="94" t="str">
        <f t="shared" si="2"/>
        <v>S 52</v>
      </c>
      <c r="AR10" s="94" t="str">
        <f t="shared" si="2"/>
        <v>S 01</v>
      </c>
      <c r="AS10" s="94" t="str">
        <f t="shared" si="2"/>
        <v>S 01</v>
      </c>
      <c r="AT10" s="94" t="str">
        <f t="shared" si="2"/>
        <v>S 01</v>
      </c>
      <c r="AU10" s="94" t="str">
        <f t="shared" si="2"/>
        <v>S 01</v>
      </c>
      <c r="AV10" s="94" t="str">
        <f t="shared" si="2"/>
        <v>S 01</v>
      </c>
      <c r="AW10" s="94" t="str">
        <f t="shared" si="2"/>
        <v>S 01</v>
      </c>
      <c r="AX10" s="94" t="str">
        <f t="shared" si="2"/>
        <v>S 01</v>
      </c>
      <c r="AY10" s="94" t="str">
        <f t="shared" si="2"/>
        <v>S 02</v>
      </c>
      <c r="AZ10" s="94" t="str">
        <f t="shared" si="2"/>
        <v>S 02</v>
      </c>
      <c r="BA10" s="94" t="str">
        <f t="shared" si="2"/>
        <v>S 02</v>
      </c>
      <c r="BB10" s="94" t="str">
        <f t="shared" si="2"/>
        <v>S 02</v>
      </c>
      <c r="BC10" s="94" t="str">
        <f t="shared" si="2"/>
        <v>S 02</v>
      </c>
      <c r="BD10" s="94" t="str">
        <f t="shared" si="2"/>
        <v>S 02</v>
      </c>
      <c r="BE10" s="94" t="str">
        <f t="shared" si="2"/>
        <v>S 02</v>
      </c>
      <c r="BF10" s="94" t="str">
        <f t="shared" si="2"/>
        <v>S 03</v>
      </c>
      <c r="BG10" s="94" t="str">
        <f t="shared" si="2"/>
        <v>S 03</v>
      </c>
      <c r="BH10" s="94" t="str">
        <f t="shared" si="2"/>
        <v>S 03</v>
      </c>
      <c r="BI10" s="94" t="str">
        <f t="shared" si="2"/>
        <v>S 03</v>
      </c>
      <c r="BJ10" s="94" t="str">
        <f t="shared" si="2"/>
        <v>S 03</v>
      </c>
      <c r="BK10" s="94" t="str">
        <f t="shared" si="2"/>
        <v>S 03</v>
      </c>
      <c r="BL10" s="94" t="str">
        <f t="shared" si="2"/>
        <v>S 03</v>
      </c>
      <c r="BM10" s="96" t="str">
        <f t="shared" si="2"/>
        <v>S 04</v>
      </c>
    </row>
    <row r="11" spans="1:73" ht="15" customHeight="1" x14ac:dyDescent="0.25">
      <c r="A11" s="131"/>
      <c r="B11" s="132"/>
      <c r="C11" s="132"/>
      <c r="D11" s="132"/>
      <c r="E11" s="132"/>
      <c r="F11" s="132"/>
      <c r="G11" s="132"/>
      <c r="H11" s="132"/>
      <c r="I11" s="132"/>
      <c r="J11" s="132"/>
      <c r="K11" s="133"/>
      <c r="L11" s="99"/>
      <c r="M11" s="95"/>
      <c r="N11" s="95"/>
      <c r="O11" s="95"/>
      <c r="P11" s="95"/>
      <c r="Q11" s="95"/>
      <c r="R11" s="95"/>
      <c r="S11" s="95"/>
      <c r="T11" s="95"/>
      <c r="U11" s="95"/>
      <c r="V11" s="95"/>
      <c r="W11" s="95"/>
      <c r="X11" s="95"/>
      <c r="Y11" s="95"/>
      <c r="Z11" s="95"/>
      <c r="AA11" s="95"/>
      <c r="AB11" s="95"/>
      <c r="AC11" s="95"/>
      <c r="AD11" s="95"/>
      <c r="AE11" s="95"/>
      <c r="AF11" s="95"/>
      <c r="AG11" s="95"/>
      <c r="AH11" s="95"/>
      <c r="AI11" s="95"/>
      <c r="AJ11" s="95"/>
      <c r="AK11" s="95"/>
      <c r="AL11" s="95"/>
      <c r="AM11" s="95"/>
      <c r="AN11" s="95"/>
      <c r="AO11" s="95"/>
      <c r="AP11" s="95"/>
      <c r="AQ11" s="95"/>
      <c r="AR11" s="95"/>
      <c r="AS11" s="95"/>
      <c r="AT11" s="95"/>
      <c r="AU11" s="95"/>
      <c r="AV11" s="95"/>
      <c r="AW11" s="95"/>
      <c r="AX11" s="95"/>
      <c r="AY11" s="95"/>
      <c r="AZ11" s="95"/>
      <c r="BA11" s="95"/>
      <c r="BB11" s="95"/>
      <c r="BC11" s="95"/>
      <c r="BD11" s="95"/>
      <c r="BE11" s="95"/>
      <c r="BF11" s="95"/>
      <c r="BG11" s="95"/>
      <c r="BH11" s="95"/>
      <c r="BI11" s="95"/>
      <c r="BJ11" s="95"/>
      <c r="BK11" s="95"/>
      <c r="BL11" s="95"/>
      <c r="BM11" s="97"/>
    </row>
    <row r="12" spans="1:73" ht="15" customHeight="1" x14ac:dyDescent="0.25">
      <c r="A12" s="134"/>
      <c r="B12" s="135"/>
      <c r="C12" s="135"/>
      <c r="D12" s="135"/>
      <c r="E12" s="135"/>
      <c r="F12" s="135"/>
      <c r="G12" s="135"/>
      <c r="H12" s="135"/>
      <c r="I12" s="135"/>
      <c r="J12" s="135"/>
      <c r="K12" s="136"/>
      <c r="L12" s="59" t="str">
        <f>CHOOSE(WEEKDAY(L$13,2),"L","M","M","J","V","S","D")</f>
        <v>J</v>
      </c>
      <c r="M12" s="60" t="str">
        <f t="shared" ref="M12:BM12" si="3">CHOOSE(WEEKDAY(M$13,2),"L","M","M","J","V","S","D")</f>
        <v>V</v>
      </c>
      <c r="N12" s="60" t="str">
        <f t="shared" si="3"/>
        <v>S</v>
      </c>
      <c r="O12" s="60" t="str">
        <f t="shared" si="3"/>
        <v>D</v>
      </c>
      <c r="P12" s="60" t="str">
        <f t="shared" si="3"/>
        <v>L</v>
      </c>
      <c r="Q12" s="60" t="str">
        <f t="shared" si="3"/>
        <v>M</v>
      </c>
      <c r="R12" s="60" t="str">
        <f t="shared" si="3"/>
        <v>M</v>
      </c>
      <c r="S12" s="60" t="str">
        <f t="shared" si="3"/>
        <v>J</v>
      </c>
      <c r="T12" s="60" t="str">
        <f t="shared" si="3"/>
        <v>V</v>
      </c>
      <c r="U12" s="60" t="str">
        <f t="shared" si="3"/>
        <v>S</v>
      </c>
      <c r="V12" s="60" t="str">
        <f t="shared" si="3"/>
        <v>D</v>
      </c>
      <c r="W12" s="60" t="str">
        <f t="shared" si="3"/>
        <v>L</v>
      </c>
      <c r="X12" s="60" t="str">
        <f t="shared" si="3"/>
        <v>M</v>
      </c>
      <c r="Y12" s="60" t="str">
        <f t="shared" si="3"/>
        <v>M</v>
      </c>
      <c r="Z12" s="60" t="str">
        <f t="shared" si="3"/>
        <v>J</v>
      </c>
      <c r="AA12" s="60" t="str">
        <f t="shared" si="3"/>
        <v>V</v>
      </c>
      <c r="AB12" s="60" t="str">
        <f t="shared" si="3"/>
        <v>S</v>
      </c>
      <c r="AC12" s="60" t="str">
        <f t="shared" si="3"/>
        <v>D</v>
      </c>
      <c r="AD12" s="60" t="str">
        <f t="shared" si="3"/>
        <v>L</v>
      </c>
      <c r="AE12" s="60" t="str">
        <f t="shared" si="3"/>
        <v>M</v>
      </c>
      <c r="AF12" s="60" t="str">
        <f t="shared" si="3"/>
        <v>M</v>
      </c>
      <c r="AG12" s="60" t="str">
        <f t="shared" si="3"/>
        <v>J</v>
      </c>
      <c r="AH12" s="60" t="str">
        <f t="shared" si="3"/>
        <v>V</v>
      </c>
      <c r="AI12" s="60" t="str">
        <f t="shared" si="3"/>
        <v>S</v>
      </c>
      <c r="AJ12" s="60" t="str">
        <f t="shared" si="3"/>
        <v>D</v>
      </c>
      <c r="AK12" s="60" t="str">
        <f t="shared" si="3"/>
        <v>L</v>
      </c>
      <c r="AL12" s="60" t="str">
        <f t="shared" si="3"/>
        <v>M</v>
      </c>
      <c r="AM12" s="60" t="str">
        <f t="shared" si="3"/>
        <v>M</v>
      </c>
      <c r="AN12" s="60" t="str">
        <f t="shared" si="3"/>
        <v>J</v>
      </c>
      <c r="AO12" s="60" t="str">
        <f t="shared" si="3"/>
        <v>V</v>
      </c>
      <c r="AP12" s="60" t="str">
        <f t="shared" si="3"/>
        <v>S</v>
      </c>
      <c r="AQ12" s="60" t="str">
        <f t="shared" si="3"/>
        <v>D</v>
      </c>
      <c r="AR12" s="60" t="str">
        <f t="shared" si="3"/>
        <v>L</v>
      </c>
      <c r="AS12" s="60" t="str">
        <f t="shared" si="3"/>
        <v>M</v>
      </c>
      <c r="AT12" s="60" t="str">
        <f t="shared" si="3"/>
        <v>M</v>
      </c>
      <c r="AU12" s="60" t="str">
        <f t="shared" si="3"/>
        <v>J</v>
      </c>
      <c r="AV12" s="60" t="str">
        <f t="shared" si="3"/>
        <v>V</v>
      </c>
      <c r="AW12" s="60" t="str">
        <f t="shared" si="3"/>
        <v>S</v>
      </c>
      <c r="AX12" s="60" t="str">
        <f t="shared" si="3"/>
        <v>D</v>
      </c>
      <c r="AY12" s="60" t="str">
        <f t="shared" si="3"/>
        <v>L</v>
      </c>
      <c r="AZ12" s="60" t="str">
        <f t="shared" si="3"/>
        <v>M</v>
      </c>
      <c r="BA12" s="60" t="str">
        <f t="shared" si="3"/>
        <v>M</v>
      </c>
      <c r="BB12" s="60" t="str">
        <f t="shared" si="3"/>
        <v>J</v>
      </c>
      <c r="BC12" s="60" t="str">
        <f t="shared" si="3"/>
        <v>V</v>
      </c>
      <c r="BD12" s="60" t="str">
        <f t="shared" si="3"/>
        <v>S</v>
      </c>
      <c r="BE12" s="60" t="str">
        <f t="shared" si="3"/>
        <v>D</v>
      </c>
      <c r="BF12" s="60" t="str">
        <f t="shared" si="3"/>
        <v>L</v>
      </c>
      <c r="BG12" s="60" t="str">
        <f t="shared" si="3"/>
        <v>M</v>
      </c>
      <c r="BH12" s="60" t="str">
        <f t="shared" si="3"/>
        <v>M</v>
      </c>
      <c r="BI12" s="60" t="str">
        <f t="shared" si="3"/>
        <v>J</v>
      </c>
      <c r="BJ12" s="60" t="str">
        <f t="shared" si="3"/>
        <v>V</v>
      </c>
      <c r="BK12" s="60" t="str">
        <f t="shared" si="3"/>
        <v>S</v>
      </c>
      <c r="BL12" s="60" t="str">
        <f t="shared" si="3"/>
        <v>D</v>
      </c>
      <c r="BM12" s="61" t="str">
        <f t="shared" si="3"/>
        <v>L</v>
      </c>
      <c r="BN12" s="123" t="s">
        <v>58</v>
      </c>
      <c r="BO12" s="79" t="s">
        <v>55</v>
      </c>
      <c r="BP12" s="80"/>
      <c r="BQ12" s="78" t="s">
        <v>56</v>
      </c>
    </row>
    <row r="13" spans="1:73" ht="15" customHeight="1" thickBot="1" x14ac:dyDescent="0.3">
      <c r="A13" s="52" t="s">
        <v>41</v>
      </c>
      <c r="B13" s="53" t="s">
        <v>54</v>
      </c>
      <c r="C13" s="52" t="s">
        <v>40</v>
      </c>
      <c r="D13" s="53" t="s">
        <v>39</v>
      </c>
      <c r="E13" s="53" t="s">
        <v>45</v>
      </c>
      <c r="F13" s="53" t="s">
        <v>26</v>
      </c>
      <c r="G13" s="53" t="s">
        <v>46</v>
      </c>
      <c r="H13" s="53" t="s">
        <v>25</v>
      </c>
      <c r="I13" s="53" t="s">
        <v>63</v>
      </c>
      <c r="J13" s="53" t="s">
        <v>43</v>
      </c>
      <c r="K13" s="54" t="s">
        <v>47</v>
      </c>
      <c r="L13" s="62">
        <f>_DD+_SD</f>
        <v>43069</v>
      </c>
      <c r="M13" s="63">
        <f>L13+1</f>
        <v>43070</v>
      </c>
      <c r="N13" s="63">
        <f t="shared" ref="N13:BM13" si="4">M13+1</f>
        <v>43071</v>
      </c>
      <c r="O13" s="63">
        <f t="shared" si="4"/>
        <v>43072</v>
      </c>
      <c r="P13" s="63">
        <f t="shared" si="4"/>
        <v>43073</v>
      </c>
      <c r="Q13" s="63">
        <f t="shared" si="4"/>
        <v>43074</v>
      </c>
      <c r="R13" s="63">
        <f t="shared" si="4"/>
        <v>43075</v>
      </c>
      <c r="S13" s="63">
        <f t="shared" si="4"/>
        <v>43076</v>
      </c>
      <c r="T13" s="63">
        <f t="shared" si="4"/>
        <v>43077</v>
      </c>
      <c r="U13" s="63">
        <f t="shared" si="4"/>
        <v>43078</v>
      </c>
      <c r="V13" s="63">
        <f t="shared" si="4"/>
        <v>43079</v>
      </c>
      <c r="W13" s="63">
        <f t="shared" si="4"/>
        <v>43080</v>
      </c>
      <c r="X13" s="63">
        <f t="shared" si="4"/>
        <v>43081</v>
      </c>
      <c r="Y13" s="63">
        <f t="shared" si="4"/>
        <v>43082</v>
      </c>
      <c r="Z13" s="63">
        <f t="shared" si="4"/>
        <v>43083</v>
      </c>
      <c r="AA13" s="63">
        <f t="shared" si="4"/>
        <v>43084</v>
      </c>
      <c r="AB13" s="63">
        <f t="shared" si="4"/>
        <v>43085</v>
      </c>
      <c r="AC13" s="63">
        <f t="shared" si="4"/>
        <v>43086</v>
      </c>
      <c r="AD13" s="63">
        <f t="shared" si="4"/>
        <v>43087</v>
      </c>
      <c r="AE13" s="63">
        <f t="shared" si="4"/>
        <v>43088</v>
      </c>
      <c r="AF13" s="63">
        <f t="shared" si="4"/>
        <v>43089</v>
      </c>
      <c r="AG13" s="63">
        <f t="shared" si="4"/>
        <v>43090</v>
      </c>
      <c r="AH13" s="63">
        <f t="shared" si="4"/>
        <v>43091</v>
      </c>
      <c r="AI13" s="63">
        <f t="shared" si="4"/>
        <v>43092</v>
      </c>
      <c r="AJ13" s="63">
        <f t="shared" si="4"/>
        <v>43093</v>
      </c>
      <c r="AK13" s="63">
        <f t="shared" si="4"/>
        <v>43094</v>
      </c>
      <c r="AL13" s="63">
        <f t="shared" si="4"/>
        <v>43095</v>
      </c>
      <c r="AM13" s="63">
        <f t="shared" si="4"/>
        <v>43096</v>
      </c>
      <c r="AN13" s="63">
        <f t="shared" si="4"/>
        <v>43097</v>
      </c>
      <c r="AO13" s="63">
        <f t="shared" si="4"/>
        <v>43098</v>
      </c>
      <c r="AP13" s="63">
        <f t="shared" si="4"/>
        <v>43099</v>
      </c>
      <c r="AQ13" s="63">
        <f t="shared" si="4"/>
        <v>43100</v>
      </c>
      <c r="AR13" s="63">
        <f t="shared" si="4"/>
        <v>43101</v>
      </c>
      <c r="AS13" s="63">
        <f t="shared" si="4"/>
        <v>43102</v>
      </c>
      <c r="AT13" s="63">
        <f t="shared" si="4"/>
        <v>43103</v>
      </c>
      <c r="AU13" s="63">
        <f t="shared" si="4"/>
        <v>43104</v>
      </c>
      <c r="AV13" s="63">
        <f t="shared" si="4"/>
        <v>43105</v>
      </c>
      <c r="AW13" s="63">
        <f t="shared" si="4"/>
        <v>43106</v>
      </c>
      <c r="AX13" s="63">
        <f t="shared" si="4"/>
        <v>43107</v>
      </c>
      <c r="AY13" s="63">
        <f t="shared" si="4"/>
        <v>43108</v>
      </c>
      <c r="AZ13" s="63">
        <f t="shared" si="4"/>
        <v>43109</v>
      </c>
      <c r="BA13" s="63">
        <f t="shared" si="4"/>
        <v>43110</v>
      </c>
      <c r="BB13" s="63">
        <f t="shared" si="4"/>
        <v>43111</v>
      </c>
      <c r="BC13" s="63">
        <f t="shared" si="4"/>
        <v>43112</v>
      </c>
      <c r="BD13" s="63">
        <f t="shared" si="4"/>
        <v>43113</v>
      </c>
      <c r="BE13" s="63">
        <f t="shared" si="4"/>
        <v>43114</v>
      </c>
      <c r="BF13" s="63">
        <f t="shared" si="4"/>
        <v>43115</v>
      </c>
      <c r="BG13" s="63">
        <f t="shared" si="4"/>
        <v>43116</v>
      </c>
      <c r="BH13" s="63">
        <f t="shared" si="4"/>
        <v>43117</v>
      </c>
      <c r="BI13" s="63">
        <f t="shared" si="4"/>
        <v>43118</v>
      </c>
      <c r="BJ13" s="63">
        <f t="shared" si="4"/>
        <v>43119</v>
      </c>
      <c r="BK13" s="63">
        <f t="shared" si="4"/>
        <v>43120</v>
      </c>
      <c r="BL13" s="63">
        <f t="shared" si="4"/>
        <v>43121</v>
      </c>
      <c r="BM13" s="64">
        <f t="shared" si="4"/>
        <v>43122</v>
      </c>
      <c r="BN13" s="124"/>
      <c r="BO13" s="81"/>
      <c r="BP13" s="82">
        <f ca="1">COUNTA(BO:BO)-1</f>
        <v>21</v>
      </c>
      <c r="BQ13" s="78" t="s">
        <v>57</v>
      </c>
      <c r="BR13" s="78" t="s">
        <v>61</v>
      </c>
      <c r="BS13" s="78" t="s">
        <v>61</v>
      </c>
      <c r="BT13" s="78" t="s">
        <v>62</v>
      </c>
      <c r="BU13" s="78" t="s">
        <v>64</v>
      </c>
    </row>
    <row r="14" spans="1:73" ht="15" customHeight="1" x14ac:dyDescent="0.25">
      <c r="A14" s="66" t="s">
        <v>69</v>
      </c>
      <c r="B14" s="77">
        <f ca="1">IFERROR(IF($A14&lt;&gt;"",
SUM(INDIRECT("H"&amp;INDEX(Les_Réf_Projets,MATCH(COUNTA($A$13:$A14)-1,Les_Projets,0),2)&amp;":H"&amp;INDEX(Les_Réf_Projets,MATCH(COUNTA($A$13:$A14)-1,Les_Projets,0)+1,2)))/(INDEX(Les_Réf_Projets,MATCH(COUNTA($A$13:$A14)-1,Les_Projets,0)+1,2)-INDEX(Les_Réf_Projets,MATCH(COUNTA($A$13:$A14)-1,Les_Projets,0),2)+1),
""),
"")</f>
        <v>0</v>
      </c>
      <c r="C14" s="65"/>
      <c r="D14" s="66"/>
      <c r="E14" s="67"/>
      <c r="F14" s="68"/>
      <c r="G14" s="67"/>
      <c r="H14" s="68"/>
      <c r="I14" s="69"/>
      <c r="J14" s="69"/>
      <c r="K14" s="69"/>
      <c r="L14" s="1"/>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c r="AO14" s="2"/>
      <c r="AP14" s="2"/>
      <c r="AQ14" s="2"/>
      <c r="AR14" s="2"/>
      <c r="AS14" s="2"/>
      <c r="AT14" s="2"/>
      <c r="AU14" s="2"/>
      <c r="AV14" s="2"/>
      <c r="AW14" s="2"/>
      <c r="AX14" s="2"/>
      <c r="AY14" s="2"/>
      <c r="AZ14" s="2"/>
      <c r="BA14" s="2"/>
      <c r="BB14" s="2"/>
      <c r="BC14" s="2"/>
      <c r="BD14" s="2"/>
      <c r="BE14" s="2"/>
      <c r="BF14" s="2"/>
      <c r="BG14" s="2"/>
      <c r="BH14" s="2"/>
      <c r="BI14" s="2"/>
      <c r="BJ14" s="2"/>
      <c r="BK14" s="2"/>
      <c r="BL14" s="2"/>
      <c r="BM14" s="3"/>
      <c r="BN14" s="51"/>
      <c r="BO14" s="50">
        <f ca="1">IF(INDIRECT("A"&amp;ROW())&lt;&gt;"",INDIRECT("BO"&amp;ROW()-1)+1,INDIRECT("BO"&amp;ROW()-1))</f>
        <v>1</v>
      </c>
      <c r="BP14" s="50">
        <f t="shared" ref="BP14:BP33" ca="1" si="5">IF(MOD(ROW(),2)=0,IF(SMALL(BO$13:BO$33,COUNTIF(BO$13:BO$33,"&lt;"&amp;(ROW()-12)/2)+1)=MAX(INDIRECT("BP13:BP"&amp;ROW()-1)),"",SMALL(BO$13:BO$33,COUNTIF(BO$13:BO$33,"&lt;"&amp;(ROW()-12)/2)+1)),"")</f>
        <v>1</v>
      </c>
      <c r="BQ14" s="50">
        <f t="array" aca="1" ref="BQ14" ca="1">IF(MOD(ROW(),2)=0,SMALL(IF(INDIRECT("$A$14"):$A$953="",999,ROW(INDIRECT("$A$14"):$A$953)),BP14)+1,SMALL(IF(OFFSET($C$1,BU14,,999,)&lt;&gt;"",999,ROW(OFFSET($C$1,BU14,,999,))),1)-1)</f>
        <v>15</v>
      </c>
      <c r="BR14" s="50" t="b">
        <v>0</v>
      </c>
      <c r="BS14" s="50" t="b">
        <v>0</v>
      </c>
      <c r="BT14" s="50" t="b">
        <f t="shared" ref="BT14:BT20" ca="1" si="6">AND($BR14,$B14=100)</f>
        <v>0</v>
      </c>
      <c r="BU14" s="50" t="e">
        <f t="shared" ref="BU14:BU33" ca="1" si="7">INDIRECT("BQ"&amp;ROW()-1)-1</f>
        <v>#VALUE!</v>
      </c>
    </row>
    <row r="15" spans="1:73" ht="15" customHeight="1" x14ac:dyDescent="0.25">
      <c r="A15" s="66"/>
      <c r="B15" s="77" t="str">
        <f ca="1">IFERROR(IF($A15&lt;&gt;"",
SUM(INDIRECT("H"&amp;INDEX(Les_Réf_Projets,MATCH(COUNTA($A$13:$A15)-1,Les_Projets,0),2)&amp;":H"&amp;INDEX(Les_Réf_Projets,MATCH(COUNTA($A$13:$A15)-1,Les_Projets,0)+1,2)))/(INDEX(Les_Réf_Projets,MATCH(COUNTA($A$13:$A15)-1,Les_Projets,0)+1,2)-INDEX(Les_Réf_Projets,MATCH(COUNTA($A$13:$A15)-1,Les_Projets,0),2)+1),
""),
"")</f>
        <v/>
      </c>
      <c r="C15" s="65" t="s">
        <v>70</v>
      </c>
      <c r="D15" s="66" t="s">
        <v>30</v>
      </c>
      <c r="E15" s="67">
        <f>IF($K$15,WORKDAY(DATE(2017,9,21)-1,1,_2007),DATE(2017,9,21))</f>
        <v>42999</v>
      </c>
      <c r="F15" s="68">
        <v>15</v>
      </c>
      <c r="G15" s="67">
        <f>IF($K$15,WORKDAY($E$15,$F$15-1,_2007),$E$15+$F$15-1)</f>
        <v>43019</v>
      </c>
      <c r="H15" s="68"/>
      <c r="I15" s="69">
        <v>2</v>
      </c>
      <c r="J15" s="69" t="s">
        <v>68</v>
      </c>
      <c r="K15" s="69" t="b">
        <v>1</v>
      </c>
      <c r="L15" s="1"/>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c r="BJ15" s="2"/>
      <c r="BK15" s="2"/>
      <c r="BL15" s="2"/>
      <c r="BM15" s="3"/>
      <c r="BN15" s="51">
        <f>E15+((H15/100)*(G15-E15))</f>
        <v>42999</v>
      </c>
      <c r="BO15" s="50">
        <f t="shared" ref="BO15:BO17" ca="1" si="8">IF(INDIRECT("A"&amp;ROW())&lt;&gt;"",INDIRECT("BO"&amp;ROW()-1)+1,INDIRECT("BO"&amp;ROW()-1))</f>
        <v>1</v>
      </c>
      <c r="BP15" s="50" t="str">
        <f t="shared" ca="1" si="5"/>
        <v/>
      </c>
      <c r="BQ15" s="50">
        <f t="array" aca="1" ref="BQ15" ca="1">IF(MOD(ROW(),2)=0,SMALL(IF(INDIRECT("$A$14"):$A$953="",999,ROW(INDIRECT("$A$14"):$A$953)),BP15)+1,SMALL(IF(OFFSET($C$1,BU15,,999,)&lt;&gt;"",999,ROW(OFFSET($C$1,BU15,,999,))),1)-1)</f>
        <v>16</v>
      </c>
      <c r="BR15" s="50" t="b">
        <v>0</v>
      </c>
      <c r="BS15" s="50" t="b">
        <v>0</v>
      </c>
      <c r="BT15" s="50" t="b">
        <f t="shared" ca="1" si="6"/>
        <v>0</v>
      </c>
      <c r="BU15" s="50">
        <f t="shared" ca="1" si="7"/>
        <v>14</v>
      </c>
    </row>
    <row r="16" spans="1:73" ht="15" customHeight="1" x14ac:dyDescent="0.25">
      <c r="A16" s="66"/>
      <c r="B16" s="77" t="str">
        <f ca="1">IFERROR(IF($A16&lt;&gt;"",
SUM(INDIRECT("H"&amp;INDEX(Les_Réf_Projets,MATCH(COUNTA($A$13:$A16)-1,Les_Projets,0),2)&amp;":H"&amp;INDEX(Les_Réf_Projets,MATCH(COUNTA($A$13:$A16)-1,Les_Projets,0)+1,2)))/(INDEX(Les_Réf_Projets,MATCH(COUNTA($A$13:$A16)-1,Les_Projets,0)+1,2)-INDEX(Les_Réf_Projets,MATCH(COUNTA($A$13:$A16)-1,Les_Projets,0),2)+1),
""),
"")</f>
        <v/>
      </c>
      <c r="C16" s="65" t="s">
        <v>71</v>
      </c>
      <c r="D16" s="70" t="s">
        <v>33</v>
      </c>
      <c r="E16" s="67">
        <f>IF($K$16,WORKDAY(DATE(2017,10,13)-1,1,_2007),DATE(2017,10,13))</f>
        <v>43021</v>
      </c>
      <c r="F16" s="68">
        <v>3</v>
      </c>
      <c r="G16" s="67">
        <f>IF($K$16,WORKDAY($E$16,$F$16-1,_2007),$E$16+$F$16-1)</f>
        <v>43025</v>
      </c>
      <c r="H16" s="68"/>
      <c r="I16" s="69">
        <v>1</v>
      </c>
      <c r="J16" s="69" t="s">
        <v>68</v>
      </c>
      <c r="K16" s="69" t="b">
        <v>1</v>
      </c>
      <c r="L16" s="1"/>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c r="BJ16" s="2"/>
      <c r="BK16" s="2"/>
      <c r="BL16" s="2"/>
      <c r="BM16" s="3"/>
      <c r="BN16" s="51">
        <f>E16+((H16/100)*(G16-E16))</f>
        <v>43021</v>
      </c>
      <c r="BO16" s="50">
        <f t="shared" ca="1" si="8"/>
        <v>1</v>
      </c>
      <c r="BP16" s="50" t="e">
        <f t="shared" ca="1" si="5"/>
        <v>#NUM!</v>
      </c>
      <c r="BQ16" s="50" t="e">
        <f t="array" aca="1" ref="BQ16" ca="1">IF(MOD(ROW(),2)=0,SMALL(IF(INDIRECT("$A$14"):$A$953="",999,ROW(INDIRECT("$A$14"):$A$953)),BP16)+1,SMALL(IF(OFFSET($C$1,BU16,,999,)&lt;&gt;"",999,ROW(OFFSET($C$1,BU16,,999,))),1)-1)</f>
        <v>#NUM!</v>
      </c>
      <c r="BR16" s="50" t="b">
        <v>0</v>
      </c>
      <c r="BS16" s="50" t="b">
        <v>0</v>
      </c>
      <c r="BT16" s="50" t="b">
        <f t="shared" ca="1" si="6"/>
        <v>0</v>
      </c>
      <c r="BU16" s="50">
        <f t="shared" ca="1" si="7"/>
        <v>15</v>
      </c>
    </row>
    <row r="17" spans="1:73" ht="15" customHeight="1" x14ac:dyDescent="0.25">
      <c r="A17" s="66"/>
      <c r="B17" s="77" t="str">
        <f ca="1">IFERROR(IF($A17&lt;&gt;"",
SUM(INDIRECT("H"&amp;INDEX(Les_Réf_Projets,MATCH(COUNTA($A$13:$A17)-1,Les_Projets,0),2)&amp;":H"&amp;INDEX(Les_Réf_Projets,MATCH(COUNTA($A$13:$A17)-1,Les_Projets,0)+1,2)))/(INDEX(Les_Réf_Projets,MATCH(COUNTA($A$13:$A17)-1,Les_Projets,0)+1,2)-INDEX(Les_Réf_Projets,MATCH(COUNTA($A$13:$A17)-1,Les_Projets,0),2)+1),
""),
"")</f>
        <v/>
      </c>
      <c r="C17" s="65"/>
      <c r="D17" s="66"/>
      <c r="E17" s="67"/>
      <c r="F17" s="68"/>
      <c r="G17" s="67"/>
      <c r="H17" s="68"/>
      <c r="I17" s="69"/>
      <c r="J17" s="69"/>
      <c r="K17" s="69"/>
      <c r="L17" s="1"/>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c r="BJ17" s="2"/>
      <c r="BK17" s="2"/>
      <c r="BL17" s="2"/>
      <c r="BM17" s="3"/>
      <c r="BN17" s="51"/>
      <c r="BO17" s="50">
        <f t="shared" ca="1" si="8"/>
        <v>1</v>
      </c>
      <c r="BP17" s="50" t="str">
        <f t="shared" ca="1" si="5"/>
        <v/>
      </c>
      <c r="BQ17" s="50" t="e">
        <f t="array" aca="1" ref="BQ17" ca="1">IF(MOD(ROW(),2)=0,SMALL(IF(INDIRECT("$A$14"):$A$953="",999,ROW(INDIRECT("$A$14"):$A$953)),BP17)+1,SMALL(IF(OFFSET($C$1,BU17,,999,)&lt;&gt;"",999,ROW(OFFSET($C$1,BU17,,999,))),1)-1)</f>
        <v>#NUM!</v>
      </c>
      <c r="BR17" s="50" t="b">
        <v>0</v>
      </c>
      <c r="BS17" s="50" t="b">
        <v>0</v>
      </c>
      <c r="BT17" s="50" t="b">
        <f t="shared" ca="1" si="6"/>
        <v>0</v>
      </c>
      <c r="BU17" s="50" t="e">
        <f t="shared" ca="1" si="7"/>
        <v>#NUM!</v>
      </c>
    </row>
    <row r="18" spans="1:73" ht="15" customHeight="1" x14ac:dyDescent="0.25">
      <c r="A18" s="66"/>
      <c r="B18" s="77" t="str">
        <f ca="1">IFERROR(IF($A18&lt;&gt;"",
SUM(INDIRECT("H"&amp;INDEX(Les_Réf_Projets,MATCH(COUNTA($A$13:$A18)-1,Les_Projets,0),2)&amp;":H"&amp;INDEX(Les_Réf_Projets,MATCH(COUNTA($A$13:$A18)-1,Les_Projets,0)+1,2)))/(INDEX(Les_Réf_Projets,MATCH(COUNTA($A$13:$A18)-1,Les_Projets,0)+1,2)-INDEX(Les_Réf_Projets,MATCH(COUNTA($A$13:$A18)-1,Les_Projets,0),2)+1),
""),
"")</f>
        <v/>
      </c>
      <c r="C18" s="65"/>
      <c r="D18" s="66"/>
      <c r="E18" s="67"/>
      <c r="F18" s="68"/>
      <c r="G18" s="67"/>
      <c r="H18" s="68"/>
      <c r="I18" s="69"/>
      <c r="J18" s="69"/>
      <c r="K18" s="69"/>
      <c r="L18" s="1"/>
      <c r="M18" s="2"/>
      <c r="N18" s="2"/>
      <c r="O18" s="2"/>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c r="BJ18" s="2"/>
      <c r="BK18" s="2"/>
      <c r="BL18" s="2"/>
      <c r="BM18" s="3"/>
      <c r="BN18" s="51"/>
      <c r="BO18" s="50">
        <f ca="1">IF(INDIRECT("A"&amp;ROW())&lt;&gt;"",INDIRECT("BO"&amp;ROW()-1)+1,INDIRECT("BO"&amp;ROW()-1))</f>
        <v>1</v>
      </c>
      <c r="BP18" s="50" t="e">
        <f t="shared" ca="1" si="5"/>
        <v>#NUM!</v>
      </c>
      <c r="BQ18" s="50" t="e">
        <f t="array" aca="1" ref="BQ18" ca="1">IF(MOD(ROW(),2)=0,SMALL(IF(INDIRECT("$A$14"):$A$953="",999,ROW(INDIRECT("$A$14"):$A$953)),BP18)+1,SMALL(IF(OFFSET($C$1,BU18,,999,)&lt;&gt;"",999,ROW(OFFSET($C$1,BU18,,999,))),1)-1)</f>
        <v>#NUM!</v>
      </c>
      <c r="BR18" s="50" t="b">
        <v>0</v>
      </c>
      <c r="BS18" s="50" t="b">
        <v>0</v>
      </c>
      <c r="BT18" s="50" t="b">
        <f t="shared" ca="1" si="6"/>
        <v>0</v>
      </c>
      <c r="BU18" s="50" t="e">
        <f t="shared" ca="1" si="7"/>
        <v>#NUM!</v>
      </c>
    </row>
    <row r="19" spans="1:73" ht="15" customHeight="1" x14ac:dyDescent="0.25">
      <c r="A19" s="66"/>
      <c r="B19" s="77" t="str">
        <f ca="1">IFERROR(IF($A19&lt;&gt;"",
SUM(INDIRECT("H"&amp;INDEX(Les_Réf_Projets,MATCH(COUNTA($A$13:$A19)-1,Les_Projets,0),2)&amp;":H"&amp;INDEX(Les_Réf_Projets,MATCH(COUNTA($A$13:$A19)-1,Les_Projets,0)+1,2)))/(INDEX(Les_Réf_Projets,MATCH(COUNTA($A$13:$A19)-1,Les_Projets,0)+1,2)-INDEX(Les_Réf_Projets,MATCH(COUNTA($A$13:$A19)-1,Les_Projets,0),2)+1),
""),
"")</f>
        <v/>
      </c>
      <c r="C19" s="65"/>
      <c r="D19" s="66"/>
      <c r="E19" s="67"/>
      <c r="F19" s="68"/>
      <c r="G19" s="67"/>
      <c r="H19" s="68"/>
      <c r="I19" s="69"/>
      <c r="J19" s="69"/>
      <c r="K19" s="69"/>
      <c r="L19" s="1"/>
      <c r="M19" s="2"/>
      <c r="N19" s="2"/>
      <c r="O19" s="2"/>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c r="BJ19" s="2"/>
      <c r="BK19" s="2"/>
      <c r="BL19" s="2"/>
      <c r="BM19" s="3"/>
      <c r="BN19" s="51"/>
      <c r="BO19" s="50">
        <f t="shared" ref="BO19:BO33" ca="1" si="9">IF(INDIRECT("A"&amp;ROW())&lt;&gt;"",INDIRECT("BO"&amp;ROW()-1)+1,INDIRECT("BO"&amp;ROW()-1))</f>
        <v>1</v>
      </c>
      <c r="BP19" s="50" t="str">
        <f t="shared" ca="1" si="5"/>
        <v/>
      </c>
      <c r="BQ19" s="50" t="e">
        <f t="array" aca="1" ref="BQ19" ca="1">IF(MOD(ROW(),2)=0,SMALL(IF(INDIRECT("$A$14"):$A$953="",999,ROW(INDIRECT("$A$14"):$A$953)),BP19)+1,SMALL(IF(OFFSET($C$1,BU19,,999,)&lt;&gt;"",999,ROW(OFFSET($C$1,BU19,,999,))),1)-1)</f>
        <v>#NUM!</v>
      </c>
      <c r="BR19" s="50" t="b">
        <v>0</v>
      </c>
      <c r="BS19" s="50" t="b">
        <v>0</v>
      </c>
      <c r="BT19" s="50" t="b">
        <f t="shared" ca="1" si="6"/>
        <v>0</v>
      </c>
      <c r="BU19" s="50" t="e">
        <f t="shared" ca="1" si="7"/>
        <v>#NUM!</v>
      </c>
    </row>
    <row r="20" spans="1:73" ht="15" customHeight="1" x14ac:dyDescent="0.25">
      <c r="A20" s="66"/>
      <c r="B20" s="77" t="str">
        <f ca="1">IFERROR(IF($A20&lt;&gt;"",
SUM(INDIRECT("H"&amp;INDEX(Les_Réf_Projets,MATCH(COUNTA($A$13:$A20)-1,Les_Projets,0),2)&amp;":H"&amp;INDEX(Les_Réf_Projets,MATCH(COUNTA($A$13:$A20)-1,Les_Projets,0)+1,2)))/(INDEX(Les_Réf_Projets,MATCH(COUNTA($A$13:$A20)-1,Les_Projets,0)+1,2)-INDEX(Les_Réf_Projets,MATCH(COUNTA($A$13:$A20)-1,Les_Projets,0),2)+1),
""),
"")</f>
        <v/>
      </c>
      <c r="C20" s="65"/>
      <c r="D20" s="66"/>
      <c r="E20" s="67"/>
      <c r="F20" s="68"/>
      <c r="G20" s="67"/>
      <c r="H20" s="68"/>
      <c r="I20" s="69"/>
      <c r="J20" s="69"/>
      <c r="K20" s="69"/>
      <c r="L20" s="1"/>
      <c r="M20" s="2"/>
      <c r="N20" s="2"/>
      <c r="O20" s="2"/>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c r="BJ20" s="2"/>
      <c r="BK20" s="2"/>
      <c r="BL20" s="2"/>
      <c r="BM20" s="3"/>
      <c r="BN20" s="51"/>
      <c r="BO20" s="50">
        <f t="shared" ca="1" si="9"/>
        <v>1</v>
      </c>
      <c r="BP20" s="50" t="e">
        <f t="shared" ca="1" si="5"/>
        <v>#NUM!</v>
      </c>
      <c r="BQ20" s="50" t="e">
        <f t="array" aca="1" ref="BQ20" ca="1">IF(MOD(ROW(),2)=0,SMALL(IF(INDIRECT("$A$14"):$A$953="",999,ROW(INDIRECT("$A$14"):$A$953)),BP20)+1,SMALL(IF(OFFSET($C$1,BU20,,999,)&lt;&gt;"",999,ROW(OFFSET($C$1,BU20,,999,))),1)-1)</f>
        <v>#NUM!</v>
      </c>
      <c r="BR20" s="50" t="b">
        <v>0</v>
      </c>
      <c r="BS20" s="50" t="b">
        <v>0</v>
      </c>
      <c r="BT20" s="50" t="b">
        <f t="shared" ca="1" si="6"/>
        <v>0</v>
      </c>
      <c r="BU20" s="50" t="e">
        <f t="shared" ca="1" si="7"/>
        <v>#NUM!</v>
      </c>
    </row>
    <row r="21" spans="1:73" ht="15" customHeight="1" x14ac:dyDescent="0.25">
      <c r="A21" s="71"/>
      <c r="B21" s="72" t="str">
        <f ca="1">IFERROR(IF($A21&lt;&gt;"",
SUM(INDIRECT("H"&amp;INDEX(Les_Réf_Projets,MATCH(COUNTA($A$13:$A21)-1,Les_Projets,0),2)&amp;":H"&amp;INDEX(Les_Réf_Projets,MATCH(COUNTA($A$13:$A21)-1,Les_Projets,0)+1,2)))/(INDEX(Les_Réf_Projets,MATCH(COUNTA($A$13:$A21)-1,Les_Projets,0)+1,2)-INDEX(Les_Réf_Projets,MATCH(COUNTA($A$13:$A21)-1,Les_Projets,0),2)+1),
""),
"")</f>
        <v/>
      </c>
      <c r="C21" s="73"/>
      <c r="D21" s="71"/>
      <c r="E21" s="74"/>
      <c r="F21" s="75"/>
      <c r="G21" s="74"/>
      <c r="H21" s="75"/>
      <c r="I21" s="76"/>
      <c r="J21" s="76"/>
      <c r="K21" s="76"/>
      <c r="L21" s="34"/>
      <c r="M21" s="35"/>
      <c r="N21" s="35"/>
      <c r="O21" s="35"/>
      <c r="P21" s="35"/>
      <c r="Q21" s="35"/>
      <c r="R21" s="35"/>
      <c r="S21" s="35"/>
      <c r="T21" s="35"/>
      <c r="U21" s="35"/>
      <c r="V21" s="35"/>
      <c r="W21" s="35"/>
      <c r="X21" s="35"/>
      <c r="Y21" s="35"/>
      <c r="Z21" s="35"/>
      <c r="AA21" s="35"/>
      <c r="AB21" s="35"/>
      <c r="AC21" s="35"/>
      <c r="AD21" s="35"/>
      <c r="AE21" s="35"/>
      <c r="AF21" s="35"/>
      <c r="AG21" s="35"/>
      <c r="AH21" s="35"/>
      <c r="AI21" s="35"/>
      <c r="AJ21" s="35"/>
      <c r="AK21" s="35"/>
      <c r="AL21" s="35"/>
      <c r="AM21" s="35"/>
      <c r="AN21" s="35"/>
      <c r="AO21" s="35"/>
      <c r="AP21" s="35"/>
      <c r="AQ21" s="35"/>
      <c r="AR21" s="35"/>
      <c r="AS21" s="35"/>
      <c r="AT21" s="35"/>
      <c r="AU21" s="35"/>
      <c r="AV21" s="35"/>
      <c r="AW21" s="35"/>
      <c r="AX21" s="35"/>
      <c r="AY21" s="35"/>
      <c r="AZ21" s="35"/>
      <c r="BA21" s="35"/>
      <c r="BB21" s="35"/>
      <c r="BC21" s="35"/>
      <c r="BD21" s="35"/>
      <c r="BE21" s="35"/>
      <c r="BF21" s="35"/>
      <c r="BG21" s="35"/>
      <c r="BH21" s="35"/>
      <c r="BI21" s="35"/>
      <c r="BJ21" s="35"/>
      <c r="BK21" s="35"/>
      <c r="BL21" s="35"/>
      <c r="BM21" s="36"/>
      <c r="BN21" s="51"/>
      <c r="BO21" s="50">
        <f t="shared" ca="1" si="9"/>
        <v>1</v>
      </c>
      <c r="BP21" s="50" t="str">
        <f t="shared" ca="1" si="5"/>
        <v/>
      </c>
      <c r="BQ21" s="50" t="e">
        <f t="array" aca="1" ref="BQ21" ca="1">IF(MOD(ROW(),2)=0,SMALL(IF(INDIRECT("$A$14"):$A$953="",999,ROW(INDIRECT("$A$14"):$A$953)),BP21)+1,SMALL(IF(OFFSET($C$1,BU21,,999,)&lt;&gt;"",999,ROW(OFFSET($C$1,BU21,,999,))),1)-1)</f>
        <v>#NUM!</v>
      </c>
      <c r="BR21" s="50" t="b">
        <v>0</v>
      </c>
      <c r="BS21" s="50" t="b">
        <v>0</v>
      </c>
      <c r="BT21" s="50" t="b">
        <f ca="1">AND($BR21,$B21=100)</f>
        <v>0</v>
      </c>
      <c r="BU21" s="50" t="e">
        <f t="shared" ca="1" si="7"/>
        <v>#NUM!</v>
      </c>
    </row>
    <row r="22" spans="1:73" ht="15" customHeight="1" x14ac:dyDescent="0.25">
      <c r="A22" s="66"/>
      <c r="B22" s="77" t="str">
        <f ca="1">IFERROR(IF($A22&lt;&gt;"",
SUM(INDIRECT("H"&amp;INDEX(Les_Réf_Projets,MATCH(COUNTA($A$13:$A33)-1,Les_Projets,0),2)&amp;":H"&amp;INDEX(Les_Réf_Projets,MATCH(COUNTA($A$13:$A33)-1,Les_Projets,0)+1,2)))/(INDEX(Les_Réf_Projets,MATCH(COUNTA($A$13:$A33)-1,Les_Projets,0)+1,2)-INDEX(Les_Réf_Projets,MATCH(COUNTA($A$13:$A33)-1,Les_Projets,0),2)+1),
""),
"")</f>
        <v/>
      </c>
      <c r="C22" s="65"/>
      <c r="D22" s="66"/>
      <c r="E22" s="67"/>
      <c r="F22" s="68"/>
      <c r="G22" s="67"/>
      <c r="H22" s="68"/>
      <c r="I22" s="69"/>
      <c r="J22" s="69"/>
      <c r="K22" s="69"/>
      <c r="L22" s="1"/>
      <c r="M22" s="2"/>
      <c r="N22" s="2"/>
      <c r="O22" s="2"/>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c r="BJ22" s="2"/>
      <c r="BK22" s="2"/>
      <c r="BL22" s="2"/>
      <c r="BM22" s="3"/>
      <c r="BN22" s="51"/>
      <c r="BO22" s="50">
        <f t="shared" ca="1" si="9"/>
        <v>1</v>
      </c>
      <c r="BP22" s="50" t="e">
        <f t="shared" ca="1" si="5"/>
        <v>#NUM!</v>
      </c>
      <c r="BQ22" s="50" t="e">
        <f t="array" aca="1" ref="BQ22" ca="1">IF(MOD(ROW(),2)=0,SMALL(IF(INDIRECT("$A$14"):$A$953="",999,ROW(INDIRECT("$A$14"):$A$953)),BP22)+1,SMALL(IF(OFFSET($C$1,BU22,,999,)&lt;&gt;"",999,ROW(OFFSET($C$1,BU22,,999,))),1)-1)</f>
        <v>#NUM!</v>
      </c>
      <c r="BR22" s="50" t="b">
        <v>0</v>
      </c>
      <c r="BS22" s="50" t="b">
        <v>0</v>
      </c>
      <c r="BT22" s="50" t="b">
        <f ca="1">AND($BR22,$B22=100)</f>
        <v>0</v>
      </c>
      <c r="BU22" s="50" t="e">
        <f t="shared" ca="1" si="7"/>
        <v>#NUM!</v>
      </c>
    </row>
    <row r="23" spans="1:73" ht="15" customHeight="1" x14ac:dyDescent="0.25">
      <c r="A23" s="66"/>
      <c r="B23" s="77" t="str">
        <f ca="1">IFERROR(IF($A23&lt;&gt;"",
SUM(INDIRECT("H"&amp;INDEX(Les_Réf_Projets,MATCH(COUNTA($A$13:$A25)-1,Les_Projets,0),2)&amp;":H"&amp;INDEX(Les_Réf_Projets,MATCH(COUNTA($A$13:$A25)-1,Les_Projets,0)+1,2)))/(INDEX(Les_Réf_Projets,MATCH(COUNTA($A$13:$A25)-1,Les_Projets,0)+1,2)-INDEX(Les_Réf_Projets,MATCH(COUNTA($A$13:$A25)-1,Les_Projets,0),2)+1),
""),
"")</f>
        <v/>
      </c>
      <c r="C23" s="65"/>
      <c r="D23" s="66"/>
      <c r="E23" s="67"/>
      <c r="F23" s="68"/>
      <c r="G23" s="67"/>
      <c r="H23" s="68"/>
      <c r="I23" s="69"/>
      <c r="J23" s="69"/>
      <c r="K23" s="69"/>
      <c r="L23" s="1"/>
      <c r="M23" s="2"/>
      <c r="N23" s="2"/>
      <c r="O23" s="2"/>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c r="BJ23" s="2"/>
      <c r="BK23" s="2"/>
      <c r="BL23" s="2"/>
      <c r="BM23" s="3"/>
      <c r="BN23" s="51"/>
      <c r="BO23" s="50">
        <f t="shared" ca="1" si="9"/>
        <v>1</v>
      </c>
      <c r="BP23" s="50" t="str">
        <f t="shared" ca="1" si="5"/>
        <v/>
      </c>
      <c r="BQ23" s="50" t="e">
        <f t="array" aca="1" ref="BQ23" ca="1">IF(MOD(ROW(),2)=0,SMALL(IF(INDIRECT("$A$14"):$A$953="",999,ROW(INDIRECT("$A$14"):$A$953)),BP23)+1,SMALL(IF(OFFSET($C$1,BU23,,999,)&lt;&gt;"",999,ROW(OFFSET($C$1,BU23,,999,))),1)-1)</f>
        <v>#NUM!</v>
      </c>
      <c r="BR23" s="50" t="b">
        <v>0</v>
      </c>
      <c r="BS23" s="50" t="b">
        <v>0</v>
      </c>
      <c r="BT23" s="50" t="b">
        <f ca="1">AND($BR23,$B23=100)</f>
        <v>0</v>
      </c>
      <c r="BU23" s="50" t="e">
        <f t="shared" ca="1" si="7"/>
        <v>#NUM!</v>
      </c>
    </row>
    <row r="24" spans="1:73" ht="15" customHeight="1" x14ac:dyDescent="0.25">
      <c r="A24" s="66"/>
      <c r="B24" s="77" t="str">
        <f ca="1">IFERROR(IF($A24&lt;&gt;"",
SUM(INDIRECT("H"&amp;INDEX(Les_Réf_Projets,MATCH(COUNTA($A$13:$A24)-1,Les_Projets,0),2)&amp;":H"&amp;INDEX(Les_Réf_Projets,MATCH(COUNTA($A$13:$A24)-1,Les_Projets,0)+1,2)))/(INDEX(Les_Réf_Projets,MATCH(COUNTA($A$13:$A24)-1,Les_Projets,0)+1,2)-INDEX(Les_Réf_Projets,MATCH(COUNTA($A$13:$A24)-1,Les_Projets,0),2)+1),
""),
"")</f>
        <v/>
      </c>
      <c r="C24" s="65"/>
      <c r="D24" s="66"/>
      <c r="E24" s="67"/>
      <c r="F24" s="68"/>
      <c r="G24" s="67"/>
      <c r="H24" s="68"/>
      <c r="I24" s="69"/>
      <c r="J24" s="69"/>
      <c r="K24" s="69"/>
      <c r="L24" s="1"/>
      <c r="M24" s="2"/>
      <c r="N24" s="2"/>
      <c r="O24" s="2"/>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c r="BJ24" s="2"/>
      <c r="BK24" s="2"/>
      <c r="BL24" s="2"/>
      <c r="BM24" s="3"/>
      <c r="BN24" s="51"/>
      <c r="BO24" s="50">
        <f t="shared" ca="1" si="9"/>
        <v>1</v>
      </c>
      <c r="BP24" s="50" t="e">
        <f t="shared" ca="1" si="5"/>
        <v>#NUM!</v>
      </c>
      <c r="BQ24" s="50" t="e">
        <f t="array" aca="1" ref="BQ24" ca="1">IF(MOD(ROW(),2)=0,SMALL(IF(INDIRECT("$A$14"):$A$953="",999,ROW(INDIRECT("$A$14"):$A$953)),BP24)+1,SMALL(IF(OFFSET($C$1,BU24,,999,)&lt;&gt;"",999,ROW(OFFSET($C$1,BU24,,999,))),1)-1)</f>
        <v>#NUM!</v>
      </c>
      <c r="BR24" s="50" t="b">
        <v>0</v>
      </c>
      <c r="BS24" s="50" t="b">
        <v>0</v>
      </c>
      <c r="BT24" s="50" t="b">
        <f t="shared" ref="BT24:BT33" ca="1" si="10">AND($BR24,$B24=100)</f>
        <v>0</v>
      </c>
      <c r="BU24" s="50" t="e">
        <f t="shared" ca="1" si="7"/>
        <v>#NUM!</v>
      </c>
    </row>
    <row r="25" spans="1:73" ht="15" customHeight="1" x14ac:dyDescent="0.25">
      <c r="A25" s="66"/>
      <c r="B25" s="77" t="str">
        <f ca="1">IFERROR(IF($A25&lt;&gt;"",
SUM(INDIRECT("H"&amp;INDEX(Les_Réf_Projets,MATCH(COUNTA($A$13:$A25)-1,Les_Projets,0),2)&amp;":H"&amp;INDEX(Les_Réf_Projets,MATCH(COUNTA($A$13:$A25)-1,Les_Projets,0)+1,2)))/(INDEX(Les_Réf_Projets,MATCH(COUNTA($A$13:$A25)-1,Les_Projets,0)+1,2)-INDEX(Les_Réf_Projets,MATCH(COUNTA($A$13:$A25)-1,Les_Projets,0),2)+1),
""),
"")</f>
        <v/>
      </c>
      <c r="C25" s="65"/>
      <c r="D25" s="66"/>
      <c r="E25" s="67"/>
      <c r="F25" s="68"/>
      <c r="G25" s="67"/>
      <c r="H25" s="68"/>
      <c r="I25" s="69"/>
      <c r="J25" s="69"/>
      <c r="K25" s="69"/>
      <c r="L25" s="1"/>
      <c r="M25" s="2"/>
      <c r="N25" s="2"/>
      <c r="O25" s="2"/>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c r="BJ25" s="2"/>
      <c r="BK25" s="2"/>
      <c r="BL25" s="2"/>
      <c r="BM25" s="3"/>
      <c r="BN25" s="51"/>
      <c r="BO25" s="50">
        <f t="shared" ca="1" si="9"/>
        <v>1</v>
      </c>
      <c r="BP25" s="50" t="str">
        <f t="shared" ca="1" si="5"/>
        <v/>
      </c>
      <c r="BQ25" s="50" t="e">
        <f t="array" aca="1" ref="BQ25" ca="1">IF(MOD(ROW(),2)=0,SMALL(IF(INDIRECT("$A$14"):$A$953="",999,ROW(INDIRECT("$A$14"):$A$953)),BP25)+1,SMALL(IF(OFFSET($C$1,BU25,,999,)&lt;&gt;"",999,ROW(OFFSET($C$1,BU25,,999,))),1)-1)</f>
        <v>#NUM!</v>
      </c>
      <c r="BR25" s="50" t="b">
        <v>0</v>
      </c>
      <c r="BS25" s="50" t="b">
        <v>0</v>
      </c>
      <c r="BT25" s="50" t="b">
        <f t="shared" ca="1" si="10"/>
        <v>0</v>
      </c>
      <c r="BU25" s="50" t="e">
        <f t="shared" ca="1" si="7"/>
        <v>#NUM!</v>
      </c>
    </row>
    <row r="26" spans="1:73" ht="15" customHeight="1" x14ac:dyDescent="0.25">
      <c r="A26" s="66"/>
      <c r="B26" s="77" t="str">
        <f ca="1">IFERROR(IF($A26&lt;&gt;"",
SUM(INDIRECT("H"&amp;INDEX(Les_Réf_Projets,MATCH(COUNTA($A$13:$A26)-1,Les_Projets,0),2)&amp;":H"&amp;INDEX(Les_Réf_Projets,MATCH(COUNTA($A$13:$A26)-1,Les_Projets,0)+1,2)))/(INDEX(Les_Réf_Projets,MATCH(COUNTA($A$13:$A26)-1,Les_Projets,0)+1,2)-INDEX(Les_Réf_Projets,MATCH(COUNTA($A$13:$A26)-1,Les_Projets,0),2)+1),
""),
"")</f>
        <v/>
      </c>
      <c r="C26" s="65"/>
      <c r="D26" s="66"/>
      <c r="E26" s="67"/>
      <c r="F26" s="68"/>
      <c r="G26" s="67"/>
      <c r="H26" s="68"/>
      <c r="I26" s="69"/>
      <c r="J26" s="69"/>
      <c r="K26" s="69"/>
      <c r="L26" s="1"/>
      <c r="M26" s="2"/>
      <c r="N26" s="2"/>
      <c r="O26" s="2"/>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c r="BJ26" s="2"/>
      <c r="BK26" s="2"/>
      <c r="BL26" s="2"/>
      <c r="BM26" s="3"/>
      <c r="BN26" s="51"/>
      <c r="BO26" s="50">
        <f t="shared" ca="1" si="9"/>
        <v>1</v>
      </c>
      <c r="BP26" s="50" t="e">
        <f t="shared" ca="1" si="5"/>
        <v>#NUM!</v>
      </c>
      <c r="BQ26" s="50" t="e">
        <f t="array" aca="1" ref="BQ26" ca="1">IF(MOD(ROW(),2)=0,SMALL(IF(INDIRECT("$A$14"):$A$953="",999,ROW(INDIRECT("$A$14"):$A$953)),BP26)+1,SMALL(IF(OFFSET($C$1,BU26,,999,)&lt;&gt;"",999,ROW(OFFSET($C$1,BU26,,999,))),1)-1)</f>
        <v>#NUM!</v>
      </c>
      <c r="BR26" s="50" t="b">
        <v>0</v>
      </c>
      <c r="BS26" s="50" t="b">
        <v>0</v>
      </c>
      <c r="BT26" s="50" t="b">
        <f t="shared" ca="1" si="10"/>
        <v>0</v>
      </c>
      <c r="BU26" s="50" t="e">
        <f t="shared" ca="1" si="7"/>
        <v>#NUM!</v>
      </c>
    </row>
    <row r="27" spans="1:73" ht="15" customHeight="1" x14ac:dyDescent="0.25">
      <c r="A27" s="66"/>
      <c r="B27" s="77" t="str">
        <f ca="1">IFERROR(IF($A27&lt;&gt;"",
SUM(INDIRECT("H"&amp;INDEX(Les_Réf_Projets,MATCH(COUNTA($A$13:$A27)-1,Les_Projets,0),2)&amp;":H"&amp;INDEX(Les_Réf_Projets,MATCH(COUNTA($A$13:$A27)-1,Les_Projets,0)+1,2)))/(INDEX(Les_Réf_Projets,MATCH(COUNTA($A$13:$A27)-1,Les_Projets,0)+1,2)-INDEX(Les_Réf_Projets,MATCH(COUNTA($A$13:$A27)-1,Les_Projets,0),2)+1),
""),
"")</f>
        <v/>
      </c>
      <c r="C27" s="65"/>
      <c r="D27" s="66"/>
      <c r="E27" s="67"/>
      <c r="F27" s="68"/>
      <c r="G27" s="67"/>
      <c r="H27" s="68"/>
      <c r="I27" s="69"/>
      <c r="J27" s="69"/>
      <c r="K27" s="69"/>
      <c r="L27" s="1"/>
      <c r="M27" s="2"/>
      <c r="N27" s="2"/>
      <c r="O27" s="2"/>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c r="BJ27" s="2"/>
      <c r="BK27" s="2"/>
      <c r="BL27" s="2"/>
      <c r="BM27" s="3"/>
      <c r="BN27" s="51"/>
      <c r="BO27" s="50">
        <f t="shared" ca="1" si="9"/>
        <v>1</v>
      </c>
      <c r="BP27" s="50" t="str">
        <f t="shared" ca="1" si="5"/>
        <v/>
      </c>
      <c r="BQ27" s="50" t="e">
        <f t="array" aca="1" ref="BQ27" ca="1">IF(MOD(ROW(),2)=0,SMALL(IF(INDIRECT("$A$14"):$A$953="",999,ROW(INDIRECT("$A$14"):$A$953)),BP27)+1,SMALL(IF(OFFSET($C$1,BU27,,999,)&lt;&gt;"",999,ROW(OFFSET($C$1,BU27,,999,))),1)-1)</f>
        <v>#NUM!</v>
      </c>
      <c r="BR27" s="50" t="b">
        <v>0</v>
      </c>
      <c r="BS27" s="50" t="b">
        <v>0</v>
      </c>
      <c r="BT27" s="50" t="b">
        <f t="shared" ca="1" si="10"/>
        <v>0</v>
      </c>
      <c r="BU27" s="50" t="e">
        <f t="shared" ca="1" si="7"/>
        <v>#NUM!</v>
      </c>
    </row>
    <row r="28" spans="1:73" ht="15" customHeight="1" x14ac:dyDescent="0.25">
      <c r="A28" s="66"/>
      <c r="B28" s="77" t="str">
        <f ca="1">IFERROR(IF($A28&lt;&gt;"",
SUM(INDIRECT("H"&amp;INDEX(Les_Réf_Projets,MATCH(COUNTA($A$13:$A28)-1,Les_Projets,0),2)&amp;":H"&amp;INDEX(Les_Réf_Projets,MATCH(COUNTA($A$13:$A28)-1,Les_Projets,0)+1,2)))/(INDEX(Les_Réf_Projets,MATCH(COUNTA($A$13:$A28)-1,Les_Projets,0)+1,2)-INDEX(Les_Réf_Projets,MATCH(COUNTA($A$13:$A28)-1,Les_Projets,0),2)+1),
""),
"")</f>
        <v/>
      </c>
      <c r="C28" s="65"/>
      <c r="D28" s="66"/>
      <c r="E28" s="67"/>
      <c r="F28" s="68"/>
      <c r="G28" s="67"/>
      <c r="H28" s="68"/>
      <c r="I28" s="69"/>
      <c r="J28" s="69"/>
      <c r="K28" s="69"/>
      <c r="L28" s="1"/>
      <c r="M28" s="2"/>
      <c r="N28" s="2"/>
      <c r="O28" s="2"/>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c r="BJ28" s="2"/>
      <c r="BK28" s="2"/>
      <c r="BL28" s="2"/>
      <c r="BM28" s="3"/>
      <c r="BN28" s="51"/>
      <c r="BO28" s="50">
        <f t="shared" ca="1" si="9"/>
        <v>1</v>
      </c>
      <c r="BP28" s="50" t="e">
        <f t="shared" ca="1" si="5"/>
        <v>#NUM!</v>
      </c>
      <c r="BQ28" s="50" t="e">
        <f t="array" aca="1" ref="BQ28" ca="1">IF(MOD(ROW(),2)=0,SMALL(IF(INDIRECT("$A$14"):$A$953="",999,ROW(INDIRECT("$A$14"):$A$953)),BP28)+1,SMALL(IF(OFFSET($C$1,BU28,,999,)&lt;&gt;"",999,ROW(OFFSET($C$1,BU28,,999,))),1)-1)</f>
        <v>#NUM!</v>
      </c>
      <c r="BR28" s="50" t="b">
        <v>0</v>
      </c>
      <c r="BS28" s="50" t="b">
        <v>0</v>
      </c>
      <c r="BT28" s="50" t="b">
        <f t="shared" ca="1" si="10"/>
        <v>0</v>
      </c>
      <c r="BU28" s="50" t="e">
        <f t="shared" ca="1" si="7"/>
        <v>#NUM!</v>
      </c>
    </row>
    <row r="29" spans="1:73" ht="15" customHeight="1" x14ac:dyDescent="0.25">
      <c r="A29" s="66"/>
      <c r="B29" s="77" t="str">
        <f ca="1">IFERROR(IF($A29&lt;&gt;"",
SUM(INDIRECT("H"&amp;INDEX(Les_Réf_Projets,MATCH(COUNTA($A$13:$A29)-1,Les_Projets,0),2)&amp;":H"&amp;INDEX(Les_Réf_Projets,MATCH(COUNTA($A$13:$A29)-1,Les_Projets,0)+1,2)))/(INDEX(Les_Réf_Projets,MATCH(COUNTA($A$13:$A29)-1,Les_Projets,0)+1,2)-INDEX(Les_Réf_Projets,MATCH(COUNTA($A$13:$A29)-1,Les_Projets,0),2)+1),
""),
"")</f>
        <v/>
      </c>
      <c r="C29" s="65"/>
      <c r="D29" s="66"/>
      <c r="E29" s="67"/>
      <c r="F29" s="68"/>
      <c r="G29" s="67"/>
      <c r="H29" s="68"/>
      <c r="I29" s="69"/>
      <c r="J29" s="69"/>
      <c r="K29" s="69"/>
      <c r="L29" s="1"/>
      <c r="M29" s="2"/>
      <c r="N29" s="2"/>
      <c r="O29" s="2"/>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c r="BJ29" s="2"/>
      <c r="BK29" s="2"/>
      <c r="BL29" s="2"/>
      <c r="BM29" s="3"/>
      <c r="BN29" s="51"/>
      <c r="BO29" s="50">
        <f t="shared" ca="1" si="9"/>
        <v>1</v>
      </c>
      <c r="BP29" s="50" t="str">
        <f t="shared" ca="1" si="5"/>
        <v/>
      </c>
      <c r="BQ29" s="50" t="e">
        <f t="array" aca="1" ref="BQ29" ca="1">IF(MOD(ROW(),2)=0,SMALL(IF(INDIRECT("$A$14"):$A$953="",999,ROW(INDIRECT("$A$14"):$A$953)),BP29)+1,SMALL(IF(OFFSET($C$1,BU29,,999,)&lt;&gt;"",999,ROW(OFFSET($C$1,BU29,,999,))),1)-1)</f>
        <v>#NUM!</v>
      </c>
      <c r="BR29" s="50" t="b">
        <v>0</v>
      </c>
      <c r="BS29" s="50" t="b">
        <v>0</v>
      </c>
      <c r="BT29" s="50" t="b">
        <f t="shared" ca="1" si="10"/>
        <v>0</v>
      </c>
      <c r="BU29" s="50" t="e">
        <f t="shared" ca="1" si="7"/>
        <v>#NUM!</v>
      </c>
    </row>
    <row r="30" spans="1:73" ht="15" customHeight="1" x14ac:dyDescent="0.25">
      <c r="A30" s="66"/>
      <c r="B30" s="77" t="str">
        <f ca="1">IFERROR(IF($A30&lt;&gt;"",
SUM(INDIRECT("H"&amp;INDEX(Les_Réf_Projets,MATCH(COUNTA($A$13:$A30)-1,Les_Projets,0),2)&amp;":H"&amp;INDEX(Les_Réf_Projets,MATCH(COUNTA($A$13:$A30)-1,Les_Projets,0)+1,2)))/(INDEX(Les_Réf_Projets,MATCH(COUNTA($A$13:$A30)-1,Les_Projets,0)+1,2)-INDEX(Les_Réf_Projets,MATCH(COUNTA($A$13:$A30)-1,Les_Projets,0),2)+1),
""),
"")</f>
        <v/>
      </c>
      <c r="C30" s="65"/>
      <c r="D30" s="66"/>
      <c r="E30" s="67"/>
      <c r="F30" s="68"/>
      <c r="G30" s="67"/>
      <c r="H30" s="68"/>
      <c r="I30" s="69"/>
      <c r="J30" s="69"/>
      <c r="K30" s="69"/>
      <c r="L30" s="1"/>
      <c r="M30" s="2"/>
      <c r="N30" s="2"/>
      <c r="O30" s="2"/>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c r="BJ30" s="2"/>
      <c r="BK30" s="2"/>
      <c r="BL30" s="2"/>
      <c r="BM30" s="3"/>
      <c r="BN30" s="51"/>
      <c r="BO30" s="50">
        <f t="shared" ca="1" si="9"/>
        <v>1</v>
      </c>
      <c r="BP30" s="50" t="e">
        <f t="shared" ca="1" si="5"/>
        <v>#NUM!</v>
      </c>
      <c r="BQ30" s="50" t="e">
        <f t="array" aca="1" ref="BQ30" ca="1">IF(MOD(ROW(),2)=0,SMALL(IF(INDIRECT("$A$14"):$A$953="",999,ROW(INDIRECT("$A$14"):$A$953)),BP30)+1,SMALL(IF(OFFSET($C$1,BU30,,999,)&lt;&gt;"",999,ROW(OFFSET($C$1,BU30,,999,))),1)-1)</f>
        <v>#NUM!</v>
      </c>
      <c r="BR30" s="50" t="b">
        <v>0</v>
      </c>
      <c r="BS30" s="50" t="b">
        <v>0</v>
      </c>
      <c r="BT30" s="50" t="b">
        <f t="shared" ca="1" si="10"/>
        <v>0</v>
      </c>
      <c r="BU30" s="50" t="e">
        <f t="shared" ca="1" si="7"/>
        <v>#NUM!</v>
      </c>
    </row>
    <row r="31" spans="1:73" ht="15" customHeight="1" x14ac:dyDescent="0.25">
      <c r="A31" s="66"/>
      <c r="B31" s="77" t="str">
        <f ca="1">IFERROR(IF($A31&lt;&gt;"",
SUM(INDIRECT("H"&amp;INDEX(Les_Réf_Projets,MATCH(COUNTA($A$13:$A31)-1,Les_Projets,0),2)&amp;":H"&amp;INDEX(Les_Réf_Projets,MATCH(COUNTA($A$13:$A31)-1,Les_Projets,0)+1,2)))/(INDEX(Les_Réf_Projets,MATCH(COUNTA($A$13:$A31)-1,Les_Projets,0)+1,2)-INDEX(Les_Réf_Projets,MATCH(COUNTA($A$13:$A31)-1,Les_Projets,0),2)+1),
""),
"")</f>
        <v/>
      </c>
      <c r="C31" s="65"/>
      <c r="D31" s="66"/>
      <c r="E31" s="67"/>
      <c r="F31" s="68"/>
      <c r="G31" s="67"/>
      <c r="H31" s="68"/>
      <c r="I31" s="69"/>
      <c r="J31" s="69"/>
      <c r="K31" s="69"/>
      <c r="L31" s="1"/>
      <c r="M31" s="2"/>
      <c r="N31" s="2"/>
      <c r="O31" s="2"/>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c r="BJ31" s="2"/>
      <c r="BK31" s="2"/>
      <c r="BL31" s="2"/>
      <c r="BM31" s="3"/>
      <c r="BN31" s="51"/>
      <c r="BO31" s="50">
        <f t="shared" ca="1" si="9"/>
        <v>1</v>
      </c>
      <c r="BP31" s="50" t="str">
        <f t="shared" ca="1" si="5"/>
        <v/>
      </c>
      <c r="BQ31" s="50" t="e">
        <f t="array" aca="1" ref="BQ31" ca="1">IF(MOD(ROW(),2)=0,SMALL(IF(INDIRECT("$A$14"):$A$953="",999,ROW(INDIRECT("$A$14"):$A$953)),BP31)+1,SMALL(IF(OFFSET($C$1,BU31,,999,)&lt;&gt;"",999,ROW(OFFSET($C$1,BU31,,999,))),1)-1)</f>
        <v>#NUM!</v>
      </c>
      <c r="BR31" s="50" t="b">
        <v>0</v>
      </c>
      <c r="BS31" s="50" t="b">
        <v>0</v>
      </c>
      <c r="BT31" s="50" t="b">
        <f t="shared" ca="1" si="10"/>
        <v>0</v>
      </c>
      <c r="BU31" s="50" t="e">
        <f t="shared" ca="1" si="7"/>
        <v>#NUM!</v>
      </c>
    </row>
    <row r="32" spans="1:73" ht="15" customHeight="1" x14ac:dyDescent="0.25">
      <c r="A32" s="66"/>
      <c r="B32" s="77" t="str">
        <f ca="1">IFERROR(IF($A32&lt;&gt;"",
SUM(INDIRECT("H"&amp;INDEX(Les_Réf_Projets,MATCH(COUNTA($A$13:$A32)-1,Les_Projets,0),2)&amp;":H"&amp;INDEX(Les_Réf_Projets,MATCH(COUNTA($A$13:$A32)-1,Les_Projets,0)+1,2)))/(INDEX(Les_Réf_Projets,MATCH(COUNTA($A$13:$A32)-1,Les_Projets,0)+1,2)-INDEX(Les_Réf_Projets,MATCH(COUNTA($A$13:$A32)-1,Les_Projets,0),2)+1),
""),
"")</f>
        <v/>
      </c>
      <c r="C32" s="65"/>
      <c r="D32" s="66"/>
      <c r="E32" s="67"/>
      <c r="F32" s="68"/>
      <c r="G32" s="67"/>
      <c r="H32" s="68"/>
      <c r="I32" s="69"/>
      <c r="J32" s="69"/>
      <c r="K32" s="69"/>
      <c r="L32" s="1"/>
      <c r="M32" s="2"/>
      <c r="N32" s="2"/>
      <c r="O32" s="2"/>
      <c r="P32" s="2"/>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c r="BJ32" s="2"/>
      <c r="BK32" s="2"/>
      <c r="BL32" s="2"/>
      <c r="BM32" s="3"/>
      <c r="BN32" s="51"/>
      <c r="BO32" s="50">
        <f t="shared" ca="1" si="9"/>
        <v>1</v>
      </c>
      <c r="BP32" s="50" t="e">
        <f t="shared" ca="1" si="5"/>
        <v>#NUM!</v>
      </c>
      <c r="BQ32" s="50" t="e">
        <f t="array" aca="1" ref="BQ32" ca="1">IF(MOD(ROW(),2)=0,SMALL(IF(INDIRECT("$A$14"):$A$953="",999,ROW(INDIRECT("$A$14"):$A$953)),BP32)+1,SMALL(IF(OFFSET($C$1,BU32,,999,)&lt;&gt;"",999,ROW(OFFSET($C$1,BU32,,999,))),1)-1)</f>
        <v>#NUM!</v>
      </c>
      <c r="BR32" s="50" t="b">
        <v>0</v>
      </c>
      <c r="BS32" s="50" t="b">
        <v>0</v>
      </c>
      <c r="BT32" s="50" t="b">
        <f t="shared" ca="1" si="10"/>
        <v>0</v>
      </c>
      <c r="BU32" s="50" t="e">
        <f t="shared" ca="1" si="7"/>
        <v>#NUM!</v>
      </c>
    </row>
    <row r="33" spans="1:73" ht="15" customHeight="1" x14ac:dyDescent="0.25">
      <c r="A33" s="66"/>
      <c r="B33" s="77" t="str">
        <f ca="1">IFERROR(IF($A33&lt;&gt;"",
SUM(INDIRECT("H"&amp;INDEX(Les_Réf_Projets,MATCH(COUNTA($A$13:$A33)-1,Les_Projets,0),2)&amp;":H"&amp;INDEX(Les_Réf_Projets,MATCH(COUNTA($A$13:$A33)-1,Les_Projets,0)+1,2)))/(INDEX(Les_Réf_Projets,MATCH(COUNTA($A$13:$A33)-1,Les_Projets,0)+1,2)-INDEX(Les_Réf_Projets,MATCH(COUNTA($A$13:$A33)-1,Les_Projets,0),2)+1),
""),
"")</f>
        <v/>
      </c>
      <c r="C33" s="65"/>
      <c r="D33" s="66"/>
      <c r="E33" s="67"/>
      <c r="F33" s="68"/>
      <c r="G33" s="67"/>
      <c r="H33" s="68"/>
      <c r="I33" s="69"/>
      <c r="J33" s="69"/>
      <c r="K33" s="69"/>
      <c r="L33" s="1"/>
      <c r="M33" s="2"/>
      <c r="N33" s="2"/>
      <c r="O33" s="2"/>
      <c r="P33" s="2"/>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c r="BJ33" s="2"/>
      <c r="BK33" s="2"/>
      <c r="BL33" s="2"/>
      <c r="BM33" s="3"/>
      <c r="BN33" s="51"/>
      <c r="BO33" s="50">
        <f t="shared" ca="1" si="9"/>
        <v>1</v>
      </c>
      <c r="BP33" s="50" t="str">
        <f t="shared" ca="1" si="5"/>
        <v/>
      </c>
      <c r="BQ33" s="50" t="e">
        <f t="array" aca="1" ref="BQ33" ca="1">IF(MOD(ROW(),2)=0,SMALL(IF(INDIRECT("$A$14"):$A$953="",999,ROW(INDIRECT("$A$14"):$A$953)),BP33)+1,SMALL(IF(OFFSET($C$1,BU33,,999,)&lt;&gt;"",999,ROW(OFFSET($C$1,BU33,,999,))),1)-1)</f>
        <v>#NUM!</v>
      </c>
      <c r="BR33" s="50" t="b">
        <v>0</v>
      </c>
      <c r="BS33" s="50" t="b">
        <v>0</v>
      </c>
      <c r="BT33" s="50" t="b">
        <f t="shared" ca="1" si="10"/>
        <v>0</v>
      </c>
      <c r="BU33" s="50" t="e">
        <f t="shared" ca="1" si="7"/>
        <v>#NUM!</v>
      </c>
    </row>
    <row r="34" spans="1:73" x14ac:dyDescent="0.25">
      <c r="BR34" t="b">
        <v>0</v>
      </c>
      <c r="BS34" t="b">
        <v>0</v>
      </c>
    </row>
  </sheetData>
  <mergeCells count="167">
    <mergeCell ref="A2:K3"/>
    <mergeCell ref="E4:K4"/>
    <mergeCell ref="L4:L5"/>
    <mergeCell ref="M4:M5"/>
    <mergeCell ref="N4:N5"/>
    <mergeCell ref="O4:O5"/>
    <mergeCell ref="V4:V5"/>
    <mergeCell ref="W4:W5"/>
    <mergeCell ref="X4:X5"/>
    <mergeCell ref="Y4:Y5"/>
    <mergeCell ref="Z4:Z5"/>
    <mergeCell ref="AA4:AA5"/>
    <mergeCell ref="P4:P5"/>
    <mergeCell ref="Q4:Q5"/>
    <mergeCell ref="R4:R5"/>
    <mergeCell ref="S4:S5"/>
    <mergeCell ref="T4:T5"/>
    <mergeCell ref="U4:U5"/>
    <mergeCell ref="AH4:AH5"/>
    <mergeCell ref="AI4:AI5"/>
    <mergeCell ref="AJ4:AJ5"/>
    <mergeCell ref="AK4:AK5"/>
    <mergeCell ref="AL4:AL5"/>
    <mergeCell ref="AM4:AM5"/>
    <mergeCell ref="AB4:AB5"/>
    <mergeCell ref="AC4:AC5"/>
    <mergeCell ref="AD4:AD5"/>
    <mergeCell ref="AE4:AE5"/>
    <mergeCell ref="AF4:AF5"/>
    <mergeCell ref="AG4:AG5"/>
    <mergeCell ref="AV4:AV5"/>
    <mergeCell ref="AW4:AW5"/>
    <mergeCell ref="AX4:AX5"/>
    <mergeCell ref="AY4:AY5"/>
    <mergeCell ref="AN4:AN5"/>
    <mergeCell ref="AO4:AO5"/>
    <mergeCell ref="AP4:AP5"/>
    <mergeCell ref="AQ4:AQ5"/>
    <mergeCell ref="AR4:AR5"/>
    <mergeCell ref="AS4:AS5"/>
    <mergeCell ref="BL4:BL5"/>
    <mergeCell ref="BM4:BM5"/>
    <mergeCell ref="A5:K5"/>
    <mergeCell ref="A6:K12"/>
    <mergeCell ref="L6:L9"/>
    <mergeCell ref="M6:M9"/>
    <mergeCell ref="N6:N9"/>
    <mergeCell ref="O6:O9"/>
    <mergeCell ref="P6:P9"/>
    <mergeCell ref="Q6:Q9"/>
    <mergeCell ref="BF4:BF5"/>
    <mergeCell ref="BG4:BG5"/>
    <mergeCell ref="BH4:BH5"/>
    <mergeCell ref="BI4:BI5"/>
    <mergeCell ref="BJ4:BJ5"/>
    <mergeCell ref="BK4:BK5"/>
    <mergeCell ref="AZ4:AZ5"/>
    <mergeCell ref="BA4:BA5"/>
    <mergeCell ref="BB4:BB5"/>
    <mergeCell ref="BC4:BC5"/>
    <mergeCell ref="BD4:BD5"/>
    <mergeCell ref="BE4:BE5"/>
    <mergeCell ref="AT4:AT5"/>
    <mergeCell ref="AU4:AU5"/>
    <mergeCell ref="X6:X9"/>
    <mergeCell ref="Y6:Y9"/>
    <mergeCell ref="Z6:Z9"/>
    <mergeCell ref="AA6:AA9"/>
    <mergeCell ref="AB6:AB9"/>
    <mergeCell ref="AC6:AC9"/>
    <mergeCell ref="R6:R9"/>
    <mergeCell ref="S6:S9"/>
    <mergeCell ref="T6:T9"/>
    <mergeCell ref="U6:U9"/>
    <mergeCell ref="V6:V9"/>
    <mergeCell ref="W6:W9"/>
    <mergeCell ref="AM6:AM9"/>
    <mergeCell ref="AN6:AN9"/>
    <mergeCell ref="AO6:AO9"/>
    <mergeCell ref="AD6:AD9"/>
    <mergeCell ref="AE6:AE9"/>
    <mergeCell ref="AF6:AF9"/>
    <mergeCell ref="AG6:AG9"/>
    <mergeCell ref="AH6:AH9"/>
    <mergeCell ref="AI6:AI9"/>
    <mergeCell ref="BK6:BK9"/>
    <mergeCell ref="BL6:BL9"/>
    <mergeCell ref="BM6:BM9"/>
    <mergeCell ref="BB6:BB9"/>
    <mergeCell ref="BC6:BC9"/>
    <mergeCell ref="BD6:BD9"/>
    <mergeCell ref="BE6:BE9"/>
    <mergeCell ref="BF6:BF9"/>
    <mergeCell ref="BG6:BG9"/>
    <mergeCell ref="L10:L11"/>
    <mergeCell ref="M10:M11"/>
    <mergeCell ref="N10:N11"/>
    <mergeCell ref="O10:O11"/>
    <mergeCell ref="P10:P11"/>
    <mergeCell ref="Q10:Q11"/>
    <mergeCell ref="BH6:BH9"/>
    <mergeCell ref="BI6:BI9"/>
    <mergeCell ref="BJ6:BJ9"/>
    <mergeCell ref="AV6:AV9"/>
    <mergeCell ref="AW6:AW9"/>
    <mergeCell ref="AX6:AX9"/>
    <mergeCell ref="AY6:AY9"/>
    <mergeCell ref="AZ6:AZ9"/>
    <mergeCell ref="BA6:BA9"/>
    <mergeCell ref="AP6:AP9"/>
    <mergeCell ref="AQ6:AQ9"/>
    <mergeCell ref="AR6:AR9"/>
    <mergeCell ref="AS6:AS9"/>
    <mergeCell ref="AT6:AT9"/>
    <mergeCell ref="AU6:AU9"/>
    <mergeCell ref="AJ6:AJ9"/>
    <mergeCell ref="AK6:AK9"/>
    <mergeCell ref="AL6:AL9"/>
    <mergeCell ref="X10:X11"/>
    <mergeCell ref="Y10:Y11"/>
    <mergeCell ref="Z10:Z11"/>
    <mergeCell ref="AA10:AA11"/>
    <mergeCell ref="AB10:AB11"/>
    <mergeCell ref="AC10:AC11"/>
    <mergeCell ref="R10:R11"/>
    <mergeCell ref="S10:S11"/>
    <mergeCell ref="T10:T11"/>
    <mergeCell ref="U10:U11"/>
    <mergeCell ref="V10:V11"/>
    <mergeCell ref="W10:W11"/>
    <mergeCell ref="AJ10:AJ11"/>
    <mergeCell ref="AK10:AK11"/>
    <mergeCell ref="AL10:AL11"/>
    <mergeCell ref="AM10:AM11"/>
    <mergeCell ref="AN10:AN11"/>
    <mergeCell ref="AO10:AO11"/>
    <mergeCell ref="AD10:AD11"/>
    <mergeCell ref="AE10:AE11"/>
    <mergeCell ref="AF10:AF11"/>
    <mergeCell ref="AG10:AG11"/>
    <mergeCell ref="AH10:AH11"/>
    <mergeCell ref="AI10:AI11"/>
    <mergeCell ref="AV10:AV11"/>
    <mergeCell ref="AW10:AW11"/>
    <mergeCell ref="AX10:AX11"/>
    <mergeCell ref="AY10:AY11"/>
    <mergeCell ref="AZ10:AZ11"/>
    <mergeCell ref="BA10:BA11"/>
    <mergeCell ref="AP10:AP11"/>
    <mergeCell ref="AQ10:AQ11"/>
    <mergeCell ref="AR10:AR11"/>
    <mergeCell ref="AS10:AS11"/>
    <mergeCell ref="AT10:AT11"/>
    <mergeCell ref="AU10:AU11"/>
    <mergeCell ref="BN12:BN13"/>
    <mergeCell ref="BH10:BH11"/>
    <mergeCell ref="BI10:BI11"/>
    <mergeCell ref="BJ10:BJ11"/>
    <mergeCell ref="BK10:BK11"/>
    <mergeCell ref="BL10:BL11"/>
    <mergeCell ref="BM10:BM11"/>
    <mergeCell ref="BB10:BB11"/>
    <mergeCell ref="BC10:BC11"/>
    <mergeCell ref="BD10:BD11"/>
    <mergeCell ref="BE10:BE11"/>
    <mergeCell ref="BF10:BF11"/>
    <mergeCell ref="BG10:BG11"/>
  </mergeCells>
  <conditionalFormatting sqref="L4:BM33">
    <cfRule type="expression" dxfId="47" priority="25">
      <formula>AND(L$13=TODAY())</formula>
    </cfRule>
  </conditionalFormatting>
  <conditionalFormatting sqref="M4:BM9">
    <cfRule type="expression" dxfId="46" priority="23">
      <formula>AND(M$6&lt;&gt;L$6)</formula>
    </cfRule>
    <cfRule type="expression" dxfId="45" priority="24">
      <formula>AND(MONTH(M$13)/2=INT(MONTH(M$13)/2))</formula>
    </cfRule>
  </conditionalFormatting>
  <conditionalFormatting sqref="M10:BM33">
    <cfRule type="expression" dxfId="44" priority="22">
      <formula>AND(M$10&lt;&gt;L$10)</formula>
    </cfRule>
  </conditionalFormatting>
  <conditionalFormatting sqref="L12:BM33">
    <cfRule type="expression" dxfId="43" priority="13">
      <formula>AND(L$1=0)</formula>
    </cfRule>
  </conditionalFormatting>
  <conditionalFormatting sqref="A14:B33">
    <cfRule type="expression" dxfId="42" priority="19">
      <formula>AND($A14&lt;&gt;"",$BT14=TRUE)</formula>
    </cfRule>
    <cfRule type="expression" dxfId="41" priority="20">
      <formula>AND($A14&lt;&gt;"")</formula>
    </cfRule>
  </conditionalFormatting>
  <conditionalFormatting sqref="L12:BM13">
    <cfRule type="expression" dxfId="40" priority="18">
      <formula>AND(L$13=TODAY())</formula>
    </cfRule>
  </conditionalFormatting>
  <conditionalFormatting sqref="L4:L9">
    <cfRule type="expression" dxfId="39" priority="17">
      <formula>AND(MONTH(L$13)/2=INT(MONTH(L$13)/2))</formula>
    </cfRule>
  </conditionalFormatting>
  <conditionalFormatting sqref="C14:BM33">
    <cfRule type="expression" dxfId="38" priority="21">
      <formula>AND($A14&lt;&gt;"",$BT14=TRUE)</formula>
    </cfRule>
    <cfRule type="expression" dxfId="37" priority="9">
      <formula>AND($A14&lt;&gt;"")</formula>
    </cfRule>
  </conditionalFormatting>
  <conditionalFormatting sqref="L14:BM33">
    <cfRule type="expression" dxfId="36" priority="10">
      <formula>AND($A14="",L$13&gt;=$E14,L$13&lt;=$G14,$K14=FALSE,$H14&gt;0,L$13&lt;=$BN14)</formula>
    </cfRule>
    <cfRule type="expression" dxfId="35" priority="11">
      <formula>AND($A14="",L$13&lt;=$G14,L$13&gt;=$E14,$K14=FALSE,OR($H14&lt;&gt;"",$H14&lt;100),L$13&lt;TODAY())</formula>
    </cfRule>
    <cfRule type="expression" dxfId="34" priority="12">
      <formula>AND($A14="",L$13&lt;=$G14,L$13&gt;=$E14,$K14=FALSE)</formula>
    </cfRule>
    <cfRule type="expression" dxfId="33" priority="14">
      <formula>AND($A14="",L$13&lt;=$G14,L$13&gt;=$E14,$K14,$H14&gt;0,L$13&lt;=$BN14)</formula>
    </cfRule>
    <cfRule type="expression" dxfId="32" priority="15">
      <formula>AND($A14="",L$13&lt;=$G14,L$13&gt;=$E14,$K14,OR($H14&lt;&gt;"",$H14&lt;100),L$13&lt;TODAY())</formula>
    </cfRule>
    <cfRule type="expression" dxfId="31" priority="16">
      <formula>AND($A14="",L$13&lt;=$G14,L$13&gt;=$E14,$K14)</formula>
    </cfRule>
  </conditionalFormatting>
  <conditionalFormatting sqref="L4:BM9">
    <cfRule type="expression" dxfId="30" priority="8">
      <formula>AND(L$6="TO DAY")</formula>
    </cfRule>
  </conditionalFormatting>
  <conditionalFormatting sqref="L10:BM11">
    <cfRule type="expression" dxfId="29" priority="7">
      <formula>AND((RIGHT(L$10,2)*1)/2=INT((RIGHT(L$10,2)*1)/2))</formula>
    </cfRule>
  </conditionalFormatting>
  <conditionalFormatting sqref="M10:BM11">
    <cfRule type="expression" dxfId="28" priority="6">
      <formula>AND(M$10&lt;&gt;L$10)</formula>
    </cfRule>
  </conditionalFormatting>
  <conditionalFormatting sqref="B14:B33">
    <cfRule type="dataBar" priority="5">
      <dataBar>
        <cfvo type="num" val="0"/>
        <cfvo type="num" val="100"/>
        <color rgb="FF00FF00"/>
      </dataBar>
    </cfRule>
  </conditionalFormatting>
  <conditionalFormatting sqref="H14:H33">
    <cfRule type="expression" dxfId="27" priority="1">
      <formula>AND($A14="",$E14&lt;&gt;"",TODAY()&gt;$E14,TODAY()&gt;$BN14+1,$H14&lt;100)</formula>
    </cfRule>
    <cfRule type="expression" dxfId="26" priority="2">
      <formula>AND($A14="",$E14&lt;&gt;"",$H14&lt;100,$H14&lt;&gt;"",TODAY()&lt;$G14,($BN14-TODAY())&gt;=0)</formula>
    </cfRule>
    <cfRule type="expression" dxfId="25" priority="3">
      <formula>AND($A14="",$E14&lt;&gt;"",$H14&lt;100,TODAY()&gt;$E14,TODAY()&lt;$G14,($BN14-TODAY())&lt;1)</formula>
    </cfRule>
    <cfRule type="expression" dxfId="24" priority="4">
      <formula>AND($A14="",$H14=100)</formula>
    </cfRule>
  </conditionalFormatting>
  <dataValidations count="2">
    <dataValidation type="list" allowBlank="1" showInputMessage="1" showErrorMessage="1" sqref="K14:K33" xr:uid="{00000000-0002-0000-0300-000000000000}">
      <formula1>"Vrai,Faux"</formula1>
    </dataValidation>
    <dataValidation type="list" allowBlank="1" showInputMessage="1" showErrorMessage="1" sqref="D14:D33" xr:uid="{00000000-0002-0000-0300-000001000000}">
      <formula1>_Res</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41" r:id="rId4" name="Scroll Bar 1">
              <controlPr defaultSize="0" autoPict="0">
                <anchor moveWithCells="1">
                  <from>
                    <xdr:col>11</xdr:col>
                    <xdr:colOff>47625</xdr:colOff>
                    <xdr:row>1</xdr:row>
                    <xdr:rowOff>47625</xdr:rowOff>
                  </from>
                  <to>
                    <xdr:col>64</xdr:col>
                    <xdr:colOff>171450</xdr:colOff>
                    <xdr:row>2</xdr:row>
                    <xdr:rowOff>95250</xdr:rowOff>
                  </to>
                </anchor>
              </controlPr>
            </control>
          </mc:Choice>
        </mc:AlternateContent>
        <mc:AlternateContent xmlns:mc="http://schemas.openxmlformats.org/markup-compatibility/2006">
          <mc:Choice Requires="x14">
            <control shapeId="10264" r:id="rId5" name="CheckBoxe_1">
              <controlPr defaultSize="0" autoFill="0" autoLine="0" autoPict="0">
                <anchor moveWithCells="1">
                  <from>
                    <xdr:col>0</xdr:col>
                    <xdr:colOff>857250</xdr:colOff>
                    <xdr:row>13</xdr:row>
                    <xdr:rowOff>0</xdr:rowOff>
                  </from>
                  <to>
                    <xdr:col>1</xdr:col>
                    <xdr:colOff>104775</xdr:colOff>
                    <xdr:row>14</xdr:row>
                    <xdr:rowOff>19050</xdr:rowOff>
                  </to>
                </anchor>
              </controlPr>
            </control>
          </mc:Choice>
        </mc:AlternateContent>
        <mc:AlternateContent xmlns:mc="http://schemas.openxmlformats.org/markup-compatibility/2006">
          <mc:Choice Requires="x14">
            <control shapeId="10265" r:id="rId6" name="CheckBoxe_2">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0266" r:id="rId7" name="CheckBoxe_3">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0267" r:id="rId8" name="CheckBoxe_4">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0268" r:id="rId9" name="CheckBoxe_5">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0269" r:id="rId10" name="CheckBoxe_6">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0270" r:id="rId11" name="CheckBoxe_7">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0271" r:id="rId12" name="CheckBoxe_8">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0272" r:id="rId13" name="CheckBoxe_9">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0273" r:id="rId14" name="CheckBoxe_10">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0274" r:id="rId15" name="CheckBoxe_11">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0275" r:id="rId16" name="CheckBoxe_12">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0276" r:id="rId17" name="CheckBoxe_1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0277" r:id="rId18" name="CheckBoxe_14">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0278" r:id="rId19" name="CheckBoxe_15">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0279" r:id="rId20" name="CheckBoxe_16">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0280" r:id="rId21" name="CheckBoxe_17">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0281" r:id="rId22" name="CheckBoxe_18">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0282" r:id="rId23" name="CheckBoxe_19">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0283" r:id="rId24" name="CheckBoxe_20">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0284" r:id="rId25" name="CheckBoxe_21">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CE34"/>
  <sheetViews>
    <sheetView showGridLines="0" zoomScaleNormal="100" workbookViewId="0">
      <pane xSplit="11" ySplit="13" topLeftCell="L14" activePane="bottomRight" state="frozen"/>
      <selection activeCell="K15" sqref="K15"/>
      <selection pane="topRight" activeCell="K15" sqref="K15"/>
      <selection pane="bottomLeft" activeCell="K15" sqref="K15"/>
      <selection pane="bottomRight" activeCell="D15" sqref="D15"/>
    </sheetView>
  </sheetViews>
  <sheetFormatPr baseColWidth="10" defaultColWidth="0" defaultRowHeight="15" x14ac:dyDescent="0.25"/>
  <cols>
    <col min="1" max="1" width="15.7109375" customWidth="1"/>
    <col min="2" max="2" width="9.28515625" customWidth="1"/>
    <col min="3" max="3" width="14.28515625" customWidth="1"/>
    <col min="4" max="4" width="12.85546875" customWidth="1"/>
    <col min="5" max="5" width="11.42578125" style="32" customWidth="1"/>
    <col min="6" max="6" width="6.42578125" customWidth="1"/>
    <col min="7" max="7" width="11.42578125" style="32" customWidth="1"/>
    <col min="8" max="9" width="4.28515625" customWidth="1"/>
    <col min="10" max="11" width="7.140625" customWidth="1"/>
    <col min="12" max="65" width="3" customWidth="1"/>
    <col min="66" max="66" width="12.5703125" hidden="1" customWidth="1"/>
    <col min="67" max="67" width="2.85546875" hidden="1" customWidth="1"/>
    <col min="68" max="68" width="5.7109375" hidden="1" customWidth="1"/>
    <col min="69" max="69" width="22.28515625" hidden="1" customWidth="1"/>
    <col min="70" max="72" width="8.5703125" hidden="1" customWidth="1"/>
    <col min="73" max="73" width="17" hidden="1" customWidth="1"/>
    <col min="74" max="83" width="2.85546875" hidden="1" customWidth="1"/>
    <col min="84" max="16384" width="11.42578125" hidden="1"/>
  </cols>
  <sheetData>
    <row r="1" spans="1:73" ht="15" hidden="1" customHeight="1" x14ac:dyDescent="0.25">
      <c r="L1" s="24">
        <f t="array" aca="1" ref="L1" ca="1">IF(OR(TEXT(WEEKDAY(L$13),"JJJJ")=Jours_chômés,L$13=Fériés),0,1)</f>
        <v>1</v>
      </c>
      <c r="M1" s="24">
        <f t="array" aca="1" ref="M1" ca="1">IF(OR(TEXT(WEEKDAY(M$13),"JJJJ")=Jours_chômés,M$13=Fériés),0,1)</f>
        <v>1</v>
      </c>
      <c r="N1" s="24">
        <f t="array" aca="1" ref="N1" ca="1">IF(OR(TEXT(WEEKDAY(N$13),"JJJJ")=Jours_chômés,N$13=Fériés),0,1)</f>
        <v>0</v>
      </c>
      <c r="O1" s="24">
        <f t="array" aca="1" ref="O1" ca="1">IF(OR(TEXT(WEEKDAY(O$13),"JJJJ")=Jours_chômés,O$13=Fériés),0,1)</f>
        <v>0</v>
      </c>
      <c r="P1" s="24">
        <f t="array" aca="1" ref="P1" ca="1">IF(OR(TEXT(WEEKDAY(P$13),"JJJJ")=Jours_chômés,P$13=Fériés),0,1)</f>
        <v>1</v>
      </c>
      <c r="Q1" s="24">
        <f t="array" aca="1" ref="Q1" ca="1">IF(OR(TEXT(WEEKDAY(Q$13),"JJJJ")=Jours_chômés,Q$13=Fériés),0,1)</f>
        <v>1</v>
      </c>
      <c r="R1" s="24">
        <f t="array" aca="1" ref="R1" ca="1">IF(OR(TEXT(WEEKDAY(R$13),"JJJJ")=Jours_chômés,R$13=Fériés),0,1)</f>
        <v>1</v>
      </c>
      <c r="S1" s="24">
        <f t="array" aca="1" ref="S1" ca="1">IF(OR(TEXT(WEEKDAY(S$13),"JJJJ")=Jours_chômés,S$13=Fériés),0,1)</f>
        <v>1</v>
      </c>
      <c r="T1" s="24">
        <f t="array" aca="1" ref="T1" ca="1">IF(OR(TEXT(WEEKDAY(T$13),"JJJJ")=Jours_chômés,T$13=Fériés),0,1)</f>
        <v>1</v>
      </c>
      <c r="U1" s="24">
        <f t="array" aca="1" ref="U1" ca="1">IF(OR(TEXT(WEEKDAY(U$13),"JJJJ")=Jours_chômés,U$13=Fériés),0,1)</f>
        <v>0</v>
      </c>
      <c r="V1" s="24">
        <f t="array" aca="1" ref="V1" ca="1">IF(OR(TEXT(WEEKDAY(V$13),"JJJJ")=Jours_chômés,V$13=Fériés),0,1)</f>
        <v>0</v>
      </c>
      <c r="W1" s="24">
        <f t="array" aca="1" ref="W1" ca="1">IF(OR(TEXT(WEEKDAY(W$13),"JJJJ")=Jours_chômés,W$13=Fériés),0,1)</f>
        <v>1</v>
      </c>
      <c r="X1" s="24">
        <f t="array" aca="1" ref="X1" ca="1">IF(OR(TEXT(WEEKDAY(X$13),"JJJJ")=Jours_chômés,X$13=Fériés),0,1)</f>
        <v>1</v>
      </c>
      <c r="Y1" s="24">
        <f t="array" aca="1" ref="Y1" ca="1">IF(OR(TEXT(WEEKDAY(Y$13),"JJJJ")=Jours_chômés,Y$13=Fériés),0,1)</f>
        <v>1</v>
      </c>
      <c r="Z1" s="24">
        <f t="array" aca="1" ref="Z1" ca="1">IF(OR(TEXT(WEEKDAY(Z$13),"JJJJ")=Jours_chômés,Z$13=Fériés),0,1)</f>
        <v>1</v>
      </c>
      <c r="AA1" s="24">
        <f t="array" aca="1" ref="AA1" ca="1">IF(OR(TEXT(WEEKDAY(AA$13),"JJJJ")=Jours_chômés,AA$13=Fériés),0,1)</f>
        <v>1</v>
      </c>
      <c r="AB1" s="24">
        <f t="array" aca="1" ref="AB1" ca="1">IF(OR(TEXT(WEEKDAY(AB$13),"JJJJ")=Jours_chômés,AB$13=Fériés),0,1)</f>
        <v>0</v>
      </c>
      <c r="AC1" s="24">
        <f t="array" aca="1" ref="AC1" ca="1">IF(OR(TEXT(WEEKDAY(AC$13),"JJJJ")=Jours_chômés,AC$13=Fériés),0,1)</f>
        <v>0</v>
      </c>
      <c r="AD1" s="24">
        <f t="array" aca="1" ref="AD1" ca="1">IF(OR(TEXT(WEEKDAY(AD$13),"JJJJ")=Jours_chômés,AD$13=Fériés),0,1)</f>
        <v>1</v>
      </c>
      <c r="AE1" s="24">
        <f t="array" aca="1" ref="AE1" ca="1">IF(OR(TEXT(WEEKDAY(AE$13),"JJJJ")=Jours_chômés,AE$13=Fériés),0,1)</f>
        <v>1</v>
      </c>
      <c r="AF1" s="24">
        <f t="array" aca="1" ref="AF1" ca="1">IF(OR(TEXT(WEEKDAY(AF$13),"JJJJ")=Jours_chômés,AF$13=Fériés),0,1)</f>
        <v>1</v>
      </c>
      <c r="AG1" s="24">
        <f t="array" aca="1" ref="AG1" ca="1">IF(OR(TEXT(WEEKDAY(AG$13),"JJJJ")=Jours_chômés,AG$13=Fériés),0,1)</f>
        <v>1</v>
      </c>
      <c r="AH1" s="24">
        <f t="array" aca="1" ref="AH1" ca="1">IF(OR(TEXT(WEEKDAY(AH$13),"JJJJ")=Jours_chômés,AH$13=Fériés),0,1)</f>
        <v>1</v>
      </c>
      <c r="AI1" s="24">
        <f t="array" aca="1" ref="AI1" ca="1">IF(OR(TEXT(WEEKDAY(AI$13),"JJJJ")=Jours_chômés,AI$13=Fériés),0,1)</f>
        <v>0</v>
      </c>
      <c r="AJ1" s="24">
        <f t="array" aca="1" ref="AJ1" ca="1">IF(OR(TEXT(WEEKDAY(AJ$13),"JJJJ")=Jours_chômés,AJ$13=Fériés),0,1)</f>
        <v>0</v>
      </c>
      <c r="AK1" s="24">
        <f t="array" aca="1" ref="AK1" ca="1">IF(OR(TEXT(WEEKDAY(AK$13),"JJJJ")=Jours_chômés,AK$13=Fériés),0,1)</f>
        <v>0</v>
      </c>
      <c r="AL1" s="24">
        <f t="array" aca="1" ref="AL1" ca="1">IF(OR(TEXT(WEEKDAY(AL$13),"JJJJ")=Jours_chômés,AL$13=Fériés),0,1)</f>
        <v>1</v>
      </c>
      <c r="AM1" s="24">
        <f t="array" aca="1" ref="AM1" ca="1">IF(OR(TEXT(WEEKDAY(AM$13),"JJJJ")=Jours_chômés,AM$13=Fériés),0,1)</f>
        <v>1</v>
      </c>
      <c r="AN1" s="24">
        <f t="array" aca="1" ref="AN1" ca="1">IF(OR(TEXT(WEEKDAY(AN$13),"JJJJ")=Jours_chômés,AN$13=Fériés),0,1)</f>
        <v>1</v>
      </c>
      <c r="AO1" s="24">
        <f t="array" aca="1" ref="AO1" ca="1">IF(OR(TEXT(WEEKDAY(AO$13),"JJJJ")=Jours_chômés,AO$13=Fériés),0,1)</f>
        <v>1</v>
      </c>
      <c r="AP1" s="24">
        <f t="array" aca="1" ref="AP1" ca="1">IF(OR(TEXT(WEEKDAY(AP$13),"JJJJ")=Jours_chômés,AP$13=Fériés),0,1)</f>
        <v>0</v>
      </c>
      <c r="AQ1" s="24">
        <f t="array" aca="1" ref="AQ1" ca="1">IF(OR(TEXT(WEEKDAY(AQ$13),"JJJJ")=Jours_chômés,AQ$13=Fériés),0,1)</f>
        <v>0</v>
      </c>
      <c r="AR1" s="24">
        <f t="array" aca="1" ref="AR1" ca="1">IF(OR(TEXT(WEEKDAY(AR$13),"JJJJ")=Jours_chômés,AR$13=Fériés),0,1)</f>
        <v>0</v>
      </c>
      <c r="AS1" s="24">
        <f t="array" aca="1" ref="AS1" ca="1">IF(OR(TEXT(WEEKDAY(AS$13),"JJJJ")=Jours_chômés,AS$13=Fériés),0,1)</f>
        <v>1</v>
      </c>
      <c r="AT1" s="24">
        <f t="array" aca="1" ref="AT1" ca="1">IF(OR(TEXT(WEEKDAY(AT$13),"JJJJ")=Jours_chômés,AT$13=Fériés),0,1)</f>
        <v>1</v>
      </c>
      <c r="AU1" s="24">
        <f t="array" aca="1" ref="AU1" ca="1">IF(OR(TEXT(WEEKDAY(AU$13),"JJJJ")=Jours_chômés,AU$13=Fériés),0,1)</f>
        <v>1</v>
      </c>
      <c r="AV1" s="24">
        <f t="array" aca="1" ref="AV1" ca="1">IF(OR(TEXT(WEEKDAY(AV$13),"JJJJ")=Jours_chômés,AV$13=Fériés),0,1)</f>
        <v>1</v>
      </c>
      <c r="AW1" s="24">
        <f t="array" aca="1" ref="AW1" ca="1">IF(OR(TEXT(WEEKDAY(AW$13),"JJJJ")=Jours_chômés,AW$13=Fériés),0,1)</f>
        <v>0</v>
      </c>
      <c r="AX1" s="24">
        <f t="array" aca="1" ref="AX1" ca="1">IF(OR(TEXT(WEEKDAY(AX$13),"JJJJ")=Jours_chômés,AX$13=Fériés),0,1)</f>
        <v>0</v>
      </c>
      <c r="AY1" s="24">
        <f t="array" aca="1" ref="AY1" ca="1">IF(OR(TEXT(WEEKDAY(AY$13),"JJJJ")=Jours_chômés,AY$13=Fériés),0,1)</f>
        <v>1</v>
      </c>
      <c r="AZ1" s="24">
        <f t="array" aca="1" ref="AZ1" ca="1">IF(OR(TEXT(WEEKDAY(AZ$13),"JJJJ")=Jours_chômés,AZ$13=Fériés),0,1)</f>
        <v>1</v>
      </c>
      <c r="BA1" s="24">
        <f t="array" aca="1" ref="BA1" ca="1">IF(OR(TEXT(WEEKDAY(BA$13),"JJJJ")=Jours_chômés,BA$13=Fériés),0,1)</f>
        <v>1</v>
      </c>
      <c r="BB1" s="24">
        <f t="array" aca="1" ref="BB1" ca="1">IF(OR(TEXT(WEEKDAY(BB$13),"JJJJ")=Jours_chômés,BB$13=Fériés),0,1)</f>
        <v>1</v>
      </c>
      <c r="BC1" s="24">
        <f t="array" aca="1" ref="BC1" ca="1">IF(OR(TEXT(WEEKDAY(BC$13),"JJJJ")=Jours_chômés,BC$13=Fériés),0,1)</f>
        <v>1</v>
      </c>
      <c r="BD1" s="24">
        <f t="array" aca="1" ref="BD1" ca="1">IF(OR(TEXT(WEEKDAY(BD$13),"JJJJ")=Jours_chômés,BD$13=Fériés),0,1)</f>
        <v>0</v>
      </c>
      <c r="BE1" s="24">
        <f t="array" aca="1" ref="BE1" ca="1">IF(OR(TEXT(WEEKDAY(BE$13),"JJJJ")=Jours_chômés,BE$13=Fériés),0,1)</f>
        <v>0</v>
      </c>
      <c r="BF1" s="24">
        <f t="array" aca="1" ref="BF1" ca="1">IF(OR(TEXT(WEEKDAY(BF$13),"JJJJ")=Jours_chômés,BF$13=Fériés),0,1)</f>
        <v>1</v>
      </c>
      <c r="BG1" s="24">
        <f t="array" aca="1" ref="BG1" ca="1">IF(OR(TEXT(WEEKDAY(BG$13),"JJJJ")=Jours_chômés,BG$13=Fériés),0,1)</f>
        <v>1</v>
      </c>
      <c r="BH1" s="24">
        <f t="array" aca="1" ref="BH1" ca="1">IF(OR(TEXT(WEEKDAY(BH$13),"JJJJ")=Jours_chômés,BH$13=Fériés),0,1)</f>
        <v>1</v>
      </c>
      <c r="BI1" s="24">
        <f t="array" aca="1" ref="BI1" ca="1">IF(OR(TEXT(WEEKDAY(BI$13),"JJJJ")=Jours_chômés,BI$13=Fériés),0,1)</f>
        <v>1</v>
      </c>
      <c r="BJ1" s="24">
        <f t="array" aca="1" ref="BJ1" ca="1">IF(OR(TEXT(WEEKDAY(BJ$13),"JJJJ")=Jours_chômés,BJ$13=Fériés),0,1)</f>
        <v>1</v>
      </c>
      <c r="BK1" s="24">
        <f t="array" aca="1" ref="BK1" ca="1">IF(OR(TEXT(WEEKDAY(BK$13),"JJJJ")=Jours_chômés,BK$13=Fériés),0,1)</f>
        <v>0</v>
      </c>
      <c r="BL1" s="24">
        <f t="array" aca="1" ref="BL1" ca="1">IF(OR(TEXT(WEEKDAY(BL$13),"JJJJ")=Jours_chômés,BL$13=Fériés),0,1)</f>
        <v>0</v>
      </c>
      <c r="BM1" s="24">
        <f t="array" aca="1" ref="BM1" ca="1">IF(OR(TEXT(WEEKDAY(BM$13),"JJJJ")=Jours_chômés,BM$13=Fériés),0,1)</f>
        <v>1</v>
      </c>
      <c r="BN1" s="13">
        <f>MIN(E:E)</f>
        <v>43006</v>
      </c>
      <c r="BO1" s="13">
        <f>MAX(G:G)</f>
        <v>43019</v>
      </c>
    </row>
    <row r="2" spans="1:73" ht="15" customHeight="1" x14ac:dyDescent="0.25">
      <c r="A2" s="125" t="s">
        <v>44</v>
      </c>
      <c r="B2" s="126"/>
      <c r="C2" s="126"/>
      <c r="D2" s="126"/>
      <c r="E2" s="126"/>
      <c r="F2" s="126"/>
      <c r="G2" s="126"/>
      <c r="H2" s="126"/>
      <c r="I2" s="126"/>
      <c r="J2" s="126"/>
      <c r="K2" s="127"/>
      <c r="L2" s="26"/>
      <c r="M2" s="27"/>
      <c r="N2" s="27"/>
      <c r="O2" s="27"/>
      <c r="P2" s="27"/>
      <c r="Q2" s="27"/>
      <c r="R2" s="27"/>
      <c r="S2" s="27"/>
      <c r="T2" s="27"/>
      <c r="U2" s="27"/>
      <c r="V2" s="27"/>
      <c r="W2" s="27"/>
      <c r="X2" s="27"/>
      <c r="Y2" s="27"/>
      <c r="Z2" s="27"/>
      <c r="AA2" s="27"/>
      <c r="AB2" s="27"/>
      <c r="AC2" s="27"/>
      <c r="AD2" s="27"/>
      <c r="AE2" s="27"/>
      <c r="AF2" s="27"/>
      <c r="AG2" s="27"/>
      <c r="AH2" s="27"/>
      <c r="AI2" s="27"/>
      <c r="AJ2" s="27"/>
      <c r="AK2" s="27"/>
      <c r="AL2" s="27"/>
      <c r="AM2" s="27"/>
      <c r="AN2" s="27"/>
      <c r="AO2" s="27"/>
      <c r="AP2" s="27"/>
      <c r="AQ2" s="27"/>
      <c r="AR2" s="27"/>
      <c r="AS2" s="27"/>
      <c r="AT2" s="27"/>
      <c r="AU2" s="27"/>
      <c r="AV2" s="27"/>
      <c r="AW2" s="27"/>
      <c r="AX2" s="27"/>
      <c r="AY2" s="27"/>
      <c r="AZ2" s="27"/>
      <c r="BA2" s="27"/>
      <c r="BB2" s="27"/>
      <c r="BC2" s="27"/>
      <c r="BD2" s="27"/>
      <c r="BE2" s="27"/>
      <c r="BF2" s="27"/>
      <c r="BG2" s="27"/>
      <c r="BH2" s="27"/>
      <c r="BI2" s="27"/>
      <c r="BJ2" s="27"/>
      <c r="BK2" s="27"/>
      <c r="BL2" s="27"/>
      <c r="BM2" s="28"/>
      <c r="BN2" s="88"/>
      <c r="BO2" s="89"/>
    </row>
    <row r="3" spans="1:73" ht="15" customHeight="1" x14ac:dyDescent="0.25">
      <c r="A3" s="128"/>
      <c r="B3" s="129"/>
      <c r="C3" s="129"/>
      <c r="D3" s="129"/>
      <c r="E3" s="129"/>
      <c r="F3" s="129"/>
      <c r="G3" s="129"/>
      <c r="H3" s="129"/>
      <c r="I3" s="129"/>
      <c r="J3" s="129"/>
      <c r="K3" s="130"/>
      <c r="L3" s="29"/>
      <c r="M3" s="30"/>
      <c r="N3" s="30"/>
      <c r="O3" s="30"/>
      <c r="P3" s="30"/>
      <c r="Q3" s="30"/>
      <c r="R3" s="30"/>
      <c r="S3" s="30"/>
      <c r="T3" s="30"/>
      <c r="U3" s="30"/>
      <c r="V3" s="30"/>
      <c r="W3" s="30"/>
      <c r="X3" s="30"/>
      <c r="Y3" s="30"/>
      <c r="Z3" s="30"/>
      <c r="AA3" s="30"/>
      <c r="AB3" s="30"/>
      <c r="AC3" s="30"/>
      <c r="AD3" s="30"/>
      <c r="AE3" s="30"/>
      <c r="AF3" s="30"/>
      <c r="AG3" s="30"/>
      <c r="AH3" s="30"/>
      <c r="AI3" s="30"/>
      <c r="AJ3" s="30"/>
      <c r="AK3" s="30"/>
      <c r="AL3" s="30"/>
      <c r="AM3" s="30"/>
      <c r="AN3" s="30"/>
      <c r="AO3" s="30"/>
      <c r="AP3" s="30"/>
      <c r="AQ3" s="30"/>
      <c r="AR3" s="30"/>
      <c r="AS3" s="30"/>
      <c r="AT3" s="30"/>
      <c r="AU3" s="30"/>
      <c r="AV3" s="30"/>
      <c r="AW3" s="30"/>
      <c r="AX3" s="30"/>
      <c r="AY3" s="30"/>
      <c r="AZ3" s="30"/>
      <c r="BA3" s="30"/>
      <c r="BB3" s="30"/>
      <c r="BC3" s="30"/>
      <c r="BD3" s="30"/>
      <c r="BE3" s="30"/>
      <c r="BF3" s="30"/>
      <c r="BG3" s="30"/>
      <c r="BH3" s="30"/>
      <c r="BI3" s="30"/>
      <c r="BJ3" s="30"/>
      <c r="BK3" s="30"/>
      <c r="BL3" s="30"/>
      <c r="BM3" s="31"/>
    </row>
    <row r="4" spans="1:73" ht="15" customHeight="1" x14ac:dyDescent="0.25">
      <c r="A4" s="57" t="s">
        <v>51</v>
      </c>
      <c r="B4" s="55"/>
      <c r="C4" s="56"/>
      <c r="D4" s="58" t="s">
        <v>52</v>
      </c>
      <c r="E4" s="120"/>
      <c r="F4" s="120"/>
      <c r="G4" s="120"/>
      <c r="H4" s="120"/>
      <c r="I4" s="120"/>
      <c r="J4" s="120"/>
      <c r="K4" s="121"/>
      <c r="L4" s="122">
        <f ca="1">IF(L6="TO DAY","",YEAR(L13))</f>
        <v>2017</v>
      </c>
      <c r="M4" s="104">
        <f t="shared" ref="M4:BM4" ca="1" si="0">IF(M6="TO DAY","",YEAR(M13))</f>
        <v>2017</v>
      </c>
      <c r="N4" s="104">
        <f t="shared" ca="1" si="0"/>
        <v>2017</v>
      </c>
      <c r="O4" s="104">
        <f t="shared" ca="1" si="0"/>
        <v>2017</v>
      </c>
      <c r="P4" s="104">
        <f t="shared" ca="1" si="0"/>
        <v>2017</v>
      </c>
      <c r="Q4" s="104">
        <f t="shared" ca="1" si="0"/>
        <v>2017</v>
      </c>
      <c r="R4" s="104">
        <f t="shared" ca="1" si="0"/>
        <v>2017</v>
      </c>
      <c r="S4" s="104">
        <f t="shared" ca="1" si="0"/>
        <v>2017</v>
      </c>
      <c r="T4" s="104">
        <f t="shared" ca="1" si="0"/>
        <v>2017</v>
      </c>
      <c r="U4" s="104">
        <f t="shared" ca="1" si="0"/>
        <v>2017</v>
      </c>
      <c r="V4" s="104">
        <f t="shared" ca="1" si="0"/>
        <v>2017</v>
      </c>
      <c r="W4" s="104">
        <f t="shared" ca="1" si="0"/>
        <v>2017</v>
      </c>
      <c r="X4" s="104">
        <f t="shared" ca="1" si="0"/>
        <v>2017</v>
      </c>
      <c r="Y4" s="104">
        <f t="shared" ca="1" si="0"/>
        <v>2017</v>
      </c>
      <c r="Z4" s="104">
        <f t="shared" ca="1" si="0"/>
        <v>2017</v>
      </c>
      <c r="AA4" s="104">
        <f t="shared" ca="1" si="0"/>
        <v>2017</v>
      </c>
      <c r="AB4" s="104">
        <f t="shared" ca="1" si="0"/>
        <v>2017</v>
      </c>
      <c r="AC4" s="104">
        <f t="shared" ca="1" si="0"/>
        <v>2017</v>
      </c>
      <c r="AD4" s="104">
        <f t="shared" ca="1" si="0"/>
        <v>2017</v>
      </c>
      <c r="AE4" s="104">
        <f t="shared" ca="1" si="0"/>
        <v>2017</v>
      </c>
      <c r="AF4" s="104">
        <f t="shared" ca="1" si="0"/>
        <v>2017</v>
      </c>
      <c r="AG4" s="104">
        <f t="shared" ca="1" si="0"/>
        <v>2017</v>
      </c>
      <c r="AH4" s="104">
        <f t="shared" ca="1" si="0"/>
        <v>2017</v>
      </c>
      <c r="AI4" s="104">
        <f t="shared" ca="1" si="0"/>
        <v>2017</v>
      </c>
      <c r="AJ4" s="104">
        <f t="shared" ca="1" si="0"/>
        <v>2017</v>
      </c>
      <c r="AK4" s="104">
        <f t="shared" ca="1" si="0"/>
        <v>2017</v>
      </c>
      <c r="AL4" s="104">
        <f t="shared" ca="1" si="0"/>
        <v>2017</v>
      </c>
      <c r="AM4" s="104">
        <f t="shared" ca="1" si="0"/>
        <v>2017</v>
      </c>
      <c r="AN4" s="104">
        <f t="shared" ca="1" si="0"/>
        <v>2017</v>
      </c>
      <c r="AO4" s="104">
        <f t="shared" ca="1" si="0"/>
        <v>2017</v>
      </c>
      <c r="AP4" s="104">
        <f t="shared" ca="1" si="0"/>
        <v>2017</v>
      </c>
      <c r="AQ4" s="104">
        <f t="shared" ca="1" si="0"/>
        <v>2017</v>
      </c>
      <c r="AR4" s="104">
        <f t="shared" ca="1" si="0"/>
        <v>2018</v>
      </c>
      <c r="AS4" s="104">
        <f t="shared" ca="1" si="0"/>
        <v>2018</v>
      </c>
      <c r="AT4" s="104">
        <f t="shared" ca="1" si="0"/>
        <v>2018</v>
      </c>
      <c r="AU4" s="104">
        <f t="shared" ca="1" si="0"/>
        <v>2018</v>
      </c>
      <c r="AV4" s="104">
        <f t="shared" ca="1" si="0"/>
        <v>2018</v>
      </c>
      <c r="AW4" s="104">
        <f t="shared" ca="1" si="0"/>
        <v>2018</v>
      </c>
      <c r="AX4" s="104">
        <f t="shared" ca="1" si="0"/>
        <v>2018</v>
      </c>
      <c r="AY4" s="104">
        <f t="shared" ca="1" si="0"/>
        <v>2018</v>
      </c>
      <c r="AZ4" s="104">
        <f t="shared" ca="1" si="0"/>
        <v>2018</v>
      </c>
      <c r="BA4" s="104">
        <f t="shared" ca="1" si="0"/>
        <v>2018</v>
      </c>
      <c r="BB4" s="104">
        <f t="shared" ca="1" si="0"/>
        <v>2018</v>
      </c>
      <c r="BC4" s="104">
        <f t="shared" ca="1" si="0"/>
        <v>2018</v>
      </c>
      <c r="BD4" s="104">
        <f t="shared" ca="1" si="0"/>
        <v>2018</v>
      </c>
      <c r="BE4" s="104">
        <f t="shared" ca="1" si="0"/>
        <v>2018</v>
      </c>
      <c r="BF4" s="104">
        <f t="shared" ca="1" si="0"/>
        <v>2018</v>
      </c>
      <c r="BG4" s="104">
        <f t="shared" ca="1" si="0"/>
        <v>2018</v>
      </c>
      <c r="BH4" s="104">
        <f t="shared" ca="1" si="0"/>
        <v>2018</v>
      </c>
      <c r="BI4" s="104">
        <f t="shared" ca="1" si="0"/>
        <v>2018</v>
      </c>
      <c r="BJ4" s="104">
        <f t="shared" ca="1" si="0"/>
        <v>2018</v>
      </c>
      <c r="BK4" s="104">
        <f t="shared" ca="1" si="0"/>
        <v>2018</v>
      </c>
      <c r="BL4" s="104">
        <f t="shared" ca="1" si="0"/>
        <v>2018</v>
      </c>
      <c r="BM4" s="105">
        <f t="shared" ca="1" si="0"/>
        <v>2018</v>
      </c>
    </row>
    <row r="5" spans="1:73" ht="15" customHeight="1" x14ac:dyDescent="0.25">
      <c r="A5" s="106" t="s">
        <v>42</v>
      </c>
      <c r="B5" s="107"/>
      <c r="C5" s="107"/>
      <c r="D5" s="107"/>
      <c r="E5" s="107"/>
      <c r="F5" s="107"/>
      <c r="G5" s="107"/>
      <c r="H5" s="107"/>
      <c r="I5" s="107"/>
      <c r="J5" s="107"/>
      <c r="K5" s="108"/>
      <c r="L5" s="112"/>
      <c r="M5" s="100"/>
      <c r="N5" s="100"/>
      <c r="O5" s="100"/>
      <c r="P5" s="100"/>
      <c r="Q5" s="100"/>
      <c r="R5" s="100"/>
      <c r="S5" s="100"/>
      <c r="T5" s="100"/>
      <c r="U5" s="100"/>
      <c r="V5" s="100"/>
      <c r="W5" s="100"/>
      <c r="X5" s="100"/>
      <c r="Y5" s="100"/>
      <c r="Z5" s="100"/>
      <c r="AA5" s="100"/>
      <c r="AB5" s="100"/>
      <c r="AC5" s="100"/>
      <c r="AD5" s="100"/>
      <c r="AE5" s="100"/>
      <c r="AF5" s="100"/>
      <c r="AG5" s="100"/>
      <c r="AH5" s="100"/>
      <c r="AI5" s="100"/>
      <c r="AJ5" s="100"/>
      <c r="AK5" s="100"/>
      <c r="AL5" s="100"/>
      <c r="AM5" s="100"/>
      <c r="AN5" s="100"/>
      <c r="AO5" s="100"/>
      <c r="AP5" s="100"/>
      <c r="AQ5" s="100"/>
      <c r="AR5" s="100"/>
      <c r="AS5" s="100"/>
      <c r="AT5" s="100"/>
      <c r="AU5" s="100"/>
      <c r="AV5" s="100"/>
      <c r="AW5" s="100"/>
      <c r="AX5" s="100"/>
      <c r="AY5" s="100"/>
      <c r="AZ5" s="100"/>
      <c r="BA5" s="100"/>
      <c r="BB5" s="100"/>
      <c r="BC5" s="100"/>
      <c r="BD5" s="100"/>
      <c r="BE5" s="100"/>
      <c r="BF5" s="100"/>
      <c r="BG5" s="100"/>
      <c r="BH5" s="100"/>
      <c r="BI5" s="100"/>
      <c r="BJ5" s="100"/>
      <c r="BK5" s="100"/>
      <c r="BL5" s="100"/>
      <c r="BM5" s="102"/>
    </row>
    <row r="6" spans="1:73" ht="15" customHeight="1" x14ac:dyDescent="0.25">
      <c r="A6" s="131"/>
      <c r="B6" s="132"/>
      <c r="C6" s="132"/>
      <c r="D6" s="132"/>
      <c r="E6" s="132"/>
      <c r="F6" s="132"/>
      <c r="G6" s="132"/>
      <c r="H6" s="132"/>
      <c r="I6" s="132"/>
      <c r="J6" s="132"/>
      <c r="K6" s="133"/>
      <c r="L6" s="112" t="str">
        <f ca="1">IF(L$13=TODAY(),"TO DAY",PROPER(TEXT(_DD+_SD,"MMMM")))</f>
        <v>Novembre</v>
      </c>
      <c r="M6" s="100" t="str">
        <f t="shared" ref="M6:BM6" ca="1" si="1">IF(M$13=TODAY(),"TO DAY",PROPER(TEXT(_DD+_SD+COLUMN()-12,"MMMM")))</f>
        <v>Décembre</v>
      </c>
      <c r="N6" s="100" t="str">
        <f t="shared" ca="1" si="1"/>
        <v>Décembre</v>
      </c>
      <c r="O6" s="100" t="str">
        <f t="shared" ca="1" si="1"/>
        <v>Décembre</v>
      </c>
      <c r="P6" s="100" t="str">
        <f t="shared" ca="1" si="1"/>
        <v>Décembre</v>
      </c>
      <c r="Q6" s="100" t="str">
        <f t="shared" ca="1" si="1"/>
        <v>Décembre</v>
      </c>
      <c r="R6" s="100" t="str">
        <f t="shared" ca="1" si="1"/>
        <v>Décembre</v>
      </c>
      <c r="S6" s="100" t="str">
        <f t="shared" ca="1" si="1"/>
        <v>Décembre</v>
      </c>
      <c r="T6" s="100" t="str">
        <f t="shared" ca="1" si="1"/>
        <v>Décembre</v>
      </c>
      <c r="U6" s="100" t="str">
        <f t="shared" ca="1" si="1"/>
        <v>Décembre</v>
      </c>
      <c r="V6" s="100" t="str">
        <f t="shared" ca="1" si="1"/>
        <v>Décembre</v>
      </c>
      <c r="W6" s="100" t="str">
        <f t="shared" ca="1" si="1"/>
        <v>Décembre</v>
      </c>
      <c r="X6" s="100" t="str">
        <f t="shared" ca="1" si="1"/>
        <v>Décembre</v>
      </c>
      <c r="Y6" s="100" t="str">
        <f t="shared" ca="1" si="1"/>
        <v>Décembre</v>
      </c>
      <c r="Z6" s="100" t="str">
        <f t="shared" ca="1" si="1"/>
        <v>Décembre</v>
      </c>
      <c r="AA6" s="100" t="str">
        <f t="shared" ca="1" si="1"/>
        <v>Décembre</v>
      </c>
      <c r="AB6" s="100" t="str">
        <f t="shared" ca="1" si="1"/>
        <v>Décembre</v>
      </c>
      <c r="AC6" s="100" t="str">
        <f t="shared" ca="1" si="1"/>
        <v>Décembre</v>
      </c>
      <c r="AD6" s="100" t="str">
        <f t="shared" ca="1" si="1"/>
        <v>Décembre</v>
      </c>
      <c r="AE6" s="100" t="str">
        <f t="shared" ca="1" si="1"/>
        <v>Décembre</v>
      </c>
      <c r="AF6" s="100" t="str">
        <f t="shared" ca="1" si="1"/>
        <v>Décembre</v>
      </c>
      <c r="AG6" s="100" t="str">
        <f t="shared" ca="1" si="1"/>
        <v>Décembre</v>
      </c>
      <c r="AH6" s="100" t="str">
        <f t="shared" ca="1" si="1"/>
        <v>Décembre</v>
      </c>
      <c r="AI6" s="100" t="str">
        <f t="shared" ca="1" si="1"/>
        <v>Décembre</v>
      </c>
      <c r="AJ6" s="100" t="str">
        <f t="shared" ca="1" si="1"/>
        <v>Décembre</v>
      </c>
      <c r="AK6" s="100" t="str">
        <f t="shared" ca="1" si="1"/>
        <v>Décembre</v>
      </c>
      <c r="AL6" s="100" t="str">
        <f t="shared" ca="1" si="1"/>
        <v>Décembre</v>
      </c>
      <c r="AM6" s="100" t="str">
        <f t="shared" ca="1" si="1"/>
        <v>Décembre</v>
      </c>
      <c r="AN6" s="100" t="str">
        <f t="shared" ca="1" si="1"/>
        <v>Décembre</v>
      </c>
      <c r="AO6" s="100" t="str">
        <f t="shared" ca="1" si="1"/>
        <v>Décembre</v>
      </c>
      <c r="AP6" s="100" t="str">
        <f t="shared" ca="1" si="1"/>
        <v>Décembre</v>
      </c>
      <c r="AQ6" s="100" t="str">
        <f t="shared" ca="1" si="1"/>
        <v>Décembre</v>
      </c>
      <c r="AR6" s="100" t="str">
        <f t="shared" ca="1" si="1"/>
        <v>Janvier</v>
      </c>
      <c r="AS6" s="100" t="str">
        <f t="shared" ca="1" si="1"/>
        <v>Janvier</v>
      </c>
      <c r="AT6" s="100" t="str">
        <f t="shared" ca="1" si="1"/>
        <v>Janvier</v>
      </c>
      <c r="AU6" s="100" t="str">
        <f t="shared" ca="1" si="1"/>
        <v>Janvier</v>
      </c>
      <c r="AV6" s="100" t="str">
        <f t="shared" ca="1" si="1"/>
        <v>Janvier</v>
      </c>
      <c r="AW6" s="100" t="str">
        <f t="shared" ca="1" si="1"/>
        <v>Janvier</v>
      </c>
      <c r="AX6" s="100" t="str">
        <f t="shared" ca="1" si="1"/>
        <v>Janvier</v>
      </c>
      <c r="AY6" s="100" t="str">
        <f t="shared" ca="1" si="1"/>
        <v>Janvier</v>
      </c>
      <c r="AZ6" s="100" t="str">
        <f t="shared" ca="1" si="1"/>
        <v>Janvier</v>
      </c>
      <c r="BA6" s="100" t="str">
        <f t="shared" ca="1" si="1"/>
        <v>Janvier</v>
      </c>
      <c r="BB6" s="100" t="str">
        <f t="shared" ca="1" si="1"/>
        <v>Janvier</v>
      </c>
      <c r="BC6" s="100" t="str">
        <f t="shared" ca="1" si="1"/>
        <v>Janvier</v>
      </c>
      <c r="BD6" s="100" t="str">
        <f t="shared" ca="1" si="1"/>
        <v>Janvier</v>
      </c>
      <c r="BE6" s="100" t="str">
        <f t="shared" ca="1" si="1"/>
        <v>Janvier</v>
      </c>
      <c r="BF6" s="100" t="str">
        <f t="shared" ca="1" si="1"/>
        <v>Janvier</v>
      </c>
      <c r="BG6" s="100" t="str">
        <f t="shared" ca="1" si="1"/>
        <v>Janvier</v>
      </c>
      <c r="BH6" s="100" t="str">
        <f t="shared" ca="1" si="1"/>
        <v>Janvier</v>
      </c>
      <c r="BI6" s="100" t="str">
        <f t="shared" ca="1" si="1"/>
        <v>Janvier</v>
      </c>
      <c r="BJ6" s="100" t="str">
        <f t="shared" ca="1" si="1"/>
        <v>Janvier</v>
      </c>
      <c r="BK6" s="100" t="str">
        <f t="shared" ca="1" si="1"/>
        <v>Janvier</v>
      </c>
      <c r="BL6" s="100" t="str">
        <f t="shared" ca="1" si="1"/>
        <v>Janvier</v>
      </c>
      <c r="BM6" s="102" t="str">
        <f t="shared" ca="1" si="1"/>
        <v>Janvier</v>
      </c>
    </row>
    <row r="7" spans="1:73" ht="15" customHeight="1" x14ac:dyDescent="0.25">
      <c r="A7" s="131"/>
      <c r="B7" s="132"/>
      <c r="C7" s="132"/>
      <c r="D7" s="132"/>
      <c r="E7" s="132"/>
      <c r="F7" s="132"/>
      <c r="G7" s="132"/>
      <c r="H7" s="132"/>
      <c r="I7" s="132"/>
      <c r="J7" s="132"/>
      <c r="K7" s="133"/>
      <c r="L7" s="112"/>
      <c r="M7" s="100"/>
      <c r="N7" s="100"/>
      <c r="O7" s="100"/>
      <c r="P7" s="100"/>
      <c r="Q7" s="100"/>
      <c r="R7" s="100"/>
      <c r="S7" s="100"/>
      <c r="T7" s="100"/>
      <c r="U7" s="100"/>
      <c r="V7" s="100"/>
      <c r="W7" s="100"/>
      <c r="X7" s="100"/>
      <c r="Y7" s="100"/>
      <c r="Z7" s="100"/>
      <c r="AA7" s="100"/>
      <c r="AB7" s="100"/>
      <c r="AC7" s="100"/>
      <c r="AD7" s="100"/>
      <c r="AE7" s="100"/>
      <c r="AF7" s="100"/>
      <c r="AG7" s="100"/>
      <c r="AH7" s="100"/>
      <c r="AI7" s="100"/>
      <c r="AJ7" s="100"/>
      <c r="AK7" s="100"/>
      <c r="AL7" s="100"/>
      <c r="AM7" s="100"/>
      <c r="AN7" s="100"/>
      <c r="AO7" s="100"/>
      <c r="AP7" s="100"/>
      <c r="AQ7" s="100"/>
      <c r="AR7" s="100"/>
      <c r="AS7" s="100"/>
      <c r="AT7" s="100"/>
      <c r="AU7" s="100"/>
      <c r="AV7" s="100"/>
      <c r="AW7" s="100"/>
      <c r="AX7" s="100"/>
      <c r="AY7" s="100"/>
      <c r="AZ7" s="100"/>
      <c r="BA7" s="100"/>
      <c r="BB7" s="100"/>
      <c r="BC7" s="100"/>
      <c r="BD7" s="100"/>
      <c r="BE7" s="100"/>
      <c r="BF7" s="100"/>
      <c r="BG7" s="100"/>
      <c r="BH7" s="100"/>
      <c r="BI7" s="100"/>
      <c r="BJ7" s="100"/>
      <c r="BK7" s="100"/>
      <c r="BL7" s="100"/>
      <c r="BM7" s="102"/>
    </row>
    <row r="8" spans="1:73" ht="15" customHeight="1" x14ac:dyDescent="0.25">
      <c r="A8" s="131"/>
      <c r="B8" s="132"/>
      <c r="C8" s="132"/>
      <c r="D8" s="132"/>
      <c r="E8" s="132"/>
      <c r="F8" s="132"/>
      <c r="G8" s="132"/>
      <c r="H8" s="132"/>
      <c r="I8" s="132"/>
      <c r="J8" s="132"/>
      <c r="K8" s="133"/>
      <c r="L8" s="112"/>
      <c r="M8" s="100"/>
      <c r="N8" s="100"/>
      <c r="O8" s="100"/>
      <c r="P8" s="100"/>
      <c r="Q8" s="100"/>
      <c r="R8" s="100"/>
      <c r="S8" s="100"/>
      <c r="T8" s="100"/>
      <c r="U8" s="100"/>
      <c r="V8" s="100"/>
      <c r="W8" s="100"/>
      <c r="X8" s="100"/>
      <c r="Y8" s="100"/>
      <c r="Z8" s="100"/>
      <c r="AA8" s="100"/>
      <c r="AB8" s="100"/>
      <c r="AC8" s="100"/>
      <c r="AD8" s="100"/>
      <c r="AE8" s="100"/>
      <c r="AF8" s="100"/>
      <c r="AG8" s="100"/>
      <c r="AH8" s="100"/>
      <c r="AI8" s="100"/>
      <c r="AJ8" s="100"/>
      <c r="AK8" s="100"/>
      <c r="AL8" s="100"/>
      <c r="AM8" s="100"/>
      <c r="AN8" s="100"/>
      <c r="AO8" s="100"/>
      <c r="AP8" s="100"/>
      <c r="AQ8" s="100"/>
      <c r="AR8" s="100"/>
      <c r="AS8" s="100"/>
      <c r="AT8" s="100"/>
      <c r="AU8" s="100"/>
      <c r="AV8" s="100"/>
      <c r="AW8" s="100"/>
      <c r="AX8" s="100"/>
      <c r="AY8" s="100"/>
      <c r="AZ8" s="100"/>
      <c r="BA8" s="100"/>
      <c r="BB8" s="100"/>
      <c r="BC8" s="100"/>
      <c r="BD8" s="100"/>
      <c r="BE8" s="100"/>
      <c r="BF8" s="100"/>
      <c r="BG8" s="100"/>
      <c r="BH8" s="100"/>
      <c r="BI8" s="100"/>
      <c r="BJ8" s="100"/>
      <c r="BK8" s="100"/>
      <c r="BL8" s="100"/>
      <c r="BM8" s="102"/>
    </row>
    <row r="9" spans="1:73" ht="15" customHeight="1" x14ac:dyDescent="0.25">
      <c r="A9" s="131"/>
      <c r="B9" s="132"/>
      <c r="C9" s="132"/>
      <c r="D9" s="132"/>
      <c r="E9" s="132"/>
      <c r="F9" s="132"/>
      <c r="G9" s="132"/>
      <c r="H9" s="132"/>
      <c r="I9" s="132"/>
      <c r="J9" s="132"/>
      <c r="K9" s="133"/>
      <c r="L9" s="113"/>
      <c r="M9" s="101"/>
      <c r="N9" s="101"/>
      <c r="O9" s="101"/>
      <c r="P9" s="101"/>
      <c r="Q9" s="101"/>
      <c r="R9" s="101"/>
      <c r="S9" s="101"/>
      <c r="T9" s="101"/>
      <c r="U9" s="101"/>
      <c r="V9" s="101"/>
      <c r="W9" s="101"/>
      <c r="X9" s="101"/>
      <c r="Y9" s="101"/>
      <c r="Z9" s="101"/>
      <c r="AA9" s="101"/>
      <c r="AB9" s="101"/>
      <c r="AC9" s="101"/>
      <c r="AD9" s="101"/>
      <c r="AE9" s="101"/>
      <c r="AF9" s="101"/>
      <c r="AG9" s="101"/>
      <c r="AH9" s="101"/>
      <c r="AI9" s="101"/>
      <c r="AJ9" s="101"/>
      <c r="AK9" s="101"/>
      <c r="AL9" s="101"/>
      <c r="AM9" s="101"/>
      <c r="AN9" s="101"/>
      <c r="AO9" s="101"/>
      <c r="AP9" s="101"/>
      <c r="AQ9" s="101"/>
      <c r="AR9" s="101"/>
      <c r="AS9" s="101"/>
      <c r="AT9" s="101"/>
      <c r="AU9" s="101"/>
      <c r="AV9" s="101"/>
      <c r="AW9" s="101"/>
      <c r="AX9" s="101"/>
      <c r="AY9" s="101"/>
      <c r="AZ9" s="101"/>
      <c r="BA9" s="101"/>
      <c r="BB9" s="101"/>
      <c r="BC9" s="101"/>
      <c r="BD9" s="101"/>
      <c r="BE9" s="101"/>
      <c r="BF9" s="101"/>
      <c r="BG9" s="101"/>
      <c r="BH9" s="101"/>
      <c r="BI9" s="101"/>
      <c r="BJ9" s="101"/>
      <c r="BK9" s="101"/>
      <c r="BL9" s="101"/>
      <c r="BM9" s="103"/>
    </row>
    <row r="10" spans="1:73" ht="15" customHeight="1" x14ac:dyDescent="0.25">
      <c r="A10" s="131"/>
      <c r="B10" s="132"/>
      <c r="C10" s="132"/>
      <c r="D10" s="132"/>
      <c r="E10" s="132"/>
      <c r="F10" s="132"/>
      <c r="G10" s="132"/>
      <c r="H10" s="132"/>
      <c r="I10" s="132"/>
      <c r="J10" s="132"/>
      <c r="K10" s="133"/>
      <c r="L10" s="98" t="str">
        <f>"S "&amp;TEXT(INT(MOD(INT((L$13-2)/7)+0.6,52+5/28))+1,"00")</f>
        <v>S 48</v>
      </c>
      <c r="M10" s="94" t="str">
        <f>"S "&amp;TEXT(INT(MOD(INT((M$13-2)/7)+0.6,52+5/28))+1,"00")</f>
        <v>S 48</v>
      </c>
      <c r="N10" s="94" t="str">
        <f t="shared" ref="N10:BM10" si="2">"S "&amp;TEXT(INT(MOD(INT((N$13-2)/7)+0.6,52+5/28))+1,"00")</f>
        <v>S 48</v>
      </c>
      <c r="O10" s="94" t="str">
        <f t="shared" si="2"/>
        <v>S 48</v>
      </c>
      <c r="P10" s="94" t="str">
        <f t="shared" si="2"/>
        <v>S 49</v>
      </c>
      <c r="Q10" s="94" t="str">
        <f t="shared" si="2"/>
        <v>S 49</v>
      </c>
      <c r="R10" s="94" t="str">
        <f t="shared" si="2"/>
        <v>S 49</v>
      </c>
      <c r="S10" s="94" t="str">
        <f t="shared" si="2"/>
        <v>S 49</v>
      </c>
      <c r="T10" s="94" t="str">
        <f t="shared" si="2"/>
        <v>S 49</v>
      </c>
      <c r="U10" s="94" t="str">
        <f t="shared" si="2"/>
        <v>S 49</v>
      </c>
      <c r="V10" s="94" t="str">
        <f t="shared" si="2"/>
        <v>S 49</v>
      </c>
      <c r="W10" s="94" t="str">
        <f t="shared" si="2"/>
        <v>S 50</v>
      </c>
      <c r="X10" s="94" t="str">
        <f t="shared" si="2"/>
        <v>S 50</v>
      </c>
      <c r="Y10" s="94" t="str">
        <f t="shared" si="2"/>
        <v>S 50</v>
      </c>
      <c r="Z10" s="94" t="str">
        <f t="shared" si="2"/>
        <v>S 50</v>
      </c>
      <c r="AA10" s="94" t="str">
        <f t="shared" si="2"/>
        <v>S 50</v>
      </c>
      <c r="AB10" s="94" t="str">
        <f t="shared" si="2"/>
        <v>S 50</v>
      </c>
      <c r="AC10" s="94" t="str">
        <f t="shared" si="2"/>
        <v>S 50</v>
      </c>
      <c r="AD10" s="94" t="str">
        <f t="shared" si="2"/>
        <v>S 51</v>
      </c>
      <c r="AE10" s="94" t="str">
        <f t="shared" si="2"/>
        <v>S 51</v>
      </c>
      <c r="AF10" s="94" t="str">
        <f t="shared" si="2"/>
        <v>S 51</v>
      </c>
      <c r="AG10" s="94" t="str">
        <f t="shared" si="2"/>
        <v>S 51</v>
      </c>
      <c r="AH10" s="94" t="str">
        <f t="shared" si="2"/>
        <v>S 51</v>
      </c>
      <c r="AI10" s="94" t="str">
        <f t="shared" si="2"/>
        <v>S 51</v>
      </c>
      <c r="AJ10" s="94" t="str">
        <f t="shared" si="2"/>
        <v>S 51</v>
      </c>
      <c r="AK10" s="94" t="str">
        <f t="shared" si="2"/>
        <v>S 52</v>
      </c>
      <c r="AL10" s="94" t="str">
        <f t="shared" si="2"/>
        <v>S 52</v>
      </c>
      <c r="AM10" s="94" t="str">
        <f t="shared" si="2"/>
        <v>S 52</v>
      </c>
      <c r="AN10" s="94" t="str">
        <f t="shared" si="2"/>
        <v>S 52</v>
      </c>
      <c r="AO10" s="94" t="str">
        <f t="shared" si="2"/>
        <v>S 52</v>
      </c>
      <c r="AP10" s="94" t="str">
        <f t="shared" si="2"/>
        <v>S 52</v>
      </c>
      <c r="AQ10" s="94" t="str">
        <f t="shared" si="2"/>
        <v>S 52</v>
      </c>
      <c r="AR10" s="94" t="str">
        <f t="shared" si="2"/>
        <v>S 01</v>
      </c>
      <c r="AS10" s="94" t="str">
        <f t="shared" si="2"/>
        <v>S 01</v>
      </c>
      <c r="AT10" s="94" t="str">
        <f t="shared" si="2"/>
        <v>S 01</v>
      </c>
      <c r="AU10" s="94" t="str">
        <f t="shared" si="2"/>
        <v>S 01</v>
      </c>
      <c r="AV10" s="94" t="str">
        <f t="shared" si="2"/>
        <v>S 01</v>
      </c>
      <c r="AW10" s="94" t="str">
        <f t="shared" si="2"/>
        <v>S 01</v>
      </c>
      <c r="AX10" s="94" t="str">
        <f t="shared" si="2"/>
        <v>S 01</v>
      </c>
      <c r="AY10" s="94" t="str">
        <f t="shared" si="2"/>
        <v>S 02</v>
      </c>
      <c r="AZ10" s="94" t="str">
        <f t="shared" si="2"/>
        <v>S 02</v>
      </c>
      <c r="BA10" s="94" t="str">
        <f t="shared" si="2"/>
        <v>S 02</v>
      </c>
      <c r="BB10" s="94" t="str">
        <f t="shared" si="2"/>
        <v>S 02</v>
      </c>
      <c r="BC10" s="94" t="str">
        <f t="shared" si="2"/>
        <v>S 02</v>
      </c>
      <c r="BD10" s="94" t="str">
        <f t="shared" si="2"/>
        <v>S 02</v>
      </c>
      <c r="BE10" s="94" t="str">
        <f t="shared" si="2"/>
        <v>S 02</v>
      </c>
      <c r="BF10" s="94" t="str">
        <f t="shared" si="2"/>
        <v>S 03</v>
      </c>
      <c r="BG10" s="94" t="str">
        <f t="shared" si="2"/>
        <v>S 03</v>
      </c>
      <c r="BH10" s="94" t="str">
        <f t="shared" si="2"/>
        <v>S 03</v>
      </c>
      <c r="BI10" s="94" t="str">
        <f t="shared" si="2"/>
        <v>S 03</v>
      </c>
      <c r="BJ10" s="94" t="str">
        <f t="shared" si="2"/>
        <v>S 03</v>
      </c>
      <c r="BK10" s="94" t="str">
        <f t="shared" si="2"/>
        <v>S 03</v>
      </c>
      <c r="BL10" s="94" t="str">
        <f t="shared" si="2"/>
        <v>S 03</v>
      </c>
      <c r="BM10" s="96" t="str">
        <f t="shared" si="2"/>
        <v>S 04</v>
      </c>
    </row>
    <row r="11" spans="1:73" ht="15" customHeight="1" x14ac:dyDescent="0.25">
      <c r="A11" s="131"/>
      <c r="B11" s="132"/>
      <c r="C11" s="132"/>
      <c r="D11" s="132"/>
      <c r="E11" s="132"/>
      <c r="F11" s="132"/>
      <c r="G11" s="132"/>
      <c r="H11" s="132"/>
      <c r="I11" s="132"/>
      <c r="J11" s="132"/>
      <c r="K11" s="133"/>
      <c r="L11" s="99"/>
      <c r="M11" s="95"/>
      <c r="N11" s="95"/>
      <c r="O11" s="95"/>
      <c r="P11" s="95"/>
      <c r="Q11" s="95"/>
      <c r="R11" s="95"/>
      <c r="S11" s="95"/>
      <c r="T11" s="95"/>
      <c r="U11" s="95"/>
      <c r="V11" s="95"/>
      <c r="W11" s="95"/>
      <c r="X11" s="95"/>
      <c r="Y11" s="95"/>
      <c r="Z11" s="95"/>
      <c r="AA11" s="95"/>
      <c r="AB11" s="95"/>
      <c r="AC11" s="95"/>
      <c r="AD11" s="95"/>
      <c r="AE11" s="95"/>
      <c r="AF11" s="95"/>
      <c r="AG11" s="95"/>
      <c r="AH11" s="95"/>
      <c r="AI11" s="95"/>
      <c r="AJ11" s="95"/>
      <c r="AK11" s="95"/>
      <c r="AL11" s="95"/>
      <c r="AM11" s="95"/>
      <c r="AN11" s="95"/>
      <c r="AO11" s="95"/>
      <c r="AP11" s="95"/>
      <c r="AQ11" s="95"/>
      <c r="AR11" s="95"/>
      <c r="AS11" s="95"/>
      <c r="AT11" s="95"/>
      <c r="AU11" s="95"/>
      <c r="AV11" s="95"/>
      <c r="AW11" s="95"/>
      <c r="AX11" s="95"/>
      <c r="AY11" s="95"/>
      <c r="AZ11" s="95"/>
      <c r="BA11" s="95"/>
      <c r="BB11" s="95"/>
      <c r="BC11" s="95"/>
      <c r="BD11" s="95"/>
      <c r="BE11" s="95"/>
      <c r="BF11" s="95"/>
      <c r="BG11" s="95"/>
      <c r="BH11" s="95"/>
      <c r="BI11" s="95"/>
      <c r="BJ11" s="95"/>
      <c r="BK11" s="95"/>
      <c r="BL11" s="95"/>
      <c r="BM11" s="97"/>
    </row>
    <row r="12" spans="1:73" ht="15" customHeight="1" x14ac:dyDescent="0.25">
      <c r="A12" s="134"/>
      <c r="B12" s="135"/>
      <c r="C12" s="135"/>
      <c r="D12" s="135"/>
      <c r="E12" s="135"/>
      <c r="F12" s="135"/>
      <c r="G12" s="135"/>
      <c r="H12" s="135"/>
      <c r="I12" s="135"/>
      <c r="J12" s="135"/>
      <c r="K12" s="136"/>
      <c r="L12" s="59" t="str">
        <f>CHOOSE(WEEKDAY(L$13,2),"L","M","M","J","V","S","D")</f>
        <v>J</v>
      </c>
      <c r="M12" s="60" t="str">
        <f t="shared" ref="M12:BM12" si="3">CHOOSE(WEEKDAY(M$13,2),"L","M","M","J","V","S","D")</f>
        <v>V</v>
      </c>
      <c r="N12" s="60" t="str">
        <f t="shared" si="3"/>
        <v>S</v>
      </c>
      <c r="O12" s="60" t="str">
        <f t="shared" si="3"/>
        <v>D</v>
      </c>
      <c r="P12" s="60" t="str">
        <f t="shared" si="3"/>
        <v>L</v>
      </c>
      <c r="Q12" s="60" t="str">
        <f t="shared" si="3"/>
        <v>M</v>
      </c>
      <c r="R12" s="60" t="str">
        <f t="shared" si="3"/>
        <v>M</v>
      </c>
      <c r="S12" s="60" t="str">
        <f t="shared" si="3"/>
        <v>J</v>
      </c>
      <c r="T12" s="60" t="str">
        <f t="shared" si="3"/>
        <v>V</v>
      </c>
      <c r="U12" s="60" t="str">
        <f t="shared" si="3"/>
        <v>S</v>
      </c>
      <c r="V12" s="60" t="str">
        <f t="shared" si="3"/>
        <v>D</v>
      </c>
      <c r="W12" s="60" t="str">
        <f t="shared" si="3"/>
        <v>L</v>
      </c>
      <c r="X12" s="60" t="str">
        <f t="shared" si="3"/>
        <v>M</v>
      </c>
      <c r="Y12" s="60" t="str">
        <f t="shared" si="3"/>
        <v>M</v>
      </c>
      <c r="Z12" s="60" t="str">
        <f t="shared" si="3"/>
        <v>J</v>
      </c>
      <c r="AA12" s="60" t="str">
        <f t="shared" si="3"/>
        <v>V</v>
      </c>
      <c r="AB12" s="60" t="str">
        <f t="shared" si="3"/>
        <v>S</v>
      </c>
      <c r="AC12" s="60" t="str">
        <f t="shared" si="3"/>
        <v>D</v>
      </c>
      <c r="AD12" s="60" t="str">
        <f t="shared" si="3"/>
        <v>L</v>
      </c>
      <c r="AE12" s="60" t="str">
        <f t="shared" si="3"/>
        <v>M</v>
      </c>
      <c r="AF12" s="60" t="str">
        <f t="shared" si="3"/>
        <v>M</v>
      </c>
      <c r="AG12" s="60" t="str">
        <f t="shared" si="3"/>
        <v>J</v>
      </c>
      <c r="AH12" s="60" t="str">
        <f t="shared" si="3"/>
        <v>V</v>
      </c>
      <c r="AI12" s="60" t="str">
        <f t="shared" si="3"/>
        <v>S</v>
      </c>
      <c r="AJ12" s="60" t="str">
        <f t="shared" si="3"/>
        <v>D</v>
      </c>
      <c r="AK12" s="60" t="str">
        <f t="shared" si="3"/>
        <v>L</v>
      </c>
      <c r="AL12" s="60" t="str">
        <f t="shared" si="3"/>
        <v>M</v>
      </c>
      <c r="AM12" s="60" t="str">
        <f t="shared" si="3"/>
        <v>M</v>
      </c>
      <c r="AN12" s="60" t="str">
        <f t="shared" si="3"/>
        <v>J</v>
      </c>
      <c r="AO12" s="60" t="str">
        <f t="shared" si="3"/>
        <v>V</v>
      </c>
      <c r="AP12" s="60" t="str">
        <f t="shared" si="3"/>
        <v>S</v>
      </c>
      <c r="AQ12" s="60" t="str">
        <f t="shared" si="3"/>
        <v>D</v>
      </c>
      <c r="AR12" s="60" t="str">
        <f t="shared" si="3"/>
        <v>L</v>
      </c>
      <c r="AS12" s="60" t="str">
        <f t="shared" si="3"/>
        <v>M</v>
      </c>
      <c r="AT12" s="60" t="str">
        <f t="shared" si="3"/>
        <v>M</v>
      </c>
      <c r="AU12" s="60" t="str">
        <f t="shared" si="3"/>
        <v>J</v>
      </c>
      <c r="AV12" s="60" t="str">
        <f t="shared" si="3"/>
        <v>V</v>
      </c>
      <c r="AW12" s="60" t="str">
        <f t="shared" si="3"/>
        <v>S</v>
      </c>
      <c r="AX12" s="60" t="str">
        <f t="shared" si="3"/>
        <v>D</v>
      </c>
      <c r="AY12" s="60" t="str">
        <f t="shared" si="3"/>
        <v>L</v>
      </c>
      <c r="AZ12" s="60" t="str">
        <f t="shared" si="3"/>
        <v>M</v>
      </c>
      <c r="BA12" s="60" t="str">
        <f t="shared" si="3"/>
        <v>M</v>
      </c>
      <c r="BB12" s="60" t="str">
        <f t="shared" si="3"/>
        <v>J</v>
      </c>
      <c r="BC12" s="60" t="str">
        <f t="shared" si="3"/>
        <v>V</v>
      </c>
      <c r="BD12" s="60" t="str">
        <f t="shared" si="3"/>
        <v>S</v>
      </c>
      <c r="BE12" s="60" t="str">
        <f t="shared" si="3"/>
        <v>D</v>
      </c>
      <c r="BF12" s="60" t="str">
        <f t="shared" si="3"/>
        <v>L</v>
      </c>
      <c r="BG12" s="60" t="str">
        <f t="shared" si="3"/>
        <v>M</v>
      </c>
      <c r="BH12" s="60" t="str">
        <f t="shared" si="3"/>
        <v>M</v>
      </c>
      <c r="BI12" s="60" t="str">
        <f t="shared" si="3"/>
        <v>J</v>
      </c>
      <c r="BJ12" s="60" t="str">
        <f t="shared" si="3"/>
        <v>V</v>
      </c>
      <c r="BK12" s="60" t="str">
        <f t="shared" si="3"/>
        <v>S</v>
      </c>
      <c r="BL12" s="60" t="str">
        <f t="shared" si="3"/>
        <v>D</v>
      </c>
      <c r="BM12" s="61" t="str">
        <f t="shared" si="3"/>
        <v>L</v>
      </c>
      <c r="BN12" s="123" t="s">
        <v>58</v>
      </c>
      <c r="BO12" s="79" t="s">
        <v>55</v>
      </c>
      <c r="BP12" s="80"/>
      <c r="BQ12" s="78" t="s">
        <v>56</v>
      </c>
    </row>
    <row r="13" spans="1:73" ht="15" customHeight="1" thickBot="1" x14ac:dyDescent="0.3">
      <c r="A13" s="52" t="s">
        <v>41</v>
      </c>
      <c r="B13" s="53" t="s">
        <v>54</v>
      </c>
      <c r="C13" s="52" t="s">
        <v>40</v>
      </c>
      <c r="D13" s="53" t="s">
        <v>39</v>
      </c>
      <c r="E13" s="53" t="s">
        <v>45</v>
      </c>
      <c r="F13" s="53" t="s">
        <v>26</v>
      </c>
      <c r="G13" s="53" t="s">
        <v>46</v>
      </c>
      <c r="H13" s="53" t="s">
        <v>25</v>
      </c>
      <c r="I13" s="53" t="s">
        <v>63</v>
      </c>
      <c r="J13" s="53" t="s">
        <v>43</v>
      </c>
      <c r="K13" s="54" t="s">
        <v>47</v>
      </c>
      <c r="L13" s="62">
        <f>_DD+_SD</f>
        <v>43069</v>
      </c>
      <c r="M13" s="63">
        <f>L13+1</f>
        <v>43070</v>
      </c>
      <c r="N13" s="63">
        <f t="shared" ref="N13:BM13" si="4">M13+1</f>
        <v>43071</v>
      </c>
      <c r="O13" s="63">
        <f t="shared" si="4"/>
        <v>43072</v>
      </c>
      <c r="P13" s="63">
        <f t="shared" si="4"/>
        <v>43073</v>
      </c>
      <c r="Q13" s="63">
        <f t="shared" si="4"/>
        <v>43074</v>
      </c>
      <c r="R13" s="63">
        <f t="shared" si="4"/>
        <v>43075</v>
      </c>
      <c r="S13" s="63">
        <f t="shared" si="4"/>
        <v>43076</v>
      </c>
      <c r="T13" s="63">
        <f t="shared" si="4"/>
        <v>43077</v>
      </c>
      <c r="U13" s="63">
        <f t="shared" si="4"/>
        <v>43078</v>
      </c>
      <c r="V13" s="63">
        <f t="shared" si="4"/>
        <v>43079</v>
      </c>
      <c r="W13" s="63">
        <f t="shared" si="4"/>
        <v>43080</v>
      </c>
      <c r="X13" s="63">
        <f t="shared" si="4"/>
        <v>43081</v>
      </c>
      <c r="Y13" s="63">
        <f t="shared" si="4"/>
        <v>43082</v>
      </c>
      <c r="Z13" s="63">
        <f t="shared" si="4"/>
        <v>43083</v>
      </c>
      <c r="AA13" s="63">
        <f t="shared" si="4"/>
        <v>43084</v>
      </c>
      <c r="AB13" s="63">
        <f t="shared" si="4"/>
        <v>43085</v>
      </c>
      <c r="AC13" s="63">
        <f t="shared" si="4"/>
        <v>43086</v>
      </c>
      <c r="AD13" s="63">
        <f t="shared" si="4"/>
        <v>43087</v>
      </c>
      <c r="AE13" s="63">
        <f t="shared" si="4"/>
        <v>43088</v>
      </c>
      <c r="AF13" s="63">
        <f t="shared" si="4"/>
        <v>43089</v>
      </c>
      <c r="AG13" s="63">
        <f t="shared" si="4"/>
        <v>43090</v>
      </c>
      <c r="AH13" s="63">
        <f t="shared" si="4"/>
        <v>43091</v>
      </c>
      <c r="AI13" s="63">
        <f t="shared" si="4"/>
        <v>43092</v>
      </c>
      <c r="AJ13" s="63">
        <f t="shared" si="4"/>
        <v>43093</v>
      </c>
      <c r="AK13" s="63">
        <f t="shared" si="4"/>
        <v>43094</v>
      </c>
      <c r="AL13" s="63">
        <f t="shared" si="4"/>
        <v>43095</v>
      </c>
      <c r="AM13" s="63">
        <f t="shared" si="4"/>
        <v>43096</v>
      </c>
      <c r="AN13" s="63">
        <f t="shared" si="4"/>
        <v>43097</v>
      </c>
      <c r="AO13" s="63">
        <f t="shared" si="4"/>
        <v>43098</v>
      </c>
      <c r="AP13" s="63">
        <f t="shared" si="4"/>
        <v>43099</v>
      </c>
      <c r="AQ13" s="63">
        <f t="shared" si="4"/>
        <v>43100</v>
      </c>
      <c r="AR13" s="63">
        <f t="shared" si="4"/>
        <v>43101</v>
      </c>
      <c r="AS13" s="63">
        <f t="shared" si="4"/>
        <v>43102</v>
      </c>
      <c r="AT13" s="63">
        <f t="shared" si="4"/>
        <v>43103</v>
      </c>
      <c r="AU13" s="63">
        <f t="shared" si="4"/>
        <v>43104</v>
      </c>
      <c r="AV13" s="63">
        <f t="shared" si="4"/>
        <v>43105</v>
      </c>
      <c r="AW13" s="63">
        <f t="shared" si="4"/>
        <v>43106</v>
      </c>
      <c r="AX13" s="63">
        <f t="shared" si="4"/>
        <v>43107</v>
      </c>
      <c r="AY13" s="63">
        <f t="shared" si="4"/>
        <v>43108</v>
      </c>
      <c r="AZ13" s="63">
        <f t="shared" si="4"/>
        <v>43109</v>
      </c>
      <c r="BA13" s="63">
        <f t="shared" si="4"/>
        <v>43110</v>
      </c>
      <c r="BB13" s="63">
        <f t="shared" si="4"/>
        <v>43111</v>
      </c>
      <c r="BC13" s="63">
        <f t="shared" si="4"/>
        <v>43112</v>
      </c>
      <c r="BD13" s="63">
        <f t="shared" si="4"/>
        <v>43113</v>
      </c>
      <c r="BE13" s="63">
        <f t="shared" si="4"/>
        <v>43114</v>
      </c>
      <c r="BF13" s="63">
        <f t="shared" si="4"/>
        <v>43115</v>
      </c>
      <c r="BG13" s="63">
        <f t="shared" si="4"/>
        <v>43116</v>
      </c>
      <c r="BH13" s="63">
        <f t="shared" si="4"/>
        <v>43117</v>
      </c>
      <c r="BI13" s="63">
        <f t="shared" si="4"/>
        <v>43118</v>
      </c>
      <c r="BJ13" s="63">
        <f t="shared" si="4"/>
        <v>43119</v>
      </c>
      <c r="BK13" s="63">
        <f t="shared" si="4"/>
        <v>43120</v>
      </c>
      <c r="BL13" s="63">
        <f t="shared" si="4"/>
        <v>43121</v>
      </c>
      <c r="BM13" s="64">
        <f t="shared" si="4"/>
        <v>43122</v>
      </c>
      <c r="BN13" s="124"/>
      <c r="BO13" s="81"/>
      <c r="BP13" s="82">
        <f ca="1">COUNTA(BO:BO)-1</f>
        <v>21</v>
      </c>
      <c r="BQ13" s="78" t="s">
        <v>57</v>
      </c>
      <c r="BR13" s="78" t="s">
        <v>61</v>
      </c>
      <c r="BS13" s="78" t="s">
        <v>61</v>
      </c>
      <c r="BT13" s="78" t="s">
        <v>62</v>
      </c>
      <c r="BU13" s="78" t="s">
        <v>64</v>
      </c>
    </row>
    <row r="14" spans="1:73" ht="15" customHeight="1" x14ac:dyDescent="0.25">
      <c r="A14" s="66" t="s">
        <v>72</v>
      </c>
      <c r="B14" s="77">
        <f ca="1">IFERROR(IF($A14&lt;&gt;"",
SUM(INDIRECT("H"&amp;INDEX(Les_Réf_Projets,MATCH(COUNTA($A$13:$A14)-1,Les_Projets,0),2)&amp;":H"&amp;INDEX(Les_Réf_Projets,MATCH(COUNTA($A$13:$A14)-1,Les_Projets,0)+1,2)))/(INDEX(Les_Réf_Projets,MATCH(COUNTA($A$13:$A14)-1,Les_Projets,0)+1,2)-INDEX(Les_Réf_Projets,MATCH(COUNTA($A$13:$A14)-1,Les_Projets,0),2)+1),
""),
"")</f>
        <v>0</v>
      </c>
      <c r="C14" s="65"/>
      <c r="D14" s="66"/>
      <c r="E14" s="67"/>
      <c r="F14" s="68"/>
      <c r="G14" s="67"/>
      <c r="H14" s="68"/>
      <c r="I14" s="69"/>
      <c r="J14" s="69"/>
      <c r="K14" s="69"/>
      <c r="L14" s="1"/>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c r="AO14" s="2"/>
      <c r="AP14" s="2"/>
      <c r="AQ14" s="2"/>
      <c r="AR14" s="2"/>
      <c r="AS14" s="2"/>
      <c r="AT14" s="2"/>
      <c r="AU14" s="2"/>
      <c r="AV14" s="2"/>
      <c r="AW14" s="2"/>
      <c r="AX14" s="2"/>
      <c r="AY14" s="2"/>
      <c r="AZ14" s="2"/>
      <c r="BA14" s="2"/>
      <c r="BB14" s="2"/>
      <c r="BC14" s="2"/>
      <c r="BD14" s="2"/>
      <c r="BE14" s="2"/>
      <c r="BF14" s="2"/>
      <c r="BG14" s="2"/>
      <c r="BH14" s="2"/>
      <c r="BI14" s="2"/>
      <c r="BJ14" s="2"/>
      <c r="BK14" s="2"/>
      <c r="BL14" s="2"/>
      <c r="BM14" s="3"/>
      <c r="BN14" s="51"/>
      <c r="BO14" s="50">
        <f ca="1">IF(INDIRECT("A"&amp;ROW())&lt;&gt;"",INDIRECT("BO"&amp;ROW()-1)+1,INDIRECT("BO"&amp;ROW()-1))</f>
        <v>1</v>
      </c>
      <c r="BP14" s="50">
        <f t="shared" ref="BP14:BP33" ca="1" si="5">IF(MOD(ROW(),2)=0,IF(SMALL(BO$13:BO$33,COUNTIF(BO$13:BO$33,"&lt;"&amp;(ROW()-12)/2)+1)=MAX(INDIRECT("BP13:BP"&amp;ROW()-1)),"",SMALL(BO$13:BO$33,COUNTIF(BO$13:BO$33,"&lt;"&amp;(ROW()-12)/2)+1)),"")</f>
        <v>1</v>
      </c>
      <c r="BQ14" s="50">
        <f t="array" aca="1" ref="BQ14" ca="1">IF(MOD(ROW(),2)=0,SMALL(IF(INDIRECT("$A$14"):$A$953="",999,ROW(INDIRECT("$A$14"):$A$953)),BP14)+1,SMALL(IF(OFFSET($C$1,BU14,,999,)&lt;&gt;"",999,ROW(OFFSET($C$1,BU14,,999,))),1)-1)</f>
        <v>15</v>
      </c>
      <c r="BR14" s="50" t="b">
        <v>0</v>
      </c>
      <c r="BS14" s="50" t="b">
        <v>0</v>
      </c>
      <c r="BT14" s="50" t="b">
        <f t="shared" ref="BT14:BT20" ca="1" si="6">AND($BR14,$B14=100)</f>
        <v>0</v>
      </c>
      <c r="BU14" s="50" t="e">
        <f t="shared" ref="BU14:BU33" ca="1" si="7">INDIRECT("BQ"&amp;ROW()-1)-1</f>
        <v>#VALUE!</v>
      </c>
    </row>
    <row r="15" spans="1:73" ht="15" customHeight="1" x14ac:dyDescent="0.25">
      <c r="A15" s="66"/>
      <c r="B15" s="77" t="str">
        <f ca="1">IFERROR(IF($A15&lt;&gt;"",
SUM(INDIRECT("H"&amp;INDEX(Les_Réf_Projets,MATCH(COUNTA($A$13:$A15)-1,Les_Projets,0),2)&amp;":H"&amp;INDEX(Les_Réf_Projets,MATCH(COUNTA($A$13:$A15)-1,Les_Projets,0)+1,2)))/(INDEX(Les_Réf_Projets,MATCH(COUNTA($A$13:$A15)-1,Les_Projets,0)+1,2)-INDEX(Les_Réf_Projets,MATCH(COUNTA($A$13:$A15)-1,Les_Projets,0),2)+1),
""),
"")</f>
        <v/>
      </c>
      <c r="C15" s="65" t="s">
        <v>73</v>
      </c>
      <c r="D15" s="66" t="s">
        <v>29</v>
      </c>
      <c r="E15" s="67">
        <f>IF($K$15,WORKDAY(DATE(2017,9,28)-1,1,_2007),DATE(2017,9,28))</f>
        <v>43006</v>
      </c>
      <c r="F15" s="68">
        <v>10</v>
      </c>
      <c r="G15" s="67">
        <f>IF($K$15,WORKDAY($E$15,$F$15-1,_2007),$E$15+$F$15-1)</f>
        <v>43019</v>
      </c>
      <c r="H15" s="68"/>
      <c r="I15" s="69">
        <v>3</v>
      </c>
      <c r="J15" s="69" t="s">
        <v>68</v>
      </c>
      <c r="K15" s="69" t="b">
        <v>1</v>
      </c>
      <c r="L15" s="1"/>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c r="BJ15" s="2"/>
      <c r="BK15" s="2"/>
      <c r="BL15" s="2"/>
      <c r="BM15" s="3"/>
      <c r="BN15" s="51">
        <f>E15+((H15/100)*(G15-E15))</f>
        <v>43006</v>
      </c>
      <c r="BO15" s="50">
        <f t="shared" ref="BO15:BO17" ca="1" si="8">IF(INDIRECT("A"&amp;ROW())&lt;&gt;"",INDIRECT("BO"&amp;ROW()-1)+1,INDIRECT("BO"&amp;ROW()-1))</f>
        <v>1</v>
      </c>
      <c r="BP15" s="50" t="str">
        <f t="shared" ca="1" si="5"/>
        <v/>
      </c>
      <c r="BQ15" s="50">
        <f t="array" aca="1" ref="BQ15" ca="1">IF(MOD(ROW(),2)=0,SMALL(IF(INDIRECT("$A$14"):$A$953="",999,ROW(INDIRECT("$A$14"):$A$953)),BP15)+1,SMALL(IF(OFFSET($C$1,BU15,,999,)&lt;&gt;"",999,ROW(OFFSET($C$1,BU15,,999,))),1)-1)</f>
        <v>15</v>
      </c>
      <c r="BR15" s="50" t="b">
        <v>0</v>
      </c>
      <c r="BS15" s="50" t="b">
        <v>0</v>
      </c>
      <c r="BT15" s="50" t="b">
        <f t="shared" ca="1" si="6"/>
        <v>0</v>
      </c>
      <c r="BU15" s="50">
        <f t="shared" ca="1" si="7"/>
        <v>14</v>
      </c>
    </row>
    <row r="16" spans="1:73" ht="15" customHeight="1" x14ac:dyDescent="0.25">
      <c r="A16" s="66"/>
      <c r="B16" s="77" t="str">
        <f ca="1">IFERROR(IF($A16&lt;&gt;"",
SUM(INDIRECT("H"&amp;INDEX(Les_Réf_Projets,MATCH(COUNTA($A$13:$A16)-1,Les_Projets,0),2)&amp;":H"&amp;INDEX(Les_Réf_Projets,MATCH(COUNTA($A$13:$A16)-1,Les_Projets,0)+1,2)))/(INDEX(Les_Réf_Projets,MATCH(COUNTA($A$13:$A16)-1,Les_Projets,0)+1,2)-INDEX(Les_Réf_Projets,MATCH(COUNTA($A$13:$A16)-1,Les_Projets,0),2)+1),
""),
"")</f>
        <v/>
      </c>
      <c r="C16" s="65"/>
      <c r="D16" s="70"/>
      <c r="E16" s="67"/>
      <c r="F16" s="68"/>
      <c r="G16" s="67"/>
      <c r="H16" s="68"/>
      <c r="I16" s="69"/>
      <c r="J16" s="69"/>
      <c r="K16" s="69"/>
      <c r="L16" s="1"/>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c r="BJ16" s="2"/>
      <c r="BK16" s="2"/>
      <c r="BL16" s="2"/>
      <c r="BM16" s="3"/>
      <c r="BN16" s="51"/>
      <c r="BO16" s="50">
        <f t="shared" ca="1" si="8"/>
        <v>1</v>
      </c>
      <c r="BP16" s="50" t="e">
        <f t="shared" ca="1" si="5"/>
        <v>#NUM!</v>
      </c>
      <c r="BQ16" s="50" t="e">
        <f t="array" aca="1" ref="BQ16" ca="1">IF(MOD(ROW(),2)=0,SMALL(IF(INDIRECT("$A$14"):$A$953="",999,ROW(INDIRECT("$A$14"):$A$953)),BP16)+1,SMALL(IF(OFFSET($C$1,BU16,,999,)&lt;&gt;"",999,ROW(OFFSET($C$1,BU16,,999,))),1)-1)</f>
        <v>#NUM!</v>
      </c>
      <c r="BR16" s="50" t="b">
        <v>0</v>
      </c>
      <c r="BS16" s="50" t="b">
        <v>0</v>
      </c>
      <c r="BT16" s="50" t="b">
        <f t="shared" ca="1" si="6"/>
        <v>0</v>
      </c>
      <c r="BU16" s="50">
        <f t="shared" ca="1" si="7"/>
        <v>14</v>
      </c>
    </row>
    <row r="17" spans="1:73" ht="15" customHeight="1" x14ac:dyDescent="0.25">
      <c r="A17" s="66"/>
      <c r="B17" s="77" t="str">
        <f ca="1">IFERROR(IF($A17&lt;&gt;"",
SUM(INDIRECT("H"&amp;INDEX(Les_Réf_Projets,MATCH(COUNTA($A$13:$A17)-1,Les_Projets,0),2)&amp;":H"&amp;INDEX(Les_Réf_Projets,MATCH(COUNTA($A$13:$A17)-1,Les_Projets,0)+1,2)))/(INDEX(Les_Réf_Projets,MATCH(COUNTA($A$13:$A17)-1,Les_Projets,0)+1,2)-INDEX(Les_Réf_Projets,MATCH(COUNTA($A$13:$A17)-1,Les_Projets,0),2)+1),
""),
"")</f>
        <v/>
      </c>
      <c r="C17" s="65"/>
      <c r="D17" s="66"/>
      <c r="E17" s="67"/>
      <c r="F17" s="68"/>
      <c r="G17" s="67"/>
      <c r="H17" s="68"/>
      <c r="I17" s="69"/>
      <c r="J17" s="69"/>
      <c r="K17" s="69"/>
      <c r="L17" s="1"/>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c r="BJ17" s="2"/>
      <c r="BK17" s="2"/>
      <c r="BL17" s="2"/>
      <c r="BM17" s="3"/>
      <c r="BN17" s="51"/>
      <c r="BO17" s="50">
        <f t="shared" ca="1" si="8"/>
        <v>1</v>
      </c>
      <c r="BP17" s="50" t="str">
        <f t="shared" ca="1" si="5"/>
        <v/>
      </c>
      <c r="BQ17" s="50" t="e">
        <f t="array" aca="1" ref="BQ17" ca="1">IF(MOD(ROW(),2)=0,SMALL(IF(INDIRECT("$A$14"):$A$953="",999,ROW(INDIRECT("$A$14"):$A$953)),BP17)+1,SMALL(IF(OFFSET($C$1,BU17,,999,)&lt;&gt;"",999,ROW(OFFSET($C$1,BU17,,999,))),1)-1)</f>
        <v>#NUM!</v>
      </c>
      <c r="BR17" s="50" t="b">
        <v>0</v>
      </c>
      <c r="BS17" s="50" t="b">
        <v>0</v>
      </c>
      <c r="BT17" s="50" t="b">
        <f t="shared" ca="1" si="6"/>
        <v>0</v>
      </c>
      <c r="BU17" s="50" t="e">
        <f t="shared" ca="1" si="7"/>
        <v>#NUM!</v>
      </c>
    </row>
    <row r="18" spans="1:73" ht="15" customHeight="1" x14ac:dyDescent="0.25">
      <c r="A18" s="66"/>
      <c r="B18" s="77" t="str">
        <f ca="1">IFERROR(IF($A18&lt;&gt;"",
SUM(INDIRECT("H"&amp;INDEX(Les_Réf_Projets,MATCH(COUNTA($A$13:$A18)-1,Les_Projets,0),2)&amp;":H"&amp;INDEX(Les_Réf_Projets,MATCH(COUNTA($A$13:$A18)-1,Les_Projets,0)+1,2)))/(INDEX(Les_Réf_Projets,MATCH(COUNTA($A$13:$A18)-1,Les_Projets,0)+1,2)-INDEX(Les_Réf_Projets,MATCH(COUNTA($A$13:$A18)-1,Les_Projets,0),2)+1),
""),
"")</f>
        <v/>
      </c>
      <c r="C18" s="65"/>
      <c r="D18" s="66"/>
      <c r="E18" s="67"/>
      <c r="F18" s="68"/>
      <c r="G18" s="67"/>
      <c r="H18" s="68"/>
      <c r="I18" s="69"/>
      <c r="J18" s="69"/>
      <c r="K18" s="69"/>
      <c r="L18" s="1"/>
      <c r="M18" s="2"/>
      <c r="N18" s="2"/>
      <c r="O18" s="2"/>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c r="BJ18" s="2"/>
      <c r="BK18" s="2"/>
      <c r="BL18" s="2"/>
      <c r="BM18" s="3"/>
      <c r="BN18" s="51"/>
      <c r="BO18" s="50">
        <f ca="1">IF(INDIRECT("A"&amp;ROW())&lt;&gt;"",INDIRECT("BO"&amp;ROW()-1)+1,INDIRECT("BO"&amp;ROW()-1))</f>
        <v>1</v>
      </c>
      <c r="BP18" s="50" t="e">
        <f t="shared" ca="1" si="5"/>
        <v>#NUM!</v>
      </c>
      <c r="BQ18" s="50" t="e">
        <f t="array" aca="1" ref="BQ18" ca="1">IF(MOD(ROW(),2)=0,SMALL(IF(INDIRECT("$A$14"):$A$953="",999,ROW(INDIRECT("$A$14"):$A$953)),BP18)+1,SMALL(IF(OFFSET($C$1,BU18,,999,)&lt;&gt;"",999,ROW(OFFSET($C$1,BU18,,999,))),1)-1)</f>
        <v>#NUM!</v>
      </c>
      <c r="BR18" s="50" t="b">
        <v>0</v>
      </c>
      <c r="BS18" s="50" t="b">
        <v>0</v>
      </c>
      <c r="BT18" s="50" t="b">
        <f t="shared" ca="1" si="6"/>
        <v>0</v>
      </c>
      <c r="BU18" s="50" t="e">
        <f t="shared" ca="1" si="7"/>
        <v>#NUM!</v>
      </c>
    </row>
    <row r="19" spans="1:73" ht="15" customHeight="1" x14ac:dyDescent="0.25">
      <c r="A19" s="66"/>
      <c r="B19" s="77" t="str">
        <f ca="1">IFERROR(IF($A19&lt;&gt;"",
SUM(INDIRECT("H"&amp;INDEX(Les_Réf_Projets,MATCH(COUNTA($A$13:$A19)-1,Les_Projets,0),2)&amp;":H"&amp;INDEX(Les_Réf_Projets,MATCH(COUNTA($A$13:$A19)-1,Les_Projets,0)+1,2)))/(INDEX(Les_Réf_Projets,MATCH(COUNTA($A$13:$A19)-1,Les_Projets,0)+1,2)-INDEX(Les_Réf_Projets,MATCH(COUNTA($A$13:$A19)-1,Les_Projets,0),2)+1),
""),
"")</f>
        <v/>
      </c>
      <c r="C19" s="65"/>
      <c r="D19" s="66"/>
      <c r="E19" s="67"/>
      <c r="F19" s="68"/>
      <c r="G19" s="67"/>
      <c r="H19" s="68"/>
      <c r="I19" s="69"/>
      <c r="J19" s="69"/>
      <c r="K19" s="69"/>
      <c r="L19" s="1"/>
      <c r="M19" s="2"/>
      <c r="N19" s="2"/>
      <c r="O19" s="2"/>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c r="BJ19" s="2"/>
      <c r="BK19" s="2"/>
      <c r="BL19" s="2"/>
      <c r="BM19" s="3"/>
      <c r="BN19" s="51"/>
      <c r="BO19" s="50">
        <f t="shared" ref="BO19:BO33" ca="1" si="9">IF(INDIRECT("A"&amp;ROW())&lt;&gt;"",INDIRECT("BO"&amp;ROW()-1)+1,INDIRECT("BO"&amp;ROW()-1))</f>
        <v>1</v>
      </c>
      <c r="BP19" s="50" t="str">
        <f t="shared" ca="1" si="5"/>
        <v/>
      </c>
      <c r="BQ19" s="50" t="e">
        <f t="array" aca="1" ref="BQ19" ca="1">IF(MOD(ROW(),2)=0,SMALL(IF(INDIRECT("$A$14"):$A$953="",999,ROW(INDIRECT("$A$14"):$A$953)),BP19)+1,SMALL(IF(OFFSET($C$1,BU19,,999,)&lt;&gt;"",999,ROW(OFFSET($C$1,BU19,,999,))),1)-1)</f>
        <v>#NUM!</v>
      </c>
      <c r="BR19" s="50" t="b">
        <v>0</v>
      </c>
      <c r="BS19" s="50" t="b">
        <v>0</v>
      </c>
      <c r="BT19" s="50" t="b">
        <f t="shared" ca="1" si="6"/>
        <v>0</v>
      </c>
      <c r="BU19" s="50" t="e">
        <f t="shared" ca="1" si="7"/>
        <v>#NUM!</v>
      </c>
    </row>
    <row r="20" spans="1:73" ht="15" customHeight="1" x14ac:dyDescent="0.25">
      <c r="A20" s="66"/>
      <c r="B20" s="77" t="str">
        <f ca="1">IFERROR(IF($A20&lt;&gt;"",
SUM(INDIRECT("H"&amp;INDEX(Les_Réf_Projets,MATCH(COUNTA($A$13:$A20)-1,Les_Projets,0),2)&amp;":H"&amp;INDEX(Les_Réf_Projets,MATCH(COUNTA($A$13:$A20)-1,Les_Projets,0)+1,2)))/(INDEX(Les_Réf_Projets,MATCH(COUNTA($A$13:$A20)-1,Les_Projets,0)+1,2)-INDEX(Les_Réf_Projets,MATCH(COUNTA($A$13:$A20)-1,Les_Projets,0),2)+1),
""),
"")</f>
        <v/>
      </c>
      <c r="C20" s="65"/>
      <c r="D20" s="66"/>
      <c r="E20" s="67"/>
      <c r="F20" s="68"/>
      <c r="G20" s="67"/>
      <c r="H20" s="68"/>
      <c r="I20" s="69"/>
      <c r="J20" s="69"/>
      <c r="K20" s="69"/>
      <c r="L20" s="1"/>
      <c r="M20" s="2"/>
      <c r="N20" s="2"/>
      <c r="O20" s="2"/>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c r="BJ20" s="2"/>
      <c r="BK20" s="2"/>
      <c r="BL20" s="2"/>
      <c r="BM20" s="3"/>
      <c r="BN20" s="51"/>
      <c r="BO20" s="50">
        <f t="shared" ca="1" si="9"/>
        <v>1</v>
      </c>
      <c r="BP20" s="50" t="e">
        <f t="shared" ca="1" si="5"/>
        <v>#NUM!</v>
      </c>
      <c r="BQ20" s="50" t="e">
        <f t="array" aca="1" ref="BQ20" ca="1">IF(MOD(ROW(),2)=0,SMALL(IF(INDIRECT("$A$14"):$A$953="",999,ROW(INDIRECT("$A$14"):$A$953)),BP20)+1,SMALL(IF(OFFSET($C$1,BU20,,999,)&lt;&gt;"",999,ROW(OFFSET($C$1,BU20,,999,))),1)-1)</f>
        <v>#NUM!</v>
      </c>
      <c r="BR20" s="50" t="b">
        <v>0</v>
      </c>
      <c r="BS20" s="50" t="b">
        <v>0</v>
      </c>
      <c r="BT20" s="50" t="b">
        <f t="shared" ca="1" si="6"/>
        <v>0</v>
      </c>
      <c r="BU20" s="50" t="e">
        <f t="shared" ca="1" si="7"/>
        <v>#NUM!</v>
      </c>
    </row>
    <row r="21" spans="1:73" ht="15" customHeight="1" x14ac:dyDescent="0.25">
      <c r="A21" s="71"/>
      <c r="B21" s="72" t="str">
        <f ca="1">IFERROR(IF($A21&lt;&gt;"",
SUM(INDIRECT("H"&amp;INDEX(Les_Réf_Projets,MATCH(COUNTA($A$13:$A21)-1,Les_Projets,0),2)&amp;":H"&amp;INDEX(Les_Réf_Projets,MATCH(COUNTA($A$13:$A21)-1,Les_Projets,0)+1,2)))/(INDEX(Les_Réf_Projets,MATCH(COUNTA($A$13:$A21)-1,Les_Projets,0)+1,2)-INDEX(Les_Réf_Projets,MATCH(COUNTA($A$13:$A21)-1,Les_Projets,0),2)+1),
""),
"")</f>
        <v/>
      </c>
      <c r="C21" s="73"/>
      <c r="D21" s="71"/>
      <c r="E21" s="74"/>
      <c r="F21" s="75"/>
      <c r="G21" s="74"/>
      <c r="H21" s="75"/>
      <c r="I21" s="76"/>
      <c r="J21" s="76"/>
      <c r="K21" s="76"/>
      <c r="L21" s="34"/>
      <c r="M21" s="35"/>
      <c r="N21" s="35"/>
      <c r="O21" s="35"/>
      <c r="P21" s="35"/>
      <c r="Q21" s="35"/>
      <c r="R21" s="35"/>
      <c r="S21" s="35"/>
      <c r="T21" s="35"/>
      <c r="U21" s="35"/>
      <c r="V21" s="35"/>
      <c r="W21" s="35"/>
      <c r="X21" s="35"/>
      <c r="Y21" s="35"/>
      <c r="Z21" s="35"/>
      <c r="AA21" s="35"/>
      <c r="AB21" s="35"/>
      <c r="AC21" s="35"/>
      <c r="AD21" s="35"/>
      <c r="AE21" s="35"/>
      <c r="AF21" s="35"/>
      <c r="AG21" s="35"/>
      <c r="AH21" s="35"/>
      <c r="AI21" s="35"/>
      <c r="AJ21" s="35"/>
      <c r="AK21" s="35"/>
      <c r="AL21" s="35"/>
      <c r="AM21" s="35"/>
      <c r="AN21" s="35"/>
      <c r="AO21" s="35"/>
      <c r="AP21" s="35"/>
      <c r="AQ21" s="35"/>
      <c r="AR21" s="35"/>
      <c r="AS21" s="35"/>
      <c r="AT21" s="35"/>
      <c r="AU21" s="35"/>
      <c r="AV21" s="35"/>
      <c r="AW21" s="35"/>
      <c r="AX21" s="35"/>
      <c r="AY21" s="35"/>
      <c r="AZ21" s="35"/>
      <c r="BA21" s="35"/>
      <c r="BB21" s="35"/>
      <c r="BC21" s="35"/>
      <c r="BD21" s="35"/>
      <c r="BE21" s="35"/>
      <c r="BF21" s="35"/>
      <c r="BG21" s="35"/>
      <c r="BH21" s="35"/>
      <c r="BI21" s="35"/>
      <c r="BJ21" s="35"/>
      <c r="BK21" s="35"/>
      <c r="BL21" s="35"/>
      <c r="BM21" s="36"/>
      <c r="BN21" s="51"/>
      <c r="BO21" s="50">
        <f t="shared" ca="1" si="9"/>
        <v>1</v>
      </c>
      <c r="BP21" s="50" t="str">
        <f t="shared" ca="1" si="5"/>
        <v/>
      </c>
      <c r="BQ21" s="50" t="e">
        <f t="array" aca="1" ref="BQ21" ca="1">IF(MOD(ROW(),2)=0,SMALL(IF(INDIRECT("$A$14"):$A$953="",999,ROW(INDIRECT("$A$14"):$A$953)),BP21)+1,SMALL(IF(OFFSET($C$1,BU21,,999,)&lt;&gt;"",999,ROW(OFFSET($C$1,BU21,,999,))),1)-1)</f>
        <v>#NUM!</v>
      </c>
      <c r="BR21" s="50" t="b">
        <v>0</v>
      </c>
      <c r="BS21" s="50" t="b">
        <v>0</v>
      </c>
      <c r="BT21" s="50" t="b">
        <f ca="1">AND($BR21,$B21=100)</f>
        <v>0</v>
      </c>
      <c r="BU21" s="50" t="e">
        <f t="shared" ca="1" si="7"/>
        <v>#NUM!</v>
      </c>
    </row>
    <row r="22" spans="1:73" ht="15" customHeight="1" x14ac:dyDescent="0.25">
      <c r="A22" s="66"/>
      <c r="B22" s="77" t="str">
        <f ca="1">IFERROR(IF($A22&lt;&gt;"",
SUM(INDIRECT("H"&amp;INDEX(Les_Réf_Projets,MATCH(COUNTA($A$13:$A33)-1,Les_Projets,0),2)&amp;":H"&amp;INDEX(Les_Réf_Projets,MATCH(COUNTA($A$13:$A33)-1,Les_Projets,0)+1,2)))/(INDEX(Les_Réf_Projets,MATCH(COUNTA($A$13:$A33)-1,Les_Projets,0)+1,2)-INDEX(Les_Réf_Projets,MATCH(COUNTA($A$13:$A33)-1,Les_Projets,0),2)+1),
""),
"")</f>
        <v/>
      </c>
      <c r="C22" s="65"/>
      <c r="D22" s="66"/>
      <c r="E22" s="67"/>
      <c r="F22" s="68"/>
      <c r="G22" s="67"/>
      <c r="H22" s="68"/>
      <c r="I22" s="69"/>
      <c r="J22" s="69"/>
      <c r="K22" s="69"/>
      <c r="L22" s="1"/>
      <c r="M22" s="2"/>
      <c r="N22" s="2"/>
      <c r="O22" s="2"/>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c r="BJ22" s="2"/>
      <c r="BK22" s="2"/>
      <c r="BL22" s="2"/>
      <c r="BM22" s="3"/>
      <c r="BN22" s="51"/>
      <c r="BO22" s="50">
        <f t="shared" ca="1" si="9"/>
        <v>1</v>
      </c>
      <c r="BP22" s="50" t="e">
        <f t="shared" ca="1" si="5"/>
        <v>#NUM!</v>
      </c>
      <c r="BQ22" s="50" t="e">
        <f t="array" aca="1" ref="BQ22" ca="1">IF(MOD(ROW(),2)=0,SMALL(IF(INDIRECT("$A$14"):$A$953="",999,ROW(INDIRECT("$A$14"):$A$953)),BP22)+1,SMALL(IF(OFFSET($C$1,BU22,,999,)&lt;&gt;"",999,ROW(OFFSET($C$1,BU22,,999,))),1)-1)</f>
        <v>#NUM!</v>
      </c>
      <c r="BR22" s="50" t="b">
        <v>0</v>
      </c>
      <c r="BS22" s="50" t="b">
        <v>0</v>
      </c>
      <c r="BT22" s="50" t="b">
        <f ca="1">AND($BR22,$B22=100)</f>
        <v>0</v>
      </c>
      <c r="BU22" s="50" t="e">
        <f t="shared" ca="1" si="7"/>
        <v>#NUM!</v>
      </c>
    </row>
    <row r="23" spans="1:73" ht="15" customHeight="1" x14ac:dyDescent="0.25">
      <c r="A23" s="66"/>
      <c r="B23" s="77" t="str">
        <f ca="1">IFERROR(IF($A23&lt;&gt;"",
SUM(INDIRECT("H"&amp;INDEX(Les_Réf_Projets,MATCH(COUNTA($A$13:$A25)-1,Les_Projets,0),2)&amp;":H"&amp;INDEX(Les_Réf_Projets,MATCH(COUNTA($A$13:$A25)-1,Les_Projets,0)+1,2)))/(INDEX(Les_Réf_Projets,MATCH(COUNTA($A$13:$A25)-1,Les_Projets,0)+1,2)-INDEX(Les_Réf_Projets,MATCH(COUNTA($A$13:$A25)-1,Les_Projets,0),2)+1),
""),
"")</f>
        <v/>
      </c>
      <c r="C23" s="65"/>
      <c r="D23" s="66"/>
      <c r="E23" s="67"/>
      <c r="F23" s="68"/>
      <c r="G23" s="67"/>
      <c r="H23" s="68"/>
      <c r="I23" s="69"/>
      <c r="J23" s="69"/>
      <c r="K23" s="69"/>
      <c r="L23" s="1"/>
      <c r="M23" s="2"/>
      <c r="N23" s="2"/>
      <c r="O23" s="2"/>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c r="BJ23" s="2"/>
      <c r="BK23" s="2"/>
      <c r="BL23" s="2"/>
      <c r="BM23" s="3"/>
      <c r="BN23" s="51"/>
      <c r="BO23" s="50">
        <f t="shared" ca="1" si="9"/>
        <v>1</v>
      </c>
      <c r="BP23" s="50" t="str">
        <f t="shared" ca="1" si="5"/>
        <v/>
      </c>
      <c r="BQ23" s="50" t="e">
        <f t="array" aca="1" ref="BQ23" ca="1">IF(MOD(ROW(),2)=0,SMALL(IF(INDIRECT("$A$14"):$A$953="",999,ROW(INDIRECT("$A$14"):$A$953)),BP23)+1,SMALL(IF(OFFSET($C$1,BU23,,999,)&lt;&gt;"",999,ROW(OFFSET($C$1,BU23,,999,))),1)-1)</f>
        <v>#NUM!</v>
      </c>
      <c r="BR23" s="50" t="b">
        <v>0</v>
      </c>
      <c r="BS23" s="50" t="b">
        <v>0</v>
      </c>
      <c r="BT23" s="50" t="b">
        <f ca="1">AND($BR23,$B23=100)</f>
        <v>0</v>
      </c>
      <c r="BU23" s="50" t="e">
        <f t="shared" ca="1" si="7"/>
        <v>#NUM!</v>
      </c>
    </row>
    <row r="24" spans="1:73" ht="15" customHeight="1" x14ac:dyDescent="0.25">
      <c r="A24" s="66"/>
      <c r="B24" s="77" t="str">
        <f ca="1">IFERROR(IF($A24&lt;&gt;"",
SUM(INDIRECT("H"&amp;INDEX(Les_Réf_Projets,MATCH(COUNTA($A$13:$A24)-1,Les_Projets,0),2)&amp;":H"&amp;INDEX(Les_Réf_Projets,MATCH(COUNTA($A$13:$A24)-1,Les_Projets,0)+1,2)))/(INDEX(Les_Réf_Projets,MATCH(COUNTA($A$13:$A24)-1,Les_Projets,0)+1,2)-INDEX(Les_Réf_Projets,MATCH(COUNTA($A$13:$A24)-1,Les_Projets,0),2)+1),
""),
"")</f>
        <v/>
      </c>
      <c r="C24" s="65"/>
      <c r="D24" s="66"/>
      <c r="E24" s="67"/>
      <c r="F24" s="68"/>
      <c r="G24" s="67"/>
      <c r="H24" s="68"/>
      <c r="I24" s="69"/>
      <c r="J24" s="69"/>
      <c r="K24" s="69"/>
      <c r="L24" s="1"/>
      <c r="M24" s="2"/>
      <c r="N24" s="2"/>
      <c r="O24" s="2"/>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c r="BJ24" s="2"/>
      <c r="BK24" s="2"/>
      <c r="BL24" s="2"/>
      <c r="BM24" s="3"/>
      <c r="BN24" s="51"/>
      <c r="BO24" s="50">
        <f t="shared" ca="1" si="9"/>
        <v>1</v>
      </c>
      <c r="BP24" s="50" t="e">
        <f t="shared" ca="1" si="5"/>
        <v>#NUM!</v>
      </c>
      <c r="BQ24" s="50" t="e">
        <f t="array" aca="1" ref="BQ24" ca="1">IF(MOD(ROW(),2)=0,SMALL(IF(INDIRECT("$A$14"):$A$953="",999,ROW(INDIRECT("$A$14"):$A$953)),BP24)+1,SMALL(IF(OFFSET($C$1,BU24,,999,)&lt;&gt;"",999,ROW(OFFSET($C$1,BU24,,999,))),1)-1)</f>
        <v>#NUM!</v>
      </c>
      <c r="BR24" s="50" t="b">
        <v>0</v>
      </c>
      <c r="BS24" s="50" t="b">
        <v>0</v>
      </c>
      <c r="BT24" s="50" t="b">
        <f t="shared" ref="BT24:BT33" ca="1" si="10">AND($BR24,$B24=100)</f>
        <v>0</v>
      </c>
      <c r="BU24" s="50" t="e">
        <f t="shared" ca="1" si="7"/>
        <v>#NUM!</v>
      </c>
    </row>
    <row r="25" spans="1:73" ht="15" customHeight="1" x14ac:dyDescent="0.25">
      <c r="A25" s="66"/>
      <c r="B25" s="77" t="str">
        <f ca="1">IFERROR(IF($A25&lt;&gt;"",
SUM(INDIRECT("H"&amp;INDEX(Les_Réf_Projets,MATCH(COUNTA($A$13:$A25)-1,Les_Projets,0),2)&amp;":H"&amp;INDEX(Les_Réf_Projets,MATCH(COUNTA($A$13:$A25)-1,Les_Projets,0)+1,2)))/(INDEX(Les_Réf_Projets,MATCH(COUNTA($A$13:$A25)-1,Les_Projets,0)+1,2)-INDEX(Les_Réf_Projets,MATCH(COUNTA($A$13:$A25)-1,Les_Projets,0),2)+1),
""),
"")</f>
        <v/>
      </c>
      <c r="C25" s="65"/>
      <c r="D25" s="66"/>
      <c r="E25" s="67"/>
      <c r="F25" s="68"/>
      <c r="G25" s="67"/>
      <c r="H25" s="68"/>
      <c r="I25" s="69"/>
      <c r="J25" s="69"/>
      <c r="K25" s="69"/>
      <c r="L25" s="1"/>
      <c r="M25" s="2"/>
      <c r="N25" s="2"/>
      <c r="O25" s="2"/>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c r="BJ25" s="2"/>
      <c r="BK25" s="2"/>
      <c r="BL25" s="2"/>
      <c r="BM25" s="3"/>
      <c r="BN25" s="51"/>
      <c r="BO25" s="50">
        <f t="shared" ca="1" si="9"/>
        <v>1</v>
      </c>
      <c r="BP25" s="50" t="str">
        <f t="shared" ca="1" si="5"/>
        <v/>
      </c>
      <c r="BQ25" s="50" t="e">
        <f t="array" aca="1" ref="BQ25" ca="1">IF(MOD(ROW(),2)=0,SMALL(IF(INDIRECT("$A$14"):$A$953="",999,ROW(INDIRECT("$A$14"):$A$953)),BP25)+1,SMALL(IF(OFFSET($C$1,BU25,,999,)&lt;&gt;"",999,ROW(OFFSET($C$1,BU25,,999,))),1)-1)</f>
        <v>#NUM!</v>
      </c>
      <c r="BR25" s="50" t="b">
        <v>0</v>
      </c>
      <c r="BS25" s="50" t="b">
        <v>0</v>
      </c>
      <c r="BT25" s="50" t="b">
        <f t="shared" ca="1" si="10"/>
        <v>0</v>
      </c>
      <c r="BU25" s="50" t="e">
        <f t="shared" ca="1" si="7"/>
        <v>#NUM!</v>
      </c>
    </row>
    <row r="26" spans="1:73" ht="15" customHeight="1" x14ac:dyDescent="0.25">
      <c r="A26" s="66"/>
      <c r="B26" s="77" t="str">
        <f ca="1">IFERROR(IF($A26&lt;&gt;"",
SUM(INDIRECT("H"&amp;INDEX(Les_Réf_Projets,MATCH(COUNTA($A$13:$A26)-1,Les_Projets,0),2)&amp;":H"&amp;INDEX(Les_Réf_Projets,MATCH(COUNTA($A$13:$A26)-1,Les_Projets,0)+1,2)))/(INDEX(Les_Réf_Projets,MATCH(COUNTA($A$13:$A26)-1,Les_Projets,0)+1,2)-INDEX(Les_Réf_Projets,MATCH(COUNTA($A$13:$A26)-1,Les_Projets,0),2)+1),
""),
"")</f>
        <v/>
      </c>
      <c r="C26" s="65"/>
      <c r="D26" s="66"/>
      <c r="E26" s="67"/>
      <c r="F26" s="68"/>
      <c r="G26" s="67"/>
      <c r="H26" s="68"/>
      <c r="I26" s="69"/>
      <c r="J26" s="69"/>
      <c r="K26" s="69"/>
      <c r="L26" s="1"/>
      <c r="M26" s="2"/>
      <c r="N26" s="2"/>
      <c r="O26" s="2"/>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c r="BJ26" s="2"/>
      <c r="BK26" s="2"/>
      <c r="BL26" s="2"/>
      <c r="BM26" s="3"/>
      <c r="BN26" s="51"/>
      <c r="BO26" s="50">
        <f t="shared" ca="1" si="9"/>
        <v>1</v>
      </c>
      <c r="BP26" s="50" t="e">
        <f t="shared" ca="1" si="5"/>
        <v>#NUM!</v>
      </c>
      <c r="BQ26" s="50" t="e">
        <f t="array" aca="1" ref="BQ26" ca="1">IF(MOD(ROW(),2)=0,SMALL(IF(INDIRECT("$A$14"):$A$953="",999,ROW(INDIRECT("$A$14"):$A$953)),BP26)+1,SMALL(IF(OFFSET($C$1,BU26,,999,)&lt;&gt;"",999,ROW(OFFSET($C$1,BU26,,999,))),1)-1)</f>
        <v>#NUM!</v>
      </c>
      <c r="BR26" s="50" t="b">
        <v>0</v>
      </c>
      <c r="BS26" s="50" t="b">
        <v>0</v>
      </c>
      <c r="BT26" s="50" t="b">
        <f t="shared" ca="1" si="10"/>
        <v>0</v>
      </c>
      <c r="BU26" s="50" t="e">
        <f t="shared" ca="1" si="7"/>
        <v>#NUM!</v>
      </c>
    </row>
    <row r="27" spans="1:73" ht="15" customHeight="1" x14ac:dyDescent="0.25">
      <c r="A27" s="66"/>
      <c r="B27" s="77" t="str">
        <f ca="1">IFERROR(IF($A27&lt;&gt;"",
SUM(INDIRECT("H"&amp;INDEX(Les_Réf_Projets,MATCH(COUNTA($A$13:$A27)-1,Les_Projets,0),2)&amp;":H"&amp;INDEX(Les_Réf_Projets,MATCH(COUNTA($A$13:$A27)-1,Les_Projets,0)+1,2)))/(INDEX(Les_Réf_Projets,MATCH(COUNTA($A$13:$A27)-1,Les_Projets,0)+1,2)-INDEX(Les_Réf_Projets,MATCH(COUNTA($A$13:$A27)-1,Les_Projets,0),2)+1),
""),
"")</f>
        <v/>
      </c>
      <c r="C27" s="65"/>
      <c r="D27" s="66"/>
      <c r="E27" s="67"/>
      <c r="F27" s="68"/>
      <c r="G27" s="67"/>
      <c r="H27" s="68"/>
      <c r="I27" s="69"/>
      <c r="J27" s="69"/>
      <c r="K27" s="69"/>
      <c r="L27" s="1"/>
      <c r="M27" s="2"/>
      <c r="N27" s="2"/>
      <c r="O27" s="2"/>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c r="BJ27" s="2"/>
      <c r="BK27" s="2"/>
      <c r="BL27" s="2"/>
      <c r="BM27" s="3"/>
      <c r="BN27" s="51"/>
      <c r="BO27" s="50">
        <f t="shared" ca="1" si="9"/>
        <v>1</v>
      </c>
      <c r="BP27" s="50" t="str">
        <f t="shared" ca="1" si="5"/>
        <v/>
      </c>
      <c r="BQ27" s="50" t="e">
        <f t="array" aca="1" ref="BQ27" ca="1">IF(MOD(ROW(),2)=0,SMALL(IF(INDIRECT("$A$14"):$A$953="",999,ROW(INDIRECT("$A$14"):$A$953)),BP27)+1,SMALL(IF(OFFSET($C$1,BU27,,999,)&lt;&gt;"",999,ROW(OFFSET($C$1,BU27,,999,))),1)-1)</f>
        <v>#NUM!</v>
      </c>
      <c r="BR27" s="50" t="b">
        <v>0</v>
      </c>
      <c r="BS27" s="50" t="b">
        <v>0</v>
      </c>
      <c r="BT27" s="50" t="b">
        <f t="shared" ca="1" si="10"/>
        <v>0</v>
      </c>
      <c r="BU27" s="50" t="e">
        <f t="shared" ca="1" si="7"/>
        <v>#NUM!</v>
      </c>
    </row>
    <row r="28" spans="1:73" ht="15" customHeight="1" x14ac:dyDescent="0.25">
      <c r="A28" s="66"/>
      <c r="B28" s="77" t="str">
        <f ca="1">IFERROR(IF($A28&lt;&gt;"",
SUM(INDIRECT("H"&amp;INDEX(Les_Réf_Projets,MATCH(COUNTA($A$13:$A28)-1,Les_Projets,0),2)&amp;":H"&amp;INDEX(Les_Réf_Projets,MATCH(COUNTA($A$13:$A28)-1,Les_Projets,0)+1,2)))/(INDEX(Les_Réf_Projets,MATCH(COUNTA($A$13:$A28)-1,Les_Projets,0)+1,2)-INDEX(Les_Réf_Projets,MATCH(COUNTA($A$13:$A28)-1,Les_Projets,0),2)+1),
""),
"")</f>
        <v/>
      </c>
      <c r="C28" s="65"/>
      <c r="D28" s="66"/>
      <c r="E28" s="67"/>
      <c r="F28" s="68"/>
      <c r="G28" s="67"/>
      <c r="H28" s="68"/>
      <c r="I28" s="69"/>
      <c r="J28" s="69"/>
      <c r="K28" s="69"/>
      <c r="L28" s="1"/>
      <c r="M28" s="2"/>
      <c r="N28" s="2"/>
      <c r="O28" s="2"/>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c r="BJ28" s="2"/>
      <c r="BK28" s="2"/>
      <c r="BL28" s="2"/>
      <c r="BM28" s="3"/>
      <c r="BN28" s="51"/>
      <c r="BO28" s="50">
        <f t="shared" ca="1" si="9"/>
        <v>1</v>
      </c>
      <c r="BP28" s="50" t="e">
        <f t="shared" ca="1" si="5"/>
        <v>#NUM!</v>
      </c>
      <c r="BQ28" s="50" t="e">
        <f t="array" aca="1" ref="BQ28" ca="1">IF(MOD(ROW(),2)=0,SMALL(IF(INDIRECT("$A$14"):$A$953="",999,ROW(INDIRECT("$A$14"):$A$953)),BP28)+1,SMALL(IF(OFFSET($C$1,BU28,,999,)&lt;&gt;"",999,ROW(OFFSET($C$1,BU28,,999,))),1)-1)</f>
        <v>#NUM!</v>
      </c>
      <c r="BR28" s="50" t="b">
        <v>0</v>
      </c>
      <c r="BS28" s="50" t="b">
        <v>0</v>
      </c>
      <c r="BT28" s="50" t="b">
        <f t="shared" ca="1" si="10"/>
        <v>0</v>
      </c>
      <c r="BU28" s="50" t="e">
        <f t="shared" ca="1" si="7"/>
        <v>#NUM!</v>
      </c>
    </row>
    <row r="29" spans="1:73" ht="15" customHeight="1" x14ac:dyDescent="0.25">
      <c r="A29" s="66"/>
      <c r="B29" s="77" t="str">
        <f ca="1">IFERROR(IF($A29&lt;&gt;"",
SUM(INDIRECT("H"&amp;INDEX(Les_Réf_Projets,MATCH(COUNTA($A$13:$A29)-1,Les_Projets,0),2)&amp;":H"&amp;INDEX(Les_Réf_Projets,MATCH(COUNTA($A$13:$A29)-1,Les_Projets,0)+1,2)))/(INDEX(Les_Réf_Projets,MATCH(COUNTA($A$13:$A29)-1,Les_Projets,0)+1,2)-INDEX(Les_Réf_Projets,MATCH(COUNTA($A$13:$A29)-1,Les_Projets,0),2)+1),
""),
"")</f>
        <v/>
      </c>
      <c r="C29" s="65"/>
      <c r="D29" s="66"/>
      <c r="E29" s="67"/>
      <c r="F29" s="68"/>
      <c r="G29" s="67"/>
      <c r="H29" s="68"/>
      <c r="I29" s="69"/>
      <c r="J29" s="69"/>
      <c r="K29" s="69"/>
      <c r="L29" s="1"/>
      <c r="M29" s="2"/>
      <c r="N29" s="2"/>
      <c r="O29" s="2"/>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c r="BJ29" s="2"/>
      <c r="BK29" s="2"/>
      <c r="BL29" s="2"/>
      <c r="BM29" s="3"/>
      <c r="BN29" s="51"/>
      <c r="BO29" s="50">
        <f t="shared" ca="1" si="9"/>
        <v>1</v>
      </c>
      <c r="BP29" s="50" t="str">
        <f t="shared" ca="1" si="5"/>
        <v/>
      </c>
      <c r="BQ29" s="50" t="e">
        <f t="array" aca="1" ref="BQ29" ca="1">IF(MOD(ROW(),2)=0,SMALL(IF(INDIRECT("$A$14"):$A$953="",999,ROW(INDIRECT("$A$14"):$A$953)),BP29)+1,SMALL(IF(OFFSET($C$1,BU29,,999,)&lt;&gt;"",999,ROW(OFFSET($C$1,BU29,,999,))),1)-1)</f>
        <v>#NUM!</v>
      </c>
      <c r="BR29" s="50" t="b">
        <v>0</v>
      </c>
      <c r="BS29" s="50" t="b">
        <v>0</v>
      </c>
      <c r="BT29" s="50" t="b">
        <f t="shared" ca="1" si="10"/>
        <v>0</v>
      </c>
      <c r="BU29" s="50" t="e">
        <f t="shared" ca="1" si="7"/>
        <v>#NUM!</v>
      </c>
    </row>
    <row r="30" spans="1:73" ht="15" customHeight="1" x14ac:dyDescent="0.25">
      <c r="A30" s="66"/>
      <c r="B30" s="77" t="str">
        <f ca="1">IFERROR(IF($A30&lt;&gt;"",
SUM(INDIRECT("H"&amp;INDEX(Les_Réf_Projets,MATCH(COUNTA($A$13:$A30)-1,Les_Projets,0),2)&amp;":H"&amp;INDEX(Les_Réf_Projets,MATCH(COUNTA($A$13:$A30)-1,Les_Projets,0)+1,2)))/(INDEX(Les_Réf_Projets,MATCH(COUNTA($A$13:$A30)-1,Les_Projets,0)+1,2)-INDEX(Les_Réf_Projets,MATCH(COUNTA($A$13:$A30)-1,Les_Projets,0),2)+1),
""),
"")</f>
        <v/>
      </c>
      <c r="C30" s="65"/>
      <c r="D30" s="66"/>
      <c r="E30" s="67"/>
      <c r="F30" s="68"/>
      <c r="G30" s="67"/>
      <c r="H30" s="68"/>
      <c r="I30" s="69"/>
      <c r="J30" s="69"/>
      <c r="K30" s="69"/>
      <c r="L30" s="1"/>
      <c r="M30" s="2"/>
      <c r="N30" s="2"/>
      <c r="O30" s="2"/>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c r="BJ30" s="2"/>
      <c r="BK30" s="2"/>
      <c r="BL30" s="2"/>
      <c r="BM30" s="3"/>
      <c r="BN30" s="51"/>
      <c r="BO30" s="50">
        <f t="shared" ca="1" si="9"/>
        <v>1</v>
      </c>
      <c r="BP30" s="50" t="e">
        <f t="shared" ca="1" si="5"/>
        <v>#NUM!</v>
      </c>
      <c r="BQ30" s="50" t="e">
        <f t="array" aca="1" ref="BQ30" ca="1">IF(MOD(ROW(),2)=0,SMALL(IF(INDIRECT("$A$14"):$A$953="",999,ROW(INDIRECT("$A$14"):$A$953)),BP30)+1,SMALL(IF(OFFSET($C$1,BU30,,999,)&lt;&gt;"",999,ROW(OFFSET($C$1,BU30,,999,))),1)-1)</f>
        <v>#NUM!</v>
      </c>
      <c r="BR30" s="50" t="b">
        <v>0</v>
      </c>
      <c r="BS30" s="50" t="b">
        <v>0</v>
      </c>
      <c r="BT30" s="50" t="b">
        <f t="shared" ca="1" si="10"/>
        <v>0</v>
      </c>
      <c r="BU30" s="50" t="e">
        <f t="shared" ca="1" si="7"/>
        <v>#NUM!</v>
      </c>
    </row>
    <row r="31" spans="1:73" ht="15" customHeight="1" x14ac:dyDescent="0.25">
      <c r="A31" s="66"/>
      <c r="B31" s="77" t="str">
        <f ca="1">IFERROR(IF($A31&lt;&gt;"",
SUM(INDIRECT("H"&amp;INDEX(Les_Réf_Projets,MATCH(COUNTA($A$13:$A31)-1,Les_Projets,0),2)&amp;":H"&amp;INDEX(Les_Réf_Projets,MATCH(COUNTA($A$13:$A31)-1,Les_Projets,0)+1,2)))/(INDEX(Les_Réf_Projets,MATCH(COUNTA($A$13:$A31)-1,Les_Projets,0)+1,2)-INDEX(Les_Réf_Projets,MATCH(COUNTA($A$13:$A31)-1,Les_Projets,0),2)+1),
""),
"")</f>
        <v/>
      </c>
      <c r="C31" s="65"/>
      <c r="D31" s="66"/>
      <c r="E31" s="67"/>
      <c r="F31" s="68"/>
      <c r="G31" s="67"/>
      <c r="H31" s="68"/>
      <c r="I31" s="69"/>
      <c r="J31" s="69"/>
      <c r="K31" s="69"/>
      <c r="L31" s="1"/>
      <c r="M31" s="2"/>
      <c r="N31" s="2"/>
      <c r="O31" s="2"/>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c r="BJ31" s="2"/>
      <c r="BK31" s="2"/>
      <c r="BL31" s="2"/>
      <c r="BM31" s="3"/>
      <c r="BN31" s="51"/>
      <c r="BO31" s="50">
        <f t="shared" ca="1" si="9"/>
        <v>1</v>
      </c>
      <c r="BP31" s="50" t="str">
        <f t="shared" ca="1" si="5"/>
        <v/>
      </c>
      <c r="BQ31" s="50" t="e">
        <f t="array" aca="1" ref="BQ31" ca="1">IF(MOD(ROW(),2)=0,SMALL(IF(INDIRECT("$A$14"):$A$953="",999,ROW(INDIRECT("$A$14"):$A$953)),BP31)+1,SMALL(IF(OFFSET($C$1,BU31,,999,)&lt;&gt;"",999,ROW(OFFSET($C$1,BU31,,999,))),1)-1)</f>
        <v>#NUM!</v>
      </c>
      <c r="BR31" s="50" t="b">
        <v>0</v>
      </c>
      <c r="BS31" s="50" t="b">
        <v>0</v>
      </c>
      <c r="BT31" s="50" t="b">
        <f t="shared" ca="1" si="10"/>
        <v>0</v>
      </c>
      <c r="BU31" s="50" t="e">
        <f t="shared" ca="1" si="7"/>
        <v>#NUM!</v>
      </c>
    </row>
    <row r="32" spans="1:73" ht="15" customHeight="1" x14ac:dyDescent="0.25">
      <c r="A32" s="66"/>
      <c r="B32" s="77" t="str">
        <f ca="1">IFERROR(IF($A32&lt;&gt;"",
SUM(INDIRECT("H"&amp;INDEX(Les_Réf_Projets,MATCH(COUNTA($A$13:$A32)-1,Les_Projets,0),2)&amp;":H"&amp;INDEX(Les_Réf_Projets,MATCH(COUNTA($A$13:$A32)-1,Les_Projets,0)+1,2)))/(INDEX(Les_Réf_Projets,MATCH(COUNTA($A$13:$A32)-1,Les_Projets,0)+1,2)-INDEX(Les_Réf_Projets,MATCH(COUNTA($A$13:$A32)-1,Les_Projets,0),2)+1),
""),
"")</f>
        <v/>
      </c>
      <c r="C32" s="65"/>
      <c r="D32" s="66"/>
      <c r="E32" s="67"/>
      <c r="F32" s="68"/>
      <c r="G32" s="67"/>
      <c r="H32" s="68"/>
      <c r="I32" s="69"/>
      <c r="J32" s="69"/>
      <c r="K32" s="69"/>
      <c r="L32" s="1"/>
      <c r="M32" s="2"/>
      <c r="N32" s="2"/>
      <c r="O32" s="2"/>
      <c r="P32" s="2"/>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c r="BJ32" s="2"/>
      <c r="BK32" s="2"/>
      <c r="BL32" s="2"/>
      <c r="BM32" s="3"/>
      <c r="BN32" s="51"/>
      <c r="BO32" s="50">
        <f t="shared" ca="1" si="9"/>
        <v>1</v>
      </c>
      <c r="BP32" s="50" t="e">
        <f t="shared" ca="1" si="5"/>
        <v>#NUM!</v>
      </c>
      <c r="BQ32" s="50" t="e">
        <f t="array" aca="1" ref="BQ32" ca="1">IF(MOD(ROW(),2)=0,SMALL(IF(INDIRECT("$A$14"):$A$953="",999,ROW(INDIRECT("$A$14"):$A$953)),BP32)+1,SMALL(IF(OFFSET($C$1,BU32,,999,)&lt;&gt;"",999,ROW(OFFSET($C$1,BU32,,999,))),1)-1)</f>
        <v>#NUM!</v>
      </c>
      <c r="BR32" s="50" t="b">
        <v>0</v>
      </c>
      <c r="BS32" s="50" t="b">
        <v>0</v>
      </c>
      <c r="BT32" s="50" t="b">
        <f t="shared" ca="1" si="10"/>
        <v>0</v>
      </c>
      <c r="BU32" s="50" t="e">
        <f t="shared" ca="1" si="7"/>
        <v>#NUM!</v>
      </c>
    </row>
    <row r="33" spans="1:73" ht="15" customHeight="1" x14ac:dyDescent="0.25">
      <c r="A33" s="66"/>
      <c r="B33" s="77" t="str">
        <f ca="1">IFERROR(IF($A33&lt;&gt;"",
SUM(INDIRECT("H"&amp;INDEX(Les_Réf_Projets,MATCH(COUNTA($A$13:$A33)-1,Les_Projets,0),2)&amp;":H"&amp;INDEX(Les_Réf_Projets,MATCH(COUNTA($A$13:$A33)-1,Les_Projets,0)+1,2)))/(INDEX(Les_Réf_Projets,MATCH(COUNTA($A$13:$A33)-1,Les_Projets,0)+1,2)-INDEX(Les_Réf_Projets,MATCH(COUNTA($A$13:$A33)-1,Les_Projets,0),2)+1),
""),
"")</f>
        <v/>
      </c>
      <c r="C33" s="65"/>
      <c r="D33" s="66"/>
      <c r="E33" s="67"/>
      <c r="F33" s="68"/>
      <c r="G33" s="67"/>
      <c r="H33" s="68"/>
      <c r="I33" s="69"/>
      <c r="J33" s="69"/>
      <c r="K33" s="69"/>
      <c r="L33" s="1"/>
      <c r="M33" s="2"/>
      <c r="N33" s="2"/>
      <c r="O33" s="2"/>
      <c r="P33" s="2"/>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c r="BJ33" s="2"/>
      <c r="BK33" s="2"/>
      <c r="BL33" s="2"/>
      <c r="BM33" s="3"/>
      <c r="BN33" s="51"/>
      <c r="BO33" s="50">
        <f t="shared" ca="1" si="9"/>
        <v>1</v>
      </c>
      <c r="BP33" s="50" t="str">
        <f t="shared" ca="1" si="5"/>
        <v/>
      </c>
      <c r="BQ33" s="50" t="e">
        <f t="array" aca="1" ref="BQ33" ca="1">IF(MOD(ROW(),2)=0,SMALL(IF(INDIRECT("$A$14"):$A$953="",999,ROW(INDIRECT("$A$14"):$A$953)),BP33)+1,SMALL(IF(OFFSET($C$1,BU33,,999,)&lt;&gt;"",999,ROW(OFFSET($C$1,BU33,,999,))),1)-1)</f>
        <v>#NUM!</v>
      </c>
      <c r="BR33" s="50" t="b">
        <v>0</v>
      </c>
      <c r="BS33" s="50" t="b">
        <v>0</v>
      </c>
      <c r="BT33" s="50" t="b">
        <f t="shared" ca="1" si="10"/>
        <v>0</v>
      </c>
      <c r="BU33" s="50" t="e">
        <f t="shared" ca="1" si="7"/>
        <v>#NUM!</v>
      </c>
    </row>
    <row r="34" spans="1:73" x14ac:dyDescent="0.25">
      <c r="BR34" t="b">
        <v>0</v>
      </c>
      <c r="BS34" t="b">
        <v>0</v>
      </c>
    </row>
  </sheetData>
  <mergeCells count="167">
    <mergeCell ref="A2:K3"/>
    <mergeCell ref="E4:K4"/>
    <mergeCell ref="L4:L5"/>
    <mergeCell ref="M4:M5"/>
    <mergeCell ref="N4:N5"/>
    <mergeCell ref="O4:O5"/>
    <mergeCell ref="V4:V5"/>
    <mergeCell ref="W4:W5"/>
    <mergeCell ref="X4:X5"/>
    <mergeCell ref="Y4:Y5"/>
    <mergeCell ref="Z4:Z5"/>
    <mergeCell ref="AA4:AA5"/>
    <mergeCell ref="P4:P5"/>
    <mergeCell ref="Q4:Q5"/>
    <mergeCell ref="R4:R5"/>
    <mergeCell ref="S4:S5"/>
    <mergeCell ref="T4:T5"/>
    <mergeCell ref="U4:U5"/>
    <mergeCell ref="AH4:AH5"/>
    <mergeCell ref="AI4:AI5"/>
    <mergeCell ref="AJ4:AJ5"/>
    <mergeCell ref="AK4:AK5"/>
    <mergeCell ref="AL4:AL5"/>
    <mergeCell ref="AM4:AM5"/>
    <mergeCell ref="AB4:AB5"/>
    <mergeCell ref="AC4:AC5"/>
    <mergeCell ref="AD4:AD5"/>
    <mergeCell ref="AE4:AE5"/>
    <mergeCell ref="AF4:AF5"/>
    <mergeCell ref="AG4:AG5"/>
    <mergeCell ref="AV4:AV5"/>
    <mergeCell ref="AW4:AW5"/>
    <mergeCell ref="AX4:AX5"/>
    <mergeCell ref="AY4:AY5"/>
    <mergeCell ref="AN4:AN5"/>
    <mergeCell ref="AO4:AO5"/>
    <mergeCell ref="AP4:AP5"/>
    <mergeCell ref="AQ4:AQ5"/>
    <mergeCell ref="AR4:AR5"/>
    <mergeCell ref="AS4:AS5"/>
    <mergeCell ref="BL4:BL5"/>
    <mergeCell ref="BM4:BM5"/>
    <mergeCell ref="A5:K5"/>
    <mergeCell ref="A6:K12"/>
    <mergeCell ref="L6:L9"/>
    <mergeCell ref="M6:M9"/>
    <mergeCell ref="N6:N9"/>
    <mergeCell ref="O6:O9"/>
    <mergeCell ref="P6:P9"/>
    <mergeCell ref="Q6:Q9"/>
    <mergeCell ref="BF4:BF5"/>
    <mergeCell ref="BG4:BG5"/>
    <mergeCell ref="BH4:BH5"/>
    <mergeCell ref="BI4:BI5"/>
    <mergeCell ref="BJ4:BJ5"/>
    <mergeCell ref="BK4:BK5"/>
    <mergeCell ref="AZ4:AZ5"/>
    <mergeCell ref="BA4:BA5"/>
    <mergeCell ref="BB4:BB5"/>
    <mergeCell ref="BC4:BC5"/>
    <mergeCell ref="BD4:BD5"/>
    <mergeCell ref="BE4:BE5"/>
    <mergeCell ref="AT4:AT5"/>
    <mergeCell ref="AU4:AU5"/>
    <mergeCell ref="X6:X9"/>
    <mergeCell ref="Y6:Y9"/>
    <mergeCell ref="Z6:Z9"/>
    <mergeCell ref="AA6:AA9"/>
    <mergeCell ref="AB6:AB9"/>
    <mergeCell ref="AC6:AC9"/>
    <mergeCell ref="R6:R9"/>
    <mergeCell ref="S6:S9"/>
    <mergeCell ref="T6:T9"/>
    <mergeCell ref="U6:U9"/>
    <mergeCell ref="V6:V9"/>
    <mergeCell ref="W6:W9"/>
    <mergeCell ref="AM6:AM9"/>
    <mergeCell ref="AN6:AN9"/>
    <mergeCell ref="AO6:AO9"/>
    <mergeCell ref="AD6:AD9"/>
    <mergeCell ref="AE6:AE9"/>
    <mergeCell ref="AF6:AF9"/>
    <mergeCell ref="AG6:AG9"/>
    <mergeCell ref="AH6:AH9"/>
    <mergeCell ref="AI6:AI9"/>
    <mergeCell ref="BK6:BK9"/>
    <mergeCell ref="BL6:BL9"/>
    <mergeCell ref="BM6:BM9"/>
    <mergeCell ref="BB6:BB9"/>
    <mergeCell ref="BC6:BC9"/>
    <mergeCell ref="BD6:BD9"/>
    <mergeCell ref="BE6:BE9"/>
    <mergeCell ref="BF6:BF9"/>
    <mergeCell ref="BG6:BG9"/>
    <mergeCell ref="L10:L11"/>
    <mergeCell ref="M10:M11"/>
    <mergeCell ref="N10:N11"/>
    <mergeCell ref="O10:O11"/>
    <mergeCell ref="P10:P11"/>
    <mergeCell ref="Q10:Q11"/>
    <mergeCell ref="BH6:BH9"/>
    <mergeCell ref="BI6:BI9"/>
    <mergeCell ref="BJ6:BJ9"/>
    <mergeCell ref="AV6:AV9"/>
    <mergeCell ref="AW6:AW9"/>
    <mergeCell ref="AX6:AX9"/>
    <mergeCell ref="AY6:AY9"/>
    <mergeCell ref="AZ6:AZ9"/>
    <mergeCell ref="BA6:BA9"/>
    <mergeCell ref="AP6:AP9"/>
    <mergeCell ref="AQ6:AQ9"/>
    <mergeCell ref="AR6:AR9"/>
    <mergeCell ref="AS6:AS9"/>
    <mergeCell ref="AT6:AT9"/>
    <mergeCell ref="AU6:AU9"/>
    <mergeCell ref="AJ6:AJ9"/>
    <mergeCell ref="AK6:AK9"/>
    <mergeCell ref="AL6:AL9"/>
    <mergeCell ref="X10:X11"/>
    <mergeCell ref="Y10:Y11"/>
    <mergeCell ref="Z10:Z11"/>
    <mergeCell ref="AA10:AA11"/>
    <mergeCell ref="AB10:AB11"/>
    <mergeCell ref="AC10:AC11"/>
    <mergeCell ref="R10:R11"/>
    <mergeCell ref="S10:S11"/>
    <mergeCell ref="T10:T11"/>
    <mergeCell ref="U10:U11"/>
    <mergeCell ref="V10:V11"/>
    <mergeCell ref="W10:W11"/>
    <mergeCell ref="AJ10:AJ11"/>
    <mergeCell ref="AK10:AK11"/>
    <mergeCell ref="AL10:AL11"/>
    <mergeCell ref="AM10:AM11"/>
    <mergeCell ref="AN10:AN11"/>
    <mergeCell ref="AO10:AO11"/>
    <mergeCell ref="AD10:AD11"/>
    <mergeCell ref="AE10:AE11"/>
    <mergeCell ref="AF10:AF11"/>
    <mergeCell ref="AG10:AG11"/>
    <mergeCell ref="AH10:AH11"/>
    <mergeCell ref="AI10:AI11"/>
    <mergeCell ref="AV10:AV11"/>
    <mergeCell ref="AW10:AW11"/>
    <mergeCell ref="AX10:AX11"/>
    <mergeCell ref="AY10:AY11"/>
    <mergeCell ref="AZ10:AZ11"/>
    <mergeCell ref="BA10:BA11"/>
    <mergeCell ref="AP10:AP11"/>
    <mergeCell ref="AQ10:AQ11"/>
    <mergeCell ref="AR10:AR11"/>
    <mergeCell ref="AS10:AS11"/>
    <mergeCell ref="AT10:AT11"/>
    <mergeCell ref="AU10:AU11"/>
    <mergeCell ref="BN12:BN13"/>
    <mergeCell ref="BH10:BH11"/>
    <mergeCell ref="BI10:BI11"/>
    <mergeCell ref="BJ10:BJ11"/>
    <mergeCell ref="BK10:BK11"/>
    <mergeCell ref="BL10:BL11"/>
    <mergeCell ref="BM10:BM11"/>
    <mergeCell ref="BB10:BB11"/>
    <mergeCell ref="BC10:BC11"/>
    <mergeCell ref="BD10:BD11"/>
    <mergeCell ref="BE10:BE11"/>
    <mergeCell ref="BF10:BF11"/>
    <mergeCell ref="BG10:BG11"/>
  </mergeCells>
  <conditionalFormatting sqref="L4:BM33">
    <cfRule type="expression" dxfId="23" priority="25">
      <formula>AND(L$13=TODAY())</formula>
    </cfRule>
  </conditionalFormatting>
  <conditionalFormatting sqref="M4:BM9">
    <cfRule type="expression" dxfId="22" priority="23">
      <formula>AND(M$6&lt;&gt;L$6)</formula>
    </cfRule>
    <cfRule type="expression" dxfId="21" priority="24">
      <formula>AND(MONTH(M$13)/2=INT(MONTH(M$13)/2))</formula>
    </cfRule>
  </conditionalFormatting>
  <conditionalFormatting sqref="M10:BM33">
    <cfRule type="expression" dxfId="20" priority="22">
      <formula>AND(M$10&lt;&gt;L$10)</formula>
    </cfRule>
  </conditionalFormatting>
  <conditionalFormatting sqref="L12:BM33">
    <cfRule type="expression" dxfId="19" priority="13">
      <formula>AND(L$1=0)</formula>
    </cfRule>
  </conditionalFormatting>
  <conditionalFormatting sqref="A14:B33">
    <cfRule type="expression" dxfId="18" priority="19">
      <formula>AND($A14&lt;&gt;"",$BT14=TRUE)</formula>
    </cfRule>
    <cfRule type="expression" dxfId="17" priority="20">
      <formula>AND($A14&lt;&gt;"")</formula>
    </cfRule>
  </conditionalFormatting>
  <conditionalFormatting sqref="L12:BM13">
    <cfRule type="expression" dxfId="16" priority="18">
      <formula>AND(L$13=TODAY())</formula>
    </cfRule>
  </conditionalFormatting>
  <conditionalFormatting sqref="L4:L9">
    <cfRule type="expression" dxfId="15" priority="17">
      <formula>AND(MONTH(L$13)/2=INT(MONTH(L$13)/2))</formula>
    </cfRule>
  </conditionalFormatting>
  <conditionalFormatting sqref="C14:BM33">
    <cfRule type="expression" dxfId="14" priority="21">
      <formula>AND($A14&lt;&gt;"",$BT14=TRUE)</formula>
    </cfRule>
    <cfRule type="expression" dxfId="13" priority="9">
      <formula>AND($A14&lt;&gt;"")</formula>
    </cfRule>
  </conditionalFormatting>
  <conditionalFormatting sqref="L14:BM33">
    <cfRule type="expression" dxfId="12" priority="10">
      <formula>AND($A14="",L$13&gt;=$E14,L$13&lt;=$G14,$K14=FALSE,$H14&gt;0,L$13&lt;=$BN14)</formula>
    </cfRule>
    <cfRule type="expression" dxfId="11" priority="11">
      <formula>AND($A14="",L$13&lt;=$G14,L$13&gt;=$E14,$K14=FALSE,OR($H14&lt;&gt;"",$H14&lt;100),L$13&lt;TODAY())</formula>
    </cfRule>
    <cfRule type="expression" dxfId="10" priority="12">
      <formula>AND($A14="",L$13&lt;=$G14,L$13&gt;=$E14,$K14=FALSE)</formula>
    </cfRule>
    <cfRule type="expression" dxfId="9" priority="14">
      <formula>AND($A14="",L$13&lt;=$G14,L$13&gt;=$E14,$K14,$H14&gt;0,L$13&lt;=$BN14)</formula>
    </cfRule>
    <cfRule type="expression" dxfId="8" priority="15">
      <formula>AND($A14="",L$13&lt;=$G14,L$13&gt;=$E14,$K14,OR($H14&lt;&gt;"",$H14&lt;100),L$13&lt;TODAY())</formula>
    </cfRule>
    <cfRule type="expression" dxfId="7" priority="16">
      <formula>AND($A14="",L$13&lt;=$G14,L$13&gt;=$E14,$K14)</formula>
    </cfRule>
  </conditionalFormatting>
  <conditionalFormatting sqref="L4:BM9">
    <cfRule type="expression" dxfId="6" priority="8">
      <formula>AND(L$6="TO DAY")</formula>
    </cfRule>
  </conditionalFormatting>
  <conditionalFormatting sqref="L10:BM11">
    <cfRule type="expression" dxfId="5" priority="7">
      <formula>AND((RIGHT(L$10,2)*1)/2=INT((RIGHT(L$10,2)*1)/2))</formula>
    </cfRule>
  </conditionalFormatting>
  <conditionalFormatting sqref="M10:BM11">
    <cfRule type="expression" dxfId="4" priority="6">
      <formula>AND(M$10&lt;&gt;L$10)</formula>
    </cfRule>
  </conditionalFormatting>
  <conditionalFormatting sqref="B14:B33">
    <cfRule type="dataBar" priority="5">
      <dataBar>
        <cfvo type="num" val="0"/>
        <cfvo type="num" val="100"/>
        <color rgb="FF00FF00"/>
      </dataBar>
    </cfRule>
  </conditionalFormatting>
  <conditionalFormatting sqref="H14:H33">
    <cfRule type="expression" dxfId="3" priority="1">
      <formula>AND($A14="",$E14&lt;&gt;"",TODAY()&gt;$E14,TODAY()&gt;$BN14+1,$H14&lt;100)</formula>
    </cfRule>
    <cfRule type="expression" dxfId="2" priority="2">
      <formula>AND($A14="",$E14&lt;&gt;"",$H14&lt;100,$H14&lt;&gt;"",TODAY()&lt;$G14,($BN14-TODAY())&gt;=0)</formula>
    </cfRule>
    <cfRule type="expression" dxfId="1" priority="3">
      <formula>AND($A14="",$E14&lt;&gt;"",$H14&lt;100,TODAY()&gt;$E14,TODAY()&lt;$G14,($BN14-TODAY())&lt;1)</formula>
    </cfRule>
    <cfRule type="expression" dxfId="0" priority="4">
      <formula>AND($A14="",$H14=100)</formula>
    </cfRule>
  </conditionalFormatting>
  <dataValidations count="2">
    <dataValidation type="list" allowBlank="1" showInputMessage="1" showErrorMessage="1" sqref="D14:D33" xr:uid="{00000000-0002-0000-0400-000000000000}">
      <formula1>_Res</formula1>
    </dataValidation>
    <dataValidation type="list" allowBlank="1" showInputMessage="1" showErrorMessage="1" sqref="K14:K33" xr:uid="{00000000-0002-0000-0400-000001000000}">
      <formula1>"Vrai,Faux"</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1265" r:id="rId4" name="Scroll Bar 1">
              <controlPr defaultSize="0" autoPict="0">
                <anchor moveWithCells="1">
                  <from>
                    <xdr:col>11</xdr:col>
                    <xdr:colOff>47625</xdr:colOff>
                    <xdr:row>1</xdr:row>
                    <xdr:rowOff>47625</xdr:rowOff>
                  </from>
                  <to>
                    <xdr:col>64</xdr:col>
                    <xdr:colOff>171450</xdr:colOff>
                    <xdr:row>2</xdr:row>
                    <xdr:rowOff>95250</xdr:rowOff>
                  </to>
                </anchor>
              </controlPr>
            </control>
          </mc:Choice>
        </mc:AlternateContent>
        <mc:AlternateContent xmlns:mc="http://schemas.openxmlformats.org/markup-compatibility/2006">
          <mc:Choice Requires="x14">
            <control shapeId="11331" r:id="rId5" name="CheckBoxe_1">
              <controlPr defaultSize="0" autoFill="0" autoLine="0" autoPict="0">
                <anchor moveWithCells="1">
                  <from>
                    <xdr:col>0</xdr:col>
                    <xdr:colOff>857250</xdr:colOff>
                    <xdr:row>13</xdr:row>
                    <xdr:rowOff>0</xdr:rowOff>
                  </from>
                  <to>
                    <xdr:col>1</xdr:col>
                    <xdr:colOff>104775</xdr:colOff>
                    <xdr:row>14</xdr:row>
                    <xdr:rowOff>19050</xdr:rowOff>
                  </to>
                </anchor>
              </controlPr>
            </control>
          </mc:Choice>
        </mc:AlternateContent>
        <mc:AlternateContent xmlns:mc="http://schemas.openxmlformats.org/markup-compatibility/2006">
          <mc:Choice Requires="x14">
            <control shapeId="11332" r:id="rId6" name="CheckBoxe_2">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1333" r:id="rId7" name="CheckBoxe_3">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1334" r:id="rId8" name="CheckBoxe_4">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1335" r:id="rId9" name="CheckBoxe_5">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1336" r:id="rId10" name="CheckBoxe_6">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1337" r:id="rId11" name="CheckBoxe_7">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1338" r:id="rId12" name="CheckBoxe_8">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1339" r:id="rId13" name="CheckBoxe_9">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1340" r:id="rId14" name="CheckBoxe_10">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1341" r:id="rId15" name="CheckBoxe_11">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1342" r:id="rId16" name="CheckBoxe_12">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1343" r:id="rId17" name="CheckBoxe_1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1344" r:id="rId18" name="CheckBoxe_14">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1345" r:id="rId19" name="CheckBoxe_15">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1346" r:id="rId20" name="CheckBoxe_16">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1347" r:id="rId21" name="CheckBoxe_17">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1348" r:id="rId22" name="CheckBoxe_18">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1349" r:id="rId23" name="CheckBoxe_19">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1350" r:id="rId24" name="CheckBoxe_20">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1351" r:id="rId25" name="CheckBoxe_21">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32</vt:i4>
      </vt:variant>
    </vt:vector>
  </HeadingPairs>
  <TitlesOfParts>
    <vt:vector size="37" baseType="lpstr">
      <vt:lpstr>Système</vt:lpstr>
      <vt:lpstr>Rétro Planning de GANTT_Annuel</vt:lpstr>
      <vt:lpstr>Tâche1</vt:lpstr>
      <vt:lpstr>Tâche2</vt:lpstr>
      <vt:lpstr>TâcheX</vt:lpstr>
      <vt:lpstr>'Rétro Planning de GANTT_Annuel'!_2007</vt:lpstr>
      <vt:lpstr>_2007</vt:lpstr>
      <vt:lpstr>_CodeWE</vt:lpstr>
      <vt:lpstr>'Rétro Planning de GANTT_Annuel'!_DD</vt:lpstr>
      <vt:lpstr>_DD</vt:lpstr>
      <vt:lpstr>'Rétro Planning de GANTT_Annuel'!_Livré</vt:lpstr>
      <vt:lpstr>Tâche2!_Livré</vt:lpstr>
      <vt:lpstr>TâcheX!_Livré</vt:lpstr>
      <vt:lpstr>_Livré</vt:lpstr>
      <vt:lpstr>_Lundi</vt:lpstr>
      <vt:lpstr>'Rétro Planning de GANTT_Annuel'!_O</vt:lpstr>
      <vt:lpstr>Tâche2!_O</vt:lpstr>
      <vt:lpstr>TâcheX!_O</vt:lpstr>
      <vt:lpstr>_O</vt:lpstr>
      <vt:lpstr>_SD</vt:lpstr>
      <vt:lpstr>'Rétro Planning de GANTT_Annuel'!An</vt:lpstr>
      <vt:lpstr>An</vt:lpstr>
      <vt:lpstr>Couleur_Vierge</vt:lpstr>
      <vt:lpstr>'Rétro Planning de GANTT_Annuel'!Jours_chômés</vt:lpstr>
      <vt:lpstr>Jours_chômés</vt:lpstr>
      <vt:lpstr>Le_Mois</vt:lpstr>
      <vt:lpstr>NB_Couleur</vt:lpstr>
      <vt:lpstr>'Rétro Planning de GANTT_Annuel'!NB_Lignes</vt:lpstr>
      <vt:lpstr>Tâche2!NB_Lignes</vt:lpstr>
      <vt:lpstr>TâcheX!NB_Lignes</vt:lpstr>
      <vt:lpstr>NB_Lignes</vt:lpstr>
      <vt:lpstr>'Rétro Planning de GANTT_Annuel'!Pourcentage</vt:lpstr>
      <vt:lpstr>Tâche2!Pourcentage</vt:lpstr>
      <vt:lpstr>TâcheX!Pourcentage</vt:lpstr>
      <vt:lpstr>Pourcentage</vt:lpstr>
      <vt:lpstr>'Rétro Planning de GANTT_Annuel'!Premier_mois</vt:lpstr>
      <vt:lpstr>Premier_mois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Rétro Planning de GANTT</dc:title>
  <dc:subject>Rétro Planning Planning de GANTT</dc:subject>
  <dc:creator>LouReeD</dc:creator>
  <cp:keywords>Planning; Projet; Jalon; Rétro Planning; GANTT</cp:keywords>
  <dc:description>Sur une même feuille vous avez un rétro planning et un planning de GANTT</dc:description>
  <cp:lastModifiedBy>LouReeD</cp:lastModifiedBy>
  <dcterms:created xsi:type="dcterms:W3CDTF">2016-10-18T07:30:25Z</dcterms:created>
  <dcterms:modified xsi:type="dcterms:W3CDTF">2025-12-17T19:51:26Z</dcterms:modified>
  <cp:category>Gestion de projet;Planning</cp:category>
  <dc:language>Français Excel 2010</dc:language>
  <cp:version>V4.1</cp:version>
</cp:coreProperties>
</file>