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showInkAnnotation="0" saveExternalLinkValues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0C4B6E49-790D-4742-846F-1503049258B1}" xr6:coauthVersionLast="47" xr6:coauthVersionMax="47" xr10:uidLastSave="{00000000-0000-0000-0000-000000000000}"/>
  <bookViews>
    <workbookView xWindow="-120" yWindow="-120" windowWidth="24240" windowHeight="13020" tabRatio="645" firstSheet="1" activeTab="8" xr2:uid="{00000000-000D-0000-FFFF-FFFF00000000}"/>
  </bookViews>
  <sheets>
    <sheet name="Donnees" sheetId="2" state="hidden" r:id="rId1"/>
    <sheet name="Accueil" sheetId="1" r:id="rId2"/>
    <sheet name="Nomenclature" sheetId="16" state="hidden" r:id="rId3"/>
    <sheet name="Recapitulation" sheetId="34" state="hidden" r:id="rId4"/>
    <sheet name="Saisie_Mensuelle" sheetId="15" r:id="rId5"/>
    <sheet name="Etats_Mensuels" sheetId="20" state="hidden" r:id="rId6"/>
    <sheet name="Janvier" sheetId="18" state="hidden" r:id="rId7"/>
    <sheet name="Fevrier" sheetId="32" state="hidden" r:id="rId8"/>
    <sheet name="Saisie_Janvier" sheetId="59" r:id="rId9"/>
    <sheet name="Saisie_Fevrier" sheetId="60" state="hidden" r:id="rId10"/>
  </sheets>
  <definedNames>
    <definedName name="_xlnm._FilterDatabase" localSheetId="6" hidden="1">Janvier!$A$27:$D$29</definedName>
    <definedName name="_xlnm._FilterDatabase" localSheetId="2" hidden="1">Nomenclature!$A$1:$A$11</definedName>
    <definedName name="Année">Donnees!$I$11</definedName>
    <definedName name="Credits_Fevrier">Saisie_Fevrier!$D$5:$D$129</definedName>
    <definedName name="Credits_Janvier">Saisie_Janvier!$D$5:$D$128</definedName>
    <definedName name="Debits_Fevrier">Saisie_Fevrier!$C$5:$C$129</definedName>
    <definedName name="Debits_Janvier">Saisie_Janvier!$C$5:$C$128</definedName>
    <definedName name="Feuilles_Mois">Nomenclature!$C$61:$C$72</definedName>
    <definedName name="Intitulé_Cptes_Tresorerie">Recapitulation!$A$141:$A$145</definedName>
    <definedName name="ListeNature">Nomenclature!$A$1:$A$116</definedName>
    <definedName name="Modes_paiement">Nomenclature!$C$1:$C$10</definedName>
    <definedName name="Modes_Paiement_Fevrier">Saisie_Fevrier!$B$5:$B$129</definedName>
    <definedName name="Modes_Paiement_Janvier">Saisie_Janvier!$B$5:$B$128</definedName>
    <definedName name="Mois">Nomenclature!$C$22:$C$33</definedName>
    <definedName name="Mois1">Saisie_Janvier!$B$2</definedName>
    <definedName name="Mois2">Saisie_Fevrier!$B$2</definedName>
    <definedName name="Moyens_Paiement">Nomenclature!$C$1:$C$9</definedName>
    <definedName name="NbDeci">2</definedName>
    <definedName name="Nbr_Mois_Traite">Donnees!$H$22</definedName>
    <definedName name="Nomenclature">Nomenclature!$A$1:$A$89</definedName>
    <definedName name="Recap_Comptes">Recapitulation!$A$141:$C$145</definedName>
    <definedName name="Solde_Initial_CC_BNP">Accueil!$J$29</definedName>
    <definedName name="Solde_Initial_CEL">Accueil!$J$30</definedName>
    <definedName name="Solde_Initial_LDD">Accueil!$J$31</definedName>
    <definedName name="Total_Debits_Fevrier">Saisie_Fevrier!$C$3</definedName>
    <definedName name="Total_Debits_Janvier">Saisie_Janvier!$C$3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60" l="1"/>
  <c r="E144" i="60"/>
  <c r="E143" i="60"/>
  <c r="E142" i="60"/>
  <c r="E141" i="60"/>
  <c r="E140" i="60"/>
  <c r="E10" i="60"/>
  <c r="E11" i="60" s="1"/>
  <c r="E12" i="60" s="1"/>
  <c r="E13" i="60" s="1"/>
  <c r="E14" i="60" s="1"/>
  <c r="E15" i="60" s="1"/>
  <c r="E16" i="60" s="1"/>
  <c r="E17" i="60" s="1"/>
  <c r="E18" i="60" s="1"/>
  <c r="E19" i="60" s="1"/>
  <c r="E20" i="60" s="1"/>
  <c r="E21" i="60" s="1"/>
  <c r="E22" i="60" s="1"/>
  <c r="E23" i="60" s="1"/>
  <c r="E24" i="60" s="1"/>
  <c r="E25" i="60" s="1"/>
  <c r="E26" i="60" s="1"/>
  <c r="E27" i="60" s="1"/>
  <c r="E28" i="60" s="1"/>
  <c r="E29" i="60" s="1"/>
  <c r="E30" i="60" s="1"/>
  <c r="E31" i="60" s="1"/>
  <c r="E32" i="60" s="1"/>
  <c r="E33" i="60" s="1"/>
  <c r="E34" i="60" s="1"/>
  <c r="E35" i="60" s="1"/>
  <c r="E36" i="60" s="1"/>
  <c r="E37" i="60" s="1"/>
  <c r="E38" i="60" s="1"/>
  <c r="E39" i="60" s="1"/>
  <c r="E40" i="60" s="1"/>
  <c r="E41" i="60" s="1"/>
  <c r="E42" i="60" s="1"/>
  <c r="E43" i="60" s="1"/>
  <c r="E44" i="60" s="1"/>
  <c r="E45" i="60" s="1"/>
  <c r="E46" i="60" s="1"/>
  <c r="E47" i="60" s="1"/>
  <c r="E48" i="60" s="1"/>
  <c r="E49" i="60" s="1"/>
  <c r="E50" i="60" s="1"/>
  <c r="E51" i="60" s="1"/>
  <c r="E52" i="60" s="1"/>
  <c r="E53" i="60" s="1"/>
  <c r="E54" i="60" s="1"/>
  <c r="E55" i="60" s="1"/>
  <c r="E56" i="60" s="1"/>
  <c r="E57" i="60" s="1"/>
  <c r="E58" i="60" s="1"/>
  <c r="E59" i="60" s="1"/>
  <c r="E60" i="60" s="1"/>
  <c r="E61" i="60" s="1"/>
  <c r="E62" i="60" s="1"/>
  <c r="E63" i="60" s="1"/>
  <c r="E64" i="60" s="1"/>
  <c r="E65" i="60" s="1"/>
  <c r="E66" i="60" s="1"/>
  <c r="E67" i="60" s="1"/>
  <c r="E68" i="60" s="1"/>
  <c r="E69" i="60" s="1"/>
  <c r="E70" i="60" s="1"/>
  <c r="E71" i="60" s="1"/>
  <c r="E72" i="60" s="1"/>
  <c r="E73" i="60" s="1"/>
  <c r="E74" i="60" s="1"/>
  <c r="E75" i="60" s="1"/>
  <c r="E76" i="60" s="1"/>
  <c r="E77" i="60" s="1"/>
  <c r="E78" i="60" s="1"/>
  <c r="E79" i="60" s="1"/>
  <c r="E80" i="60" s="1"/>
  <c r="E81" i="60" s="1"/>
  <c r="E82" i="60" s="1"/>
  <c r="E83" i="60" s="1"/>
  <c r="E84" i="60" s="1"/>
  <c r="E85" i="60" s="1"/>
  <c r="E86" i="60" s="1"/>
  <c r="E87" i="60" s="1"/>
  <c r="E88" i="60" s="1"/>
  <c r="E89" i="60" s="1"/>
  <c r="E90" i="60" s="1"/>
  <c r="E91" i="60" s="1"/>
  <c r="E92" i="60" s="1"/>
  <c r="E93" i="60" s="1"/>
  <c r="E94" i="60" s="1"/>
  <c r="E95" i="60" s="1"/>
  <c r="E96" i="60" s="1"/>
  <c r="E97" i="60" s="1"/>
  <c r="E98" i="60" s="1"/>
  <c r="E99" i="60" s="1"/>
  <c r="E100" i="60" s="1"/>
  <c r="E101" i="60" s="1"/>
  <c r="E102" i="60" s="1"/>
  <c r="E103" i="60" s="1"/>
  <c r="E104" i="60" s="1"/>
  <c r="E105" i="60" s="1"/>
  <c r="E106" i="60" s="1"/>
  <c r="E107" i="60" s="1"/>
  <c r="E108" i="60" s="1"/>
  <c r="E109" i="60" s="1"/>
  <c r="E110" i="60" s="1"/>
  <c r="E111" i="60" s="1"/>
  <c r="E112" i="60" s="1"/>
  <c r="E113" i="60" s="1"/>
  <c r="E114" i="60" s="1"/>
  <c r="E115" i="60" s="1"/>
  <c r="E116" i="60" s="1"/>
  <c r="E117" i="60" s="1"/>
  <c r="E118" i="60" s="1"/>
  <c r="E119" i="60" s="1"/>
  <c r="E120" i="60" s="1"/>
  <c r="E121" i="60" s="1"/>
  <c r="E122" i="60" s="1"/>
  <c r="E123" i="60" s="1"/>
  <c r="E124" i="60" s="1"/>
  <c r="E125" i="60" s="1"/>
  <c r="E126" i="60" s="1"/>
  <c r="E127" i="60" s="1"/>
  <c r="E128" i="60" s="1"/>
  <c r="E129" i="60" s="1"/>
  <c r="E130" i="60" s="1"/>
  <c r="E131" i="60" s="1"/>
  <c r="E132" i="60" s="1"/>
  <c r="E133" i="60" s="1"/>
  <c r="E134" i="60" s="1"/>
  <c r="E135" i="60" s="1"/>
  <c r="E136" i="60" s="1"/>
  <c r="E137" i="60" s="1"/>
  <c r="E138" i="60" s="1"/>
  <c r="E139" i="60" s="1"/>
  <c r="E8" i="60"/>
  <c r="E7" i="60"/>
  <c r="E6" i="60"/>
  <c r="E5" i="60"/>
  <c r="E3" i="60"/>
  <c r="D3" i="60"/>
  <c r="C3" i="60"/>
  <c r="A2" i="60"/>
  <c r="E139" i="59"/>
  <c r="E138" i="59"/>
  <c r="E137" i="59"/>
  <c r="E136" i="59"/>
  <c r="E135" i="59"/>
  <c r="E134" i="59"/>
  <c r="E133" i="59"/>
  <c r="E132" i="59"/>
  <c r="E131" i="59"/>
  <c r="E130" i="59"/>
  <c r="E129" i="59"/>
  <c r="E128" i="59"/>
  <c r="E127" i="59"/>
  <c r="E126" i="59"/>
  <c r="E125" i="59"/>
  <c r="E124" i="59"/>
  <c r="E123" i="59"/>
  <c r="E122" i="59"/>
  <c r="E121" i="59"/>
  <c r="E120" i="59"/>
  <c r="E119" i="59"/>
  <c r="E118" i="59"/>
  <c r="E117" i="59"/>
  <c r="E116" i="59"/>
  <c r="E115" i="59"/>
  <c r="E114" i="59"/>
  <c r="E113" i="59"/>
  <c r="E112" i="59"/>
  <c r="E111" i="59"/>
  <c r="E110" i="59"/>
  <c r="E109" i="59"/>
  <c r="E108" i="59"/>
  <c r="E107" i="59"/>
  <c r="E106" i="59"/>
  <c r="E105" i="59"/>
  <c r="E104" i="59"/>
  <c r="E103" i="59"/>
  <c r="E102" i="59"/>
  <c r="E101" i="59"/>
  <c r="E100" i="59"/>
  <c r="E99" i="59"/>
  <c r="E98" i="59"/>
  <c r="E97" i="59"/>
  <c r="E96" i="59"/>
  <c r="E95" i="59"/>
  <c r="E94" i="59"/>
  <c r="E93" i="59"/>
  <c r="E92" i="59"/>
  <c r="E91" i="59"/>
  <c r="E90" i="59"/>
  <c r="E89" i="59"/>
  <c r="E88" i="59"/>
  <c r="E87" i="59"/>
  <c r="E86" i="59"/>
  <c r="E85" i="59"/>
  <c r="E84" i="59"/>
  <c r="E83" i="59"/>
  <c r="E82" i="59"/>
  <c r="E81" i="59"/>
  <c r="E80" i="59"/>
  <c r="E79" i="59"/>
  <c r="E78" i="59"/>
  <c r="E77" i="59"/>
  <c r="E76" i="59"/>
  <c r="E75" i="59"/>
  <c r="E74" i="59"/>
  <c r="E73" i="59"/>
  <c r="E72" i="59"/>
  <c r="E71" i="59"/>
  <c r="G70" i="59"/>
  <c r="E70" i="59"/>
  <c r="E69" i="59"/>
  <c r="E68" i="59"/>
  <c r="E67" i="59"/>
  <c r="E66" i="59"/>
  <c r="E65" i="59"/>
  <c r="E64" i="59"/>
  <c r="E63" i="59"/>
  <c r="E62" i="59"/>
  <c r="E61" i="59"/>
  <c r="E60" i="59"/>
  <c r="E59" i="59"/>
  <c r="E58" i="59"/>
  <c r="E57" i="59"/>
  <c r="E56" i="59"/>
  <c r="E55" i="59"/>
  <c r="E54" i="59"/>
  <c r="E53" i="59"/>
  <c r="E52" i="59"/>
  <c r="E51" i="59"/>
  <c r="E50" i="59"/>
  <c r="E49" i="59"/>
  <c r="E48" i="59"/>
  <c r="E47" i="59"/>
  <c r="E46" i="59"/>
  <c r="E45" i="59"/>
  <c r="E44" i="59"/>
  <c r="E43" i="59"/>
  <c r="E42" i="59"/>
  <c r="E41" i="59"/>
  <c r="E40" i="59"/>
  <c r="E39" i="59"/>
  <c r="E38" i="59"/>
  <c r="E37" i="59"/>
  <c r="E36" i="59"/>
  <c r="E35" i="59"/>
  <c r="E34" i="59"/>
  <c r="E33" i="59"/>
  <c r="E32" i="59"/>
  <c r="E31" i="59"/>
  <c r="E30" i="59"/>
  <c r="E29" i="59"/>
  <c r="E28" i="59"/>
  <c r="E27" i="59"/>
  <c r="E26" i="59"/>
  <c r="E25" i="59"/>
  <c r="E24" i="59"/>
  <c r="E23" i="59"/>
  <c r="E22" i="59"/>
  <c r="E21" i="59"/>
  <c r="E20" i="59"/>
  <c r="E19" i="59"/>
  <c r="E18" i="59"/>
  <c r="E17" i="59"/>
  <c r="E16" i="59"/>
  <c r="E15" i="59"/>
  <c r="E14" i="59"/>
  <c r="E13" i="59"/>
  <c r="E12" i="59"/>
  <c r="E11" i="59"/>
  <c r="E10" i="59"/>
  <c r="E9" i="59"/>
  <c r="E8" i="59"/>
  <c r="E7" i="59"/>
  <c r="E6" i="59"/>
  <c r="E5" i="59"/>
  <c r="E3" i="59"/>
  <c r="D3" i="59"/>
  <c r="C3" i="59"/>
  <c r="A2" i="59"/>
  <c r="B82" i="32"/>
  <c r="C81" i="32"/>
  <c r="D81" i="32" s="1"/>
  <c r="C80" i="32"/>
  <c r="D80" i="32" s="1"/>
  <c r="C79" i="32"/>
  <c r="D79" i="32" s="1"/>
  <c r="C78" i="32"/>
  <c r="D78" i="32" s="1"/>
  <c r="C77" i="32"/>
  <c r="B76" i="32"/>
  <c r="C75" i="32"/>
  <c r="D75" i="32" s="1"/>
  <c r="C74" i="32"/>
  <c r="D74" i="32" s="1"/>
  <c r="C73" i="32"/>
  <c r="C69" i="34" s="1"/>
  <c r="D69" i="34" s="1"/>
  <c r="C72" i="32"/>
  <c r="D72" i="32" s="1"/>
  <c r="C71" i="32"/>
  <c r="D71" i="32" s="1"/>
  <c r="C70" i="32"/>
  <c r="D70" i="32" s="1"/>
  <c r="C69" i="32"/>
  <c r="D69" i="32" s="1"/>
  <c r="C68" i="32"/>
  <c r="G67" i="32"/>
  <c r="H66" i="32"/>
  <c r="G66" i="32"/>
  <c r="B66" i="32"/>
  <c r="I65" i="32"/>
  <c r="I66" i="32" s="1"/>
  <c r="H65" i="32"/>
  <c r="C65" i="32"/>
  <c r="C64" i="32"/>
  <c r="C60" i="34" s="1"/>
  <c r="G63" i="32"/>
  <c r="D63" i="32"/>
  <c r="C63" i="32"/>
  <c r="I62" i="32"/>
  <c r="H62" i="32"/>
  <c r="H61" i="32"/>
  <c r="I61" i="32" s="1"/>
  <c r="B61" i="32"/>
  <c r="H60" i="32"/>
  <c r="I60" i="32" s="1"/>
  <c r="D60" i="32"/>
  <c r="C60" i="32"/>
  <c r="I59" i="32"/>
  <c r="H59" i="32"/>
  <c r="D59" i="32"/>
  <c r="C59" i="32"/>
  <c r="C61" i="32" s="1"/>
  <c r="H58" i="32"/>
  <c r="H57" i="32"/>
  <c r="I57" i="32" s="1"/>
  <c r="B57" i="32"/>
  <c r="I56" i="32"/>
  <c r="H56" i="32"/>
  <c r="D56" i="32"/>
  <c r="C56" i="32"/>
  <c r="H55" i="32"/>
  <c r="I55" i="32" s="1"/>
  <c r="C55" i="32"/>
  <c r="D55" i="32" s="1"/>
  <c r="I54" i="32"/>
  <c r="H54" i="32"/>
  <c r="D54" i="32"/>
  <c r="C54" i="32"/>
  <c r="H53" i="32"/>
  <c r="I53" i="32" s="1"/>
  <c r="C53" i="32"/>
  <c r="D53" i="32" s="1"/>
  <c r="D52" i="32"/>
  <c r="C52" i="32"/>
  <c r="C57" i="32" s="1"/>
  <c r="G51" i="32"/>
  <c r="H50" i="32"/>
  <c r="I50" i="32" s="1"/>
  <c r="B50" i="32"/>
  <c r="I49" i="32"/>
  <c r="H49" i="32"/>
  <c r="C49" i="32"/>
  <c r="D49" i="32" s="1"/>
  <c r="H48" i="32"/>
  <c r="I48" i="32" s="1"/>
  <c r="D48" i="32"/>
  <c r="C48" i="32"/>
  <c r="I47" i="32"/>
  <c r="H47" i="32"/>
  <c r="C47" i="32"/>
  <c r="D47" i="32" s="1"/>
  <c r="H46" i="32"/>
  <c r="I46" i="32" s="1"/>
  <c r="I45" i="32"/>
  <c r="H45" i="32"/>
  <c r="B45" i="32"/>
  <c r="H44" i="32"/>
  <c r="I44" i="32" s="1"/>
  <c r="C44" i="32"/>
  <c r="D44" i="32" s="1"/>
  <c r="H43" i="32"/>
  <c r="I43" i="32" s="1"/>
  <c r="D43" i="32"/>
  <c r="C43" i="32"/>
  <c r="I42" i="32"/>
  <c r="H42" i="32"/>
  <c r="D42" i="32"/>
  <c r="C42" i="32"/>
  <c r="H41" i="32"/>
  <c r="C41" i="32"/>
  <c r="C37" i="34" s="1"/>
  <c r="D37" i="34" s="1"/>
  <c r="G37" i="34" s="1"/>
  <c r="D40" i="32"/>
  <c r="C40" i="32"/>
  <c r="G39" i="32"/>
  <c r="D39" i="32"/>
  <c r="C39" i="32"/>
  <c r="H38" i="32"/>
  <c r="I38" i="32" s="1"/>
  <c r="C38" i="32"/>
  <c r="D38" i="32" s="1"/>
  <c r="I37" i="32"/>
  <c r="H37" i="32"/>
  <c r="D37" i="32"/>
  <c r="C37" i="32"/>
  <c r="C36" i="32"/>
  <c r="D36" i="32" s="1"/>
  <c r="G35" i="32"/>
  <c r="C35" i="32"/>
  <c r="H34" i="32"/>
  <c r="C100" i="34" s="1"/>
  <c r="D100" i="34" s="1"/>
  <c r="I33" i="32"/>
  <c r="H33" i="32"/>
  <c r="C99" i="34" s="1"/>
  <c r="D99" i="34" s="1"/>
  <c r="E99" i="34" s="1"/>
  <c r="C33" i="32"/>
  <c r="H32" i="32"/>
  <c r="I32" i="32" s="1"/>
  <c r="D32" i="32"/>
  <c r="D33" i="32" s="1"/>
  <c r="C32" i="32"/>
  <c r="I31" i="32"/>
  <c r="H31" i="32"/>
  <c r="I30" i="32"/>
  <c r="H30" i="32"/>
  <c r="B30" i="32"/>
  <c r="H29" i="32"/>
  <c r="I29" i="32" s="1"/>
  <c r="C29" i="32"/>
  <c r="D29" i="32" s="1"/>
  <c r="D28" i="32"/>
  <c r="C28" i="32"/>
  <c r="G27" i="32"/>
  <c r="C27" i="32"/>
  <c r="D27" i="32" s="1"/>
  <c r="D30" i="32" s="1"/>
  <c r="H26" i="32"/>
  <c r="I26" i="32" s="1"/>
  <c r="H25" i="32"/>
  <c r="B25" i="32"/>
  <c r="H24" i="32"/>
  <c r="I24" i="32" s="1"/>
  <c r="D24" i="32"/>
  <c r="C24" i="32"/>
  <c r="I23" i="32"/>
  <c r="H23" i="32"/>
  <c r="C23" i="32"/>
  <c r="L22" i="32"/>
  <c r="L21" i="32"/>
  <c r="G21" i="32"/>
  <c r="L20" i="32"/>
  <c r="H20" i="32"/>
  <c r="I20" i="32" s="1"/>
  <c r="M19" i="32"/>
  <c r="N19" i="32" s="1"/>
  <c r="L19" i="32"/>
  <c r="H19" i="32"/>
  <c r="C85" i="34" s="1"/>
  <c r="D85" i="34" s="1"/>
  <c r="F85" i="34" s="1"/>
  <c r="N18" i="32"/>
  <c r="M18" i="32"/>
  <c r="L18" i="32"/>
  <c r="H18" i="32"/>
  <c r="I18" i="32" s="1"/>
  <c r="B18" i="32"/>
  <c r="H17" i="32"/>
  <c r="I17" i="32" s="1"/>
  <c r="D17" i="32"/>
  <c r="C17" i="32"/>
  <c r="L16" i="32"/>
  <c r="I16" i="32"/>
  <c r="H16" i="32"/>
  <c r="D16" i="32"/>
  <c r="C16" i="32"/>
  <c r="M15" i="32"/>
  <c r="L15" i="32"/>
  <c r="I15" i="32"/>
  <c r="H15" i="32"/>
  <c r="C15" i="32"/>
  <c r="D15" i="32" s="1"/>
  <c r="M14" i="32"/>
  <c r="N14" i="32" s="1"/>
  <c r="L14" i="32"/>
  <c r="H14" i="32"/>
  <c r="I14" i="32" s="1"/>
  <c r="D14" i="32"/>
  <c r="C14" i="32"/>
  <c r="N13" i="32"/>
  <c r="M13" i="32"/>
  <c r="L13" i="32"/>
  <c r="D13" i="32"/>
  <c r="C13" i="32"/>
  <c r="G12" i="32"/>
  <c r="D12" i="32"/>
  <c r="C12" i="32"/>
  <c r="L11" i="32"/>
  <c r="I11" i="32"/>
  <c r="H11" i="32"/>
  <c r="C77" i="34" s="1"/>
  <c r="C11" i="32"/>
  <c r="L10" i="32"/>
  <c r="H10" i="32"/>
  <c r="I10" i="32" s="1"/>
  <c r="D10" i="32"/>
  <c r="C10" i="32"/>
  <c r="L9" i="32"/>
  <c r="I9" i="32"/>
  <c r="H9" i="32"/>
  <c r="D9" i="32"/>
  <c r="C9" i="32"/>
  <c r="N8" i="32"/>
  <c r="M8" i="32"/>
  <c r="L8" i="32"/>
  <c r="H8" i="32"/>
  <c r="C74" i="34" s="1"/>
  <c r="C8" i="32"/>
  <c r="D8" i="32" s="1"/>
  <c r="D7" i="32"/>
  <c r="C7" i="32"/>
  <c r="F2" i="32"/>
  <c r="F1" i="32"/>
  <c r="D76" i="18"/>
  <c r="C76" i="18"/>
  <c r="B76" i="18"/>
  <c r="D75" i="18"/>
  <c r="C75" i="18"/>
  <c r="D74" i="18"/>
  <c r="C74" i="18"/>
  <c r="D73" i="18"/>
  <c r="C73" i="18"/>
  <c r="D72" i="18"/>
  <c r="C72" i="18"/>
  <c r="D71" i="18"/>
  <c r="C71" i="18"/>
  <c r="D70" i="18"/>
  <c r="C70" i="18"/>
  <c r="D69" i="18"/>
  <c r="C69" i="18"/>
  <c r="D68" i="18"/>
  <c r="C68" i="18"/>
  <c r="I67" i="18"/>
  <c r="H67" i="18"/>
  <c r="G67" i="18"/>
  <c r="I66" i="18"/>
  <c r="H66" i="18"/>
  <c r="G66" i="18"/>
  <c r="D66" i="18"/>
  <c r="C66" i="18"/>
  <c r="B66" i="18"/>
  <c r="I65" i="18"/>
  <c r="H65" i="18"/>
  <c r="D65" i="18"/>
  <c r="C65" i="18"/>
  <c r="D64" i="18"/>
  <c r="C64" i="18"/>
  <c r="I63" i="18"/>
  <c r="H63" i="18"/>
  <c r="G63" i="18"/>
  <c r="D63" i="18"/>
  <c r="C63" i="18"/>
  <c r="I62" i="18"/>
  <c r="H62" i="18"/>
  <c r="I61" i="18"/>
  <c r="H61" i="18"/>
  <c r="D61" i="18"/>
  <c r="C61" i="18"/>
  <c r="B61" i="18"/>
  <c r="I60" i="18"/>
  <c r="H60" i="18"/>
  <c r="D60" i="18"/>
  <c r="C60" i="18"/>
  <c r="I59" i="18"/>
  <c r="H59" i="18"/>
  <c r="D59" i="18"/>
  <c r="C59" i="18"/>
  <c r="I58" i="18"/>
  <c r="H58" i="18"/>
  <c r="I57" i="18"/>
  <c r="H57" i="18"/>
  <c r="D57" i="18"/>
  <c r="C57" i="18"/>
  <c r="B57" i="18"/>
  <c r="I56" i="18"/>
  <c r="H56" i="18"/>
  <c r="D56" i="18"/>
  <c r="C56" i="18"/>
  <c r="I55" i="18"/>
  <c r="H55" i="18"/>
  <c r="D55" i="18"/>
  <c r="C55" i="18"/>
  <c r="I54" i="18"/>
  <c r="H54" i="18"/>
  <c r="D54" i="18"/>
  <c r="C54" i="18"/>
  <c r="I53" i="18"/>
  <c r="H53" i="18"/>
  <c r="D53" i="18"/>
  <c r="C53" i="18"/>
  <c r="D52" i="18"/>
  <c r="C52" i="18"/>
  <c r="I51" i="18"/>
  <c r="H51" i="18"/>
  <c r="G51" i="18"/>
  <c r="I50" i="18"/>
  <c r="H50" i="18"/>
  <c r="D50" i="18"/>
  <c r="C50" i="18"/>
  <c r="B50" i="18"/>
  <c r="I49" i="18"/>
  <c r="H49" i="18"/>
  <c r="D49" i="18"/>
  <c r="C49" i="18"/>
  <c r="I48" i="18"/>
  <c r="H48" i="18"/>
  <c r="D48" i="18"/>
  <c r="C48" i="18"/>
  <c r="I47" i="18"/>
  <c r="H47" i="18"/>
  <c r="D47" i="18"/>
  <c r="C47" i="18"/>
  <c r="I46" i="18"/>
  <c r="H46" i="18"/>
  <c r="I45" i="18"/>
  <c r="H45" i="18"/>
  <c r="D45" i="18"/>
  <c r="C45" i="18"/>
  <c r="B45" i="18"/>
  <c r="I44" i="18"/>
  <c r="H44" i="18"/>
  <c r="D44" i="18"/>
  <c r="C44" i="18"/>
  <c r="I43" i="18"/>
  <c r="H43" i="18"/>
  <c r="D43" i="18"/>
  <c r="C43" i="18"/>
  <c r="I42" i="18"/>
  <c r="H42" i="18"/>
  <c r="D42" i="18"/>
  <c r="C42" i="18"/>
  <c r="I41" i="18"/>
  <c r="H41" i="18"/>
  <c r="D41" i="18"/>
  <c r="C41" i="18"/>
  <c r="D40" i="18"/>
  <c r="C40" i="18"/>
  <c r="I39" i="18"/>
  <c r="H39" i="18"/>
  <c r="G39" i="18"/>
  <c r="D39" i="18"/>
  <c r="C39" i="18"/>
  <c r="I38" i="18"/>
  <c r="H38" i="18"/>
  <c r="D38" i="18"/>
  <c r="C38" i="18"/>
  <c r="I37" i="18"/>
  <c r="H37" i="18"/>
  <c r="D37" i="18"/>
  <c r="C37" i="18"/>
  <c r="D36" i="18"/>
  <c r="C36" i="18"/>
  <c r="I35" i="18"/>
  <c r="H35" i="18"/>
  <c r="G35" i="18"/>
  <c r="D35" i="18"/>
  <c r="C35" i="18"/>
  <c r="I34" i="18"/>
  <c r="H34" i="18"/>
  <c r="I33" i="18"/>
  <c r="H33" i="18"/>
  <c r="D33" i="18"/>
  <c r="C33" i="18"/>
  <c r="I32" i="18"/>
  <c r="H32" i="18"/>
  <c r="D32" i="18"/>
  <c r="C32" i="18"/>
  <c r="I31" i="18"/>
  <c r="H31" i="18"/>
  <c r="I30" i="18"/>
  <c r="H30" i="18"/>
  <c r="D30" i="18"/>
  <c r="C30" i="18"/>
  <c r="B30" i="18"/>
  <c r="I29" i="18"/>
  <c r="H29" i="18"/>
  <c r="D29" i="18"/>
  <c r="C29" i="18"/>
  <c r="D28" i="18"/>
  <c r="C28" i="18"/>
  <c r="I27" i="18"/>
  <c r="H27" i="18"/>
  <c r="G27" i="18"/>
  <c r="D27" i="18"/>
  <c r="C27" i="18"/>
  <c r="I26" i="18"/>
  <c r="H26" i="18"/>
  <c r="I25" i="18"/>
  <c r="H25" i="18"/>
  <c r="D25" i="18"/>
  <c r="C25" i="18"/>
  <c r="B25" i="18"/>
  <c r="I24" i="18"/>
  <c r="H24" i="18"/>
  <c r="D24" i="18"/>
  <c r="C24" i="18"/>
  <c r="I23" i="18"/>
  <c r="H23" i="18"/>
  <c r="D23" i="18"/>
  <c r="C23" i="18"/>
  <c r="N22" i="18"/>
  <c r="M22" i="18"/>
  <c r="L22" i="18"/>
  <c r="N21" i="18"/>
  <c r="M21" i="18"/>
  <c r="L21" i="18"/>
  <c r="I21" i="18"/>
  <c r="H21" i="18"/>
  <c r="G21" i="18"/>
  <c r="N20" i="18"/>
  <c r="M20" i="18"/>
  <c r="L20" i="18"/>
  <c r="I20" i="18"/>
  <c r="H20" i="18"/>
  <c r="N19" i="18"/>
  <c r="M19" i="18"/>
  <c r="L19" i="18"/>
  <c r="I19" i="18"/>
  <c r="H19" i="18"/>
  <c r="N18" i="18"/>
  <c r="M18" i="18"/>
  <c r="L18" i="18"/>
  <c r="I18" i="18"/>
  <c r="H18" i="18"/>
  <c r="D18" i="18"/>
  <c r="C18" i="18"/>
  <c r="B18" i="18"/>
  <c r="I17" i="18"/>
  <c r="H17" i="18"/>
  <c r="D17" i="18"/>
  <c r="C17" i="18"/>
  <c r="N16" i="18"/>
  <c r="M16" i="18"/>
  <c r="L16" i="18"/>
  <c r="I16" i="18"/>
  <c r="H16" i="18"/>
  <c r="D16" i="18"/>
  <c r="C16" i="18"/>
  <c r="N15" i="18"/>
  <c r="M15" i="18"/>
  <c r="L15" i="18"/>
  <c r="I15" i="18"/>
  <c r="H15" i="18"/>
  <c r="D15" i="18"/>
  <c r="C15" i="18"/>
  <c r="N14" i="18"/>
  <c r="M14" i="18"/>
  <c r="L14" i="18"/>
  <c r="I14" i="18"/>
  <c r="H14" i="18"/>
  <c r="D14" i="18"/>
  <c r="C14" i="18"/>
  <c r="N13" i="18"/>
  <c r="M13" i="18"/>
  <c r="L13" i="18"/>
  <c r="D13" i="18"/>
  <c r="C13" i="18"/>
  <c r="I12" i="18"/>
  <c r="H12" i="18"/>
  <c r="G12" i="18"/>
  <c r="D12" i="18"/>
  <c r="C12" i="18"/>
  <c r="N11" i="18"/>
  <c r="M11" i="18"/>
  <c r="L11" i="18"/>
  <c r="I11" i="18"/>
  <c r="H11" i="18"/>
  <c r="D11" i="18"/>
  <c r="C11" i="18"/>
  <c r="N10" i="18"/>
  <c r="M10" i="18"/>
  <c r="L10" i="18"/>
  <c r="I10" i="18"/>
  <c r="H10" i="18"/>
  <c r="D10" i="18"/>
  <c r="C10" i="18"/>
  <c r="N9" i="18"/>
  <c r="M9" i="18"/>
  <c r="L9" i="18"/>
  <c r="I9" i="18"/>
  <c r="H9" i="18"/>
  <c r="D9" i="18"/>
  <c r="C9" i="18"/>
  <c r="N8" i="18"/>
  <c r="M8" i="18"/>
  <c r="L8" i="18"/>
  <c r="I8" i="18"/>
  <c r="H8" i="18"/>
  <c r="D8" i="18"/>
  <c r="C8" i="18"/>
  <c r="D7" i="18"/>
  <c r="C7" i="18"/>
  <c r="F2" i="18"/>
  <c r="F1" i="18"/>
  <c r="B145" i="34"/>
  <c r="B143" i="34"/>
  <c r="B142" i="34"/>
  <c r="B141" i="34"/>
  <c r="B139" i="34"/>
  <c r="B136" i="34"/>
  <c r="D135" i="34"/>
  <c r="C135" i="34"/>
  <c r="B135" i="34"/>
  <c r="B134" i="34"/>
  <c r="B133" i="34"/>
  <c r="B132" i="34"/>
  <c r="C131" i="34"/>
  <c r="B131" i="34"/>
  <c r="B129" i="34"/>
  <c r="D128" i="34"/>
  <c r="G128" i="34" s="1"/>
  <c r="C128" i="34"/>
  <c r="B128" i="34"/>
  <c r="B127" i="34"/>
  <c r="C126" i="34"/>
  <c r="D126" i="34" s="1"/>
  <c r="E126" i="34" s="1"/>
  <c r="B126" i="34"/>
  <c r="F125" i="34"/>
  <c r="C125" i="34"/>
  <c r="D125" i="34" s="1"/>
  <c r="B125" i="34"/>
  <c r="B124" i="34"/>
  <c r="D123" i="34"/>
  <c r="F123" i="34" s="1"/>
  <c r="C123" i="34"/>
  <c r="B123" i="34"/>
  <c r="C122" i="34"/>
  <c r="D122" i="34" s="1"/>
  <c r="E122" i="34" s="1"/>
  <c r="B122" i="34"/>
  <c r="B121" i="34"/>
  <c r="C120" i="34"/>
  <c r="D120" i="34" s="1"/>
  <c r="B120" i="34"/>
  <c r="B119" i="34"/>
  <c r="B117" i="34"/>
  <c r="F116" i="34"/>
  <c r="C116" i="34"/>
  <c r="D116" i="34" s="1"/>
  <c r="B116" i="34"/>
  <c r="D115" i="34"/>
  <c r="G115" i="34" s="1"/>
  <c r="C115" i="34"/>
  <c r="B115" i="34"/>
  <c r="B114" i="34"/>
  <c r="C113" i="34"/>
  <c r="D113" i="34" s="1"/>
  <c r="B113" i="34"/>
  <c r="F112" i="34"/>
  <c r="C112" i="34"/>
  <c r="D112" i="34" s="1"/>
  <c r="B112" i="34"/>
  <c r="D111" i="34"/>
  <c r="G111" i="34" s="1"/>
  <c r="C111" i="34"/>
  <c r="B111" i="34"/>
  <c r="C110" i="34"/>
  <c r="D110" i="34" s="1"/>
  <c r="B110" i="34"/>
  <c r="E109" i="34"/>
  <c r="C109" i="34"/>
  <c r="D109" i="34" s="1"/>
  <c r="B109" i="34"/>
  <c r="C108" i="34"/>
  <c r="D108" i="34" s="1"/>
  <c r="F108" i="34" s="1"/>
  <c r="B108" i="34"/>
  <c r="D107" i="34"/>
  <c r="C107" i="34"/>
  <c r="B107" i="34"/>
  <c r="B105" i="34"/>
  <c r="C104" i="34"/>
  <c r="D104" i="34" s="1"/>
  <c r="B104" i="34"/>
  <c r="C103" i="34"/>
  <c r="B103" i="34"/>
  <c r="B101" i="34"/>
  <c r="B100" i="34"/>
  <c r="B99" i="34"/>
  <c r="C98" i="34"/>
  <c r="D98" i="34" s="1"/>
  <c r="B98" i="34"/>
  <c r="D97" i="34"/>
  <c r="G97" i="34" s="1"/>
  <c r="C97" i="34"/>
  <c r="B97" i="34"/>
  <c r="D96" i="34"/>
  <c r="F96" i="34" s="1"/>
  <c r="C96" i="34"/>
  <c r="B96" i="34"/>
  <c r="C95" i="34"/>
  <c r="B95" i="34"/>
  <c r="B93" i="34"/>
  <c r="C92" i="34"/>
  <c r="D92" i="34" s="1"/>
  <c r="G92" i="34" s="1"/>
  <c r="B92" i="34"/>
  <c r="B91" i="34"/>
  <c r="B90" i="34"/>
  <c r="C89" i="34"/>
  <c r="D89" i="34" s="1"/>
  <c r="F89" i="34" s="1"/>
  <c r="B89" i="34"/>
  <c r="B87" i="34"/>
  <c r="C86" i="34"/>
  <c r="D86" i="34" s="1"/>
  <c r="B86" i="34"/>
  <c r="B85" i="34"/>
  <c r="B84" i="34"/>
  <c r="B83" i="34"/>
  <c r="D82" i="34"/>
  <c r="F82" i="34" s="1"/>
  <c r="C82" i="34"/>
  <c r="B82" i="34"/>
  <c r="E81" i="34"/>
  <c r="C81" i="34"/>
  <c r="D81" i="34" s="1"/>
  <c r="F81" i="34" s="1"/>
  <c r="B81" i="34"/>
  <c r="B80" i="34"/>
  <c r="B78" i="34"/>
  <c r="E77" i="34"/>
  <c r="D77" i="34"/>
  <c r="F77" i="34" s="1"/>
  <c r="B77" i="34"/>
  <c r="B76" i="34"/>
  <c r="E75" i="34"/>
  <c r="C75" i="34"/>
  <c r="D75" i="34" s="1"/>
  <c r="G75" i="34" s="1"/>
  <c r="B75" i="34"/>
  <c r="B74" i="34"/>
  <c r="B72" i="34"/>
  <c r="C71" i="34"/>
  <c r="D71" i="34" s="1"/>
  <c r="F71" i="34" s="1"/>
  <c r="B71" i="34"/>
  <c r="C70" i="34"/>
  <c r="D70" i="34" s="1"/>
  <c r="G70" i="34" s="1"/>
  <c r="B70" i="34"/>
  <c r="B69" i="34"/>
  <c r="C68" i="34"/>
  <c r="D68" i="34" s="1"/>
  <c r="B68" i="34"/>
  <c r="C67" i="34"/>
  <c r="D67" i="34" s="1"/>
  <c r="F67" i="34" s="1"/>
  <c r="B67" i="34"/>
  <c r="C66" i="34"/>
  <c r="D66" i="34" s="1"/>
  <c r="G66" i="34" s="1"/>
  <c r="B66" i="34"/>
  <c r="D65" i="34"/>
  <c r="E65" i="34" s="1"/>
  <c r="C65" i="34"/>
  <c r="B65" i="34"/>
  <c r="C64" i="34"/>
  <c r="D64" i="34" s="1"/>
  <c r="B64" i="34"/>
  <c r="B62" i="34"/>
  <c r="F61" i="34"/>
  <c r="C61" i="34"/>
  <c r="D61" i="34" s="1"/>
  <c r="G61" i="34" s="1"/>
  <c r="B61" i="34"/>
  <c r="B60" i="34"/>
  <c r="D59" i="34"/>
  <c r="C59" i="34"/>
  <c r="B59" i="34"/>
  <c r="B57" i="34"/>
  <c r="C56" i="34"/>
  <c r="D56" i="34" s="1"/>
  <c r="G56" i="34" s="1"/>
  <c r="B56" i="34"/>
  <c r="C55" i="34"/>
  <c r="C57" i="34" s="1"/>
  <c r="B55" i="34"/>
  <c r="B53" i="34"/>
  <c r="G52" i="34"/>
  <c r="E52" i="34"/>
  <c r="C52" i="34"/>
  <c r="D52" i="34" s="1"/>
  <c r="F52" i="34" s="1"/>
  <c r="B52" i="34"/>
  <c r="E51" i="34"/>
  <c r="C51" i="34"/>
  <c r="D51" i="34" s="1"/>
  <c r="G51" i="34" s="1"/>
  <c r="B51" i="34"/>
  <c r="C50" i="34"/>
  <c r="D50" i="34" s="1"/>
  <c r="B50" i="34"/>
  <c r="C49" i="34"/>
  <c r="D49" i="34" s="1"/>
  <c r="F49" i="34" s="1"/>
  <c r="B49" i="34"/>
  <c r="C48" i="34"/>
  <c r="B48" i="34"/>
  <c r="B46" i="34"/>
  <c r="B45" i="34"/>
  <c r="D44" i="34"/>
  <c r="F44" i="34" s="1"/>
  <c r="C44" i="34"/>
  <c r="B44" i="34"/>
  <c r="G43" i="34"/>
  <c r="E43" i="34"/>
  <c r="C43" i="34"/>
  <c r="D43" i="34" s="1"/>
  <c r="B43" i="34"/>
  <c r="B41" i="34"/>
  <c r="G40" i="34"/>
  <c r="F40" i="34"/>
  <c r="C40" i="34"/>
  <c r="D40" i="34" s="1"/>
  <c r="E40" i="34" s="1"/>
  <c r="B40" i="34"/>
  <c r="C39" i="34"/>
  <c r="D39" i="34" s="1"/>
  <c r="B39" i="34"/>
  <c r="C38" i="34"/>
  <c r="D38" i="34" s="1"/>
  <c r="F38" i="34" s="1"/>
  <c r="B38" i="34"/>
  <c r="B37" i="34"/>
  <c r="D36" i="34"/>
  <c r="E36" i="34" s="1"/>
  <c r="C36" i="34"/>
  <c r="B36" i="34"/>
  <c r="C35" i="34"/>
  <c r="D35" i="34" s="1"/>
  <c r="F35" i="34" s="1"/>
  <c r="B35" i="34"/>
  <c r="C34" i="34"/>
  <c r="D34" i="34" s="1"/>
  <c r="F34" i="34" s="1"/>
  <c r="B34" i="34"/>
  <c r="C33" i="34"/>
  <c r="D33" i="34" s="1"/>
  <c r="G33" i="34" s="1"/>
  <c r="B33" i="34"/>
  <c r="C32" i="34"/>
  <c r="B32" i="34"/>
  <c r="B30" i="34"/>
  <c r="C29" i="34"/>
  <c r="B29" i="34"/>
  <c r="B27" i="34"/>
  <c r="C26" i="34"/>
  <c r="D26" i="34" s="1"/>
  <c r="B26" i="34"/>
  <c r="C25" i="34"/>
  <c r="D25" i="34" s="1"/>
  <c r="F25" i="34" s="1"/>
  <c r="B25" i="34"/>
  <c r="C24" i="34"/>
  <c r="D24" i="34" s="1"/>
  <c r="B24" i="34"/>
  <c r="B22" i="34"/>
  <c r="D21" i="34"/>
  <c r="E21" i="34" s="1"/>
  <c r="C21" i="34"/>
  <c r="B21" i="34"/>
  <c r="B20" i="34"/>
  <c r="A19" i="34"/>
  <c r="B17" i="34"/>
  <c r="G16" i="34"/>
  <c r="F16" i="34"/>
  <c r="E16" i="34"/>
  <c r="D16" i="34"/>
  <c r="C16" i="34"/>
  <c r="B16" i="34"/>
  <c r="G15" i="34"/>
  <c r="F15" i="34"/>
  <c r="E15" i="34"/>
  <c r="D15" i="34"/>
  <c r="C15" i="34"/>
  <c r="B15" i="34"/>
  <c r="B14" i="34"/>
  <c r="C13" i="34"/>
  <c r="D13" i="34" s="1"/>
  <c r="B13" i="34"/>
  <c r="D12" i="34"/>
  <c r="E12" i="34" s="1"/>
  <c r="C12" i="34"/>
  <c r="B12" i="34"/>
  <c r="D11" i="34"/>
  <c r="F11" i="34" s="1"/>
  <c r="C11" i="34"/>
  <c r="B11" i="34"/>
  <c r="C10" i="34"/>
  <c r="D10" i="34" s="1"/>
  <c r="G10" i="34" s="1"/>
  <c r="B10" i="34"/>
  <c r="C9" i="34"/>
  <c r="D9" i="34" s="1"/>
  <c r="B9" i="34"/>
  <c r="G8" i="34"/>
  <c r="F8" i="34"/>
  <c r="E8" i="34"/>
  <c r="D8" i="34"/>
  <c r="C8" i="34"/>
  <c r="B8" i="34"/>
  <c r="C7" i="34"/>
  <c r="D7" i="34" s="1"/>
  <c r="B7" i="34"/>
  <c r="C6" i="34"/>
  <c r="D6" i="34" s="1"/>
  <c r="G6" i="34" s="1"/>
  <c r="B6" i="34"/>
  <c r="C4" i="34"/>
  <c r="B4" i="34"/>
  <c r="A9" i="16"/>
  <c r="A8" i="16"/>
  <c r="A7" i="16"/>
  <c r="A6" i="16"/>
  <c r="A5" i="16"/>
  <c r="A4" i="16"/>
  <c r="A3" i="16"/>
  <c r="A2" i="16"/>
  <c r="A1" i="16"/>
  <c r="J32" i="1"/>
  <c r="L31" i="1"/>
  <c r="K31" i="1"/>
  <c r="K30" i="1"/>
  <c r="H22" i="2"/>
  <c r="I19" i="2"/>
  <c r="F19" i="2"/>
  <c r="I18" i="2"/>
  <c r="F18" i="2"/>
  <c r="I17" i="2"/>
  <c r="F17" i="2"/>
  <c r="I16" i="2"/>
  <c r="F16" i="2"/>
  <c r="I15" i="2"/>
  <c r="F15" i="2"/>
  <c r="I14" i="2"/>
  <c r="F14" i="2"/>
  <c r="H9" i="2"/>
  <c r="H8" i="2"/>
  <c r="H7" i="2"/>
  <c r="H6" i="2"/>
  <c r="F100" i="34" l="1"/>
  <c r="E100" i="34"/>
  <c r="G100" i="34"/>
  <c r="F86" i="34"/>
  <c r="G86" i="34"/>
  <c r="E86" i="34"/>
  <c r="D60" i="34"/>
  <c r="E60" i="34" s="1"/>
  <c r="C62" i="34"/>
  <c r="F39" i="34"/>
  <c r="G39" i="34"/>
  <c r="F64" i="34"/>
  <c r="G64" i="34"/>
  <c r="E64" i="34"/>
  <c r="F110" i="34"/>
  <c r="G110" i="34"/>
  <c r="E110" i="34"/>
  <c r="F68" i="34"/>
  <c r="E68" i="34"/>
  <c r="C27" i="34"/>
  <c r="E33" i="34"/>
  <c r="E44" i="34"/>
  <c r="F51" i="34"/>
  <c r="D55" i="34"/>
  <c r="F75" i="34"/>
  <c r="G77" i="34"/>
  <c r="G81" i="34"/>
  <c r="I19" i="32"/>
  <c r="I34" i="32"/>
  <c r="I35" i="32" s="1"/>
  <c r="D41" i="32"/>
  <c r="D64" i="32"/>
  <c r="C76" i="32"/>
  <c r="D73" i="32"/>
  <c r="I39" i="32"/>
  <c r="D61" i="32"/>
  <c r="G71" i="34"/>
  <c r="C76" i="34"/>
  <c r="D76" i="34" s="1"/>
  <c r="E89" i="34"/>
  <c r="E96" i="34"/>
  <c r="F33" i="34"/>
  <c r="C30" i="32"/>
  <c r="C45" i="34"/>
  <c r="D45" i="34" s="1"/>
  <c r="G45" i="34" s="1"/>
  <c r="G96" i="34"/>
  <c r="E34" i="34"/>
  <c r="E66" i="34"/>
  <c r="C121" i="34"/>
  <c r="D121" i="34" s="1"/>
  <c r="F121" i="34" s="1"/>
  <c r="E123" i="34"/>
  <c r="G44" i="34"/>
  <c r="C80" i="34"/>
  <c r="D80" i="34" s="1"/>
  <c r="C41" i="34"/>
  <c r="G34" i="34"/>
  <c r="F66" i="34"/>
  <c r="C83" i="34"/>
  <c r="D83" i="34" s="1"/>
  <c r="E83" i="34" s="1"/>
  <c r="C90" i="34"/>
  <c r="D90" i="34" s="1"/>
  <c r="E90" i="34" s="1"/>
  <c r="G123" i="34"/>
  <c r="G13" i="34"/>
  <c r="E13" i="34"/>
  <c r="F13" i="34"/>
  <c r="E69" i="34"/>
  <c r="G69" i="34"/>
  <c r="F69" i="34"/>
  <c r="D72" i="34"/>
  <c r="E26" i="34"/>
  <c r="G26" i="34"/>
  <c r="F26" i="34"/>
  <c r="C78" i="34"/>
  <c r="D74" i="34"/>
  <c r="G9" i="34"/>
  <c r="E9" i="34"/>
  <c r="F9" i="34"/>
  <c r="F7" i="34"/>
  <c r="G7" i="34"/>
  <c r="E7" i="34"/>
  <c r="E45" i="34"/>
  <c r="E46" i="34" s="1"/>
  <c r="G50" i="34"/>
  <c r="F50" i="34"/>
  <c r="E10" i="34"/>
  <c r="F36" i="34"/>
  <c r="F12" i="34"/>
  <c r="G25" i="34"/>
  <c r="G36" i="34"/>
  <c r="G38" i="34"/>
  <c r="F43" i="34"/>
  <c r="E49" i="34"/>
  <c r="F60" i="34"/>
  <c r="G68" i="34"/>
  <c r="E70" i="34"/>
  <c r="E85" i="34"/>
  <c r="F92" i="34"/>
  <c r="D103" i="34"/>
  <c r="C105" i="34"/>
  <c r="G109" i="34"/>
  <c r="F109" i="34"/>
  <c r="H27" i="32"/>
  <c r="C45" i="32"/>
  <c r="D35" i="32"/>
  <c r="D45" i="32" s="1"/>
  <c r="H51" i="32"/>
  <c r="I41" i="32"/>
  <c r="I51" i="32" s="1"/>
  <c r="C124" i="34"/>
  <c r="D124" i="34" s="1"/>
  <c r="I58" i="32"/>
  <c r="I63" i="32" s="1"/>
  <c r="F10" i="34"/>
  <c r="D27" i="34"/>
  <c r="F24" i="34"/>
  <c r="G49" i="34"/>
  <c r="G60" i="34"/>
  <c r="F70" i="34"/>
  <c r="G83" i="34"/>
  <c r="G85" i="34"/>
  <c r="F111" i="34"/>
  <c r="E111" i="34"/>
  <c r="E116" i="34"/>
  <c r="G116" i="34"/>
  <c r="G122" i="34"/>
  <c r="F122" i="34"/>
  <c r="D50" i="32"/>
  <c r="D57" i="32"/>
  <c r="D62" i="34"/>
  <c r="F59" i="34"/>
  <c r="E67" i="34"/>
  <c r="E98" i="34"/>
  <c r="G98" i="34"/>
  <c r="C66" i="32"/>
  <c r="D65" i="32"/>
  <c r="E38" i="34"/>
  <c r="G12" i="34"/>
  <c r="F21" i="34"/>
  <c r="E35" i="34"/>
  <c r="D48" i="34"/>
  <c r="C53" i="34"/>
  <c r="F65" i="34"/>
  <c r="F107" i="34"/>
  <c r="E107" i="34"/>
  <c r="G24" i="34"/>
  <c r="G35" i="34"/>
  <c r="E37" i="34"/>
  <c r="C72" i="34"/>
  <c r="G65" i="34"/>
  <c r="G67" i="34"/>
  <c r="E82" i="34"/>
  <c r="C84" i="34"/>
  <c r="D84" i="34" s="1"/>
  <c r="F98" i="34"/>
  <c r="G104" i="34"/>
  <c r="F104" i="34"/>
  <c r="G107" i="34"/>
  <c r="F120" i="34"/>
  <c r="E120" i="34"/>
  <c r="H21" i="32"/>
  <c r="E24" i="34"/>
  <c r="E56" i="34"/>
  <c r="E6" i="34"/>
  <c r="G21" i="34"/>
  <c r="D29" i="34"/>
  <c r="C30" i="34"/>
  <c r="F56" i="34"/>
  <c r="E59" i="34"/>
  <c r="F6" i="34"/>
  <c r="G11" i="34"/>
  <c r="D32" i="34"/>
  <c r="F37" i="34"/>
  <c r="E39" i="34"/>
  <c r="G59" i="34"/>
  <c r="E61" i="34"/>
  <c r="E71" i="34"/>
  <c r="G82" i="34"/>
  <c r="E104" i="34"/>
  <c r="E112" i="34"/>
  <c r="G112" i="34"/>
  <c r="G120" i="34"/>
  <c r="E125" i="34"/>
  <c r="G125" i="34"/>
  <c r="D131" i="34"/>
  <c r="C132" i="34"/>
  <c r="I21" i="32"/>
  <c r="N15" i="32"/>
  <c r="N16" i="32" s="1"/>
  <c r="M16" i="32"/>
  <c r="C142" i="34" s="1"/>
  <c r="D57" i="34"/>
  <c r="E55" i="34"/>
  <c r="G89" i="34"/>
  <c r="G99" i="34"/>
  <c r="F99" i="34"/>
  <c r="E108" i="34"/>
  <c r="G108" i="34"/>
  <c r="D18" i="32"/>
  <c r="M20" i="32"/>
  <c r="N20" i="32" s="1"/>
  <c r="N21" i="32" s="1"/>
  <c r="D11" i="32"/>
  <c r="M21" i="32"/>
  <c r="C143" i="34" s="1"/>
  <c r="C101" i="34"/>
  <c r="D95" i="34"/>
  <c r="F115" i="34"/>
  <c r="E115" i="34"/>
  <c r="G121" i="34"/>
  <c r="F128" i="34"/>
  <c r="E128" i="34"/>
  <c r="I25" i="32"/>
  <c r="I27" i="32" s="1"/>
  <c r="C91" i="34"/>
  <c r="D91" i="34" s="1"/>
  <c r="D66" i="32"/>
  <c r="C82" i="32"/>
  <c r="D77" i="32"/>
  <c r="D82" i="32" s="1"/>
  <c r="F97" i="34"/>
  <c r="E97" i="34"/>
  <c r="G113" i="34"/>
  <c r="F113" i="34"/>
  <c r="G126" i="34"/>
  <c r="F126" i="34"/>
  <c r="I8" i="32"/>
  <c r="I12" i="32" s="1"/>
  <c r="H12" i="32"/>
  <c r="C25" i="32"/>
  <c r="D23" i="32"/>
  <c r="D25" i="32" s="1"/>
  <c r="C20" i="34"/>
  <c r="C114" i="34"/>
  <c r="D114" i="34" s="1"/>
  <c r="C119" i="34"/>
  <c r="C127" i="34"/>
  <c r="D127" i="34" s="1"/>
  <c r="H39" i="32"/>
  <c r="C50" i="32"/>
  <c r="C18" i="32"/>
  <c r="H35" i="32"/>
  <c r="H63" i="32"/>
  <c r="D68" i="32"/>
  <c r="D76" i="32" s="1"/>
  <c r="G80" i="34" l="1"/>
  <c r="E80" i="34"/>
  <c r="F55" i="34"/>
  <c r="G55" i="34"/>
  <c r="C117" i="34"/>
  <c r="F90" i="34"/>
  <c r="F83" i="34"/>
  <c r="F45" i="34"/>
  <c r="D46" i="34"/>
  <c r="G46" i="34" s="1"/>
  <c r="F76" i="34"/>
  <c r="G76" i="34"/>
  <c r="E76" i="34"/>
  <c r="F80" i="34"/>
  <c r="G90" i="34"/>
  <c r="E72" i="34"/>
  <c r="C46" i="34"/>
  <c r="F114" i="34"/>
  <c r="E114" i="34"/>
  <c r="G114" i="34"/>
  <c r="G95" i="34"/>
  <c r="F95" i="34"/>
  <c r="E95" i="34"/>
  <c r="E101" i="34" s="1"/>
  <c r="D101" i="34"/>
  <c r="D119" i="34"/>
  <c r="C129" i="34"/>
  <c r="F91" i="34"/>
  <c r="G91" i="34"/>
  <c r="E91" i="34"/>
  <c r="C22" i="34"/>
  <c r="D20" i="34"/>
  <c r="D41" i="34"/>
  <c r="E32" i="34"/>
  <c r="E41" i="34" s="1"/>
  <c r="F32" i="34"/>
  <c r="G32" i="34"/>
  <c r="D117" i="34"/>
  <c r="E103" i="34"/>
  <c r="E105" i="34" s="1"/>
  <c r="D105" i="34"/>
  <c r="G103" i="34"/>
  <c r="F103" i="34"/>
  <c r="E74" i="34"/>
  <c r="E78" i="34" s="1"/>
  <c r="G74" i="34"/>
  <c r="D78" i="34"/>
  <c r="F74" i="34"/>
  <c r="F72" i="34"/>
  <c r="G72" i="34"/>
  <c r="F62" i="34"/>
  <c r="G62" i="34"/>
  <c r="I67" i="32"/>
  <c r="M9" i="32"/>
  <c r="C14" i="34"/>
  <c r="H67" i="32"/>
  <c r="M10" i="32" s="1"/>
  <c r="G131" i="34"/>
  <c r="F131" i="34"/>
  <c r="D132" i="34"/>
  <c r="E131" i="34"/>
  <c r="E132" i="34" s="1"/>
  <c r="D93" i="34"/>
  <c r="E62" i="34"/>
  <c r="C93" i="34"/>
  <c r="G27" i="34"/>
  <c r="F27" i="34"/>
  <c r="C87" i="34"/>
  <c r="F127" i="34"/>
  <c r="G127" i="34"/>
  <c r="E127" i="34"/>
  <c r="E57" i="34"/>
  <c r="G84" i="34"/>
  <c r="F84" i="34"/>
  <c r="F48" i="34"/>
  <c r="G48" i="34"/>
  <c r="E48" i="34"/>
  <c r="D53" i="34"/>
  <c r="D87" i="34"/>
  <c r="F57" i="34"/>
  <c r="G57" i="34"/>
  <c r="F29" i="34"/>
  <c r="D30" i="34"/>
  <c r="G29" i="34"/>
  <c r="E29" i="34"/>
  <c r="E30" i="34" s="1"/>
  <c r="F124" i="34"/>
  <c r="E124" i="34"/>
  <c r="G124" i="34"/>
  <c r="F46" i="34" l="1"/>
  <c r="G117" i="34"/>
  <c r="F117" i="34"/>
  <c r="D129" i="34"/>
  <c r="F119" i="34"/>
  <c r="E119" i="34"/>
  <c r="G119" i="34"/>
  <c r="F132" i="34"/>
  <c r="G132" i="34"/>
  <c r="G41" i="34"/>
  <c r="F41" i="34"/>
  <c r="F101" i="34"/>
  <c r="G101" i="34"/>
  <c r="F105" i="34"/>
  <c r="G105" i="34"/>
  <c r="D22" i="34"/>
  <c r="F20" i="34"/>
  <c r="E20" i="34"/>
  <c r="E22" i="34" s="1"/>
  <c r="G20" i="34"/>
  <c r="G87" i="34"/>
  <c r="F87" i="34"/>
  <c r="C133" i="34"/>
  <c r="F53" i="34"/>
  <c r="G53" i="34"/>
  <c r="D14" i="34"/>
  <c r="C17" i="34"/>
  <c r="G78" i="34"/>
  <c r="F78" i="34"/>
  <c r="G93" i="34"/>
  <c r="F93" i="34"/>
  <c r="K29" i="1"/>
  <c r="M11" i="32"/>
  <c r="N9" i="32"/>
  <c r="N10" i="32"/>
  <c r="L29" i="1"/>
  <c r="F30" i="34"/>
  <c r="G30" i="34"/>
  <c r="C134" i="34" l="1"/>
  <c r="C136" i="34" s="1"/>
  <c r="G129" i="34"/>
  <c r="F129" i="34"/>
  <c r="N11" i="32"/>
  <c r="N22" i="32" s="1"/>
  <c r="K32" i="1"/>
  <c r="M29" i="1"/>
  <c r="G22" i="34"/>
  <c r="F22" i="34"/>
  <c r="D133" i="34"/>
  <c r="E121" i="34" s="1"/>
  <c r="E129" i="34" s="1"/>
  <c r="G14" i="34"/>
  <c r="F14" i="34"/>
  <c r="D17" i="34"/>
  <c r="C141" i="34"/>
  <c r="C145" i="34" s="1"/>
  <c r="C139" i="34"/>
  <c r="M22" i="32"/>
  <c r="L30" i="1"/>
  <c r="M30" i="1" s="1"/>
  <c r="L32" i="1" l="1"/>
  <c r="E113" i="34"/>
  <c r="E117" i="34" s="1"/>
  <c r="E50" i="34"/>
  <c r="E53" i="34" s="1"/>
  <c r="E25" i="34"/>
  <c r="E27" i="34" s="1"/>
  <c r="E92" i="34"/>
  <c r="E93" i="34" s="1"/>
  <c r="E84" i="34"/>
  <c r="E87" i="34" s="1"/>
  <c r="G17" i="34"/>
  <c r="D134" i="34"/>
  <c r="D136" i="34" s="1"/>
  <c r="E142" i="34"/>
  <c r="F17" i="34"/>
  <c r="E11" i="34"/>
  <c r="E17" i="34" s="1"/>
  <c r="M32" i="1"/>
  <c r="E14" i="34"/>
  <c r="E133" i="3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Pierre</author>
  </authors>
  <commentList>
    <comment ref="J29" authorId="0" shapeId="0" xr:uid="{E76FE761-E658-4AEC-B67E-31326C7653D4}">
      <text>
        <r>
          <rPr>
            <b/>
            <sz val="9"/>
            <color indexed="81"/>
            <rFont val="Tahoma"/>
            <family val="2"/>
          </rPr>
          <t>A compléter le 1er janvier de chaque année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0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 compléter le 1er janvier de chaque année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Pierre</author>
  </authors>
  <commentList>
    <comment ref="L8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Complété le 1er janvier de chaque année : voir Onglet
Accueil</t>
        </r>
      </text>
    </comment>
    <comment ref="L13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Complété le 1er janvier de chaque année : Voir 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8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Complété le 1er janvier de chaque année : Voir 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3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Complété le 1er janvier de chaque année : Voir 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8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Complété le 1er janvier de chaque année : Voir 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Pierre</author>
  </authors>
  <commentList>
    <comment ref="L8" authorId="0" shapeId="0" xr:uid="{AB36EF2C-E44A-4172-9C5A-E49A8D683B4A}">
      <text>
        <r>
          <rPr>
            <b/>
            <sz val="9"/>
            <color indexed="81"/>
            <rFont val="Tahoma"/>
            <family val="2"/>
          </rPr>
          <t>Complété le 1er janvier de chaque année : voir Onglet
Accueil</t>
        </r>
      </text>
    </comment>
    <comment ref="L13" authorId="0" shapeId="0" xr:uid="{9A7E32AF-C6C0-452E-9537-E48F32B7B3FF}">
      <text>
        <r>
          <rPr>
            <b/>
            <sz val="9"/>
            <color indexed="81"/>
            <rFont val="Tahoma"/>
            <family val="2"/>
          </rPr>
          <t>Complété le 1er janvier de chaque année : Voir 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8" authorId="0" shapeId="0" xr:uid="{229ED2BC-F8E8-4A76-884A-0C970D64152A}">
      <text>
        <r>
          <rPr>
            <b/>
            <sz val="9"/>
            <color indexed="81"/>
            <rFont val="Tahoma"/>
            <family val="2"/>
          </rPr>
          <t>Complété le 1er janvier de chaque année : Voir 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3" authorId="0" shapeId="0" xr:uid="{994F673E-1C90-4BDB-AD63-D206AC8BEB18}">
      <text>
        <r>
          <rPr>
            <b/>
            <sz val="9"/>
            <color indexed="81"/>
            <rFont val="Tahoma"/>
            <family val="2"/>
          </rPr>
          <t>Complété le 1er janvier de chaque année : Voir 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8" authorId="0" shapeId="0" xr:uid="{35F98554-9D33-4BDB-9EF5-13F211758B0D}">
      <text>
        <r>
          <rPr>
            <b/>
            <sz val="9"/>
            <color indexed="81"/>
            <rFont val="Tahoma"/>
            <family val="2"/>
          </rPr>
          <t>Complété le 1er janvier de chaque année : Voir 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<sst xmlns="http://schemas.openxmlformats.org/spreadsheetml/2006/main" count="812" uniqueCount="244">
  <si>
    <t xml:space="preserve"> </t>
  </si>
  <si>
    <t>Débits</t>
  </si>
  <si>
    <t>Crédits</t>
  </si>
  <si>
    <t>Solde</t>
  </si>
  <si>
    <t>Accueil</t>
  </si>
  <si>
    <t>Cartouches d'encre</t>
  </si>
  <si>
    <t>INFORMATIQUE</t>
  </si>
  <si>
    <t>CEL (Débits à destination du)</t>
  </si>
  <si>
    <t>Coiffeur</t>
  </si>
  <si>
    <t>SANTE ET BEAUTE</t>
  </si>
  <si>
    <t>Contravention(s)</t>
  </si>
  <si>
    <t>TRANSPORTS</t>
  </si>
  <si>
    <t>Dentiste</t>
  </si>
  <si>
    <t>Eau</t>
  </si>
  <si>
    <t>ENERGIES</t>
  </si>
  <si>
    <t>Electricité</t>
  </si>
  <si>
    <t>HABITATION</t>
  </si>
  <si>
    <t>Essence</t>
  </si>
  <si>
    <t>IMPOTS</t>
  </si>
  <si>
    <t>Frais bancaires</t>
  </si>
  <si>
    <t>Hôtels</t>
  </si>
  <si>
    <t>Impôts sur le revenu</t>
  </si>
  <si>
    <t>LDD (Débits à destination du)</t>
  </si>
  <si>
    <t>EPARGNE</t>
  </si>
  <si>
    <t>Livres, revues, journaux, disques</t>
  </si>
  <si>
    <t>Logiciels (sauf vidéos)</t>
  </si>
  <si>
    <t>Matériel informatique</t>
  </si>
  <si>
    <t>Meubles</t>
  </si>
  <si>
    <t>ASSURANCES</t>
  </si>
  <si>
    <t>HABILLEMENT</t>
  </si>
  <si>
    <t>Numéraire</t>
  </si>
  <si>
    <t>Parapharmacie</t>
  </si>
  <si>
    <t>Parfumerie</t>
  </si>
  <si>
    <t>PEL (Débits à destination du)</t>
  </si>
  <si>
    <t>VIREMENTS DIVERS</t>
  </si>
  <si>
    <t>Pharmacie</t>
  </si>
  <si>
    <t>ALIMENTATION</t>
  </si>
  <si>
    <t>SNCF</t>
  </si>
  <si>
    <t>Supermarché</t>
  </si>
  <si>
    <t>Taxe d'habitation</t>
  </si>
  <si>
    <t>Vêtements Christophe</t>
  </si>
  <si>
    <t>Voiture (Achat)</t>
  </si>
  <si>
    <t>Masquer</t>
  </si>
  <si>
    <t>QUITTER</t>
  </si>
  <si>
    <t>Différence</t>
  </si>
  <si>
    <t>RECETTES</t>
  </si>
  <si>
    <t>TOTAL</t>
  </si>
  <si>
    <t>Prévu</t>
  </si>
  <si>
    <t>Réalisé</t>
  </si>
  <si>
    <t>Effacer</t>
  </si>
  <si>
    <t>DEPENSES</t>
  </si>
  <si>
    <t>Nature</t>
  </si>
  <si>
    <t>TOTAL "ALIMENTATION"</t>
  </si>
  <si>
    <t>TOTAL "ASSURANCES"</t>
  </si>
  <si>
    <t>TOTAL "ENERGIES"</t>
  </si>
  <si>
    <t>TOTAL "EPARGNE"</t>
  </si>
  <si>
    <t>TOTAL "HABITATION"</t>
  </si>
  <si>
    <t>TOTAL "HABILLEMENT"</t>
  </si>
  <si>
    <t>TOTAL "IMPOTS"</t>
  </si>
  <si>
    <t>TOTAL "TELEPHONES - TV - INTERNET"</t>
  </si>
  <si>
    <t>TOTAL "TRANSPORTS"</t>
  </si>
  <si>
    <t>SYNTHESE</t>
  </si>
  <si>
    <t>COMPTE COURANT BNP PARIBAS</t>
  </si>
  <si>
    <t>Recettes du mois</t>
  </si>
  <si>
    <t>Dépenses du mois</t>
  </si>
  <si>
    <t>Solde de fin de mois</t>
  </si>
  <si>
    <t>COMPTE EPARGNE LOGEMENT (CEL)</t>
  </si>
  <si>
    <t>LIVRET DEVELOPPEMENT DURABLE (LDD)</t>
  </si>
  <si>
    <t>TOTAL TRESORERIE</t>
  </si>
  <si>
    <t>Remise de chèques</t>
  </si>
  <si>
    <t>Matériel &amp; accessoires pour voiture</t>
  </si>
  <si>
    <t>COTISATIONS</t>
  </si>
  <si>
    <t>PRETS - CREDITS</t>
  </si>
  <si>
    <t>ENFANTS</t>
  </si>
  <si>
    <t>OPERATIONS BANCAIRES</t>
  </si>
  <si>
    <t>Autres virements</t>
  </si>
  <si>
    <t>Autres dépenses "Culture et Loisirs"</t>
  </si>
  <si>
    <t>Autres dépenses "Prêts - Crédits"</t>
  </si>
  <si>
    <t>Autres dépenses "Habitation"</t>
  </si>
  <si>
    <t>TOTAL "COTISATIONS"</t>
  </si>
  <si>
    <t>Entrées Parcs d'attraction</t>
  </si>
  <si>
    <t>TOTAL "DEPENSES ENFANTS"</t>
  </si>
  <si>
    <t>TOTAL "INFORMATIQUE"</t>
  </si>
  <si>
    <t>TOTAL "PRETS - CREDITS"</t>
  </si>
  <si>
    <t>TOTAL DES DEPENSES</t>
  </si>
  <si>
    <t>Autres dépenses "Téléphones - TV -Internet"</t>
  </si>
  <si>
    <t>TOTAL "VIREMENTS"</t>
  </si>
  <si>
    <t>ACCUEIL</t>
  </si>
  <si>
    <t>EFFACER</t>
  </si>
  <si>
    <t>MASQUER</t>
  </si>
  <si>
    <t>CULTURE &amp; LOISIRS</t>
  </si>
  <si>
    <t>TOTAL "CULTURE &amp; LOISIRS"</t>
  </si>
  <si>
    <t>NATURE DES OPERATIONS</t>
  </si>
  <si>
    <t>MOYENNE PAR SEMAINE</t>
  </si>
  <si>
    <t>MOYENNE MENSUELLE</t>
  </si>
  <si>
    <t>SOLDE MENSUEL</t>
  </si>
  <si>
    <t>TRESORERIE GLOBALE</t>
  </si>
  <si>
    <t>Compte Epargne Logement (CEL)</t>
  </si>
  <si>
    <t>Livret Dévelopement Durable (LDD)</t>
  </si>
  <si>
    <t>Solde au 1er Janvier ou mois précédent</t>
  </si>
  <si>
    <t>Solde Fin de mois Compte Courant BNP</t>
  </si>
  <si>
    <t>Contrôle Solde BNP PARIBAS</t>
  </si>
  <si>
    <t>TOTAL GENERAL TRESORERIE</t>
  </si>
  <si>
    <t>TOTAL "OPERATIONS BANCAIRES"</t>
  </si>
  <si>
    <t>Fournitures scolaires</t>
  </si>
  <si>
    <t>DEPENSES (Suite)</t>
  </si>
  <si>
    <t>Compte Courant BNP PARIBAS</t>
  </si>
  <si>
    <t>NOMBRE DE MOIS TRAITES</t>
  </si>
  <si>
    <t>Autres recettes</t>
  </si>
  <si>
    <t>Solde initial</t>
  </si>
  <si>
    <t>Recettes</t>
  </si>
  <si>
    <t>Dépenses</t>
  </si>
  <si>
    <t>Comptes</t>
  </si>
  <si>
    <t>Compte Epargne Logement (CEL</t>
  </si>
  <si>
    <r>
      <t xml:space="preserve">Solde initial Compte Courant BNP </t>
    </r>
    <r>
      <rPr>
        <b/>
        <i/>
        <sz val="10"/>
        <color indexed="10"/>
        <rFont val="Georgia"/>
        <family val="1"/>
      </rPr>
      <t>(Au 1er Janvier)</t>
    </r>
  </si>
  <si>
    <r>
      <t xml:space="preserve">Solde Initial CEL </t>
    </r>
    <r>
      <rPr>
        <b/>
        <i/>
        <sz val="10"/>
        <color indexed="10"/>
        <rFont val="Georgia"/>
        <family val="1"/>
      </rPr>
      <t>(Au 1er Janvier)</t>
    </r>
  </si>
  <si>
    <r>
      <t xml:space="preserve">Solde initial LDD </t>
    </r>
    <r>
      <rPr>
        <b/>
        <i/>
        <sz val="10"/>
        <color indexed="10"/>
        <rFont val="Georgia"/>
        <family val="1"/>
      </rPr>
      <t>(Au 1er Janvier)</t>
    </r>
  </si>
  <si>
    <t>Solde précédent Compte Courant BNP PARIBAS</t>
  </si>
  <si>
    <t>Nature des opérations</t>
  </si>
  <si>
    <t>TOTAL "TRESORERIE GLOBALE"</t>
  </si>
  <si>
    <t>Formulaire</t>
  </si>
  <si>
    <t>Modes de paiement</t>
  </si>
  <si>
    <t>Total Débits</t>
  </si>
  <si>
    <t>Total Crédits</t>
  </si>
  <si>
    <t>SAISIE MENSUELLLE</t>
  </si>
  <si>
    <t>SITUATION GENERALE</t>
  </si>
  <si>
    <t>-</t>
  </si>
  <si>
    <t>ANNEE TRAITEE</t>
  </si>
  <si>
    <t>Poste (La)</t>
  </si>
  <si>
    <t>Pressing/Nettoyage</t>
  </si>
  <si>
    <t>Ménage</t>
  </si>
  <si>
    <t>Médecin</t>
  </si>
  <si>
    <t>Canal Plus</t>
  </si>
  <si>
    <t>Autres dépenses "Alimentation"</t>
  </si>
  <si>
    <t>Autres dépenses "Energies"</t>
  </si>
  <si>
    <t>Autres dépenses "Enfants"</t>
  </si>
  <si>
    <t>Autres dépenses "Epargne"</t>
  </si>
  <si>
    <t>Autres dépenses "Habillement"</t>
  </si>
  <si>
    <t>Autres dépenses "Impôts"</t>
  </si>
  <si>
    <t>Autres dépenses "Informatique"</t>
  </si>
  <si>
    <t>Autres opérations "Bancaires"</t>
  </si>
  <si>
    <t>Autres dépenses "Santé et beauté"</t>
  </si>
  <si>
    <t>Autres dépenses "Transports"</t>
  </si>
  <si>
    <t>Saisie_Janvier</t>
  </si>
  <si>
    <t>Saisie_Fevrier</t>
  </si>
  <si>
    <t>Saisie_Mars</t>
  </si>
  <si>
    <t>Saisie_Avril</t>
  </si>
  <si>
    <t>Saisie_Mai</t>
  </si>
  <si>
    <t>Saisie_Juin</t>
  </si>
  <si>
    <t>Saisie_Juillet</t>
  </si>
  <si>
    <t>Saisie_Aout</t>
  </si>
  <si>
    <t>Saisie_Octobre</t>
  </si>
  <si>
    <t>Saisie_Novembre</t>
  </si>
  <si>
    <t>Saisie_Decembre</t>
  </si>
  <si>
    <t>Saisie_Septembre</t>
  </si>
  <si>
    <t>CEL (Prélèvement sur)</t>
  </si>
  <si>
    <t>Impôts (Rembt trop versé, Crédit d'impôt)</t>
  </si>
  <si>
    <t>LDD (Prélèvement sur)</t>
  </si>
  <si>
    <t>Rembts Ssle &amp; Mutuelles (Autres)</t>
  </si>
  <si>
    <t>Rembts Ssle &amp; Mutuelles (Lunettes, etc.)</t>
  </si>
  <si>
    <t>TOTAL "RECETTES"</t>
  </si>
  <si>
    <t>Fleurs</t>
  </si>
  <si>
    <t>Papeterie</t>
  </si>
  <si>
    <t>Vacances</t>
  </si>
  <si>
    <t>Entretien chaudière</t>
  </si>
  <si>
    <t>Fioul domestique</t>
  </si>
  <si>
    <t>Frais de scolarité</t>
  </si>
  <si>
    <t>Entretien, Travx et réparations maison</t>
  </si>
  <si>
    <t>Jardin</t>
  </si>
  <si>
    <t>Linge maison</t>
  </si>
  <si>
    <t>DVD, Vidéos</t>
  </si>
  <si>
    <t>Téléviseur</t>
  </si>
  <si>
    <t>Tablette</t>
  </si>
  <si>
    <t>INFORMAT., HIGH-TECH, AUDIO</t>
  </si>
  <si>
    <t>Frais de résiliation</t>
  </si>
  <si>
    <t>Téléphone Christophe (Frais de)</t>
  </si>
  <si>
    <t>Téléphone JP (Frais de)</t>
  </si>
  <si>
    <t>TOTAL "SANTE &amp; BEAUTE"</t>
  </si>
  <si>
    <t>Parkings - Stationnement</t>
  </si>
  <si>
    <t>Transports Urbains</t>
  </si>
  <si>
    <t>TELEPHONES - TV - INTERNET</t>
  </si>
  <si>
    <t>SANTE &amp; BEAUTE</t>
  </si>
  <si>
    <t>Autres dépenses "Téléphones - TV - Internet"</t>
  </si>
  <si>
    <t>LA Christophe (Débits à destination du) + Ass. Vie</t>
  </si>
  <si>
    <t>PART DES DEPENSES DANS LES RECETTES</t>
  </si>
  <si>
    <t>PART EN %</t>
  </si>
  <si>
    <t>Lunettes / Appareil auditif</t>
  </si>
  <si>
    <t>EDF - EAU (Rembt trop versé)</t>
  </si>
  <si>
    <t xml:space="preserve"> MOIS DE L'ANNEE TRAITES</t>
  </si>
  <si>
    <t>²</t>
  </si>
  <si>
    <t>Rembts achats (Amazon, Sncf, etc.)</t>
  </si>
  <si>
    <t>Virements reçus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</si>
  <si>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</si>
  <si>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</si>
  <si>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</si>
  <si>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</si>
  <si>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</si>
  <si>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</si>
  <si>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</si>
  <si>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</si>
  <si>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</si>
  <si>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</si>
  <si>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</si>
  <si>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</si>
  <si>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Assurances (Habitation, Auto, etc.)</t>
  </si>
  <si>
    <t>Taxe foncière</t>
  </si>
  <si>
    <t>Supermarché (Courses)</t>
  </si>
  <si>
    <t>Téléphone (Equipement, Abonnements, etc.)</t>
  </si>
  <si>
    <t>Autres dépenses "Assurances - Mutuelles"</t>
  </si>
  <si>
    <t>TOTAL "ASSURANCES - MUTUELLES"</t>
  </si>
  <si>
    <t>Cinéma, spectacles, Parcs d'attraction</t>
  </si>
  <si>
    <t>Appareils ménagers</t>
  </si>
  <si>
    <t>TV Internet Téléphone (Orange)</t>
  </si>
  <si>
    <t>Crédits - Emprunts (Rembt des)</t>
  </si>
  <si>
    <t>Analyses (Laboratoire d')</t>
  </si>
  <si>
    <t>Audioprothesiste</t>
  </si>
  <si>
    <t>Entretretien &amp; réparations Voiture</t>
  </si>
  <si>
    <t>Péage</t>
  </si>
  <si>
    <t>TOTAL "ENERGIE"</t>
  </si>
  <si>
    <t>Taxe Foncière</t>
  </si>
  <si>
    <t>Entretretien &amp; réparations voiture</t>
  </si>
  <si>
    <t>Verisure</t>
  </si>
  <si>
    <t xml:space="preserve">   </t>
  </si>
  <si>
    <t>Salaire</t>
  </si>
  <si>
    <t>Mutuelle</t>
  </si>
  <si>
    <t>Cotisations</t>
  </si>
  <si>
    <t>Cadeaux</t>
  </si>
  <si>
    <t>Restaurant</t>
  </si>
  <si>
    <t>Vêtements</t>
  </si>
  <si>
    <t>Téléphone (Frais de)</t>
  </si>
  <si>
    <t>Lunettes</t>
  </si>
  <si>
    <t>Virements</t>
  </si>
  <si>
    <t>LDD</t>
  </si>
  <si>
    <t>FEVRIER 2024</t>
  </si>
  <si>
    <t>CB</t>
  </si>
  <si>
    <t>Chèque</t>
  </si>
  <si>
    <t>Paypal</t>
  </si>
  <si>
    <t>Prélèvement</t>
  </si>
  <si>
    <t>Remise de chèque</t>
  </si>
  <si>
    <t>Retrait d'espèces</t>
  </si>
  <si>
    <t>TIP</t>
  </si>
  <si>
    <t>Verst d'Espèces</t>
  </si>
  <si>
    <t>Virement</t>
  </si>
  <si>
    <t>JANVIER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</si>
</sst>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€&quot;* #,##0.00_);_(&quot;€&quot;* \(#,##0.00\);_(&quot;€&quot;* &quot;-&quot;??_);_(@_)"/>
    <numFmt numFmtId="165" formatCode="#,##0.00\ &quot;€&quot;"/>
    <numFmt numFmtId="166" formatCode="#,##0.00\ \€;\-\ #,##0.00\ \€"/>
    <numFmt numFmtId="167" formatCode="dddd"/>
    <numFmt numFmtId="168" formatCode="d"/>
    <numFmt numFmtId="169" formatCode="mmm"/>
    <numFmt numFmtId="170" formatCode="yyyy"/>
    <numFmt numFmtId="171" formatCode="_-* #,##0.00\ &quot;€&quot;_-;[Red]\-* #,##0.00\ &quot;€&quot;_-;_-* &quot;-&quot;??\ &quot;€&quot;_-;_-@_-"/>
    <numFmt numFmtId="172" formatCode="_-* #,##0.00\ &quot;F&quot;_-;\-* #,##0.00\ &quot;F&quot;_-;_-* &quot;-&quot;??\ &quot;F&quot;_-;_-@_-"/>
    <numFmt numFmtId="173" formatCode="_-* #,##0.00\ _F_-;\-* #,##0.00\ _F_-;_-* &quot;-&quot;??\ _F_-;_-@_-"/>
    <numFmt numFmtId="174" formatCode="#,##0.00_ ;[Red]\-#,##0.00\ "/>
  </numFmts>
  <fonts count="32" x14ac:knownFonts="1">
    <font>
      <sz val="12"/>
      <color theme="1"/>
      <name val="Arial"/>
      <family val="2"/>
    </font>
    <font>
      <b/>
      <i/>
      <sz val="10"/>
      <color indexed="10"/>
      <name val="Georgia"/>
      <family val="1"/>
    </font>
    <font>
      <b/>
      <i/>
      <sz val="16"/>
      <name val="Georgia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4"/>
      <color indexed="8"/>
      <name val="Garamond"/>
      <family val="1"/>
    </font>
    <font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b/>
      <i/>
      <sz val="12"/>
      <color theme="1"/>
      <name val="Georgia"/>
      <family val="1"/>
    </font>
    <font>
      <sz val="14"/>
      <color theme="1"/>
      <name val="Arial"/>
      <family val="2"/>
    </font>
    <font>
      <b/>
      <i/>
      <sz val="10"/>
      <color theme="1"/>
      <name val="Georgia"/>
      <family val="1"/>
    </font>
    <font>
      <b/>
      <i/>
      <sz val="10"/>
      <color rgb="FF000000"/>
      <name val="Georgia"/>
      <family val="1"/>
    </font>
    <font>
      <b/>
      <i/>
      <sz val="11"/>
      <color theme="1"/>
      <name val="Georgia"/>
      <family val="1"/>
    </font>
    <font>
      <b/>
      <i/>
      <sz val="11"/>
      <color theme="1"/>
      <name val="Arial"/>
      <family val="2"/>
    </font>
    <font>
      <sz val="16"/>
      <color theme="1"/>
      <name val="Georgia"/>
      <family val="1"/>
    </font>
    <font>
      <sz val="12"/>
      <color theme="1"/>
      <name val="Georgia"/>
      <family val="1"/>
    </font>
    <font>
      <sz val="10"/>
      <color theme="1"/>
      <name val="Georgia"/>
      <family val="1"/>
    </font>
    <font>
      <b/>
      <sz val="10"/>
      <color theme="1"/>
      <name val="Georgia"/>
      <family val="1"/>
    </font>
    <font>
      <i/>
      <sz val="11"/>
      <color theme="1"/>
      <name val="Georgia"/>
      <family val="1"/>
    </font>
    <font>
      <b/>
      <i/>
      <sz val="22"/>
      <color theme="1"/>
      <name val="Georgia"/>
      <family val="1"/>
    </font>
    <font>
      <b/>
      <i/>
      <sz val="18"/>
      <color theme="1"/>
      <name val="Arial"/>
      <family val="2"/>
    </font>
    <font>
      <b/>
      <i/>
      <sz val="16"/>
      <color theme="1"/>
      <name val="Georgia"/>
      <family val="1"/>
    </font>
    <font>
      <b/>
      <i/>
      <sz val="14"/>
      <color theme="1"/>
      <name val="Georgia"/>
      <family val="1"/>
    </font>
    <font>
      <b/>
      <i/>
      <sz val="22"/>
      <color theme="9" tint="-0.249977111117893"/>
      <name val="Arial"/>
      <family val="2"/>
    </font>
    <font>
      <b/>
      <i/>
      <u/>
      <sz val="12"/>
      <color theme="1"/>
      <name val="Calibri"/>
      <family val="2"/>
    </font>
    <font>
      <b/>
      <i/>
      <sz val="20"/>
      <color theme="1"/>
      <name val="Georgia"/>
      <family val="1"/>
    </font>
    <font>
      <sz val="12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Georgia"/>
      <family val="1"/>
    </font>
    <font>
      <b/>
      <i/>
      <sz val="12"/>
      <color indexed="8"/>
      <name val="Georgia"/>
      <family val="1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0070C0"/>
        </stop>
      </gradient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ACC8EA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99FD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E181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 tint="-0.24994659260841701"/>
      </left>
      <right style="thick">
        <color theme="3" tint="-0.24994659260841701"/>
      </right>
      <top style="thick">
        <color theme="3" tint="-0.24994659260841701"/>
      </top>
      <bottom style="thick">
        <color theme="3" tint="-0.24994659260841701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7">
    <xf numFmtId="0" fontId="0" fillId="0" borderId="0"/>
    <xf numFmtId="164" fontId="7" fillId="0" borderId="0" applyFont="0" applyFill="0" applyBorder="0" applyAlignment="0" applyProtection="0"/>
    <xf numFmtId="0" fontId="29" fillId="0" borderId="0"/>
    <xf numFmtId="0" fontId="3" fillId="0" borderId="0"/>
    <xf numFmtId="17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3" fontId="3" fillId="0" borderId="0" applyFont="0" applyFill="0" applyBorder="0" applyAlignment="0" applyProtection="0"/>
  </cellStyleXfs>
  <cellXfs count="194">
    <xf numFmtId="0" fontId="0" fillId="0" borderId="0" xfId="0"/>
    <xf numFmtId="0" fontId="0" fillId="2" borderId="0" xfId="0" applyFill="1"/>
    <xf numFmtId="0" fontId="14" fillId="3" borderId="5" xfId="0" applyFont="1" applyFill="1" applyBorder="1" applyAlignment="1">
      <alignment horizontal="center"/>
    </xf>
    <xf numFmtId="4" fontId="15" fillId="0" borderId="5" xfId="0" applyNumberFormat="1" applyFont="1" applyBorder="1"/>
    <xf numFmtId="4" fontId="15" fillId="3" borderId="5" xfId="0" applyNumberFormat="1" applyFont="1" applyFill="1" applyBorder="1"/>
    <xf numFmtId="0" fontId="12" fillId="3" borderId="5" xfId="0" applyFont="1" applyFill="1" applyBorder="1" applyAlignment="1">
      <alignment horizontal="center"/>
    </xf>
    <xf numFmtId="0" fontId="16" fillId="2" borderId="0" xfId="0" applyFont="1" applyFill="1"/>
    <xf numFmtId="4" fontId="15" fillId="0" borderId="5" xfId="0" applyNumberFormat="1" applyFont="1" applyBorder="1" applyProtection="1">
      <protection locked="0"/>
    </xf>
    <xf numFmtId="0" fontId="17" fillId="2" borderId="0" xfId="0" applyFont="1" applyFill="1" applyAlignment="1">
      <alignment horizontal="right"/>
    </xf>
    <xf numFmtId="0" fontId="18" fillId="0" borderId="0" xfId="0" applyFont="1"/>
    <xf numFmtId="4" fontId="19" fillId="0" borderId="5" xfId="0" applyNumberFormat="1" applyFont="1" applyBorder="1"/>
    <xf numFmtId="4" fontId="12" fillId="3" borderId="5" xfId="0" applyNumberFormat="1" applyFont="1" applyFill="1" applyBorder="1"/>
    <xf numFmtId="4" fontId="19" fillId="0" borderId="5" xfId="0" applyNumberFormat="1" applyFont="1" applyBorder="1" applyAlignment="1">
      <alignment horizontal="right"/>
    </xf>
    <xf numFmtId="0" fontId="13" fillId="4" borderId="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4" fontId="15" fillId="0" borderId="5" xfId="0" applyNumberFormat="1" applyFont="1" applyBorder="1" applyAlignment="1" applyProtection="1">
      <alignment horizontal="right"/>
      <protection locked="0"/>
    </xf>
    <xf numFmtId="4" fontId="12" fillId="3" borderId="5" xfId="0" applyNumberFormat="1" applyFont="1" applyFill="1" applyBorder="1" applyAlignment="1">
      <alignment horizontal="right"/>
    </xf>
    <xf numFmtId="0" fontId="16" fillId="2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20" fontId="17" fillId="2" borderId="0" xfId="0" applyNumberFormat="1" applyFont="1" applyFill="1" applyAlignment="1">
      <alignment horizontal="right"/>
    </xf>
    <xf numFmtId="20" fontId="16" fillId="2" borderId="0" xfId="0" applyNumberFormat="1" applyFont="1" applyFill="1"/>
    <xf numFmtId="20" fontId="16" fillId="2" borderId="0" xfId="0" applyNumberFormat="1" applyFont="1" applyFill="1" applyAlignment="1">
      <alignment vertical="center"/>
    </xf>
    <xf numFmtId="20" fontId="0" fillId="0" borderId="0" xfId="0" applyNumberFormat="1"/>
    <xf numFmtId="20" fontId="12" fillId="6" borderId="6" xfId="0" applyNumberFormat="1" applyFont="1" applyFill="1" applyBorder="1" applyAlignment="1">
      <alignment horizontal="center"/>
    </xf>
    <xf numFmtId="20" fontId="12" fillId="6" borderId="5" xfId="0" applyNumberFormat="1" applyFont="1" applyFill="1" applyBorder="1" applyAlignment="1">
      <alignment horizontal="center"/>
    </xf>
    <xf numFmtId="20" fontId="12" fillId="3" borderId="5" xfId="0" applyNumberFormat="1" applyFont="1" applyFill="1" applyBorder="1" applyAlignment="1">
      <alignment horizontal="center"/>
    </xf>
    <xf numFmtId="20" fontId="14" fillId="3" borderId="7" xfId="0" applyNumberFormat="1" applyFont="1" applyFill="1" applyBorder="1" applyAlignment="1">
      <alignment horizontal="center"/>
    </xf>
    <xf numFmtId="20" fontId="0" fillId="5" borderId="0" xfId="0" applyNumberFormat="1" applyFill="1"/>
    <xf numFmtId="4" fontId="15" fillId="3" borderId="7" xfId="0" applyNumberFormat="1" applyFont="1" applyFill="1" applyBorder="1"/>
    <xf numFmtId="4" fontId="15" fillId="3" borderId="5" xfId="0" applyNumberFormat="1" applyFont="1" applyFill="1" applyBorder="1" applyAlignment="1">
      <alignment horizontal="right"/>
    </xf>
    <xf numFmtId="4" fontId="15" fillId="3" borderId="5" xfId="0" applyNumberFormat="1" applyFont="1" applyFill="1" applyBorder="1" applyProtection="1">
      <protection locked="0"/>
    </xf>
    <xf numFmtId="4" fontId="12" fillId="2" borderId="20" xfId="0" applyNumberFormat="1" applyFont="1" applyFill="1" applyBorder="1"/>
    <xf numFmtId="4" fontId="12" fillId="16" borderId="5" xfId="0" applyNumberFormat="1" applyFont="1" applyFill="1" applyBorder="1"/>
    <xf numFmtId="0" fontId="0" fillId="12" borderId="0" xfId="0" applyFill="1"/>
    <xf numFmtId="166" fontId="0" fillId="12" borderId="0" xfId="0" applyNumberFormat="1" applyFill="1"/>
    <xf numFmtId="165" fontId="0" fillId="12" borderId="0" xfId="0" applyNumberFormat="1" applyFill="1"/>
    <xf numFmtId="0" fontId="9" fillId="12" borderId="0" xfId="0" applyFont="1" applyFill="1"/>
    <xf numFmtId="0" fontId="11" fillId="12" borderId="0" xfId="0" applyFont="1" applyFill="1"/>
    <xf numFmtId="0" fontId="10" fillId="8" borderId="24" xfId="0" applyFont="1" applyFill="1" applyBorder="1" applyAlignment="1">
      <alignment horizontal="center"/>
    </xf>
    <xf numFmtId="0" fontId="10" fillId="9" borderId="25" xfId="0" applyFont="1" applyFill="1" applyBorder="1" applyAlignment="1">
      <alignment horizontal="center"/>
    </xf>
    <xf numFmtId="20" fontId="10" fillId="9" borderId="25" xfId="0" applyNumberFormat="1" applyFont="1" applyFill="1" applyBorder="1" applyAlignment="1">
      <alignment horizontal="center"/>
    </xf>
    <xf numFmtId="0" fontId="14" fillId="1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8" fillId="12" borderId="0" xfId="0" applyFont="1" applyFill="1"/>
    <xf numFmtId="0" fontId="14" fillId="19" borderId="5" xfId="0" applyFont="1" applyFill="1" applyBorder="1" applyAlignment="1">
      <alignment horizontal="center" vertical="center" wrapText="1"/>
    </xf>
    <xf numFmtId="40" fontId="10" fillId="20" borderId="5" xfId="0" applyNumberFormat="1" applyFont="1" applyFill="1" applyBorder="1" applyAlignment="1">
      <alignment horizontal="center" vertical="center"/>
    </xf>
    <xf numFmtId="171" fontId="20" fillId="21" borderId="5" xfId="1" applyNumberFormat="1" applyFont="1" applyFill="1" applyBorder="1" applyAlignment="1" applyProtection="1">
      <alignment horizontal="center" vertical="center"/>
      <protection hidden="1"/>
    </xf>
    <xf numFmtId="171" fontId="8" fillId="8" borderId="7" xfId="1" applyNumberFormat="1" applyFont="1" applyFill="1" applyBorder="1" applyAlignment="1">
      <alignment horizontal="center" vertical="center"/>
    </xf>
    <xf numFmtId="171" fontId="8" fillId="8" borderId="7" xfId="1" applyNumberFormat="1" applyFont="1" applyFill="1" applyBorder="1" applyAlignment="1">
      <alignment horizontal="center" vertical="center" wrapText="1"/>
    </xf>
    <xf numFmtId="0" fontId="0" fillId="22" borderId="0" xfId="0" applyFill="1"/>
    <xf numFmtId="0" fontId="12" fillId="19" borderId="8" xfId="0" applyFont="1" applyFill="1" applyBorder="1" applyAlignment="1">
      <alignment horizontal="center" vertical="center"/>
    </xf>
    <xf numFmtId="0" fontId="12" fillId="19" borderId="8" xfId="0" applyFont="1" applyFill="1" applyBorder="1" applyAlignment="1">
      <alignment horizontal="center" vertical="center" wrapText="1"/>
    </xf>
    <xf numFmtId="20" fontId="12" fillId="3" borderId="4" xfId="0" applyNumberFormat="1" applyFont="1" applyFill="1" applyBorder="1" applyAlignment="1">
      <alignment vertical="center"/>
    </xf>
    <xf numFmtId="20" fontId="12" fillId="24" borderId="5" xfId="0" applyNumberFormat="1" applyFont="1" applyFill="1" applyBorder="1"/>
    <xf numFmtId="0" fontId="12" fillId="24" borderId="5" xfId="0" applyFont="1" applyFill="1" applyBorder="1"/>
    <xf numFmtId="4" fontId="15" fillId="0" borderId="5" xfId="0" applyNumberFormat="1" applyFont="1" applyBorder="1" applyAlignment="1">
      <alignment horizontal="right"/>
    </xf>
    <xf numFmtId="20" fontId="12" fillId="6" borderId="29" xfId="0" applyNumberFormat="1" applyFont="1" applyFill="1" applyBorder="1" applyAlignment="1">
      <alignment vertical="center"/>
    </xf>
    <xf numFmtId="0" fontId="12" fillId="6" borderId="29" xfId="0" applyFont="1" applyFill="1" applyBorder="1" applyAlignment="1">
      <alignment vertical="center"/>
    </xf>
    <xf numFmtId="0" fontId="12" fillId="3" borderId="29" xfId="0" applyFont="1" applyFill="1" applyBorder="1" applyAlignment="1">
      <alignment horizontal="center" vertical="center"/>
    </xf>
    <xf numFmtId="20" fontId="12" fillId="2" borderId="29" xfId="0" applyNumberFormat="1" applyFont="1" applyFill="1" applyBorder="1" applyAlignment="1">
      <alignment vertical="center"/>
    </xf>
    <xf numFmtId="0" fontId="12" fillId="2" borderId="29" xfId="0" applyFont="1" applyFill="1" applyBorder="1" applyAlignment="1">
      <alignment horizontal="left" vertical="center"/>
    </xf>
    <xf numFmtId="20" fontId="12" fillId="3" borderId="29" xfId="0" applyNumberFormat="1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left" vertical="center"/>
    </xf>
    <xf numFmtId="4" fontId="19" fillId="0" borderId="29" xfId="0" applyNumberFormat="1" applyFont="1" applyBorder="1" applyAlignment="1">
      <alignment horizontal="right"/>
    </xf>
    <xf numFmtId="4" fontId="19" fillId="3" borderId="29" xfId="0" applyNumberFormat="1" applyFont="1" applyFill="1" applyBorder="1" applyAlignment="1">
      <alignment horizontal="right"/>
    </xf>
    <xf numFmtId="4" fontId="15" fillId="0" borderId="29" xfId="0" applyNumberFormat="1" applyFont="1" applyBorder="1" applyAlignment="1" applyProtection="1">
      <alignment horizontal="right"/>
      <protection locked="0"/>
    </xf>
    <xf numFmtId="4" fontId="18" fillId="0" borderId="0" xfId="0" applyNumberFormat="1" applyFont="1"/>
    <xf numFmtId="171" fontId="20" fillId="21" borderId="29" xfId="1" applyNumberFormat="1" applyFont="1" applyFill="1" applyBorder="1" applyAlignment="1" applyProtection="1">
      <alignment horizontal="center" vertical="center"/>
      <protection locked="0"/>
    </xf>
    <xf numFmtId="10" fontId="12" fillId="3" borderId="29" xfId="0" applyNumberFormat="1" applyFont="1" applyFill="1" applyBorder="1" applyAlignment="1">
      <alignment horizontal="center" vertical="center"/>
    </xf>
    <xf numFmtId="4" fontId="12" fillId="2" borderId="0" xfId="0" applyNumberFormat="1" applyFont="1" applyFill="1" applyAlignment="1">
      <alignment vertical="center"/>
    </xf>
    <xf numFmtId="10" fontId="19" fillId="3" borderId="29" xfId="0" applyNumberFormat="1" applyFont="1" applyFill="1" applyBorder="1" applyAlignment="1">
      <alignment horizontal="center" vertical="center"/>
    </xf>
    <xf numFmtId="4" fontId="19" fillId="26" borderId="5" xfId="0" applyNumberFormat="1" applyFont="1" applyFill="1" applyBorder="1" applyAlignment="1">
      <alignment horizontal="right"/>
    </xf>
    <xf numFmtId="4" fontId="19" fillId="27" borderId="5" xfId="0" applyNumberFormat="1" applyFont="1" applyFill="1" applyBorder="1" applyAlignment="1">
      <alignment horizontal="right"/>
    </xf>
    <xf numFmtId="10" fontId="19" fillId="23" borderId="29" xfId="0" applyNumberFormat="1" applyFont="1" applyFill="1" applyBorder="1" applyAlignment="1">
      <alignment horizontal="center" vertical="center"/>
    </xf>
    <xf numFmtId="4" fontId="19" fillId="28" borderId="5" xfId="0" applyNumberFormat="1" applyFont="1" applyFill="1" applyBorder="1"/>
    <xf numFmtId="40" fontId="10" fillId="17" borderId="29" xfId="0" applyNumberFormat="1" applyFont="1" applyFill="1" applyBorder="1" applyAlignment="1">
      <alignment horizontal="center" vertical="center"/>
    </xf>
    <xf numFmtId="1" fontId="21" fillId="15" borderId="2" xfId="0" applyNumberFormat="1" applyFont="1" applyFill="1" applyBorder="1" applyAlignment="1" applyProtection="1">
      <alignment vertical="center"/>
      <protection locked="0"/>
    </xf>
    <xf numFmtId="1" fontId="21" fillId="15" borderId="3" xfId="0" applyNumberFormat="1" applyFont="1" applyFill="1" applyBorder="1" applyAlignment="1" applyProtection="1">
      <alignment vertical="center"/>
      <protection locked="0"/>
    </xf>
    <xf numFmtId="1" fontId="21" fillId="15" borderId="1" xfId="0" applyNumberFormat="1" applyFont="1" applyFill="1" applyBorder="1" applyAlignment="1">
      <alignment vertical="center"/>
    </xf>
    <xf numFmtId="0" fontId="10" fillId="10" borderId="0" xfId="0" applyFont="1" applyFill="1"/>
    <xf numFmtId="0" fontId="13" fillId="4" borderId="9" xfId="0" applyFont="1" applyFill="1" applyBorder="1" applyAlignment="1">
      <alignment horizontal="center" wrapText="1"/>
    </xf>
    <xf numFmtId="0" fontId="13" fillId="4" borderId="10" xfId="0" applyFont="1" applyFill="1" applyBorder="1" applyAlignment="1">
      <alignment horizontal="center" wrapText="1"/>
    </xf>
    <xf numFmtId="0" fontId="13" fillId="4" borderId="11" xfId="0" applyFont="1" applyFill="1" applyBorder="1" applyAlignment="1">
      <alignment horizontal="center" wrapText="1"/>
    </xf>
    <xf numFmtId="10" fontId="13" fillId="4" borderId="9" xfId="0" applyNumberFormat="1" applyFont="1" applyFill="1" applyBorder="1" applyAlignment="1">
      <alignment horizontal="center" wrapText="1"/>
    </xf>
    <xf numFmtId="10" fontId="13" fillId="4" borderId="10" xfId="0" applyNumberFormat="1" applyFont="1" applyFill="1" applyBorder="1" applyAlignment="1">
      <alignment horizontal="center" wrapText="1"/>
    </xf>
    <xf numFmtId="10" fontId="13" fillId="4" borderId="11" xfId="0" applyNumberFormat="1" applyFont="1" applyFill="1" applyBorder="1" applyAlignment="1">
      <alignment horizontal="center" wrapText="1"/>
    </xf>
    <xf numFmtId="10" fontId="13" fillId="4" borderId="9" xfId="0" applyNumberFormat="1" applyFont="1" applyFill="1" applyBorder="1" applyAlignment="1">
      <alignment horizontal="center" vertical="center" wrapText="1"/>
    </xf>
    <xf numFmtId="10" fontId="13" fillId="4" borderId="10" xfId="0" applyNumberFormat="1" applyFont="1" applyFill="1" applyBorder="1" applyAlignment="1">
      <alignment horizontal="center" vertical="center" wrapText="1"/>
    </xf>
    <xf numFmtId="10" fontId="13" fillId="4" borderId="11" xfId="0" applyNumberFormat="1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/>
    </xf>
    <xf numFmtId="0" fontId="12" fillId="9" borderId="10" xfId="0" applyFont="1" applyFill="1" applyBorder="1" applyAlignment="1">
      <alignment horizontal="center"/>
    </xf>
    <xf numFmtId="20" fontId="30" fillId="29" borderId="29" xfId="0" applyNumberFormat="1" applyFont="1" applyFill="1" applyBorder="1" applyAlignment="1">
      <alignment vertical="center"/>
    </xf>
    <xf numFmtId="0" fontId="30" fillId="29" borderId="29" xfId="0" applyFont="1" applyFill="1" applyBorder="1" applyAlignment="1">
      <alignment vertical="center"/>
    </xf>
    <xf numFmtId="20" fontId="12" fillId="2" borderId="29" xfId="0" applyNumberFormat="1" applyFont="1" applyFill="1" applyBorder="1" applyAlignment="1">
      <alignment horizontal="left" vertical="center"/>
    </xf>
    <xf numFmtId="20" fontId="12" fillId="2" borderId="30" xfId="0" applyNumberFormat="1" applyFont="1" applyFill="1" applyBorder="1" applyAlignment="1">
      <alignment vertical="center"/>
    </xf>
    <xf numFmtId="10" fontId="12" fillId="3" borderId="11" xfId="0" applyNumberFormat="1" applyFont="1" applyFill="1" applyBorder="1" applyAlignment="1">
      <alignment horizontal="center" vertical="center"/>
    </xf>
    <xf numFmtId="0" fontId="12" fillId="10" borderId="29" xfId="0" applyFont="1" applyFill="1" applyBorder="1" applyAlignment="1">
      <alignment horizontal="center"/>
    </xf>
    <xf numFmtId="4" fontId="12" fillId="10" borderId="29" xfId="0" applyNumberFormat="1" applyFont="1" applyFill="1" applyBorder="1"/>
    <xf numFmtId="0" fontId="12" fillId="11" borderId="29" xfId="0" applyFont="1" applyFill="1" applyBorder="1" applyAlignment="1">
      <alignment horizontal="center"/>
    </xf>
    <xf numFmtId="4" fontId="12" fillId="11" borderId="29" xfId="0" applyNumberFormat="1" applyFont="1" applyFill="1" applyBorder="1"/>
    <xf numFmtId="0" fontId="12" fillId="9" borderId="29" xfId="0" applyFont="1" applyFill="1" applyBorder="1" applyAlignment="1">
      <alignment horizontal="center"/>
    </xf>
    <xf numFmtId="4" fontId="12" fillId="9" borderId="29" xfId="0" applyNumberFormat="1" applyFont="1" applyFill="1" applyBorder="1"/>
    <xf numFmtId="0" fontId="12" fillId="3" borderId="29" xfId="0" applyFont="1" applyFill="1" applyBorder="1" applyAlignment="1">
      <alignment horizontal="center"/>
    </xf>
    <xf numFmtId="4" fontId="12" fillId="3" borderId="29" xfId="0" applyNumberFormat="1" applyFont="1" applyFill="1" applyBorder="1"/>
    <xf numFmtId="0" fontId="14" fillId="17" borderId="29" xfId="0" applyFont="1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center" vertical="center" wrapText="1"/>
    </xf>
    <xf numFmtId="0" fontId="12" fillId="8" borderId="11" xfId="0" applyFont="1" applyFill="1" applyBorder="1" applyAlignment="1">
      <alignment horizontal="center" vertical="center" wrapText="1"/>
    </xf>
    <xf numFmtId="4" fontId="31" fillId="0" borderId="0" xfId="0" applyNumberFormat="1" applyFont="1" applyAlignment="1">
      <alignment vertical="center"/>
    </xf>
    <xf numFmtId="0" fontId="12" fillId="8" borderId="29" xfId="0" applyFont="1" applyFill="1" applyBorder="1" applyAlignment="1">
      <alignment horizontal="center" vertical="center" wrapText="1"/>
    </xf>
    <xf numFmtId="0" fontId="12" fillId="8" borderId="29" xfId="0" applyFont="1" applyFill="1" applyBorder="1" applyAlignment="1">
      <alignment horizontal="center" vertical="center"/>
    </xf>
    <xf numFmtId="20" fontId="10" fillId="9" borderId="29" xfId="0" applyNumberFormat="1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8" borderId="29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40" fontId="10" fillId="17" borderId="6" xfId="0" applyNumberFormat="1" applyFont="1" applyFill="1" applyBorder="1" applyAlignment="1">
      <alignment horizontal="center" vertical="center"/>
    </xf>
    <xf numFmtId="0" fontId="14" fillId="17" borderId="6" xfId="0" applyFont="1" applyFill="1" applyBorder="1" applyAlignment="1">
      <alignment horizontal="center" vertical="center"/>
    </xf>
    <xf numFmtId="0" fontId="14" fillId="17" borderId="6" xfId="0" applyFont="1" applyFill="1" applyBorder="1" applyAlignment="1">
      <alignment horizontal="center" vertical="center" wrapText="1"/>
    </xf>
    <xf numFmtId="4" fontId="31" fillId="0" borderId="4" xfId="0" applyNumberFormat="1" applyFont="1" applyBorder="1" applyAlignment="1">
      <alignment vertical="center"/>
    </xf>
    <xf numFmtId="174" fontId="0" fillId="0" borderId="0" xfId="0" applyNumberFormat="1"/>
    <xf numFmtId="171" fontId="20" fillId="21" borderId="29" xfId="1" applyNumberFormat="1" applyFont="1" applyFill="1" applyBorder="1" applyAlignment="1" applyProtection="1">
      <alignment horizontal="center" vertical="center"/>
      <protection hidden="1"/>
    </xf>
    <xf numFmtId="4" fontId="15" fillId="3" borderId="5" xfId="0" applyNumberFormat="1" applyFont="1" applyFill="1" applyBorder="1" applyAlignment="1" applyProtection="1">
      <alignment horizontal="right"/>
      <protection locked="0"/>
    </xf>
    <xf numFmtId="20" fontId="13" fillId="4" borderId="9" xfId="0" applyNumberFormat="1" applyFont="1" applyFill="1" applyBorder="1" applyAlignment="1">
      <alignment horizontal="center" vertical="center" wrapText="1"/>
    </xf>
    <xf numFmtId="20" fontId="13" fillId="4" borderId="10" xfId="0" applyNumberFormat="1" applyFont="1" applyFill="1" applyBorder="1" applyAlignment="1">
      <alignment horizontal="center" vertical="center" wrapText="1"/>
    </xf>
    <xf numFmtId="20" fontId="13" fillId="4" borderId="11" xfId="0" applyNumberFormat="1" applyFont="1" applyFill="1" applyBorder="1" applyAlignment="1">
      <alignment horizontal="center" vertical="center" wrapText="1"/>
    </xf>
    <xf numFmtId="20" fontId="13" fillId="4" borderId="9" xfId="0" applyNumberFormat="1" applyFont="1" applyFill="1" applyBorder="1" applyAlignment="1">
      <alignment horizontal="center" wrapText="1"/>
    </xf>
    <xf numFmtId="20" fontId="13" fillId="4" borderId="10" xfId="0" applyNumberFormat="1" applyFont="1" applyFill="1" applyBorder="1" applyAlignment="1">
      <alignment horizontal="center" wrapText="1"/>
    </xf>
    <xf numFmtId="20" fontId="13" fillId="4" borderId="11" xfId="0" applyNumberFormat="1" applyFont="1" applyFill="1" applyBorder="1" applyAlignment="1">
      <alignment horizontal="center" wrapText="1"/>
    </xf>
    <xf numFmtId="22" fontId="13" fillId="4" borderId="9" xfId="0" applyNumberFormat="1" applyFont="1" applyFill="1" applyBorder="1" applyAlignment="1">
      <alignment horizontal="center" vertical="center" wrapText="1"/>
    </xf>
    <xf numFmtId="22" fontId="13" fillId="4" borderId="10" xfId="0" applyNumberFormat="1" applyFont="1" applyFill="1" applyBorder="1" applyAlignment="1">
      <alignment horizontal="center" vertical="center" wrapText="1"/>
    </xf>
    <xf numFmtId="22" fontId="13" fillId="4" borderId="11" xfId="0" applyNumberFormat="1" applyFont="1" applyFill="1" applyBorder="1" applyAlignment="1">
      <alignment horizontal="center" vertical="center" wrapText="1"/>
    </xf>
    <xf numFmtId="20" fontId="12" fillId="6" borderId="9" xfId="0" applyNumberFormat="1" applyFont="1" applyFill="1" applyBorder="1" applyAlignment="1">
      <alignment horizontal="center"/>
    </xf>
    <xf numFmtId="20" fontId="12" fillId="6" borderId="10" xfId="0" applyNumberFormat="1" applyFont="1" applyFill="1" applyBorder="1" applyAlignment="1">
      <alignment horizontal="center"/>
    </xf>
    <xf numFmtId="20" fontId="12" fillId="6" borderId="11" xfId="0" applyNumberFormat="1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12" fillId="6" borderId="11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12" fillId="10" borderId="4" xfId="0" applyFont="1" applyFill="1" applyBorder="1" applyAlignment="1">
      <alignment vertical="center"/>
    </xf>
    <xf numFmtId="0" fontId="23" fillId="2" borderId="31" xfId="0" applyFont="1" applyFill="1" applyBorder="1" applyAlignment="1">
      <alignment horizontal="center"/>
    </xf>
    <xf numFmtId="0" fontId="23" fillId="2" borderId="32" xfId="0" applyFont="1" applyFill="1" applyBorder="1" applyAlignment="1">
      <alignment horizontal="center"/>
    </xf>
    <xf numFmtId="167" fontId="24" fillId="7" borderId="8" xfId="0" applyNumberFormat="1" applyFont="1" applyFill="1" applyBorder="1" applyAlignment="1">
      <alignment horizontal="center" vertical="center"/>
    </xf>
    <xf numFmtId="167" fontId="24" fillId="7" borderId="19" xfId="0" applyNumberFormat="1" applyFont="1" applyFill="1" applyBorder="1" applyAlignment="1">
      <alignment horizontal="center" vertical="center"/>
    </xf>
    <xf numFmtId="168" fontId="25" fillId="16" borderId="20" xfId="0" applyNumberFormat="1" applyFont="1" applyFill="1" applyBorder="1" applyAlignment="1">
      <alignment horizontal="center" vertical="center"/>
    </xf>
    <xf numFmtId="168" fontId="25" fillId="16" borderId="21" xfId="0" applyNumberFormat="1" applyFont="1" applyFill="1" applyBorder="1" applyAlignment="1">
      <alignment horizontal="center" vertical="center"/>
    </xf>
    <xf numFmtId="169" fontId="24" fillId="15" borderId="20" xfId="0" applyNumberFormat="1" applyFont="1" applyFill="1" applyBorder="1" applyAlignment="1">
      <alignment horizontal="center" vertical="center"/>
    </xf>
    <xf numFmtId="169" fontId="24" fillId="15" borderId="21" xfId="0" applyNumberFormat="1" applyFont="1" applyFill="1" applyBorder="1" applyAlignment="1">
      <alignment horizontal="center" vertical="center"/>
    </xf>
    <xf numFmtId="170" fontId="24" fillId="9" borderId="22" xfId="0" applyNumberFormat="1" applyFont="1" applyFill="1" applyBorder="1" applyAlignment="1">
      <alignment horizontal="center" vertical="center"/>
    </xf>
    <xf numFmtId="170" fontId="24" fillId="9" borderId="23" xfId="0" applyNumberFormat="1" applyFont="1" applyFill="1" applyBorder="1" applyAlignment="1">
      <alignment horizontal="center" vertical="center"/>
    </xf>
    <xf numFmtId="0" fontId="0" fillId="12" borderId="15" xfId="0" applyFill="1" applyBorder="1" applyAlignment="1">
      <alignment horizontal="center"/>
    </xf>
    <xf numFmtId="0" fontId="21" fillId="9" borderId="16" xfId="0" applyFont="1" applyFill="1" applyBorder="1" applyAlignment="1" applyProtection="1">
      <alignment horizontal="center" vertical="center"/>
      <protection locked="0"/>
    </xf>
    <xf numFmtId="0" fontId="21" fillId="9" borderId="17" xfId="0" applyFont="1" applyFill="1" applyBorder="1" applyAlignment="1" applyProtection="1">
      <alignment horizontal="center" vertical="center"/>
      <protection locked="0"/>
    </xf>
    <xf numFmtId="0" fontId="21" fillId="9" borderId="16" xfId="0" applyFont="1" applyFill="1" applyBorder="1" applyAlignment="1" applyProtection="1">
      <alignment horizontal="center"/>
      <protection locked="0"/>
    </xf>
    <xf numFmtId="0" fontId="21" fillId="9" borderId="17" xfId="0" applyFont="1" applyFill="1" applyBorder="1" applyAlignment="1" applyProtection="1">
      <alignment horizontal="center"/>
      <protection locked="0"/>
    </xf>
    <xf numFmtId="0" fontId="22" fillId="9" borderId="18" xfId="0" applyFont="1" applyFill="1" applyBorder="1" applyAlignment="1">
      <alignment horizontal="center" vertical="center"/>
    </xf>
    <xf numFmtId="0" fontId="2" fillId="13" borderId="12" xfId="0" applyFont="1" applyFill="1" applyBorder="1" applyAlignment="1" applyProtection="1">
      <alignment horizontal="center" vertical="center"/>
      <protection hidden="1"/>
    </xf>
    <xf numFmtId="0" fontId="2" fillId="13" borderId="13" xfId="0" applyFont="1" applyFill="1" applyBorder="1" applyAlignment="1" applyProtection="1">
      <alignment horizontal="center" vertical="center"/>
      <protection hidden="1"/>
    </xf>
    <xf numFmtId="0" fontId="2" fillId="13" borderId="14" xfId="0" applyFont="1" applyFill="1" applyBorder="1" applyAlignment="1" applyProtection="1">
      <alignment horizontal="center" vertical="center"/>
      <protection hidden="1"/>
    </xf>
    <xf numFmtId="0" fontId="24" fillId="12" borderId="26" xfId="0" applyFont="1" applyFill="1" applyBorder="1" applyAlignment="1">
      <alignment horizontal="center"/>
    </xf>
    <xf numFmtId="0" fontId="0" fillId="12" borderId="27" xfId="0" applyFill="1" applyBorder="1" applyAlignment="1">
      <alignment horizontal="center"/>
    </xf>
    <xf numFmtId="0" fontId="0" fillId="12" borderId="28" xfId="0" applyFill="1" applyBorder="1" applyAlignment="1">
      <alignment horizontal="center"/>
    </xf>
    <xf numFmtId="0" fontId="20" fillId="8" borderId="9" xfId="0" applyFont="1" applyFill="1" applyBorder="1" applyAlignment="1" applyProtection="1">
      <alignment horizontal="center" vertical="center"/>
      <protection hidden="1"/>
    </xf>
    <xf numFmtId="0" fontId="20" fillId="8" borderId="10" xfId="0" applyFont="1" applyFill="1" applyBorder="1" applyAlignment="1" applyProtection="1">
      <alignment horizontal="center" vertical="center"/>
      <protection hidden="1"/>
    </xf>
    <xf numFmtId="0" fontId="20" fillId="8" borderId="11" xfId="0" applyFont="1" applyFill="1" applyBorder="1" applyAlignment="1" applyProtection="1">
      <alignment horizontal="center" vertical="center"/>
      <protection hidden="1"/>
    </xf>
    <xf numFmtId="0" fontId="26" fillId="8" borderId="5" xfId="0" applyFont="1" applyFill="1" applyBorder="1" applyAlignment="1" applyProtection="1">
      <alignment horizontal="center" vertical="center"/>
      <protection hidden="1"/>
    </xf>
    <xf numFmtId="0" fontId="8" fillId="8" borderId="7" xfId="0" applyFont="1" applyFill="1" applyBorder="1" applyAlignment="1" applyProtection="1">
      <alignment horizontal="center" vertical="center"/>
      <protection hidden="1"/>
    </xf>
    <xf numFmtId="0" fontId="20" fillId="8" borderId="5" xfId="0" applyFont="1" applyFill="1" applyBorder="1" applyAlignment="1" applyProtection="1">
      <alignment horizontal="center" vertical="center"/>
      <protection hidden="1"/>
    </xf>
    <xf numFmtId="0" fontId="12" fillId="6" borderId="5" xfId="0" applyFont="1" applyFill="1" applyBorder="1" applyAlignment="1">
      <alignment horizontal="center"/>
    </xf>
    <xf numFmtId="0" fontId="12" fillId="6" borderId="29" xfId="0" applyFont="1" applyFill="1" applyBorder="1" applyAlignment="1">
      <alignment horizontal="center"/>
    </xf>
    <xf numFmtId="0" fontId="10" fillId="25" borderId="33" xfId="0" applyFont="1" applyFill="1" applyBorder="1" applyAlignment="1">
      <alignment horizontal="center" vertical="center" wrapText="1"/>
    </xf>
    <xf numFmtId="0" fontId="10" fillId="25" borderId="34" xfId="0" applyFont="1" applyFill="1" applyBorder="1" applyAlignment="1">
      <alignment horizontal="center" vertical="center" wrapText="1"/>
    </xf>
    <xf numFmtId="0" fontId="10" fillId="25" borderId="35" xfId="0" applyFont="1" applyFill="1" applyBorder="1" applyAlignment="1">
      <alignment horizontal="center" vertical="center" wrapText="1"/>
    </xf>
    <xf numFmtId="0" fontId="10" fillId="25" borderId="1" xfId="0" applyFont="1" applyFill="1" applyBorder="1" applyAlignment="1">
      <alignment horizontal="center" vertical="center" wrapText="1"/>
    </xf>
    <xf numFmtId="0" fontId="10" fillId="25" borderId="2" xfId="0" applyFont="1" applyFill="1" applyBorder="1" applyAlignment="1">
      <alignment horizontal="center" vertical="center" wrapText="1"/>
    </xf>
    <xf numFmtId="0" fontId="10" fillId="25" borderId="3" xfId="0" applyFont="1" applyFill="1" applyBorder="1" applyAlignment="1">
      <alignment horizontal="center" vertical="center" wrapText="1"/>
    </xf>
    <xf numFmtId="10" fontId="10" fillId="25" borderId="12" xfId="0" applyNumberFormat="1" applyFont="1" applyFill="1" applyBorder="1" applyAlignment="1">
      <alignment horizontal="center" vertical="center"/>
    </xf>
    <xf numFmtId="10" fontId="10" fillId="25" borderId="13" xfId="0" applyNumberFormat="1" applyFont="1" applyFill="1" applyBorder="1" applyAlignment="1">
      <alignment horizontal="center" vertical="center"/>
    </xf>
    <xf numFmtId="10" fontId="10" fillId="25" borderId="14" xfId="0" applyNumberFormat="1" applyFont="1" applyFill="1" applyBorder="1" applyAlignment="1">
      <alignment horizontal="center" vertical="center"/>
    </xf>
    <xf numFmtId="20" fontId="13" fillId="4" borderId="9" xfId="0" applyNumberFormat="1" applyFont="1" applyFill="1" applyBorder="1" applyAlignment="1">
      <alignment horizontal="center" vertical="center" wrapText="1"/>
    </xf>
    <xf numFmtId="20" fontId="13" fillId="4" borderId="10" xfId="0" applyNumberFormat="1" applyFont="1" applyFill="1" applyBorder="1" applyAlignment="1">
      <alignment horizontal="center" vertical="center" wrapText="1"/>
    </xf>
    <xf numFmtId="20" fontId="13" fillId="4" borderId="11" xfId="0" applyNumberFormat="1" applyFont="1" applyFill="1" applyBorder="1" applyAlignment="1">
      <alignment horizontal="center" vertical="center" wrapText="1"/>
    </xf>
    <xf numFmtId="20" fontId="12" fillId="6" borderId="5" xfId="0" applyNumberFormat="1" applyFont="1" applyFill="1" applyBorder="1" applyAlignment="1">
      <alignment horizontal="center"/>
    </xf>
    <xf numFmtId="0" fontId="27" fillId="13" borderId="12" xfId="0" applyFont="1" applyFill="1" applyBorder="1" applyAlignment="1">
      <alignment horizontal="center" vertical="center"/>
    </xf>
    <xf numFmtId="0" fontId="27" fillId="13" borderId="14" xfId="0" applyFont="1" applyFill="1" applyBorder="1" applyAlignment="1">
      <alignment horizontal="center" vertical="center"/>
    </xf>
    <xf numFmtId="20" fontId="23" fillId="14" borderId="12" xfId="0" applyNumberFormat="1" applyFont="1" applyFill="1" applyBorder="1" applyAlignment="1">
      <alignment horizontal="center" vertical="center"/>
    </xf>
    <xf numFmtId="20" fontId="23" fillId="14" borderId="14" xfId="0" applyNumberFormat="1" applyFont="1" applyFill="1" applyBorder="1" applyAlignment="1">
      <alignment horizontal="center" vertical="center"/>
    </xf>
    <xf numFmtId="0" fontId="23" fillId="14" borderId="12" xfId="0" applyFont="1" applyFill="1" applyBorder="1" applyAlignment="1">
      <alignment horizontal="center" vertical="center"/>
    </xf>
    <xf numFmtId="0" fontId="23" fillId="14" borderId="14" xfId="0" applyFont="1" applyFill="1" applyBorder="1" applyAlignment="1">
      <alignment horizontal="center" vertical="center"/>
    </xf>
    <xf numFmtId="0" fontId="6" fillId="18" borderId="9" xfId="0" applyFont="1" applyFill="1" applyBorder="1" applyAlignment="1">
      <alignment horizontal="center" vertical="center"/>
    </xf>
    <xf numFmtId="0" fontId="6" fillId="18" borderId="10" xfId="0" applyFont="1" applyFill="1" applyBorder="1" applyAlignment="1">
      <alignment horizontal="center" vertical="center"/>
    </xf>
    <xf numFmtId="0" fontId="6" fillId="18" borderId="11" xfId="0" applyFont="1" applyFill="1" applyBorder="1" applyAlignment="1">
      <alignment horizontal="center" vertical="center"/>
    </xf>
    <xf numFmtId="14" fontId="14" fillId="19" borderId="8" xfId="0" applyNumberFormat="1" applyFont="1" applyFill="1" applyBorder="1" applyAlignment="1">
      <alignment horizontal="right" vertical="center"/>
    </xf>
    <xf numFmtId="14" fontId="14" fillId="19" borderId="22" xfId="0" applyNumberFormat="1" applyFont="1" applyFill="1" applyBorder="1" applyAlignment="1">
      <alignment horizontal="right" vertical="center"/>
    </xf>
    <xf numFmtId="49" fontId="14" fillId="19" borderId="19" xfId="0" applyNumberFormat="1" applyFont="1" applyFill="1" applyBorder="1" applyAlignment="1">
      <alignment horizontal="center" vertical="center"/>
    </xf>
    <xf numFmtId="49" fontId="14" fillId="19" borderId="23" xfId="0" applyNumberFormat="1" applyFont="1" applyFill="1" applyBorder="1" applyAlignment="1">
      <alignment horizontal="center" vertical="center"/>
    </xf>
  </cellXfs>
  <cellStyles count="7">
    <cellStyle name="Milliers 3" xfId="6" xr:uid="{00000000-0005-0000-0000-000002000000}"/>
    <cellStyle name="Monétaire" xfId="1" builtinId="4"/>
    <cellStyle name="Monétaire 3" xfId="4" xr:uid="{00000000-0005-0000-0000-000004000000}"/>
    <cellStyle name="Normal" xfId="0" builtinId="0"/>
    <cellStyle name="Normal 2" xfId="2" xr:uid="{00000000-0005-0000-0000-000006000000}"/>
    <cellStyle name="Normal 5 2" xfId="3" xr:uid="{00000000-0005-0000-0000-000007000000}"/>
    <cellStyle name="Pourcentage 2" xfId="5" xr:uid="{00000000-0005-0000-0000-000009000000}"/>
  </cellStyles>
  <dxfs count="48">
    <dxf>
      <fill>
        <patternFill>
          <bgColor rgb="FFFF0000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799FDD"/>
      <color rgb="FFFFE181"/>
      <color rgb="FFCCCCFF"/>
      <color rgb="FFCCECFF"/>
      <color rgb="FFCCFFFF"/>
      <color rgb="FF9999FF"/>
      <color rgb="FF508DD5"/>
      <color rgb="FFCCE9AD"/>
      <color rgb="FFAFD7FF"/>
      <color rgb="FFACC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5.png"/><Relationship Id="rId1" Type="http://schemas.openxmlformats.org/officeDocument/2006/relationships/image" Target="../media/image2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microsoft.com/office/2007/relationships/hdphoto" Target="../media/hdphoto1.wdp"/></Relationships>
</file>

<file path=xl/drawings/_rels/drawing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5.pn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5" Type="http://schemas.openxmlformats.org/officeDocument/2006/relationships/image" Target="../media/image7.png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5.pn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5" Type="http://schemas.openxmlformats.org/officeDocument/2006/relationships/image" Target="../media/image7.png"/><Relationship Id="rId4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07/relationships/hdphoto" Target="../media/hdphoto2.wdp"/><Relationship Id="rId1" Type="http://schemas.openxmlformats.org/officeDocument/2006/relationships/image" Target="../media/image8.png"/><Relationship Id="rId6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07/relationships/hdphoto" Target="../media/hdphoto2.wdp"/><Relationship Id="rId1" Type="http://schemas.openxmlformats.org/officeDocument/2006/relationships/image" Target="../media/image8.png"/><Relationship Id="rId6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1</xdr:row>
      <xdr:rowOff>0</xdr:rowOff>
    </xdr:from>
    <xdr:to>
      <xdr:col>10</xdr:col>
      <xdr:colOff>409575</xdr:colOff>
      <xdr:row>3</xdr:row>
      <xdr:rowOff>57150</xdr:rowOff>
    </xdr:to>
    <xdr:sp macro="" textlink="">
      <xdr:nvSpPr>
        <xdr:cNvPr id="52" name="Rectangle à coins arrondis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6562725" y="190500"/>
          <a:ext cx="4743450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convex"/>
          </a:sp3d>
        </a:bodyPr>
        <a:lstStyle/>
        <a:p>
          <a:pPr algn="ctr"/>
          <a:r>
            <a:rPr lang="fr-FR" sz="2000" b="1" i="1" baseline="0">
              <a:solidFill>
                <a:schemeClr val="tx1"/>
              </a:solidFill>
              <a:latin typeface="Georgia" panose="02040502050405020303" pitchFamily="18" charset="0"/>
            </a:rPr>
            <a:t>DONNEES GENERALES</a:t>
          </a:r>
        </a:p>
      </xdr:txBody>
    </xdr:sp>
    <xdr:clientData/>
  </xdr:twoCellAnchor>
  <xdr:twoCellAnchor editAs="oneCell">
    <xdr:from>
      <xdr:col>6</xdr:col>
      <xdr:colOff>695325</xdr:colOff>
      <xdr:row>4</xdr:row>
      <xdr:rowOff>66675</xdr:rowOff>
    </xdr:from>
    <xdr:to>
      <xdr:col>6</xdr:col>
      <xdr:colOff>1085850</xdr:colOff>
      <xdr:row>9</xdr:row>
      <xdr:rowOff>123825</xdr:rowOff>
    </xdr:to>
    <xdr:pic>
      <xdr:nvPicPr>
        <xdr:cNvPr id="1052" name="Image 2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847725"/>
          <a:ext cx="390525" cy="1257300"/>
        </a:xfrm>
        <a:prstGeom prst="rect">
          <a:avLst/>
        </a:prstGeom>
        <a:solidFill>
          <a:srgbClr val="FFC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485774</xdr:colOff>
      <xdr:row>12</xdr:row>
      <xdr:rowOff>285746</xdr:rowOff>
    </xdr:from>
    <xdr:to>
      <xdr:col>3</xdr:col>
      <xdr:colOff>671024</xdr:colOff>
      <xdr:row>15</xdr:row>
      <xdr:rowOff>104774</xdr:rowOff>
    </xdr:to>
    <xdr:sp macro="[0]!Afficher_Feuilles_Masquées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76374" y="3067046"/>
          <a:ext cx="2376000" cy="666753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 i="1">
              <a:solidFill>
                <a:sysClr val="windowText" lastClr="000000"/>
              </a:solidFill>
              <a:latin typeface="Georgia" panose="02040502050405020303" pitchFamily="18" charset="0"/>
            </a:rPr>
            <a:t>Afficher toutes les feuilles masquées</a:t>
          </a:r>
        </a:p>
      </xdr:txBody>
    </xdr:sp>
    <xdr:clientData/>
  </xdr:twoCellAnchor>
  <xdr:twoCellAnchor>
    <xdr:from>
      <xdr:col>12</xdr:col>
      <xdr:colOff>381000</xdr:colOff>
      <xdr:row>12</xdr:row>
      <xdr:rowOff>276225</xdr:rowOff>
    </xdr:from>
    <xdr:to>
      <xdr:col>14</xdr:col>
      <xdr:colOff>566250</xdr:colOff>
      <xdr:row>15</xdr:row>
      <xdr:rowOff>76500</xdr:rowOff>
    </xdr:to>
    <xdr:sp macro="[0]!Masquer_toutes_Feuilles_Sauf_Accueil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763625" y="3067050"/>
          <a:ext cx="2376000" cy="648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Fermer toutes les feuilles sauf Accueil</a:t>
          </a:r>
        </a:p>
      </xdr:txBody>
    </xdr:sp>
    <xdr:clientData/>
  </xdr:twoCellAnchor>
  <xdr:twoCellAnchor>
    <xdr:from>
      <xdr:col>4</xdr:col>
      <xdr:colOff>771524</xdr:colOff>
      <xdr:row>25</xdr:row>
      <xdr:rowOff>38100</xdr:rowOff>
    </xdr:from>
    <xdr:to>
      <xdr:col>5</xdr:col>
      <xdr:colOff>1008149</xdr:colOff>
      <xdr:row>27</xdr:row>
      <xdr:rowOff>53100</xdr:rowOff>
    </xdr:to>
    <xdr:sp macro="[0]!QuitterExcel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>
        <a:xfrm>
          <a:off x="5048249" y="6115050"/>
          <a:ext cx="1332000" cy="396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>
              <a:solidFill>
                <a:sysClr val="windowText" lastClr="000000"/>
              </a:solidFill>
              <a:latin typeface="Georgia" panose="02040502050405020303" pitchFamily="18" charset="0"/>
            </a:rPr>
            <a:t>QUITTER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10</xdr:col>
      <xdr:colOff>0</xdr:colOff>
      <xdr:row>24</xdr:row>
      <xdr:rowOff>161925</xdr:rowOff>
    </xdr:from>
    <xdr:to>
      <xdr:col>11</xdr:col>
      <xdr:colOff>236625</xdr:colOff>
      <xdr:row>26</xdr:row>
      <xdr:rowOff>176925</xdr:rowOff>
    </xdr:to>
    <xdr:sp macro="[0]!Retour_Accueil" textlink="">
      <xdr:nvSpPr>
        <xdr:cNvPr id="13" name="Ellips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191875" y="6048375"/>
          <a:ext cx="1332000" cy="396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ysClr val="windowText" lastClr="000000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1</xdr:col>
      <xdr:colOff>457201</xdr:colOff>
      <xdr:row>23</xdr:row>
      <xdr:rowOff>190499</xdr:rowOff>
    </xdr:from>
    <xdr:to>
      <xdr:col>3</xdr:col>
      <xdr:colOff>642451</xdr:colOff>
      <xdr:row>27</xdr:row>
      <xdr:rowOff>76499</xdr:rowOff>
    </xdr:to>
    <xdr:sp macro="[0]!Masquer_Feuille_Active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47801" y="5886449"/>
          <a:ext cx="2376000" cy="648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MASQUER</a:t>
          </a:r>
        </a:p>
      </xdr:txBody>
    </xdr:sp>
    <xdr:clientData/>
  </xdr:twoCellAnchor>
  <xdr:twoCellAnchor>
    <xdr:from>
      <xdr:col>1</xdr:col>
      <xdr:colOff>504825</xdr:colOff>
      <xdr:row>17</xdr:row>
      <xdr:rowOff>152400</xdr:rowOff>
    </xdr:from>
    <xdr:to>
      <xdr:col>3</xdr:col>
      <xdr:colOff>690075</xdr:colOff>
      <xdr:row>20</xdr:row>
      <xdr:rowOff>57450</xdr:rowOff>
    </xdr:to>
    <xdr:sp macro="[0]!Deproteger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495425" y="4267200"/>
          <a:ext cx="2376000" cy="648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  <a:latin typeface="Georgia" panose="02040502050405020303" pitchFamily="18" charset="0"/>
            </a:rPr>
            <a:t>Déprotéger toutes les feuilles</a:t>
          </a:r>
        </a:p>
      </xdr:txBody>
    </xdr:sp>
    <xdr:clientData/>
  </xdr:twoCellAnchor>
  <xdr:twoCellAnchor>
    <xdr:from>
      <xdr:col>12</xdr:col>
      <xdr:colOff>466725</xdr:colOff>
      <xdr:row>17</xdr:row>
      <xdr:rowOff>133349</xdr:rowOff>
    </xdr:from>
    <xdr:to>
      <xdr:col>14</xdr:col>
      <xdr:colOff>651975</xdr:colOff>
      <xdr:row>20</xdr:row>
      <xdr:rowOff>38399</xdr:rowOff>
    </xdr:to>
    <xdr:sp macro="[0]!Proteger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3849350" y="4248149"/>
          <a:ext cx="2376000" cy="648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  <a:latin typeface="Georgia" panose="02040502050405020303" pitchFamily="18" charset="0"/>
            </a:rPr>
            <a:t>Protéger toutes les feuilles</a:t>
          </a:r>
        </a:p>
      </xdr:txBody>
    </xdr:sp>
    <xdr:clientData/>
  </xdr:twoCellAnchor>
  <xdr:twoCellAnchor>
    <xdr:from>
      <xdr:col>12</xdr:col>
      <xdr:colOff>533400</xdr:colOff>
      <xdr:row>23</xdr:row>
      <xdr:rowOff>133347</xdr:rowOff>
    </xdr:from>
    <xdr:to>
      <xdr:col>14</xdr:col>
      <xdr:colOff>718650</xdr:colOff>
      <xdr:row>27</xdr:row>
      <xdr:rowOff>19347</xdr:rowOff>
    </xdr:to>
    <xdr:sp macro="[0]!Nomenclature_Budgetaire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3916025" y="5829297"/>
          <a:ext cx="2376000" cy="648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8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Catégories - Sous-Catégories - Modes de paiement</a:t>
          </a:r>
        </a:p>
      </xdr:txBody>
    </xdr:sp>
    <xdr:clientData/>
  </xdr:twoCellAnchor>
  <xdr:twoCellAnchor>
    <xdr:from>
      <xdr:col>13</xdr:col>
      <xdr:colOff>295275</xdr:colOff>
      <xdr:row>21</xdr:row>
      <xdr:rowOff>190500</xdr:rowOff>
    </xdr:from>
    <xdr:to>
      <xdr:col>13</xdr:col>
      <xdr:colOff>857250</xdr:colOff>
      <xdr:row>23</xdr:row>
      <xdr:rowOff>113475</xdr:rowOff>
    </xdr:to>
    <xdr:sp macro="[0]!Nomenclature_Budgetaire" textlink="">
      <xdr:nvSpPr>
        <xdr:cNvPr id="10" name="Cylind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4773275" y="5295900"/>
          <a:ext cx="561975" cy="504000"/>
        </a:xfrm>
        <a:prstGeom prst="can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523874</xdr:colOff>
      <xdr:row>22</xdr:row>
      <xdr:rowOff>19050</xdr:rowOff>
    </xdr:from>
    <xdr:to>
      <xdr:col>13</xdr:col>
      <xdr:colOff>704849</xdr:colOff>
      <xdr:row>23</xdr:row>
      <xdr:rowOff>50453</xdr:rowOff>
    </xdr:to>
    <xdr:sp macro="" textlink="">
      <xdr:nvSpPr>
        <xdr:cNvPr id="12" name="Flèche courbée vers la gau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/>
        </xdr:cNvSpPr>
      </xdr:nvSpPr>
      <xdr:spPr>
        <a:xfrm>
          <a:off x="15001874" y="5505450"/>
          <a:ext cx="180975" cy="231428"/>
        </a:xfrm>
        <a:prstGeom prst="curvedLeftArrow">
          <a:avLst/>
        </a:prstGeom>
        <a:solidFill>
          <a:schemeClr val="bg1"/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kern="0" cap="none" spc="0" normalizeH="0" baseline="0" noProof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chemeClr val="accent1"/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95250</xdr:colOff>
      <xdr:row>22</xdr:row>
      <xdr:rowOff>95250</xdr:rowOff>
    </xdr:from>
    <xdr:to>
      <xdr:col>5</xdr:col>
      <xdr:colOff>599250</xdr:colOff>
      <xdr:row>25</xdr:row>
      <xdr:rowOff>18225</xdr:rowOff>
    </xdr:to>
    <xdr:pic macro="[0]!QuitterExcel"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5591175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419100</xdr:colOff>
      <xdr:row>22</xdr:row>
      <xdr:rowOff>57150</xdr:rowOff>
    </xdr:from>
    <xdr:to>
      <xdr:col>10</xdr:col>
      <xdr:colOff>923100</xdr:colOff>
      <xdr:row>24</xdr:row>
      <xdr:rowOff>170625</xdr:rowOff>
    </xdr:to>
    <xdr:pic macro="[0]!Retour_Accueil"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5" y="5553075"/>
          <a:ext cx="504000" cy="504000"/>
        </a:xfrm>
        <a:prstGeom prst="rect">
          <a:avLst/>
        </a:prstGeom>
        <a:solidFill>
          <a:schemeClr val="tx1"/>
        </a:solidFill>
      </xdr:spPr>
    </xdr:pic>
    <xdr:clientData/>
  </xdr:twoCellAnchor>
  <xdr:twoCellAnchor editAs="oneCell">
    <xdr:from>
      <xdr:col>2</xdr:col>
      <xdr:colOff>257175</xdr:colOff>
      <xdr:row>21</xdr:row>
      <xdr:rowOff>276225</xdr:rowOff>
    </xdr:from>
    <xdr:to>
      <xdr:col>2</xdr:col>
      <xdr:colOff>818775</xdr:colOff>
      <xdr:row>24</xdr:row>
      <xdr:rowOff>8700</xdr:rowOff>
    </xdr:to>
    <xdr:pic macro="[0]!Masquer_Feuille_Active"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3150" y="5391150"/>
          <a:ext cx="561600" cy="504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150733</xdr:colOff>
      <xdr:row>16</xdr:row>
      <xdr:rowOff>181949</xdr:rowOff>
    </xdr:from>
    <xdr:to>
      <xdr:col>15</xdr:col>
      <xdr:colOff>58933</xdr:colOff>
      <xdr:row>20</xdr:row>
      <xdr:rowOff>67949</xdr:rowOff>
    </xdr:to>
    <xdr:sp macro="[0]!Afficher_Données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2783891" y="3229949"/>
          <a:ext cx="3066489" cy="64800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cmpd="dbl">
          <a:round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PARAMETRES</a:t>
          </a:r>
        </a:p>
      </xdr:txBody>
    </xdr:sp>
    <xdr:clientData/>
  </xdr:twoCellAnchor>
  <xdr:twoCellAnchor>
    <xdr:from>
      <xdr:col>2</xdr:col>
      <xdr:colOff>781050</xdr:colOff>
      <xdr:row>11</xdr:row>
      <xdr:rowOff>3175</xdr:rowOff>
    </xdr:from>
    <xdr:to>
      <xdr:col>5</xdr:col>
      <xdr:colOff>689250</xdr:colOff>
      <xdr:row>14</xdr:row>
      <xdr:rowOff>79675</xdr:rowOff>
    </xdr:to>
    <xdr:sp macro="[0]!lancer_Saisie_Mensuelle" textlink="">
      <xdr:nvSpPr>
        <xdr:cNvPr id="18" name="Organigramme : Alternativ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2800350" y="2098675"/>
          <a:ext cx="2937150" cy="64800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cmpd="dbl">
          <a:round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SAISIE</a:t>
          </a:r>
          <a:r>
            <a:rPr lang="fr-FR" sz="1600" b="1" i="1" baseline="0">
              <a:solidFill>
                <a:sysClr val="windowText" lastClr="000000"/>
              </a:solidFill>
              <a:latin typeface="Georgia" panose="02040502050405020303" pitchFamily="18" charset="0"/>
            </a:rPr>
            <a:t> MENSUELLE</a:t>
          </a:r>
        </a:p>
      </xdr:txBody>
    </xdr:sp>
    <xdr:clientData/>
  </xdr:twoCellAnchor>
  <xdr:twoCellAnchor>
    <xdr:from>
      <xdr:col>2</xdr:col>
      <xdr:colOff>771023</xdr:colOff>
      <xdr:row>16</xdr:row>
      <xdr:rowOff>186826</xdr:rowOff>
    </xdr:from>
    <xdr:to>
      <xdr:col>5</xdr:col>
      <xdr:colOff>679223</xdr:colOff>
      <xdr:row>20</xdr:row>
      <xdr:rowOff>72826</xdr:rowOff>
    </xdr:to>
    <xdr:sp macro="[0]!Etats_Mensuels" textlink="">
      <xdr:nvSpPr>
        <xdr:cNvPr id="27" name="Organigramme : Alternative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2876549" y="3234826"/>
          <a:ext cx="3066490" cy="64800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dbl" algn="ctr">
          <a:solidFill>
            <a:srgbClr val="4F81BD">
              <a:shade val="95000"/>
              <a:satMod val="105000"/>
            </a:srgbClr>
          </a:solidFill>
          <a:prstDash val="solid"/>
          <a:round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BUDGETS MENSUELS</a:t>
          </a:r>
        </a:p>
      </xdr:txBody>
    </xdr:sp>
    <xdr:clientData/>
  </xdr:twoCellAnchor>
  <xdr:twoCellAnchor>
    <xdr:from>
      <xdr:col>7</xdr:col>
      <xdr:colOff>540418</xdr:colOff>
      <xdr:row>13</xdr:row>
      <xdr:rowOff>56983</xdr:rowOff>
    </xdr:from>
    <xdr:to>
      <xdr:col>10</xdr:col>
      <xdr:colOff>429568</xdr:colOff>
      <xdr:row>16</xdr:row>
      <xdr:rowOff>133483</xdr:rowOff>
    </xdr:to>
    <xdr:sp macro="[0]!Afficher_Recapitulation" textlink="">
      <xdr:nvSpPr>
        <xdr:cNvPr id="28" name="Organigramme : Alternativ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7909760" y="2533483"/>
          <a:ext cx="3047440" cy="64800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2700000" scaled="1"/>
          <a:tileRect/>
        </a:gradFill>
        <a:ln cmpd="dbl">
          <a:round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RECAPITULATION</a:t>
          </a:r>
        </a:p>
      </xdr:txBody>
    </xdr:sp>
    <xdr:clientData/>
  </xdr:twoCellAnchor>
  <xdr:twoCellAnchor>
    <xdr:from>
      <xdr:col>12</xdr:col>
      <xdr:colOff>174461</xdr:colOff>
      <xdr:row>11</xdr:row>
      <xdr:rowOff>13202</xdr:rowOff>
    </xdr:from>
    <xdr:to>
      <xdr:col>15</xdr:col>
      <xdr:colOff>63611</xdr:colOff>
      <xdr:row>14</xdr:row>
      <xdr:rowOff>89702</xdr:rowOff>
    </xdr:to>
    <xdr:sp macro="[0]!Ouvrir_Recherche" textlink="">
      <xdr:nvSpPr>
        <xdr:cNvPr id="33" name="Organigramme : Alternative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12807619" y="2108702"/>
          <a:ext cx="3047439" cy="64800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cmpd="dbl">
          <a:round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algn="ctr"/>
          <a:r>
            <a:rPr lang="fr-FR" sz="1600" b="1" i="1">
              <a:solidFill>
                <a:sysClr val="windowText" lastClr="000000"/>
              </a:solidFill>
              <a:latin typeface="Georgia" panose="02040502050405020303" pitchFamily="18" charset="0"/>
            </a:rPr>
            <a:t>RECHERCHER</a:t>
          </a:r>
        </a:p>
      </xdr:txBody>
    </xdr:sp>
    <xdr:clientData/>
  </xdr:twoCellAnchor>
  <xdr:twoCellAnchor>
    <xdr:from>
      <xdr:col>6</xdr:col>
      <xdr:colOff>781050</xdr:colOff>
      <xdr:row>2</xdr:row>
      <xdr:rowOff>142875</xdr:rowOff>
    </xdr:from>
    <xdr:to>
      <xdr:col>11</xdr:col>
      <xdr:colOff>148050</xdr:colOff>
      <xdr:row>4</xdr:row>
      <xdr:rowOff>64725</xdr:rowOff>
    </xdr:to>
    <xdr:sp macro="[0]!Module1.Afficher_Données" textlink="">
      <xdr:nvSpPr>
        <xdr:cNvPr id="38" name="Organigramme : Alternative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>
        <a:xfrm>
          <a:off x="6838950" y="523875"/>
          <a:ext cx="4415250" cy="3028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dbl" algn="ctr">
          <a:solidFill>
            <a:srgbClr val="4F81BD">
              <a:shade val="95000"/>
              <a:satMod val="105000"/>
            </a:srgbClr>
          </a:solidFill>
          <a:prstDash val="solid"/>
          <a:round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txBody>
        <a:bodyPr vertOverflow="clip" horzOverflow="clip" rtlCol="0" anchor="ctr">
          <a:sp3d extrusionH="57150">
            <a:bevelT w="38100" h="38100" prst="relaxedInset"/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BUDGET PERSONNEL</a:t>
          </a:r>
        </a:p>
      </xdr:txBody>
    </xdr:sp>
    <xdr:clientData/>
  </xdr:twoCellAnchor>
  <xdr:twoCellAnchor>
    <xdr:from>
      <xdr:col>8</xdr:col>
      <xdr:colOff>171450</xdr:colOff>
      <xdr:row>6</xdr:row>
      <xdr:rowOff>161925</xdr:rowOff>
    </xdr:from>
    <xdr:to>
      <xdr:col>9</xdr:col>
      <xdr:colOff>876300</xdr:colOff>
      <xdr:row>8</xdr:row>
      <xdr:rowOff>85725</xdr:rowOff>
    </xdr:to>
    <xdr:sp macro="" textlink="Année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248650" y="1304925"/>
          <a:ext cx="1714500" cy="304800"/>
        </a:xfrm>
        <a:prstGeom prst="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AEFB43E-D993-4D6F-88E5-05B1CF69248C}" type="TxLink">
            <a:rPr lang="en-US" sz="2200" b="1" i="1" u="none" strike="noStrike">
              <a:solidFill>
                <a:srgbClr val="000000"/>
              </a:solidFill>
              <a:latin typeface="Georgia"/>
            </a:rPr>
            <a:pPr algn="ctr"/>
            <a:t>2024</a:t>
          </a:fld>
          <a:endParaRPr lang="fr-FR" sz="1100"/>
        </a:p>
      </xdr:txBody>
    </xdr:sp>
    <xdr:clientData/>
  </xdr:twoCellAnchor>
  <xdr:twoCellAnchor editAs="oneCell">
    <xdr:from>
      <xdr:col>2</xdr:col>
      <xdr:colOff>267702</xdr:colOff>
      <xdr:row>28</xdr:row>
      <xdr:rowOff>85725</xdr:rowOff>
    </xdr:from>
    <xdr:to>
      <xdr:col>2</xdr:col>
      <xdr:colOff>771702</xdr:colOff>
      <xdr:row>30</xdr:row>
      <xdr:rowOff>189675</xdr:rowOff>
    </xdr:to>
    <xdr:pic macro="[0]!QuitterExcel"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3228" y="5439778"/>
          <a:ext cx="504000" cy="505002"/>
        </a:xfrm>
        <a:prstGeom prst="rect">
          <a:avLst/>
        </a:prstGeom>
      </xdr:spPr>
    </xdr:pic>
    <xdr:clientData/>
  </xdr:twoCellAnchor>
  <xdr:twoCellAnchor editAs="oneCell">
    <xdr:from>
      <xdr:col>15</xdr:col>
      <xdr:colOff>285750</xdr:colOff>
      <xdr:row>28</xdr:row>
      <xdr:rowOff>66675</xdr:rowOff>
    </xdr:from>
    <xdr:to>
      <xdr:col>15</xdr:col>
      <xdr:colOff>825750</xdr:colOff>
      <xdr:row>31</xdr:row>
      <xdr:rowOff>6098</xdr:rowOff>
    </xdr:to>
    <xdr:pic macro="[0]!QuitterExcel"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0" y="5448300"/>
          <a:ext cx="540000" cy="54000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31</xdr:row>
      <xdr:rowOff>20051</xdr:rowOff>
    </xdr:from>
    <xdr:to>
      <xdr:col>2</xdr:col>
      <xdr:colOff>1032711</xdr:colOff>
      <xdr:row>32</xdr:row>
      <xdr:rowOff>97499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5AB7636-2B84-DF27-20CE-33386199FB1E}"/>
            </a:ext>
          </a:extLst>
        </xdr:cNvPr>
        <xdr:cNvSpPr/>
      </xdr:nvSpPr>
      <xdr:spPr>
        <a:xfrm>
          <a:off x="2105526" y="5975683"/>
          <a:ext cx="1032711" cy="288000"/>
        </a:xfrm>
        <a:prstGeom prst="rect">
          <a:avLst/>
        </a:prstGeom>
        <a:solidFill>
          <a:srgbClr val="00FF00"/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QUITTER</a:t>
          </a:r>
        </a:p>
      </xdr:txBody>
    </xdr:sp>
    <xdr:clientData/>
  </xdr:twoCellAnchor>
  <xdr:twoCellAnchor>
    <xdr:from>
      <xdr:col>15</xdr:col>
      <xdr:colOff>10027</xdr:colOff>
      <xdr:row>31</xdr:row>
      <xdr:rowOff>40104</xdr:rowOff>
    </xdr:from>
    <xdr:to>
      <xdr:col>16</xdr:col>
      <xdr:colOff>0</xdr:colOff>
      <xdr:row>32</xdr:row>
      <xdr:rowOff>117552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8BFAFCA-F2BA-C194-37C3-1DA280F2E478}"/>
            </a:ext>
          </a:extLst>
        </xdr:cNvPr>
        <xdr:cNvSpPr/>
      </xdr:nvSpPr>
      <xdr:spPr>
        <a:xfrm>
          <a:off x="15801474" y="5995736"/>
          <a:ext cx="1042737" cy="288000"/>
        </a:xfrm>
        <a:prstGeom prst="rect">
          <a:avLst/>
        </a:prstGeom>
        <a:solidFill>
          <a:srgbClr val="00FF00"/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105</xdr:row>
      <xdr:rowOff>0</xdr:rowOff>
    </xdr:from>
    <xdr:to>
      <xdr:col>2</xdr:col>
      <xdr:colOff>1227667</xdr:colOff>
      <xdr:row>106</xdr:row>
      <xdr:rowOff>84667</xdr:rowOff>
    </xdr:to>
    <xdr:sp macro="[0]!Haut_de_Page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924550" y="198882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2</xdr:col>
      <xdr:colOff>0</xdr:colOff>
      <xdr:row>84</xdr:row>
      <xdr:rowOff>0</xdr:rowOff>
    </xdr:from>
    <xdr:to>
      <xdr:col>2</xdr:col>
      <xdr:colOff>1227667</xdr:colOff>
      <xdr:row>85</xdr:row>
      <xdr:rowOff>84667</xdr:rowOff>
    </xdr:to>
    <xdr:sp macro="[0]!Haut_de_Pag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924550" y="158877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1227667</xdr:colOff>
      <xdr:row>35</xdr:row>
      <xdr:rowOff>84667</xdr:rowOff>
    </xdr:to>
    <xdr:sp macro="[0]!Haut_de_Pag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924550" y="65532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1227667</xdr:colOff>
      <xdr:row>58</xdr:row>
      <xdr:rowOff>84667</xdr:rowOff>
    </xdr:to>
    <xdr:sp macro="[0]!Haut_de_Page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924550" y="109347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 editAs="oneCell">
    <xdr:from>
      <xdr:col>2</xdr:col>
      <xdr:colOff>447675</xdr:colOff>
      <xdr:row>11</xdr:row>
      <xdr:rowOff>85725</xdr:rowOff>
    </xdr:from>
    <xdr:to>
      <xdr:col>2</xdr:col>
      <xdr:colOff>951675</xdr:colOff>
      <xdr:row>13</xdr:row>
      <xdr:rowOff>189675</xdr:rowOff>
    </xdr:to>
    <xdr:pic macro="[0]!Masquer_Feuille_Active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6325" y="2286000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2</xdr:col>
      <xdr:colOff>419100</xdr:colOff>
      <xdr:row>16</xdr:row>
      <xdr:rowOff>66675</xdr:rowOff>
    </xdr:from>
    <xdr:to>
      <xdr:col>2</xdr:col>
      <xdr:colOff>923100</xdr:colOff>
      <xdr:row>18</xdr:row>
      <xdr:rowOff>180150</xdr:rowOff>
    </xdr:to>
    <xdr:pic macro="[0]!Retour_Accueil"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0" y="3276600"/>
          <a:ext cx="504000" cy="50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21170</xdr:colOff>
      <xdr:row>38</xdr:row>
      <xdr:rowOff>137566</xdr:rowOff>
    </xdr:from>
    <xdr:to>
      <xdr:col>8</xdr:col>
      <xdr:colOff>34336</xdr:colOff>
      <xdr:row>40</xdr:row>
      <xdr:rowOff>95250</xdr:rowOff>
    </xdr:to>
    <xdr:sp macro="[0]!Haut_de_Page_Recap" textlink="">
      <xdr:nvSpPr>
        <xdr:cNvPr id="10" name="Organigramme : Alternativ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18467920" y="7725816"/>
          <a:ext cx="1007999" cy="296351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Haut de page</a:t>
          </a:r>
        </a:p>
      </xdr:txBody>
    </xdr:sp>
    <xdr:clientData/>
  </xdr:twoCellAnchor>
  <xdr:twoCellAnchor>
    <xdr:from>
      <xdr:col>7</xdr:col>
      <xdr:colOff>10585</xdr:colOff>
      <xdr:row>78</xdr:row>
      <xdr:rowOff>0</xdr:rowOff>
    </xdr:from>
    <xdr:to>
      <xdr:col>8</xdr:col>
      <xdr:colOff>23751</xdr:colOff>
      <xdr:row>79</xdr:row>
      <xdr:rowOff>4117</xdr:rowOff>
    </xdr:to>
    <xdr:sp macro="[0]!Haut_de_Page_Recap" textlink="">
      <xdr:nvSpPr>
        <xdr:cNvPr id="11" name="Organigramme : Alternativ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18436168" y="13038667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7</xdr:col>
      <xdr:colOff>1</xdr:colOff>
      <xdr:row>108</xdr:row>
      <xdr:rowOff>1</xdr:rowOff>
    </xdr:from>
    <xdr:to>
      <xdr:col>8</xdr:col>
      <xdr:colOff>13167</xdr:colOff>
      <xdr:row>109</xdr:row>
      <xdr:rowOff>4118</xdr:rowOff>
    </xdr:to>
    <xdr:sp macro="[0]!Haut_de_Page_Recap" textlink="">
      <xdr:nvSpPr>
        <xdr:cNvPr id="12" name="Organigramme : Alternativ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18425584" y="17907001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7</xdr:col>
      <xdr:colOff>10585</xdr:colOff>
      <xdr:row>137</xdr:row>
      <xdr:rowOff>158750</xdr:rowOff>
    </xdr:from>
    <xdr:to>
      <xdr:col>8</xdr:col>
      <xdr:colOff>23751</xdr:colOff>
      <xdr:row>138</xdr:row>
      <xdr:rowOff>194616</xdr:rowOff>
    </xdr:to>
    <xdr:sp macro="[0]!Haut_de_Page_Recap" textlink="">
      <xdr:nvSpPr>
        <xdr:cNvPr id="13" name="Organigramme : Alternativ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18436168" y="22426083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0</xdr:colOff>
      <xdr:row>158</xdr:row>
      <xdr:rowOff>0</xdr:rowOff>
    </xdr:from>
    <xdr:to>
      <xdr:col>8</xdr:col>
      <xdr:colOff>13166</xdr:colOff>
      <xdr:row>159</xdr:row>
      <xdr:rowOff>0</xdr:rowOff>
    </xdr:to>
    <xdr:sp macro="[0]!Haut_de_Page" textlink="">
      <xdr:nvSpPr>
        <xdr:cNvPr id="14" name="Organigramme : Alternativ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18425583" y="27103917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7</xdr:col>
      <xdr:colOff>0</xdr:colOff>
      <xdr:row>168</xdr:row>
      <xdr:rowOff>0</xdr:rowOff>
    </xdr:from>
    <xdr:to>
      <xdr:col>8</xdr:col>
      <xdr:colOff>13166</xdr:colOff>
      <xdr:row>169</xdr:row>
      <xdr:rowOff>14700</xdr:rowOff>
    </xdr:to>
    <xdr:sp macro="[0]!Haut_de_Page" textlink="">
      <xdr:nvSpPr>
        <xdr:cNvPr id="15" name="Organigramme : Alternativ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18425583" y="29675667"/>
          <a:ext cx="1008000" cy="205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  <a:endParaRPr lang="fr-FR" sz="11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1</xdr:col>
      <xdr:colOff>211668</xdr:colOff>
      <xdr:row>0</xdr:row>
      <xdr:rowOff>222251</xdr:rowOff>
    </xdr:from>
    <xdr:to>
      <xdr:col>1</xdr:col>
      <xdr:colOff>715668</xdr:colOff>
      <xdr:row>1</xdr:row>
      <xdr:rowOff>345251</xdr:rowOff>
    </xdr:to>
    <xdr:pic macro="[0]!Masquer_Feuille_Active">
      <xdr:nvPicPr>
        <xdr:cNvPr id="16" name="Imag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1" y="222251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158745</xdr:colOff>
      <xdr:row>0</xdr:row>
      <xdr:rowOff>254000</xdr:rowOff>
    </xdr:from>
    <xdr:to>
      <xdr:col>3</xdr:col>
      <xdr:colOff>662745</xdr:colOff>
      <xdr:row>1</xdr:row>
      <xdr:rowOff>377000</xdr:rowOff>
    </xdr:to>
    <xdr:pic macro="[0]!Retour_Accueil">
      <xdr:nvPicPr>
        <xdr:cNvPr id="19" name="Imag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3328" y="25400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201083</xdr:colOff>
      <xdr:row>105</xdr:row>
      <xdr:rowOff>116419</xdr:rowOff>
    </xdr:from>
    <xdr:to>
      <xdr:col>7</xdr:col>
      <xdr:colOff>669083</xdr:colOff>
      <xdr:row>107</xdr:row>
      <xdr:rowOff>137752</xdr:rowOff>
    </xdr:to>
    <xdr:pic macro="[0]!Haut_de_Page">
      <xdr:nvPicPr>
        <xdr:cNvPr id="4" name="Image 3">
          <a:extLst>
            <a:ext uri="{FF2B5EF4-FFF2-40B4-BE49-F238E27FC236}">
              <a16:creationId xmlns:a16="http://schemas.microsoft.com/office/drawing/2014/main" id="{0497F9C5-33ED-4CDB-88C9-23302264A22E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47833" y="19145252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254000</xdr:colOff>
      <xdr:row>135</xdr:row>
      <xdr:rowOff>137584</xdr:rowOff>
    </xdr:from>
    <xdr:to>
      <xdr:col>7</xdr:col>
      <xdr:colOff>722000</xdr:colOff>
      <xdr:row>138</xdr:row>
      <xdr:rowOff>167</xdr:rowOff>
    </xdr:to>
    <xdr:pic macro="[0]!Haut_de_Page">
      <xdr:nvPicPr>
        <xdr:cNvPr id="5" name="Image 4">
          <a:extLst>
            <a:ext uri="{FF2B5EF4-FFF2-40B4-BE49-F238E27FC236}">
              <a16:creationId xmlns:a16="http://schemas.microsoft.com/office/drawing/2014/main" id="{0F3BA81E-CDD2-4B66-AAC9-C1465741D564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0750" y="24849667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254000</xdr:colOff>
      <xdr:row>155</xdr:row>
      <xdr:rowOff>116416</xdr:rowOff>
    </xdr:from>
    <xdr:to>
      <xdr:col>7</xdr:col>
      <xdr:colOff>722000</xdr:colOff>
      <xdr:row>158</xdr:row>
      <xdr:rowOff>166</xdr:rowOff>
    </xdr:to>
    <xdr:pic macro="[0]!Haut_de_Page">
      <xdr:nvPicPr>
        <xdr:cNvPr id="6" name="Image 5">
          <a:extLst>
            <a:ext uri="{FF2B5EF4-FFF2-40B4-BE49-F238E27FC236}">
              <a16:creationId xmlns:a16="http://schemas.microsoft.com/office/drawing/2014/main" id="{C7C86F4A-7167-4DE3-9B94-D0445200D31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0750" y="28786666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296333</xdr:colOff>
      <xdr:row>166</xdr:row>
      <xdr:rowOff>31750</xdr:rowOff>
    </xdr:from>
    <xdr:to>
      <xdr:col>7</xdr:col>
      <xdr:colOff>764333</xdr:colOff>
      <xdr:row>168</xdr:row>
      <xdr:rowOff>74250</xdr:rowOff>
    </xdr:to>
    <xdr:pic macro="[0]!Haut_de_Page">
      <xdr:nvPicPr>
        <xdr:cNvPr id="7" name="Image 6">
          <a:extLst>
            <a:ext uri="{FF2B5EF4-FFF2-40B4-BE49-F238E27FC236}">
              <a16:creationId xmlns:a16="http://schemas.microsoft.com/office/drawing/2014/main" id="{B17692D5-2276-4C21-9160-099B4E31C67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43083" y="30808083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201085</xdr:colOff>
      <xdr:row>75</xdr:row>
      <xdr:rowOff>158755</xdr:rowOff>
    </xdr:from>
    <xdr:to>
      <xdr:col>7</xdr:col>
      <xdr:colOff>669085</xdr:colOff>
      <xdr:row>77</xdr:row>
      <xdr:rowOff>148338</xdr:rowOff>
    </xdr:to>
    <xdr:pic macro="[0]!Haut_de_Page">
      <xdr:nvPicPr>
        <xdr:cNvPr id="8" name="Image 7">
          <a:extLst>
            <a:ext uri="{FF2B5EF4-FFF2-40B4-BE49-F238E27FC236}">
              <a16:creationId xmlns:a16="http://schemas.microsoft.com/office/drawing/2014/main" id="{2DBDB5CF-BD03-4A9E-B748-F4D23CA817C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47835" y="14012338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253999</xdr:colOff>
      <xdr:row>36</xdr:row>
      <xdr:rowOff>105830</xdr:rowOff>
    </xdr:from>
    <xdr:to>
      <xdr:col>7</xdr:col>
      <xdr:colOff>721999</xdr:colOff>
      <xdr:row>38</xdr:row>
      <xdr:rowOff>127163</xdr:rowOff>
    </xdr:to>
    <xdr:pic macro="[0]!Haut_de_Page">
      <xdr:nvPicPr>
        <xdr:cNvPr id="20" name="Image 19">
          <a:extLst>
            <a:ext uri="{FF2B5EF4-FFF2-40B4-BE49-F238E27FC236}">
              <a16:creationId xmlns:a16="http://schemas.microsoft.com/office/drawing/2014/main" id="{3F5E7F47-F8BE-4244-BA5E-9AD63ACAD39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0749" y="7355413"/>
          <a:ext cx="468000" cy="36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99058</xdr:colOff>
      <xdr:row>2</xdr:row>
      <xdr:rowOff>0</xdr:rowOff>
    </xdr:from>
    <xdr:to>
      <xdr:col>11</xdr:col>
      <xdr:colOff>419099</xdr:colOff>
      <xdr:row>3</xdr:row>
      <xdr:rowOff>169500</xdr:rowOff>
    </xdr:to>
    <xdr:sp macro="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042658" y="381000"/>
          <a:ext cx="5273041" cy="5219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6000000" scaled="0"/>
          <a:tileRect/>
        </a:gradFill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Georgia" panose="02040502050405020303" pitchFamily="18" charset="0"/>
            </a:rPr>
            <a:t>SAISIE MENSUELLE</a:t>
          </a:r>
          <a:r>
            <a:rPr lang="fr-FR" sz="2000" b="1" i="1" baseline="0">
              <a:latin typeface="Georgia" panose="02040502050405020303" pitchFamily="18" charset="0"/>
            </a:rPr>
            <a:t>  DES DONNEES</a:t>
          </a:r>
          <a:endParaRPr lang="fr-FR" sz="2000" b="1" i="1">
            <a:latin typeface="Georgia" panose="02040502050405020303" pitchFamily="18" charset="0"/>
          </a:endParaRPr>
        </a:p>
      </xdr:txBody>
    </xdr:sp>
    <xdr:clientData/>
  </xdr:twoCellAnchor>
  <xdr:twoCellAnchor>
    <xdr:from>
      <xdr:col>4</xdr:col>
      <xdr:colOff>910503</xdr:colOff>
      <xdr:row>14</xdr:row>
      <xdr:rowOff>184871</xdr:rowOff>
    </xdr:from>
    <xdr:to>
      <xdr:col>7</xdr:col>
      <xdr:colOff>833553</xdr:colOff>
      <xdr:row>16</xdr:row>
      <xdr:rowOff>163871</xdr:rowOff>
    </xdr:to>
    <xdr:sp macro="[0]!Afficher_Saisie_Janvi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872903" y="3013796"/>
          <a:ext cx="289485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JANVIER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10</xdr:col>
      <xdr:colOff>190500</xdr:colOff>
      <xdr:row>14</xdr:row>
      <xdr:rowOff>180975</xdr:rowOff>
    </xdr:from>
    <xdr:to>
      <xdr:col>13</xdr:col>
      <xdr:colOff>113550</xdr:colOff>
      <xdr:row>16</xdr:row>
      <xdr:rowOff>159975</xdr:rowOff>
    </xdr:to>
    <xdr:sp macro="[0]!Afficher_Saisie_Fevrier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0096500" y="3009900"/>
          <a:ext cx="289485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FEVRIER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10</xdr:col>
      <xdr:colOff>666750</xdr:colOff>
      <xdr:row>33</xdr:row>
      <xdr:rowOff>19050</xdr:rowOff>
    </xdr:from>
    <xdr:to>
      <xdr:col>12</xdr:col>
      <xdr:colOff>58650</xdr:colOff>
      <xdr:row>33</xdr:row>
      <xdr:rowOff>323850</xdr:rowOff>
    </xdr:to>
    <xdr:sp macro="[0]!Masquer_Feuille" textlink="">
      <xdr:nvSpPr>
        <xdr:cNvPr id="22" name="Ellips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10591800" y="6467475"/>
          <a:ext cx="1411200" cy="304800"/>
        </a:xfrm>
        <a:prstGeom prst="ellipse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lang="fr-FR" sz="1200" b="1" i="1">
              <a:solidFill>
                <a:sysClr val="windowText" lastClr="000000"/>
              </a:solidFill>
              <a:latin typeface="Georgia" panose="02040502050405020303" pitchFamily="18" charset="0"/>
            </a:rPr>
            <a:t>ACCUEIL</a:t>
          </a:r>
        </a:p>
        <a:p>
          <a:pPr algn="l">
            <a:lnSpc>
              <a:spcPts val="1900"/>
            </a:lnSpc>
          </a:pPr>
          <a:endParaRPr lang="fr-FR" sz="18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5</xdr:col>
      <xdr:colOff>723900</xdr:colOff>
      <xdr:row>33</xdr:row>
      <xdr:rowOff>0</xdr:rowOff>
    </xdr:from>
    <xdr:to>
      <xdr:col>7</xdr:col>
      <xdr:colOff>114301</xdr:colOff>
      <xdr:row>33</xdr:row>
      <xdr:rowOff>304800</xdr:rowOff>
    </xdr:to>
    <xdr:sp macro="[0]!QuitterExcel" textlink="">
      <xdr:nvSpPr>
        <xdr:cNvPr id="23" name="Ellips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5600700" y="6448425"/>
          <a:ext cx="1409701" cy="304800"/>
        </a:xfrm>
        <a:prstGeom prst="ellipse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QUITTER</a:t>
          </a:r>
        </a:p>
      </xdr:txBody>
    </xdr:sp>
    <xdr:clientData/>
  </xdr:twoCellAnchor>
  <xdr:twoCellAnchor>
    <xdr:from>
      <xdr:col>8</xdr:col>
      <xdr:colOff>200025</xdr:colOff>
      <xdr:row>33</xdr:row>
      <xdr:rowOff>0</xdr:rowOff>
    </xdr:from>
    <xdr:to>
      <xdr:col>9</xdr:col>
      <xdr:colOff>600076</xdr:colOff>
      <xdr:row>33</xdr:row>
      <xdr:rowOff>304800</xdr:rowOff>
    </xdr:to>
    <xdr:sp macro="[0]!Masquer_Feuille_Active" textlink="">
      <xdr:nvSpPr>
        <xdr:cNvPr id="24" name="Ellips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8105775" y="6448425"/>
          <a:ext cx="1409701" cy="304800"/>
        </a:xfrm>
        <a:prstGeom prst="ellipse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MASQUER</a:t>
          </a:r>
        </a:p>
      </xdr:txBody>
    </xdr:sp>
    <xdr:clientData/>
  </xdr:twoCellAnchor>
  <xdr:twoCellAnchor editAs="oneCell">
    <xdr:from>
      <xdr:col>6</xdr:col>
      <xdr:colOff>161925</xdr:colOff>
      <xdr:row>30</xdr:row>
      <xdr:rowOff>57150</xdr:rowOff>
    </xdr:from>
    <xdr:to>
      <xdr:col>6</xdr:col>
      <xdr:colOff>665925</xdr:colOff>
      <xdr:row>32</xdr:row>
      <xdr:rowOff>180150</xdr:rowOff>
    </xdr:to>
    <xdr:pic macro="[0]!QuitterExcel">
      <xdr:nvPicPr>
        <xdr:cNvPr id="25" name="Imag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934075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8</xdr:col>
      <xdr:colOff>619125</xdr:colOff>
      <xdr:row>30</xdr:row>
      <xdr:rowOff>66675</xdr:rowOff>
    </xdr:from>
    <xdr:to>
      <xdr:col>9</xdr:col>
      <xdr:colOff>132525</xdr:colOff>
      <xdr:row>32</xdr:row>
      <xdr:rowOff>189675</xdr:rowOff>
    </xdr:to>
    <xdr:pic macro="[0]!Masquer_Feuille_Active">
      <xdr:nvPicPr>
        <xdr:cNvPr id="29" name="Imag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3925" y="5943600"/>
          <a:ext cx="504000" cy="504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11</xdr:col>
      <xdr:colOff>76200</xdr:colOff>
      <xdr:row>30</xdr:row>
      <xdr:rowOff>85725</xdr:rowOff>
    </xdr:from>
    <xdr:to>
      <xdr:col>11</xdr:col>
      <xdr:colOff>580200</xdr:colOff>
      <xdr:row>33</xdr:row>
      <xdr:rowOff>18225</xdr:rowOff>
    </xdr:to>
    <xdr:pic macro="[0]!Retour_Accueil">
      <xdr:nvPicPr>
        <xdr:cNvPr id="30" name="Image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2800" y="5962650"/>
          <a:ext cx="504000" cy="504000"/>
        </a:xfrm>
        <a:prstGeom prst="rect">
          <a:avLst/>
        </a:prstGeom>
      </xdr:spPr>
    </xdr:pic>
    <xdr:clientData/>
  </xdr:twoCellAnchor>
  <xdr:twoCellAnchor>
    <xdr:from>
      <xdr:col>7</xdr:col>
      <xdr:colOff>933450</xdr:colOff>
      <xdr:row>5</xdr:row>
      <xdr:rowOff>95250</xdr:rowOff>
    </xdr:from>
    <xdr:to>
      <xdr:col>9</xdr:col>
      <xdr:colOff>666750</xdr:colOff>
      <xdr:row>7</xdr:row>
      <xdr:rowOff>19050</xdr:rowOff>
    </xdr:to>
    <xdr:sp macro="" textlink="Année">
      <xdr:nvSpPr>
        <xdr:cNvPr id="27" name="Rectangl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7867650" y="1209675"/>
          <a:ext cx="1714500" cy="304800"/>
        </a:xfrm>
        <a:prstGeom prst="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effectLst>
          <a:outerShdw blurRad="50800" dist="50800" dir="5400000" algn="ctr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712C543A-B839-4958-BA88-3D2C5BEEB79B}" type="TxLink">
            <a:rPr lang="en-US" sz="2200" b="1" i="1" u="none" strike="noStrike">
              <a:solidFill>
                <a:srgbClr val="000000"/>
              </a:solidFill>
              <a:latin typeface="Georgia"/>
            </a:rPr>
            <a:pPr algn="ctr"/>
            <a:t>2024</a:t>
          </a:fld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66676</xdr:colOff>
      <xdr:row>0</xdr:row>
      <xdr:rowOff>171450</xdr:rowOff>
    </xdr:from>
    <xdr:to>
      <xdr:col>11</xdr:col>
      <xdr:colOff>952500</xdr:colOff>
      <xdr:row>2</xdr:row>
      <xdr:rowOff>312375</xdr:rowOff>
    </xdr:to>
    <xdr:sp macro="" textlink="">
      <xdr:nvSpPr>
        <xdr:cNvPr id="17" name="Organigramme : Alternativ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6010276" y="171450"/>
          <a:ext cx="5838824" cy="5219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1">
          <a:schemeClr val="accent1"/>
        </a:lnRef>
        <a:fillRef idx="1002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Georgia" panose="02040502050405020303" pitchFamily="18" charset="0"/>
            </a:rPr>
            <a:t>ETATS</a:t>
          </a:r>
          <a:r>
            <a:rPr lang="fr-FR" sz="2000" b="1" i="1" baseline="0">
              <a:latin typeface="Georgia" panose="02040502050405020303" pitchFamily="18" charset="0"/>
            </a:rPr>
            <a:t> MENSUELS BUDGETAIRES</a:t>
          </a:r>
          <a:endParaRPr lang="fr-FR" sz="2000" b="1" i="1">
            <a:latin typeface="Georgia" panose="02040502050405020303" pitchFamily="18" charset="0"/>
          </a:endParaRPr>
        </a:p>
      </xdr:txBody>
    </xdr:sp>
    <xdr:clientData/>
  </xdr:twoCellAnchor>
  <xdr:twoCellAnchor>
    <xdr:from>
      <xdr:col>2</xdr:col>
      <xdr:colOff>977178</xdr:colOff>
      <xdr:row>13</xdr:row>
      <xdr:rowOff>165821</xdr:rowOff>
    </xdr:from>
    <xdr:to>
      <xdr:col>5</xdr:col>
      <xdr:colOff>871653</xdr:colOff>
      <xdr:row>15</xdr:row>
      <xdr:rowOff>144821</xdr:rowOff>
    </xdr:to>
    <xdr:sp macro="[0]!Budget_Janvier" textlink="">
      <xdr:nvSpPr>
        <xdr:cNvPr id="44" name="Rectangle à coins arrondis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/>
      </xdr:nvSpPr>
      <xdr:spPr>
        <a:xfrm>
          <a:off x="2958378" y="2804246"/>
          <a:ext cx="2866275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JANVIER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11</xdr:col>
      <xdr:colOff>981075</xdr:colOff>
      <xdr:row>14</xdr:row>
      <xdr:rowOff>76200</xdr:rowOff>
    </xdr:from>
    <xdr:to>
      <xdr:col>14</xdr:col>
      <xdr:colOff>875550</xdr:colOff>
      <xdr:row>16</xdr:row>
      <xdr:rowOff>55200</xdr:rowOff>
    </xdr:to>
    <xdr:sp macro="[0]!Budget_Fevrier" textlink="">
      <xdr:nvSpPr>
        <xdr:cNvPr id="45" name="Rectangle à coins arrondis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/>
      </xdr:nvSpPr>
      <xdr:spPr>
        <a:xfrm>
          <a:off x="11877675" y="2905125"/>
          <a:ext cx="2866275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chemeClr val="tx1"/>
              </a:solidFill>
              <a:latin typeface="Georgia" panose="02040502050405020303" pitchFamily="18" charset="0"/>
            </a:rPr>
            <a:t>FEVRIER</a:t>
          </a:r>
          <a:endParaRPr lang="fr-FR" sz="12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11</xdr:col>
      <xdr:colOff>266700</xdr:colOff>
      <xdr:row>32</xdr:row>
      <xdr:rowOff>104775</xdr:rowOff>
    </xdr:from>
    <xdr:to>
      <xdr:col>12</xdr:col>
      <xdr:colOff>687300</xdr:colOff>
      <xdr:row>33</xdr:row>
      <xdr:rowOff>238275</xdr:rowOff>
    </xdr:to>
    <xdr:sp macro="[0]!Masquer_Feuille" textlink="">
      <xdr:nvSpPr>
        <xdr:cNvPr id="36" name="Ellipse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>
        <a:xfrm>
          <a:off x="11163300" y="6362700"/>
          <a:ext cx="1411200" cy="324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lang="fr-FR" sz="1200" b="1" i="1">
              <a:solidFill>
                <a:sysClr val="windowText" lastClr="000000"/>
              </a:solidFill>
              <a:latin typeface="Georgia" panose="02040502050405020303" pitchFamily="18" charset="0"/>
            </a:rPr>
            <a:t>ACCUEIL</a:t>
          </a:r>
        </a:p>
        <a:p>
          <a:pPr algn="l">
            <a:lnSpc>
              <a:spcPts val="1900"/>
            </a:lnSpc>
          </a:pPr>
          <a:endParaRPr lang="fr-FR" sz="1800" b="1" i="1">
            <a:solidFill>
              <a:sysClr val="windowText" lastClr="000000"/>
            </a:solidFill>
            <a:latin typeface="Georgia" panose="02040502050405020303" pitchFamily="18" charset="0"/>
          </a:endParaRPr>
        </a:p>
      </xdr:txBody>
    </xdr:sp>
    <xdr:clientData/>
  </xdr:twoCellAnchor>
  <xdr:twoCellAnchor>
    <xdr:from>
      <xdr:col>5</xdr:col>
      <xdr:colOff>495299</xdr:colOff>
      <xdr:row>32</xdr:row>
      <xdr:rowOff>123825</xdr:rowOff>
    </xdr:from>
    <xdr:to>
      <xdr:col>6</xdr:col>
      <xdr:colOff>915899</xdr:colOff>
      <xdr:row>33</xdr:row>
      <xdr:rowOff>239325</xdr:rowOff>
    </xdr:to>
    <xdr:sp macro="[0]!QuitterExcel" textlink="">
      <xdr:nvSpPr>
        <xdr:cNvPr id="37" name="Ellipse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5448299" y="6381750"/>
          <a:ext cx="1411200" cy="3060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QUITTER</a:t>
          </a:r>
        </a:p>
      </xdr:txBody>
    </xdr:sp>
    <xdr:clientData/>
  </xdr:twoCellAnchor>
  <xdr:twoCellAnchor>
    <xdr:from>
      <xdr:col>8</xdr:col>
      <xdr:colOff>238125</xdr:colOff>
      <xdr:row>32</xdr:row>
      <xdr:rowOff>114300</xdr:rowOff>
    </xdr:from>
    <xdr:to>
      <xdr:col>9</xdr:col>
      <xdr:colOff>657226</xdr:colOff>
      <xdr:row>33</xdr:row>
      <xdr:rowOff>228600</xdr:rowOff>
    </xdr:to>
    <xdr:sp macro="[0]!Masquer_Feuille_Active" textlink="">
      <xdr:nvSpPr>
        <xdr:cNvPr id="24" name="Ellips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8162925" y="6372225"/>
          <a:ext cx="1409701" cy="304800"/>
        </a:xfrm>
        <a:prstGeom prst="ellipse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MASQUER0</a:t>
          </a:r>
        </a:p>
      </xdr:txBody>
    </xdr:sp>
    <xdr:clientData/>
  </xdr:twoCellAnchor>
  <xdr:twoCellAnchor editAs="oneCell">
    <xdr:from>
      <xdr:col>5</xdr:col>
      <xdr:colOff>933450</xdr:colOff>
      <xdr:row>30</xdr:row>
      <xdr:rowOff>0</xdr:rowOff>
    </xdr:from>
    <xdr:to>
      <xdr:col>6</xdr:col>
      <xdr:colOff>446850</xdr:colOff>
      <xdr:row>32</xdr:row>
      <xdr:rowOff>123000</xdr:rowOff>
    </xdr:to>
    <xdr:pic macro="[0]!QuitterExcel">
      <xdr:nvPicPr>
        <xdr:cNvPr id="25" name="Imag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6450" y="5876925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714375</xdr:colOff>
      <xdr:row>29</xdr:row>
      <xdr:rowOff>161925</xdr:rowOff>
    </xdr:from>
    <xdr:to>
      <xdr:col>12</xdr:col>
      <xdr:colOff>227775</xdr:colOff>
      <xdr:row>32</xdr:row>
      <xdr:rowOff>94425</xdr:rowOff>
    </xdr:to>
    <xdr:pic macro="[0]!Retour_Accueil">
      <xdr:nvPicPr>
        <xdr:cNvPr id="26" name="Image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5" y="58483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29</xdr:row>
      <xdr:rowOff>152400</xdr:rowOff>
    </xdr:from>
    <xdr:to>
      <xdr:col>9</xdr:col>
      <xdr:colOff>170625</xdr:colOff>
      <xdr:row>32</xdr:row>
      <xdr:rowOff>84900</xdr:rowOff>
    </xdr:to>
    <xdr:pic macro="[0]!Masquer_Feuille_Active">
      <xdr:nvPicPr>
        <xdr:cNvPr id="28" name="Image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5" y="5838825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>
    <xdr:from>
      <xdr:col>8</xdr:col>
      <xdr:colOff>66675</xdr:colOff>
      <xdr:row>5</xdr:row>
      <xdr:rowOff>0</xdr:rowOff>
    </xdr:from>
    <xdr:to>
      <xdr:col>9</xdr:col>
      <xdr:colOff>790575</xdr:colOff>
      <xdr:row>6</xdr:row>
      <xdr:rowOff>114300</xdr:rowOff>
    </xdr:to>
    <xdr:sp macro="" textlink="Année">
      <xdr:nvSpPr>
        <xdr:cNvPr id="29" name="Rectangle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7991475" y="1114425"/>
          <a:ext cx="1714500" cy="3048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effectLst>
          <a:outerShdw blurRad="50800" dist="50800" dir="5400000" algn="ctr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09A5890-9BFA-4CA0-A70A-595E79162F87}" type="TxLink">
            <a:rPr lang="en-US" sz="2200" b="1" i="1" u="none" strike="noStrike">
              <a:solidFill>
                <a:srgbClr val="000000"/>
              </a:solidFill>
              <a:latin typeface="Georgia"/>
            </a:rPr>
            <a:pPr algn="ctr"/>
            <a:t>2024</a:t>
          </a:fld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13" name="Organigramme : Alternative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/>
      </xdr:nvSpPr>
      <xdr:spPr>
        <a:xfrm>
          <a:off x="13303250" y="744008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14" name="Organigramme : Alternative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>
        <a:xfrm>
          <a:off x="13271500" y="1336675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 editAs="oneCell">
    <xdr:from>
      <xdr:col>13</xdr:col>
      <xdr:colOff>254001</xdr:colOff>
      <xdr:row>0</xdr:row>
      <xdr:rowOff>116417</xdr:rowOff>
    </xdr:from>
    <xdr:to>
      <xdr:col>13</xdr:col>
      <xdr:colOff>758001</xdr:colOff>
      <xdr:row>2</xdr:row>
      <xdr:rowOff>6584</xdr:rowOff>
    </xdr:to>
    <xdr:pic macro="[0]!QuitterExcel">
      <xdr:nvPicPr>
        <xdr:cNvPr id="10" name="Imag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18251" y="116417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232833</xdr:colOff>
      <xdr:row>0</xdr:row>
      <xdr:rowOff>74085</xdr:rowOff>
    </xdr:from>
    <xdr:to>
      <xdr:col>7</xdr:col>
      <xdr:colOff>736833</xdr:colOff>
      <xdr:row>1</xdr:row>
      <xdr:rowOff>239418</xdr:rowOff>
    </xdr:to>
    <xdr:pic macro="[0]!Masquer_Feuille_Active">
      <xdr:nvPicPr>
        <xdr:cNvPr id="11" name="Image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6500" y="74085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275167</xdr:colOff>
      <xdr:row>0</xdr:row>
      <xdr:rowOff>105833</xdr:rowOff>
    </xdr:from>
    <xdr:to>
      <xdr:col>3</xdr:col>
      <xdr:colOff>779167</xdr:colOff>
      <xdr:row>1</xdr:row>
      <xdr:rowOff>271166</xdr:rowOff>
    </xdr:to>
    <xdr:pic macro="[0]!Retour_Accueil">
      <xdr:nvPicPr>
        <xdr:cNvPr id="12" name="Image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7917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243417</xdr:colOff>
      <xdr:row>0</xdr:row>
      <xdr:rowOff>116417</xdr:rowOff>
    </xdr:from>
    <xdr:to>
      <xdr:col>11</xdr:col>
      <xdr:colOff>747417</xdr:colOff>
      <xdr:row>2</xdr:row>
      <xdr:rowOff>6584</xdr:rowOff>
    </xdr:to>
    <xdr:pic macro="[0]!Effacer_Donnees_Mensuelles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18000" y="116417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317502</xdr:colOff>
      <xdr:row>36</xdr:row>
      <xdr:rowOff>0</xdr:rowOff>
    </xdr:from>
    <xdr:to>
      <xdr:col>10</xdr:col>
      <xdr:colOff>785502</xdr:colOff>
      <xdr:row>37</xdr:row>
      <xdr:rowOff>158917</xdr:rowOff>
    </xdr:to>
    <xdr:pic macro="[0]!Haut_de_Page">
      <xdr:nvPicPr>
        <xdr:cNvPr id="3" name="Image 2">
          <a:extLst>
            <a:ext uri="{FF2B5EF4-FFF2-40B4-BE49-F238E27FC236}">
              <a16:creationId xmlns:a16="http://schemas.microsoft.com/office/drawing/2014/main" id="{780B3015-45D8-4205-9C9A-C9BCBE50D8EC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9002" y="7482417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296333</xdr:colOff>
      <xdr:row>67</xdr:row>
      <xdr:rowOff>74083</xdr:rowOff>
    </xdr:from>
    <xdr:to>
      <xdr:col>10</xdr:col>
      <xdr:colOff>764333</xdr:colOff>
      <xdr:row>69</xdr:row>
      <xdr:rowOff>31916</xdr:rowOff>
    </xdr:to>
    <xdr:pic macro="[0]!Haut_de_Page">
      <xdr:nvPicPr>
        <xdr:cNvPr id="4" name="Image 3">
          <a:extLst>
            <a:ext uri="{FF2B5EF4-FFF2-40B4-BE49-F238E27FC236}">
              <a16:creationId xmlns:a16="http://schemas.microsoft.com/office/drawing/2014/main" id="{D98D802E-6A91-4440-BD5D-E004E6CC2779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67833" y="13790083"/>
          <a:ext cx="468000" cy="36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13" name="Organigramme : Alternativ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13290550" y="7446432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14" name="Organigramme : Alternativ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13258800" y="13373100"/>
          <a:ext cx="1227667" cy="27516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 editAs="oneCell">
    <xdr:from>
      <xdr:col>13</xdr:col>
      <xdr:colOff>254000</xdr:colOff>
      <xdr:row>0</xdr:row>
      <xdr:rowOff>105833</xdr:rowOff>
    </xdr:from>
    <xdr:to>
      <xdr:col>13</xdr:col>
      <xdr:colOff>758000</xdr:colOff>
      <xdr:row>1</xdr:row>
      <xdr:rowOff>271166</xdr:rowOff>
    </xdr:to>
    <xdr:pic macro="[0]!QuitterExcel">
      <xdr:nvPicPr>
        <xdr:cNvPr id="15" name="Imag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18250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222250</xdr:colOff>
      <xdr:row>0</xdr:row>
      <xdr:rowOff>84667</xdr:rowOff>
    </xdr:from>
    <xdr:to>
      <xdr:col>7</xdr:col>
      <xdr:colOff>726250</xdr:colOff>
      <xdr:row>1</xdr:row>
      <xdr:rowOff>250000</xdr:rowOff>
    </xdr:to>
    <xdr:pic macro="[0]!Masquer_Feuille_Active">
      <xdr:nvPicPr>
        <xdr:cNvPr id="17" name="Imag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5917" y="84667"/>
          <a:ext cx="504000" cy="504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3</xdr:col>
      <xdr:colOff>243417</xdr:colOff>
      <xdr:row>0</xdr:row>
      <xdr:rowOff>105833</xdr:rowOff>
    </xdr:from>
    <xdr:to>
      <xdr:col>3</xdr:col>
      <xdr:colOff>747417</xdr:colOff>
      <xdr:row>1</xdr:row>
      <xdr:rowOff>271166</xdr:rowOff>
    </xdr:to>
    <xdr:pic macro="[0]!Retour_Accueil">
      <xdr:nvPicPr>
        <xdr:cNvPr id="18" name="Imag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6167" y="10583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0</xdr:row>
      <xdr:rowOff>137583</xdr:rowOff>
    </xdr:from>
    <xdr:to>
      <xdr:col>11</xdr:col>
      <xdr:colOff>768584</xdr:colOff>
      <xdr:row>2</xdr:row>
      <xdr:rowOff>27750</xdr:rowOff>
    </xdr:to>
    <xdr:pic macro="[0]!Effacer_Donnees_Mensuelles">
      <xdr:nvPicPr>
        <xdr:cNvPr id="10" name="Imag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9167" y="137583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306917</xdr:colOff>
      <xdr:row>36</xdr:row>
      <xdr:rowOff>0</xdr:rowOff>
    </xdr:from>
    <xdr:to>
      <xdr:col>10</xdr:col>
      <xdr:colOff>774917</xdr:colOff>
      <xdr:row>37</xdr:row>
      <xdr:rowOff>158917</xdr:rowOff>
    </xdr:to>
    <xdr:pic macro="[0]!Haut_de_Page">
      <xdr:nvPicPr>
        <xdr:cNvPr id="2" name="Image 1">
          <a:extLst>
            <a:ext uri="{FF2B5EF4-FFF2-40B4-BE49-F238E27FC236}">
              <a16:creationId xmlns:a16="http://schemas.microsoft.com/office/drawing/2014/main" id="{041373B4-D2CA-4941-84B1-8A6BBBB4918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8417" y="7482417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317500</xdr:colOff>
      <xdr:row>67</xdr:row>
      <xdr:rowOff>52916</xdr:rowOff>
    </xdr:from>
    <xdr:to>
      <xdr:col>10</xdr:col>
      <xdr:colOff>785500</xdr:colOff>
      <xdr:row>69</xdr:row>
      <xdr:rowOff>10749</xdr:rowOff>
    </xdr:to>
    <xdr:pic macro="[0]!Haut_de_Page">
      <xdr:nvPicPr>
        <xdr:cNvPr id="3" name="Image 2">
          <a:extLst>
            <a:ext uri="{FF2B5EF4-FFF2-40B4-BE49-F238E27FC236}">
              <a16:creationId xmlns:a16="http://schemas.microsoft.com/office/drawing/2014/main" id="{614AC5F1-E814-4239-A19F-EE373C58E47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9000" y="13768916"/>
          <a:ext cx="468000" cy="360000"/>
        </a:xfrm>
        <a:prstGeom prst="rect">
          <a:avLst/>
        </a:prstGeom>
      </xdr:spPr>
    </xdr:pic>
    <xdr:clientData/>
  </xdr:twoCellAnchor>
  <xdr:twoCellAnchor>
    <xdr:from>
      <xdr:col>10</xdr:col>
      <xdr:colOff>31750</xdr:colOff>
      <xdr:row>37</xdr:row>
      <xdr:rowOff>169332</xdr:rowOff>
    </xdr:from>
    <xdr:to>
      <xdr:col>10</xdr:col>
      <xdr:colOff>1259417</xdr:colOff>
      <xdr:row>39</xdr:row>
      <xdr:rowOff>63499</xdr:rowOff>
    </xdr:to>
    <xdr:sp macro="[0]!Haut_de_Pag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8684AD7F-83A2-4B43-B2A1-60086696CE8B}"/>
            </a:ext>
          </a:extLst>
        </xdr:cNvPr>
        <xdr:cNvSpPr/>
      </xdr:nvSpPr>
      <xdr:spPr>
        <a:xfrm>
          <a:off x="13290550" y="7827432"/>
          <a:ext cx="1227667" cy="29421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1227667</xdr:colOff>
      <xdr:row>70</xdr:row>
      <xdr:rowOff>84667</xdr:rowOff>
    </xdr:to>
    <xdr:sp macro="[0]!Haut_de_Pag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4C1A1711-3917-421D-82BC-AD3E8B0CE961}"/>
            </a:ext>
          </a:extLst>
        </xdr:cNvPr>
        <xdr:cNvSpPr/>
      </xdr:nvSpPr>
      <xdr:spPr>
        <a:xfrm>
          <a:off x="13258800" y="14058900"/>
          <a:ext cx="1227667" cy="284692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ysClr val="windowText" lastClr="000000"/>
              </a:solidFill>
              <a:latin typeface="Georgia" panose="02040502050405020303" pitchFamily="18" charset="0"/>
            </a:rPr>
            <a:t>Haut de page</a:t>
          </a:r>
        </a:p>
      </xdr:txBody>
    </xdr:sp>
    <xdr:clientData/>
  </xdr:twoCellAnchor>
  <xdr:twoCellAnchor editAs="oneCell">
    <xdr:from>
      <xdr:col>10</xdr:col>
      <xdr:colOff>317502</xdr:colOff>
      <xdr:row>36</xdr:row>
      <xdr:rowOff>0</xdr:rowOff>
    </xdr:from>
    <xdr:to>
      <xdr:col>10</xdr:col>
      <xdr:colOff>785502</xdr:colOff>
      <xdr:row>37</xdr:row>
      <xdr:rowOff>158917</xdr:rowOff>
    </xdr:to>
    <xdr:pic macro="[0]!Haut_de_Page">
      <xdr:nvPicPr>
        <xdr:cNvPr id="8" name="Image 7">
          <a:extLst>
            <a:ext uri="{FF2B5EF4-FFF2-40B4-BE49-F238E27FC236}">
              <a16:creationId xmlns:a16="http://schemas.microsoft.com/office/drawing/2014/main" id="{F93044AB-5FF8-4430-A599-49E2ADFF49E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6302" y="7458075"/>
          <a:ext cx="468000" cy="358942"/>
        </a:xfrm>
        <a:prstGeom prst="rect">
          <a:avLst/>
        </a:prstGeom>
      </xdr:spPr>
    </xdr:pic>
    <xdr:clientData/>
  </xdr:twoCellAnchor>
  <xdr:twoCellAnchor editAs="oneCell">
    <xdr:from>
      <xdr:col>10</xdr:col>
      <xdr:colOff>296333</xdr:colOff>
      <xdr:row>67</xdr:row>
      <xdr:rowOff>74083</xdr:rowOff>
    </xdr:from>
    <xdr:to>
      <xdr:col>10</xdr:col>
      <xdr:colOff>764333</xdr:colOff>
      <xdr:row>69</xdr:row>
      <xdr:rowOff>31916</xdr:rowOff>
    </xdr:to>
    <xdr:pic macro="[0]!Haut_de_Page">
      <xdr:nvPicPr>
        <xdr:cNvPr id="9" name="Image 8">
          <a:extLst>
            <a:ext uri="{FF2B5EF4-FFF2-40B4-BE49-F238E27FC236}">
              <a16:creationId xmlns:a16="http://schemas.microsoft.com/office/drawing/2014/main" id="{57E187F3-6FFB-46DE-B32A-889F2FAF625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5133" y="13732933"/>
          <a:ext cx="468000" cy="35788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64190</xdr:colOff>
      <xdr:row>26</xdr:row>
      <xdr:rowOff>41042</xdr:rowOff>
    </xdr:from>
    <xdr:ext cx="972000" cy="324000"/>
    <xdr:sp macro="[0]!Haut_de_Page" textlink="">
      <xdr:nvSpPr>
        <xdr:cNvPr id="25" name="Organigramme : Alternative 24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/>
      </xdr:nvSpPr>
      <xdr:spPr>
        <a:xfrm>
          <a:off x="9227240" y="6356117"/>
          <a:ext cx="972000" cy="324000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 anchorCtr="1">
          <a:noAutofit/>
        </a:bodyPr>
        <a:lstStyle/>
        <a:p>
          <a:pPr algn="ctr"/>
          <a:r>
            <a:rPr lang="fr-FR" sz="1000" b="1" i="1">
              <a:latin typeface="+mn-lt"/>
              <a:cs typeface="Times New Roman" panose="02020603050405020304" pitchFamily="18" charset="0"/>
            </a:rPr>
            <a:t>Haut de page</a:t>
          </a:r>
        </a:p>
      </xdr:txBody>
    </xdr:sp>
    <xdr:clientData/>
  </xdr:oneCellAnchor>
  <xdr:twoCellAnchor>
    <xdr:from>
      <xdr:col>5</xdr:col>
      <xdr:colOff>64191</xdr:colOff>
      <xdr:row>50</xdr:row>
      <xdr:rowOff>47671</xdr:rowOff>
    </xdr:from>
    <xdr:to>
      <xdr:col>6</xdr:col>
      <xdr:colOff>45591</xdr:colOff>
      <xdr:row>51</xdr:row>
      <xdr:rowOff>124021</xdr:rowOff>
    </xdr:to>
    <xdr:sp macro="[0]!Haut_de_Page" textlink="">
      <xdr:nvSpPr>
        <xdr:cNvPr id="28" name="Organigramme : Alternative 27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SpPr/>
      </xdr:nvSpPr>
      <xdr:spPr>
        <a:xfrm>
          <a:off x="9227241" y="12306346"/>
          <a:ext cx="972000" cy="324000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 anchorCtr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 i="1" noProof="0">
              <a:solidFill>
                <a:schemeClr val="dk1"/>
              </a:solidFill>
              <a:latin typeface="+mn-lt"/>
              <a:ea typeface="+mn-ea"/>
              <a:cs typeface="Times New Roman" panose="02020603050405020304" pitchFamily="18" charset="0"/>
            </a:rPr>
            <a:t>Haut de page</a:t>
          </a:r>
        </a:p>
      </xdr:txBody>
    </xdr:sp>
    <xdr:clientData/>
  </xdr:twoCellAnchor>
  <xdr:twoCellAnchor>
    <xdr:from>
      <xdr:col>5</xdr:col>
      <xdr:colOff>34373</xdr:colOff>
      <xdr:row>122</xdr:row>
      <xdr:rowOff>35726</xdr:rowOff>
    </xdr:from>
    <xdr:to>
      <xdr:col>6</xdr:col>
      <xdr:colOff>15773</xdr:colOff>
      <xdr:row>123</xdr:row>
      <xdr:rowOff>112076</xdr:rowOff>
    </xdr:to>
    <xdr:sp macro="[0]!Haut_de_Page" textlink="">
      <xdr:nvSpPr>
        <xdr:cNvPr id="29" name="Organigramme : Alternative 28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SpPr/>
      </xdr:nvSpPr>
      <xdr:spPr>
        <a:xfrm>
          <a:off x="9197423" y="30125201"/>
          <a:ext cx="972000" cy="324000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38100</xdr:colOff>
      <xdr:row>74</xdr:row>
      <xdr:rowOff>28575</xdr:rowOff>
    </xdr:from>
    <xdr:to>
      <xdr:col>6</xdr:col>
      <xdr:colOff>19500</xdr:colOff>
      <xdr:row>75</xdr:row>
      <xdr:rowOff>104925</xdr:rowOff>
    </xdr:to>
    <xdr:sp macro="[0]!Haut_de_Page" textlink="">
      <xdr:nvSpPr>
        <xdr:cNvPr id="30" name="Organigramme : Alternative 29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SpPr/>
      </xdr:nvSpPr>
      <xdr:spPr>
        <a:xfrm>
          <a:off x="9201150" y="18230850"/>
          <a:ext cx="972000" cy="324000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47625</xdr:colOff>
      <xdr:row>98</xdr:row>
      <xdr:rowOff>38100</xdr:rowOff>
    </xdr:from>
    <xdr:to>
      <xdr:col>6</xdr:col>
      <xdr:colOff>29025</xdr:colOff>
      <xdr:row>99</xdr:row>
      <xdr:rowOff>114450</xdr:rowOff>
    </xdr:to>
    <xdr:sp macro="[0]!Haut_de_Page" textlink="">
      <xdr:nvSpPr>
        <xdr:cNvPr id="31" name="Organigramme : Alternative 30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SpPr/>
      </xdr:nvSpPr>
      <xdr:spPr>
        <a:xfrm>
          <a:off x="9210675" y="24183975"/>
          <a:ext cx="972000" cy="324000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263801</xdr:colOff>
      <xdr:row>8</xdr:row>
      <xdr:rowOff>81172</xdr:rowOff>
    </xdr:from>
    <xdr:to>
      <xdr:col>5</xdr:col>
      <xdr:colOff>659801</xdr:colOff>
      <xdr:row>9</xdr:row>
      <xdr:rowOff>232006</xdr:rowOff>
    </xdr:to>
    <xdr:pic macro="[0]!Masquer_Feuille_Active">
      <xdr:nvPicPr>
        <xdr:cNvPr id="10" name="Image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6851" y="2329072"/>
          <a:ext cx="396000" cy="398484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289893</xdr:colOff>
      <xdr:row>12</xdr:row>
      <xdr:rowOff>85730</xdr:rowOff>
    </xdr:from>
    <xdr:to>
      <xdr:col>5</xdr:col>
      <xdr:colOff>685893</xdr:colOff>
      <xdr:row>13</xdr:row>
      <xdr:rowOff>235322</xdr:rowOff>
    </xdr:to>
    <xdr:pic macro="[0]!Retour_Accueil">
      <xdr:nvPicPr>
        <xdr:cNvPr id="11" name="Image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52943" y="3324230"/>
          <a:ext cx="396000" cy="397242"/>
        </a:xfrm>
        <a:prstGeom prst="rect">
          <a:avLst/>
        </a:prstGeom>
      </xdr:spPr>
    </xdr:pic>
    <xdr:clientData/>
  </xdr:twoCellAnchor>
  <xdr:twoCellAnchor editAs="oneCell">
    <xdr:from>
      <xdr:col>5</xdr:col>
      <xdr:colOff>239784</xdr:colOff>
      <xdr:row>4</xdr:row>
      <xdr:rowOff>17807</xdr:rowOff>
    </xdr:from>
    <xdr:to>
      <xdr:col>5</xdr:col>
      <xdr:colOff>704865</xdr:colOff>
      <xdr:row>5</xdr:row>
      <xdr:rowOff>238157</xdr:rowOff>
    </xdr:to>
    <xdr:pic macro="[0]!Effacer_Donnees">
      <xdr:nvPicPr>
        <xdr:cNvPr id="2" name="Imag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2834" y="1275107"/>
          <a:ext cx="465081" cy="468000"/>
        </a:xfrm>
        <a:prstGeom prst="rect">
          <a:avLst/>
        </a:prstGeom>
      </xdr:spPr>
    </xdr:pic>
    <xdr:clientData/>
  </xdr:twoCellAnchor>
  <xdr:twoCellAnchor editAs="oneCell">
    <xdr:from>
      <xdr:col>5</xdr:col>
      <xdr:colOff>248476</xdr:colOff>
      <xdr:row>16</xdr:row>
      <xdr:rowOff>39753</xdr:rowOff>
    </xdr:from>
    <xdr:to>
      <xdr:col>5</xdr:col>
      <xdr:colOff>716476</xdr:colOff>
      <xdr:row>18</xdr:row>
      <xdr:rowOff>14938</xdr:rowOff>
    </xdr:to>
    <xdr:pic macro="[0]!AfficherUSF">
      <xdr:nvPicPr>
        <xdr:cNvPr id="4" name="Image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1526" y="4268853"/>
          <a:ext cx="468000" cy="470485"/>
        </a:xfrm>
        <a:prstGeom prst="rect">
          <a:avLst/>
        </a:prstGeom>
      </xdr:spPr>
    </xdr:pic>
    <xdr:clientData/>
  </xdr:twoCellAnchor>
  <xdr:twoCellAnchor>
    <xdr:from>
      <xdr:col>5</xdr:col>
      <xdr:colOff>28575</xdr:colOff>
      <xdr:row>0</xdr:row>
      <xdr:rowOff>57150</xdr:rowOff>
    </xdr:from>
    <xdr:to>
      <xdr:col>11</xdr:col>
      <xdr:colOff>0</xdr:colOff>
      <xdr:row>3</xdr:row>
      <xdr:rowOff>285749</xdr:rowOff>
    </xdr:to>
    <xdr:sp macro="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3239E768-8F01-436A-93E9-2D538B28E858}"/>
            </a:ext>
          </a:extLst>
        </xdr:cNvPr>
        <xdr:cNvSpPr/>
      </xdr:nvSpPr>
      <xdr:spPr>
        <a:xfrm>
          <a:off x="9191625" y="57150"/>
          <a:ext cx="5915025" cy="1171574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600" b="1" i="0" u="sng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TRES IMPORTANT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Georgia" panose="02040502050405020303" pitchFamily="18" charset="0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1" u="sng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AVANT LA SAISIE DES OPERATIONS DU MOIS, NE PAS OUBLIER D'INSCRIRE </a:t>
          </a:r>
          <a:r>
            <a:rPr kumimoji="0" lang="fr-FR" sz="1600" b="1" i="1" u="sng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EN CELLULE B2 (Mois...)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600" b="1" i="1" u="sng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LE MOIS TRAITE SUIVI DE L'ANNEE </a:t>
          </a:r>
        </a:p>
      </xdr:txBody>
    </xdr:sp>
    <xdr:clientData/>
  </xdr:twoCellAnchor>
  <xdr:twoCellAnchor>
    <xdr:from>
      <xdr:col>4</xdr:col>
      <xdr:colOff>495300</xdr:colOff>
      <xdr:row>0</xdr:row>
      <xdr:rowOff>161925</xdr:rowOff>
    </xdr:from>
    <xdr:to>
      <xdr:col>4</xdr:col>
      <xdr:colOff>1076324</xdr:colOff>
      <xdr:row>2</xdr:row>
      <xdr:rowOff>42863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ABDF80F-3743-4016-A60C-C561F3CCAB3A}"/>
            </a:ext>
          </a:extLst>
        </xdr:cNvPr>
        <xdr:cNvCxnSpPr/>
      </xdr:nvCxnSpPr>
      <xdr:spPr>
        <a:xfrm flipH="1" flipV="1">
          <a:off x="8562975" y="161925"/>
          <a:ext cx="581024" cy="509588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0</xdr:row>
      <xdr:rowOff>161925</xdr:rowOff>
    </xdr:from>
    <xdr:to>
      <xdr:col>4</xdr:col>
      <xdr:colOff>514575</xdr:colOff>
      <xdr:row>0</xdr:row>
      <xdr:rowOff>161925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2E68DBD-F645-4B24-8CF2-E1803339553F}"/>
            </a:ext>
          </a:extLst>
        </xdr:cNvPr>
        <xdr:cNvCxnSpPr/>
      </xdr:nvCxnSpPr>
      <xdr:spPr>
        <a:xfrm flipH="1" flipV="1">
          <a:off x="5810250" y="161925"/>
          <a:ext cx="2772000" cy="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1323974</xdr:colOff>
      <xdr:row>0</xdr:row>
      <xdr:rowOff>180974</xdr:rowOff>
    </xdr:from>
    <xdr:to>
      <xdr:col>1</xdr:col>
      <xdr:colOff>1737974</xdr:colOff>
      <xdr:row>1</xdr:row>
      <xdr:rowOff>125849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AFBB0D5B-6834-4B77-88CA-612E995466CF}"/>
            </a:ext>
          </a:extLst>
        </xdr:cNvPr>
        <xdr:cNvCxnSpPr/>
      </xdr:nvCxnSpPr>
      <xdr:spPr>
        <a:xfrm flipH="1">
          <a:off x="5419724" y="180974"/>
          <a:ext cx="414000" cy="25920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1714501</xdr:colOff>
      <xdr:row>0</xdr:row>
      <xdr:rowOff>152400</xdr:rowOff>
    </xdr:from>
    <xdr:to>
      <xdr:col>4</xdr:col>
      <xdr:colOff>514576</xdr:colOff>
      <xdr:row>0</xdr:row>
      <xdr:rowOff>152400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8941CEA-ABBB-4FB9-91B0-4123DE4E3D51}"/>
            </a:ext>
          </a:extLst>
        </xdr:cNvPr>
        <xdr:cNvCxnSpPr/>
      </xdr:nvCxnSpPr>
      <xdr:spPr>
        <a:xfrm flipH="1" flipV="1">
          <a:off x="5810251" y="152400"/>
          <a:ext cx="2772000" cy="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1323975</xdr:colOff>
      <xdr:row>0</xdr:row>
      <xdr:rowOff>171449</xdr:rowOff>
    </xdr:from>
    <xdr:to>
      <xdr:col>1</xdr:col>
      <xdr:colOff>1737975</xdr:colOff>
      <xdr:row>1</xdr:row>
      <xdr:rowOff>116324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E3FEFD85-E28F-4EFF-95DC-99FB3641512E}"/>
            </a:ext>
          </a:extLst>
        </xdr:cNvPr>
        <xdr:cNvCxnSpPr/>
      </xdr:nvCxnSpPr>
      <xdr:spPr>
        <a:xfrm flipH="1">
          <a:off x="5419725" y="171449"/>
          <a:ext cx="414000" cy="25920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266700</xdr:colOff>
      <xdr:row>72</xdr:row>
      <xdr:rowOff>133350</xdr:rowOff>
    </xdr:from>
    <xdr:to>
      <xdr:col>5</xdr:col>
      <xdr:colOff>734700</xdr:colOff>
      <xdr:row>73</xdr:row>
      <xdr:rowOff>245700</xdr:rowOff>
    </xdr:to>
    <xdr:pic macro="[0]!Haut_de_Page">
      <xdr:nvPicPr>
        <xdr:cNvPr id="16" name="Image 15">
          <a:extLst>
            <a:ext uri="{FF2B5EF4-FFF2-40B4-BE49-F238E27FC236}">
              <a16:creationId xmlns:a16="http://schemas.microsoft.com/office/drawing/2014/main" id="{75501088-0709-4106-8B38-FA74AE13EF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0" y="18230850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120</xdr:row>
      <xdr:rowOff>142875</xdr:rowOff>
    </xdr:from>
    <xdr:to>
      <xdr:col>5</xdr:col>
      <xdr:colOff>753750</xdr:colOff>
      <xdr:row>122</xdr:row>
      <xdr:rowOff>7575</xdr:rowOff>
    </xdr:to>
    <xdr:pic macro="[0]!Haut_de_Page">
      <xdr:nvPicPr>
        <xdr:cNvPr id="19" name="Image 18">
          <a:extLst>
            <a:ext uri="{FF2B5EF4-FFF2-40B4-BE49-F238E27FC236}">
              <a16:creationId xmlns:a16="http://schemas.microsoft.com/office/drawing/2014/main" id="{BFB9B37D-4754-4E08-AD0C-733137FB69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30127575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96</xdr:row>
      <xdr:rowOff>133350</xdr:rowOff>
    </xdr:from>
    <xdr:to>
      <xdr:col>5</xdr:col>
      <xdr:colOff>772800</xdr:colOff>
      <xdr:row>97</xdr:row>
      <xdr:rowOff>245700</xdr:rowOff>
    </xdr:to>
    <xdr:pic macro="[0]!Haut_de_Page">
      <xdr:nvPicPr>
        <xdr:cNvPr id="20" name="Image 19">
          <a:extLst>
            <a:ext uri="{FF2B5EF4-FFF2-40B4-BE49-F238E27FC236}">
              <a16:creationId xmlns:a16="http://schemas.microsoft.com/office/drawing/2014/main" id="{8F5B1768-00FA-4257-A7C4-CEEC49D887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7850" y="24174450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48</xdr:row>
      <xdr:rowOff>161925</xdr:rowOff>
    </xdr:from>
    <xdr:to>
      <xdr:col>5</xdr:col>
      <xdr:colOff>772800</xdr:colOff>
      <xdr:row>50</xdr:row>
      <xdr:rowOff>26625</xdr:rowOff>
    </xdr:to>
    <xdr:pic macro="[0]!Haut_de_Page">
      <xdr:nvPicPr>
        <xdr:cNvPr id="5" name="Image 4">
          <a:extLst>
            <a:ext uri="{FF2B5EF4-FFF2-40B4-BE49-F238E27FC236}">
              <a16:creationId xmlns:a16="http://schemas.microsoft.com/office/drawing/2014/main" id="{67846743-9FEE-4246-82D2-37AB8BC4C3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7850" y="12315825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24</xdr:row>
      <xdr:rowOff>171450</xdr:rowOff>
    </xdr:from>
    <xdr:to>
      <xdr:col>5</xdr:col>
      <xdr:colOff>734700</xdr:colOff>
      <xdr:row>26</xdr:row>
      <xdr:rowOff>36150</xdr:rowOff>
    </xdr:to>
    <xdr:pic macro="[0]!Haut_de_Page">
      <xdr:nvPicPr>
        <xdr:cNvPr id="12" name="Image 11">
          <a:extLst>
            <a:ext uri="{FF2B5EF4-FFF2-40B4-BE49-F238E27FC236}">
              <a16:creationId xmlns:a16="http://schemas.microsoft.com/office/drawing/2014/main" id="{714C7F76-80C9-4A0E-90D3-401E74C7E6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0" y="6381750"/>
          <a:ext cx="468000" cy="360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26090</xdr:colOff>
      <xdr:row>26</xdr:row>
      <xdr:rowOff>4987</xdr:rowOff>
    </xdr:from>
    <xdr:to>
      <xdr:col>6</xdr:col>
      <xdr:colOff>0</xdr:colOff>
      <xdr:row>27</xdr:row>
      <xdr:rowOff>81337</xdr:rowOff>
    </xdr:to>
    <xdr:sp macro="[0]!Haut_de_Page" textlink="">
      <xdr:nvSpPr>
        <xdr:cNvPr id="25" name="Organigramme : Alternative 24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SpPr/>
      </xdr:nvSpPr>
      <xdr:spPr>
        <a:xfrm>
          <a:off x="9189140" y="6320062"/>
          <a:ext cx="972000" cy="324000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35616</xdr:colOff>
      <xdr:row>50</xdr:row>
      <xdr:rowOff>57196</xdr:rowOff>
    </xdr:from>
    <xdr:to>
      <xdr:col>6</xdr:col>
      <xdr:colOff>0</xdr:colOff>
      <xdr:row>51</xdr:row>
      <xdr:rowOff>133546</xdr:rowOff>
    </xdr:to>
    <xdr:sp macro="[0]!Haut_de_Page" textlink="">
      <xdr:nvSpPr>
        <xdr:cNvPr id="28" name="Organigramme : Alternative 27"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SpPr/>
      </xdr:nvSpPr>
      <xdr:spPr>
        <a:xfrm>
          <a:off x="9198666" y="12315871"/>
          <a:ext cx="972000" cy="324000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34374</xdr:colOff>
      <xdr:row>122</xdr:row>
      <xdr:rowOff>35726</xdr:rowOff>
    </xdr:from>
    <xdr:to>
      <xdr:col>6</xdr:col>
      <xdr:colOff>0</xdr:colOff>
      <xdr:row>123</xdr:row>
      <xdr:rowOff>112076</xdr:rowOff>
    </xdr:to>
    <xdr:sp macro="[0]!Haut_de_Page" textlink="">
      <xdr:nvSpPr>
        <xdr:cNvPr id="29" name="Organigramme : Alternative 28">
          <a:extLst>
            <a:ext uri="{FF2B5EF4-FFF2-40B4-BE49-F238E27FC236}">
              <a16:creationId xmlns:a16="http://schemas.microsoft.com/office/drawing/2014/main" id="{00000000-0008-0000-1300-00001D000000}"/>
            </a:ext>
          </a:extLst>
        </xdr:cNvPr>
        <xdr:cNvSpPr/>
      </xdr:nvSpPr>
      <xdr:spPr>
        <a:xfrm>
          <a:off x="9197424" y="30125201"/>
          <a:ext cx="968687" cy="324000"/>
        </a:xfrm>
        <a:prstGeom prst="flowChartAlternateProcess">
          <a:avLst/>
        </a:prstGeom>
        <a:gradFill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 cap="flat" cmpd="dbl" algn="ctr">
          <a:solidFill>
            <a:srgbClr val="8064A2">
              <a:shade val="95000"/>
              <a:satMod val="105000"/>
              <a:alpha val="65000"/>
            </a:srgbClr>
          </a:solidFill>
          <a:prstDash val="solid"/>
        </a:ln>
        <a:effectLst>
          <a:glow rad="63500">
            <a:srgbClr val="C0504D">
              <a:satMod val="175000"/>
              <a:alpha val="40000"/>
            </a:srgb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Haut de page</a:t>
          </a:r>
        </a:p>
      </xdr:txBody>
    </xdr:sp>
    <xdr:clientData/>
  </xdr:twoCellAnchor>
  <xdr:twoCellAnchor>
    <xdr:from>
      <xdr:col>5</xdr:col>
      <xdr:colOff>0</xdr:colOff>
      <xdr:row>74</xdr:row>
      <xdr:rowOff>38100</xdr:rowOff>
    </xdr:from>
    <xdr:to>
      <xdr:col>5</xdr:col>
      <xdr:colOff>972000</xdr:colOff>
      <xdr:row>75</xdr:row>
      <xdr:rowOff>114450</xdr:rowOff>
    </xdr:to>
    <xdr:sp macro="[0]!Haut_de_Page" textlink="">
      <xdr:nvSpPr>
        <xdr:cNvPr id="30" name="Organigramme : Alternative 29">
          <a:extLst>
            <a:ext uri="{FF2B5EF4-FFF2-40B4-BE49-F238E27FC236}">
              <a16:creationId xmlns:a16="http://schemas.microsoft.com/office/drawing/2014/main" id="{00000000-0008-0000-1300-00001E000000}"/>
            </a:ext>
          </a:extLst>
        </xdr:cNvPr>
        <xdr:cNvSpPr/>
      </xdr:nvSpPr>
      <xdr:spPr>
        <a:xfrm>
          <a:off x="9163050" y="18240375"/>
          <a:ext cx="972000" cy="324000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>
    <xdr:from>
      <xdr:col>5</xdr:col>
      <xdr:colOff>28575</xdr:colOff>
      <xdr:row>98</xdr:row>
      <xdr:rowOff>28575</xdr:rowOff>
    </xdr:from>
    <xdr:to>
      <xdr:col>6</xdr:col>
      <xdr:colOff>0</xdr:colOff>
      <xdr:row>99</xdr:row>
      <xdr:rowOff>104925</xdr:rowOff>
    </xdr:to>
    <xdr:sp macro="[0]!Haut_de_Page" textlink="">
      <xdr:nvSpPr>
        <xdr:cNvPr id="31" name="Organigramme : Alternative 30">
          <a:extLst>
            <a:ext uri="{FF2B5EF4-FFF2-40B4-BE49-F238E27FC236}">
              <a16:creationId xmlns:a16="http://schemas.microsoft.com/office/drawing/2014/main" id="{00000000-0008-0000-1300-00001F000000}"/>
            </a:ext>
          </a:extLst>
        </xdr:cNvPr>
        <xdr:cNvSpPr/>
      </xdr:nvSpPr>
      <xdr:spPr>
        <a:xfrm>
          <a:off x="9191625" y="24174450"/>
          <a:ext cx="972000" cy="324000"/>
        </a:xfrm>
        <a:prstGeom prst="flowChartAlternateProcess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cmpd="dbl">
          <a:solidFill>
            <a:schemeClr val="accent4">
              <a:shade val="95000"/>
              <a:satMod val="105000"/>
              <a:alpha val="65000"/>
            </a:schemeClr>
          </a:solidFill>
        </a:ln>
        <a:effectLst>
          <a:glow rad="63500">
            <a:schemeClr val="accent2">
              <a:satMod val="175000"/>
              <a:alpha val="40000"/>
            </a:schemeClr>
          </a:glow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000" b="1" i="1">
              <a:latin typeface="+mn-lt"/>
            </a:rPr>
            <a:t>Haut de page</a:t>
          </a:r>
        </a:p>
      </xdr:txBody>
    </xdr:sp>
    <xdr:clientData/>
  </xdr:twoCellAnchor>
  <xdr:twoCellAnchor editAs="oneCell">
    <xdr:from>
      <xdr:col>5</xdr:col>
      <xdr:colOff>265044</xdr:colOff>
      <xdr:row>8</xdr:row>
      <xdr:rowOff>24020</xdr:rowOff>
    </xdr:from>
    <xdr:to>
      <xdr:col>5</xdr:col>
      <xdr:colOff>658575</xdr:colOff>
      <xdr:row>9</xdr:row>
      <xdr:rowOff>172370</xdr:rowOff>
    </xdr:to>
    <xdr:pic macro="[0]!Masquer_Feuille_Active">
      <xdr:nvPicPr>
        <xdr:cNvPr id="10" name="Image 9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1000"/>
                  </a14:imgEffect>
                  <a14:imgEffect>
                    <a14:saturation sat="200000"/>
                  </a14:imgEffect>
                  <a14:imgEffect>
                    <a14:brightnessContrast bright="-20000" contrast="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8094" y="1881395"/>
          <a:ext cx="393531" cy="396000"/>
        </a:xfrm>
        <a:prstGeom prst="rect">
          <a:avLst/>
        </a:prstGeom>
        <a:solidFill>
          <a:schemeClr val="accent1"/>
        </a:solidFill>
        <a:effectLst/>
        <a:scene3d>
          <a:camera prst="orthographicFront"/>
          <a:lightRig rig="threePt" dir="t"/>
        </a:scene3d>
        <a:sp3d contourW="12700">
          <a:bevelB w="114300" prst="artDeco"/>
          <a:contourClr>
            <a:srgbClr val="0070C0"/>
          </a:contourClr>
        </a:sp3d>
      </xdr:spPr>
    </xdr:pic>
    <xdr:clientData/>
  </xdr:twoCellAnchor>
  <xdr:twoCellAnchor editAs="oneCell">
    <xdr:from>
      <xdr:col>5</xdr:col>
      <xdr:colOff>274569</xdr:colOff>
      <xdr:row>12</xdr:row>
      <xdr:rowOff>85725</xdr:rowOff>
    </xdr:from>
    <xdr:to>
      <xdr:col>5</xdr:col>
      <xdr:colOff>670569</xdr:colOff>
      <xdr:row>13</xdr:row>
      <xdr:rowOff>235317</xdr:rowOff>
    </xdr:to>
    <xdr:pic macro="[0]!Retour_Accueil">
      <xdr:nvPicPr>
        <xdr:cNvPr id="11" name="Image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7619" y="3324225"/>
          <a:ext cx="396000" cy="397242"/>
        </a:xfrm>
        <a:prstGeom prst="rect">
          <a:avLst/>
        </a:prstGeom>
      </xdr:spPr>
    </xdr:pic>
    <xdr:clientData/>
  </xdr:twoCellAnchor>
  <xdr:twoCellAnchor editAs="oneCell">
    <xdr:from>
      <xdr:col>5</xdr:col>
      <xdr:colOff>245994</xdr:colOff>
      <xdr:row>4</xdr:row>
      <xdr:rowOff>9524</xdr:rowOff>
    </xdr:from>
    <xdr:to>
      <xdr:col>5</xdr:col>
      <xdr:colOff>712529</xdr:colOff>
      <xdr:row>5</xdr:row>
      <xdr:rowOff>229874</xdr:rowOff>
    </xdr:to>
    <xdr:pic macro="[0]!Effacer_Donnees">
      <xdr:nvPicPr>
        <xdr:cNvPr id="12" name="Image 11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9044" y="876299"/>
          <a:ext cx="466535" cy="468000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276225</xdr:colOff>
      <xdr:row>16</xdr:row>
      <xdr:rowOff>9525</xdr:rowOff>
    </xdr:from>
    <xdr:to>
      <xdr:col>5</xdr:col>
      <xdr:colOff>744225</xdr:colOff>
      <xdr:row>17</xdr:row>
      <xdr:rowOff>232360</xdr:rowOff>
    </xdr:to>
    <xdr:pic macro="[0]!AfficherUSF">
      <xdr:nvPicPr>
        <xdr:cNvPr id="14" name="Image 13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9275" y="3848100"/>
          <a:ext cx="468000" cy="470485"/>
        </a:xfrm>
        <a:prstGeom prst="rect">
          <a:avLst/>
        </a:prstGeom>
      </xdr:spPr>
    </xdr:pic>
    <xdr:clientData/>
  </xdr:twoCellAnchor>
  <xdr:twoCellAnchor>
    <xdr:from>
      <xdr:col>4</xdr:col>
      <xdr:colOff>495301</xdr:colOff>
      <xdr:row>0</xdr:row>
      <xdr:rowOff>152400</xdr:rowOff>
    </xdr:from>
    <xdr:to>
      <xdr:col>4</xdr:col>
      <xdr:colOff>1076325</xdr:colOff>
      <xdr:row>2</xdr:row>
      <xdr:rowOff>33338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F4037B76-9B7C-4F3B-B104-DCEB1B652EB4}"/>
            </a:ext>
          </a:extLst>
        </xdr:cNvPr>
        <xdr:cNvCxnSpPr/>
      </xdr:nvCxnSpPr>
      <xdr:spPr>
        <a:xfrm flipH="1" flipV="1">
          <a:off x="8562976" y="152400"/>
          <a:ext cx="581024" cy="509588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1714501</xdr:colOff>
      <xdr:row>0</xdr:row>
      <xdr:rowOff>152400</xdr:rowOff>
    </xdr:from>
    <xdr:to>
      <xdr:col>4</xdr:col>
      <xdr:colOff>514576</xdr:colOff>
      <xdr:row>0</xdr:row>
      <xdr:rowOff>152400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929A9261-1F8C-4378-AF60-5FDFDD961C57}"/>
            </a:ext>
          </a:extLst>
        </xdr:cNvPr>
        <xdr:cNvCxnSpPr/>
      </xdr:nvCxnSpPr>
      <xdr:spPr>
        <a:xfrm flipH="1" flipV="1">
          <a:off x="5810251" y="152400"/>
          <a:ext cx="2772000" cy="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1323975</xdr:colOff>
      <xdr:row>0</xdr:row>
      <xdr:rowOff>171449</xdr:rowOff>
    </xdr:from>
    <xdr:to>
      <xdr:col>1</xdr:col>
      <xdr:colOff>1737975</xdr:colOff>
      <xdr:row>1</xdr:row>
      <xdr:rowOff>116324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C2FA1C05-4672-4CF1-BB49-E0E8962F619D}"/>
            </a:ext>
          </a:extLst>
        </xdr:cNvPr>
        <xdr:cNvCxnSpPr/>
      </xdr:nvCxnSpPr>
      <xdr:spPr>
        <a:xfrm flipH="1">
          <a:off x="5419725" y="171449"/>
          <a:ext cx="414000" cy="25920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228600</xdr:colOff>
      <xdr:row>24</xdr:row>
      <xdr:rowOff>114300</xdr:rowOff>
    </xdr:from>
    <xdr:to>
      <xdr:col>5</xdr:col>
      <xdr:colOff>696600</xdr:colOff>
      <xdr:row>25</xdr:row>
      <xdr:rowOff>226650</xdr:rowOff>
    </xdr:to>
    <xdr:pic macro="[0]!Haut_de_Page">
      <xdr:nvPicPr>
        <xdr:cNvPr id="2" name="Image 1">
          <a:extLst>
            <a:ext uri="{FF2B5EF4-FFF2-40B4-BE49-F238E27FC236}">
              <a16:creationId xmlns:a16="http://schemas.microsoft.com/office/drawing/2014/main" id="{F6DE5B7C-7115-4AC2-9FB6-CEE05E69DE4C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1650" y="6324600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48</xdr:row>
      <xdr:rowOff>142875</xdr:rowOff>
    </xdr:from>
    <xdr:to>
      <xdr:col>5</xdr:col>
      <xdr:colOff>687075</xdr:colOff>
      <xdr:row>50</xdr:row>
      <xdr:rowOff>7575</xdr:rowOff>
    </xdr:to>
    <xdr:pic macro="[0]!Haut_de_Page">
      <xdr:nvPicPr>
        <xdr:cNvPr id="3" name="Image 2">
          <a:extLst>
            <a:ext uri="{FF2B5EF4-FFF2-40B4-BE49-F238E27FC236}">
              <a16:creationId xmlns:a16="http://schemas.microsoft.com/office/drawing/2014/main" id="{B9990C95-1885-4E4A-9D08-43425B6A640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82125" y="12268200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200025</xdr:colOff>
      <xdr:row>72</xdr:row>
      <xdr:rowOff>161925</xdr:rowOff>
    </xdr:from>
    <xdr:to>
      <xdr:col>5</xdr:col>
      <xdr:colOff>668025</xdr:colOff>
      <xdr:row>74</xdr:row>
      <xdr:rowOff>26625</xdr:rowOff>
    </xdr:to>
    <xdr:pic macro="[0]!Haut_de_Page">
      <xdr:nvPicPr>
        <xdr:cNvPr id="4" name="Image 3">
          <a:extLst>
            <a:ext uri="{FF2B5EF4-FFF2-40B4-BE49-F238E27FC236}">
              <a16:creationId xmlns:a16="http://schemas.microsoft.com/office/drawing/2014/main" id="{7355DDA2-3AFB-4AAD-947A-05801AE8884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63075" y="18230850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247650</xdr:colOff>
      <xdr:row>96</xdr:row>
      <xdr:rowOff>142875</xdr:rowOff>
    </xdr:from>
    <xdr:to>
      <xdr:col>5</xdr:col>
      <xdr:colOff>715650</xdr:colOff>
      <xdr:row>98</xdr:row>
      <xdr:rowOff>7575</xdr:rowOff>
    </xdr:to>
    <xdr:pic macro="[0]!Haut_de_Page">
      <xdr:nvPicPr>
        <xdr:cNvPr id="5" name="Image 4">
          <a:extLst>
            <a:ext uri="{FF2B5EF4-FFF2-40B4-BE49-F238E27FC236}">
              <a16:creationId xmlns:a16="http://schemas.microsoft.com/office/drawing/2014/main" id="{0EBE5F20-0B1D-45AB-A306-D347A6650B9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24155400"/>
          <a:ext cx="468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120</xdr:row>
      <xdr:rowOff>152400</xdr:rowOff>
    </xdr:from>
    <xdr:to>
      <xdr:col>5</xdr:col>
      <xdr:colOff>734700</xdr:colOff>
      <xdr:row>122</xdr:row>
      <xdr:rowOff>17100</xdr:rowOff>
    </xdr:to>
    <xdr:pic macro="[0]!Haut_de_Page">
      <xdr:nvPicPr>
        <xdr:cNvPr id="6" name="Image 5">
          <a:extLst>
            <a:ext uri="{FF2B5EF4-FFF2-40B4-BE49-F238E27FC236}">
              <a16:creationId xmlns:a16="http://schemas.microsoft.com/office/drawing/2014/main" id="{DA50EB7E-4BA2-495B-A1B4-7F8DF2F60AE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0" y="30108525"/>
          <a:ext cx="468000" cy="360000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10</xdr:col>
      <xdr:colOff>561975</xdr:colOff>
      <xdr:row>4</xdr:row>
      <xdr:rowOff>0</xdr:rowOff>
    </xdr:to>
    <xdr:sp macro="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ABC01529-A29A-4531-BA2E-6D8FC8D7BD1E}"/>
            </a:ext>
          </a:extLst>
        </xdr:cNvPr>
        <xdr:cNvSpPr/>
      </xdr:nvSpPr>
      <xdr:spPr>
        <a:xfrm>
          <a:off x="9163050" y="0"/>
          <a:ext cx="5934075" cy="1257300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xdr:spPr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600" b="1" i="0" u="sng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TRES IMPORTANT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Georgia" panose="02040502050405020303" pitchFamily="18" charset="0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1" u="sng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AVANT LA SAISIE DES OPERATIONS DU MOIS, NE PAS OUBLIER D'INSCRIRE </a:t>
          </a:r>
          <a:r>
            <a:rPr kumimoji="0" lang="fr-FR" sz="1600" b="1" i="1" u="sng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EN CELLULE B2 (Mois...)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600" b="1" i="1" u="sng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Georgia" panose="02040502050405020303" pitchFamily="18" charset="0"/>
              <a:ea typeface="+mn-ea"/>
              <a:cs typeface="+mn-cs"/>
            </a:rPr>
            <a:t>LE MOIS TRAITE SUIVI DE L'ANNEE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FF00"/>
        </a:solidFill>
        <a:ln w="127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slope"/>
          <a:bevelB prst="relaxedInset"/>
        </a:sp3d>
      </a:spPr>
      <a:bodyPr vert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Q32"/>
  <sheetViews>
    <sheetView zoomScaleNormal="100" workbookViewId="0"/>
  </sheetViews>
  <sheetFormatPr baseColWidth="10" defaultRowHeight="15" x14ac:dyDescent="0.2"/>
  <cols>
    <col min="2" max="7" width="12.77734375" customWidth="1"/>
    <col min="8" max="9" width="14.77734375" customWidth="1"/>
    <col min="10" max="16" width="12.77734375" customWidth="1"/>
    <col min="18" max="16384" width="11.5546875" style="1"/>
  </cols>
  <sheetData>
    <row r="1" spans="1:17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ht="15.75" x14ac:dyDescent="0.25">
      <c r="A2" s="36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ht="15.75" x14ac:dyDescent="0.25">
      <c r="A3" s="36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7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6.5" customHeight="1" thickBo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ht="20.100000000000001" customHeight="1" x14ac:dyDescent="0.2">
      <c r="A6" s="33"/>
      <c r="B6" s="33"/>
      <c r="C6" s="33"/>
      <c r="D6" s="33"/>
      <c r="E6" s="33"/>
      <c r="F6" s="33"/>
      <c r="G6" s="33"/>
      <c r="H6" s="140">
        <f ca="1">TODAY()</f>
        <v>45378</v>
      </c>
      <c r="I6" s="141"/>
      <c r="J6" s="33"/>
      <c r="K6" s="33"/>
      <c r="L6" s="33"/>
      <c r="M6" s="33"/>
      <c r="N6" s="33"/>
      <c r="O6" s="33"/>
      <c r="P6" s="33"/>
      <c r="Q6" s="33"/>
    </row>
    <row r="7" spans="1:17" ht="20.100000000000001" customHeight="1" x14ac:dyDescent="0.2">
      <c r="A7" s="33"/>
      <c r="B7" s="33"/>
      <c r="C7" s="33"/>
      <c r="D7" s="33"/>
      <c r="E7" s="33"/>
      <c r="F7" s="33"/>
      <c r="G7" s="33"/>
      <c r="H7" s="142">
        <f ca="1">TODAY()</f>
        <v>45378</v>
      </c>
      <c r="I7" s="143"/>
      <c r="J7" s="33"/>
      <c r="K7" s="33"/>
      <c r="L7" s="33"/>
      <c r="M7" s="33" t="s">
        <v>126</v>
      </c>
      <c r="N7" s="33"/>
      <c r="O7" s="33"/>
      <c r="P7" s="33"/>
      <c r="Q7" s="33"/>
    </row>
    <row r="8" spans="1:17" ht="20.100000000000001" customHeight="1" x14ac:dyDescent="0.2">
      <c r="A8" s="33"/>
      <c r="B8" s="43"/>
      <c r="C8" s="33"/>
      <c r="D8" s="33"/>
      <c r="E8" s="33"/>
      <c r="F8" s="33"/>
      <c r="G8" s="33"/>
      <c r="H8" s="144">
        <f ca="1">TODAY()</f>
        <v>45378</v>
      </c>
      <c r="I8" s="145"/>
      <c r="J8" s="33"/>
      <c r="K8" s="33"/>
      <c r="L8" s="33"/>
      <c r="M8" s="33"/>
      <c r="N8" s="33"/>
      <c r="O8" s="33"/>
      <c r="P8" s="33"/>
      <c r="Q8" s="33"/>
    </row>
    <row r="9" spans="1:17" ht="20.100000000000001" customHeight="1" thickBot="1" x14ac:dyDescent="0.25">
      <c r="A9" s="33"/>
      <c r="B9" s="33"/>
      <c r="C9" s="33"/>
      <c r="D9" s="33"/>
      <c r="E9" s="33"/>
      <c r="F9" s="33"/>
      <c r="G9" s="33"/>
      <c r="H9" s="146">
        <f ca="1">TODAY()</f>
        <v>45378</v>
      </c>
      <c r="I9" s="147"/>
      <c r="J9" s="33"/>
      <c r="K9" s="33"/>
      <c r="L9" s="33"/>
      <c r="M9" s="33"/>
      <c r="N9" s="33"/>
      <c r="O9" s="33"/>
      <c r="P9" s="33"/>
      <c r="Q9" s="33"/>
    </row>
    <row r="10" spans="1:17" ht="20.100000000000001" customHeight="1" thickBot="1" x14ac:dyDescent="0.25">
      <c r="A10" s="33"/>
      <c r="B10" s="33"/>
      <c r="C10" s="33"/>
      <c r="D10" s="33"/>
      <c r="E10" s="33"/>
      <c r="F10" s="33"/>
      <c r="G10" s="33"/>
      <c r="H10" s="148"/>
      <c r="I10" s="148"/>
      <c r="J10" s="33"/>
      <c r="K10" s="33"/>
      <c r="L10" s="33"/>
      <c r="M10" s="33"/>
      <c r="N10" s="33"/>
      <c r="O10" s="33"/>
      <c r="P10" s="33"/>
      <c r="Q10" s="33"/>
    </row>
    <row r="11" spans="1:17" ht="24.95" customHeight="1" thickTop="1" thickBot="1" x14ac:dyDescent="0.4">
      <c r="A11" s="33"/>
      <c r="B11" s="33"/>
      <c r="C11" s="33"/>
      <c r="D11" s="33"/>
      <c r="E11" s="33"/>
      <c r="F11" s="33"/>
      <c r="G11" s="153" t="s">
        <v>127</v>
      </c>
      <c r="H11" s="153"/>
      <c r="I11" s="151">
        <v>2024</v>
      </c>
      <c r="J11" s="152"/>
      <c r="K11" s="33"/>
      <c r="L11" s="33"/>
      <c r="M11" s="33"/>
      <c r="N11" s="33"/>
      <c r="O11" s="33"/>
      <c r="P11" s="33"/>
      <c r="Q11" s="33"/>
    </row>
    <row r="12" spans="1:17" ht="20.100000000000001" customHeight="1" thickTop="1" thickBot="1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ht="27.75" customHeight="1" thickTop="1" thickBot="1" x14ac:dyDescent="0.25">
      <c r="A13" s="33"/>
      <c r="B13" s="33"/>
      <c r="C13" s="33"/>
      <c r="D13" s="33"/>
      <c r="E13" s="33"/>
      <c r="F13" s="154" t="s">
        <v>188</v>
      </c>
      <c r="G13" s="155"/>
      <c r="H13" s="155"/>
      <c r="I13" s="155"/>
      <c r="J13" s="155"/>
      <c r="K13" s="156"/>
      <c r="L13" s="33"/>
      <c r="M13" s="33"/>
      <c r="N13" s="33"/>
      <c r="O13" s="33"/>
      <c r="P13" s="33"/>
      <c r="Q13" s="33"/>
    </row>
    <row r="14" spans="1:17" ht="20.100000000000001" customHeight="1" thickTop="1" thickBot="1" x14ac:dyDescent="0.35">
      <c r="A14" s="33"/>
      <c r="B14" s="37"/>
      <c r="C14" s="33"/>
      <c r="D14" s="33"/>
      <c r="E14" s="33"/>
      <c r="F14" s="138" t="str">
        <f>Mois1</f>
        <v>JANVIER 2024</v>
      </c>
      <c r="G14" s="138"/>
      <c r="H14" s="139"/>
      <c r="I14" s="138" t="e">
        <f>Mois7</f>
        <v>#NAME?</v>
      </c>
      <c r="J14" s="138"/>
      <c r="K14" s="139"/>
      <c r="L14" s="33"/>
      <c r="M14" s="33"/>
      <c r="N14" s="33"/>
      <c r="O14" s="33"/>
      <c r="P14" s="33"/>
      <c r="Q14" s="33"/>
    </row>
    <row r="15" spans="1:17" ht="20.100000000000001" customHeight="1" thickTop="1" thickBot="1" x14ac:dyDescent="0.35">
      <c r="A15" s="33"/>
      <c r="B15" s="33"/>
      <c r="C15" s="33"/>
      <c r="D15" s="33"/>
      <c r="E15" s="33"/>
      <c r="F15" s="138" t="str">
        <f>Mois2</f>
        <v>FEVRIER 2024</v>
      </c>
      <c r="G15" s="138"/>
      <c r="H15" s="139"/>
      <c r="I15" s="138" t="e">
        <f>Mois8</f>
        <v>#NAME?</v>
      </c>
      <c r="J15" s="138"/>
      <c r="K15" s="139"/>
      <c r="L15" s="33"/>
      <c r="M15" s="33"/>
      <c r="N15" s="33"/>
      <c r="O15" s="33"/>
      <c r="P15" s="33"/>
      <c r="Q15" s="33"/>
    </row>
    <row r="16" spans="1:17" ht="18.75" customHeight="1" thickTop="1" thickBot="1" x14ac:dyDescent="0.35">
      <c r="A16" s="33"/>
      <c r="B16" s="33"/>
      <c r="C16" s="33"/>
      <c r="D16" s="33"/>
      <c r="E16" s="33"/>
      <c r="F16" s="138" t="e">
        <f>Mois3</f>
        <v>#NAME?</v>
      </c>
      <c r="G16" s="138"/>
      <c r="H16" s="139"/>
      <c r="I16" s="138" t="e">
        <f>Mois9</f>
        <v>#NAME?</v>
      </c>
      <c r="J16" s="138"/>
      <c r="K16" s="139"/>
      <c r="L16" s="33"/>
      <c r="M16" s="33"/>
      <c r="N16" s="33"/>
      <c r="O16" s="33"/>
      <c r="P16" s="33"/>
      <c r="Q16" s="33"/>
    </row>
    <row r="17" spans="1:17" ht="20.100000000000001" customHeight="1" thickTop="1" thickBot="1" x14ac:dyDescent="0.35">
      <c r="A17" s="33"/>
      <c r="B17" s="33"/>
      <c r="C17" s="33"/>
      <c r="D17" s="33"/>
      <c r="E17" s="33"/>
      <c r="F17" s="138" t="e">
        <f>Mois4</f>
        <v>#NAME?</v>
      </c>
      <c r="G17" s="138"/>
      <c r="H17" s="139"/>
      <c r="I17" s="138" t="e">
        <f>Mois10</f>
        <v>#NAME?</v>
      </c>
      <c r="J17" s="138"/>
      <c r="K17" s="139"/>
      <c r="L17" s="33"/>
      <c r="M17" s="33"/>
      <c r="N17" s="33"/>
      <c r="O17" s="33"/>
      <c r="P17" s="33"/>
      <c r="Q17" s="33"/>
    </row>
    <row r="18" spans="1:17" ht="20.100000000000001" customHeight="1" thickTop="1" thickBot="1" x14ac:dyDescent="0.35">
      <c r="A18" s="33"/>
      <c r="B18" s="33"/>
      <c r="C18" s="33"/>
      <c r="D18" s="33"/>
      <c r="E18" s="33"/>
      <c r="F18" s="138" t="e">
        <f>Mois5</f>
        <v>#NAME?</v>
      </c>
      <c r="G18" s="138"/>
      <c r="H18" s="139"/>
      <c r="I18" s="138" t="e">
        <f>Mois11</f>
        <v>#NAME?</v>
      </c>
      <c r="J18" s="138"/>
      <c r="K18" s="139"/>
      <c r="L18" s="33"/>
      <c r="M18" s="33"/>
      <c r="N18" s="33"/>
      <c r="O18" s="33"/>
      <c r="P18" s="33"/>
      <c r="Q18" s="33"/>
    </row>
    <row r="19" spans="1:17" ht="20.100000000000001" customHeight="1" thickTop="1" thickBot="1" x14ac:dyDescent="0.35">
      <c r="A19" s="33"/>
      <c r="B19" s="33"/>
      <c r="C19" s="33"/>
      <c r="D19" s="33"/>
      <c r="E19" s="33"/>
      <c r="F19" s="138" t="e">
        <f>Mois6</f>
        <v>#NAME?</v>
      </c>
      <c r="G19" s="138"/>
      <c r="H19" s="139"/>
      <c r="I19" s="138" t="e">
        <f>Mois12</f>
        <v>#NAME?</v>
      </c>
      <c r="J19" s="138"/>
      <c r="K19" s="139"/>
      <c r="L19" s="33"/>
      <c r="M19" s="33"/>
      <c r="N19" s="33"/>
      <c r="O19" s="33"/>
      <c r="P19" s="33"/>
      <c r="Q19" s="33"/>
    </row>
    <row r="20" spans="1:17" ht="20.100000000000001" customHeight="1" thickBot="1" x14ac:dyDescent="0.25">
      <c r="A20" s="33"/>
      <c r="B20" s="33"/>
      <c r="C20" s="33"/>
      <c r="D20" s="33"/>
      <c r="E20" s="33"/>
      <c r="F20" s="33"/>
      <c r="G20" s="34"/>
      <c r="H20" s="35"/>
      <c r="I20" s="33"/>
      <c r="J20" s="33"/>
      <c r="K20" s="33"/>
      <c r="L20" s="33"/>
      <c r="M20" s="33"/>
      <c r="N20" s="33"/>
      <c r="O20" s="33"/>
      <c r="P20" s="33"/>
      <c r="Q20" s="33"/>
    </row>
    <row r="21" spans="1:17" ht="20.100000000000001" customHeight="1" thickTop="1" thickBot="1" x14ac:dyDescent="0.25">
      <c r="A21" s="33"/>
      <c r="B21" s="33"/>
      <c r="C21" s="33"/>
      <c r="D21" s="33"/>
      <c r="E21" s="33"/>
      <c r="F21" s="154" t="s">
        <v>107</v>
      </c>
      <c r="G21" s="155"/>
      <c r="H21" s="155"/>
      <c r="I21" s="155"/>
      <c r="J21" s="155"/>
      <c r="K21" s="156"/>
      <c r="L21" s="33"/>
      <c r="M21" s="33"/>
      <c r="N21" s="33"/>
      <c r="O21" s="33"/>
      <c r="P21" s="33"/>
      <c r="Q21" s="33"/>
    </row>
    <row r="22" spans="1:17" ht="30" customHeight="1" thickTop="1" thickBot="1" x14ac:dyDescent="0.25">
      <c r="A22" s="33" t="s">
        <v>0</v>
      </c>
      <c r="B22" s="33"/>
      <c r="C22" s="33"/>
      <c r="D22" s="33"/>
      <c r="E22" s="33"/>
      <c r="F22" s="78"/>
      <c r="G22" s="76"/>
      <c r="H22" s="149">
        <f>COUNTIF(F14:I19,"&gt;&lt;")</f>
        <v>2</v>
      </c>
      <c r="I22" s="150"/>
      <c r="J22" s="76"/>
      <c r="K22" s="77"/>
      <c r="L22" s="33"/>
      <c r="M22" s="33"/>
      <c r="N22" s="33"/>
      <c r="O22" s="33"/>
      <c r="P22" s="33"/>
      <c r="Q22" s="33"/>
    </row>
    <row r="23" spans="1:17" ht="15.75" thickTop="1" x14ac:dyDescent="0.2">
      <c r="A23" s="33"/>
      <c r="B23" s="33"/>
      <c r="C23" s="33"/>
      <c r="D23" s="33"/>
      <c r="E23" s="33"/>
      <c r="F23" s="33"/>
      <c r="G23" s="33"/>
      <c r="H23" s="33" t="s">
        <v>0</v>
      </c>
      <c r="I23" s="33"/>
      <c r="J23" s="33"/>
      <c r="K23" s="33"/>
      <c r="L23" s="33"/>
      <c r="M23" s="33"/>
      <c r="N23" s="33"/>
      <c r="O23" s="33"/>
      <c r="P23" s="33"/>
      <c r="Q23" s="33"/>
    </row>
    <row r="24" spans="1:17" x14ac:dyDescent="0.2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x14ac:dyDescent="0.2">
      <c r="A25" s="33"/>
      <c r="B25" s="33"/>
      <c r="C25" s="33"/>
      <c r="D25" s="33"/>
      <c r="E25" s="33"/>
      <c r="F25" s="33"/>
      <c r="G25" s="33"/>
      <c r="H25" s="33" t="s">
        <v>0</v>
      </c>
      <c r="I25" s="33"/>
      <c r="J25" s="33"/>
      <c r="K25" s="33"/>
      <c r="L25" s="33"/>
      <c r="M25" s="33"/>
      <c r="N25" s="33"/>
      <c r="O25" s="33"/>
      <c r="P25" s="33"/>
      <c r="Q25" s="33"/>
    </row>
    <row r="26" spans="1:17" x14ac:dyDescent="0.2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x14ac:dyDescent="0.2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 x14ac:dyDescent="0.2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1:17" x14ac:dyDescent="0.2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7" x14ac:dyDescent="0.2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1:17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7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</sheetData>
  <mergeCells count="22">
    <mergeCell ref="F16:H16"/>
    <mergeCell ref="H22:I22"/>
    <mergeCell ref="I11:J11"/>
    <mergeCell ref="G11:H11"/>
    <mergeCell ref="I14:K14"/>
    <mergeCell ref="I15:K15"/>
    <mergeCell ref="F17:H17"/>
    <mergeCell ref="F21:K21"/>
    <mergeCell ref="F14:H14"/>
    <mergeCell ref="F13:K13"/>
    <mergeCell ref="I17:K17"/>
    <mergeCell ref="I18:K18"/>
    <mergeCell ref="I19:K19"/>
    <mergeCell ref="F18:H18"/>
    <mergeCell ref="F19:H19"/>
    <mergeCell ref="I16:K16"/>
    <mergeCell ref="F15:H15"/>
    <mergeCell ref="H6:I6"/>
    <mergeCell ref="H7:I7"/>
    <mergeCell ref="H8:I8"/>
    <mergeCell ref="H9:I9"/>
    <mergeCell ref="H10:I1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R35"/>
  <sheetViews>
    <sheetView topLeftCell="A10" zoomScale="95" zoomScaleNormal="95" workbookViewId="0">
      <selection activeCell="H14" sqref="H14"/>
    </sheetView>
  </sheetViews>
  <sheetFormatPr baseColWidth="10" defaultRowHeight="15" x14ac:dyDescent="0.2"/>
  <cols>
    <col min="1" max="18" width="12.33203125" style="1" customWidth="1"/>
  </cols>
  <sheetData>
    <row r="1" spans="1:18" x14ac:dyDescent="0.2">
      <c r="A1" s="49"/>
      <c r="B1" s="49"/>
      <c r="C1" s="49" t="s">
        <v>0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18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</row>
    <row r="3" spans="1:18" ht="15" customHeight="1" x14ac:dyDescent="0.2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18" ht="15" customHeight="1" x14ac:dyDescent="0.2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</row>
    <row r="5" spans="1:18" ht="15" customHeight="1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</row>
    <row r="6" spans="1:18" ht="15" customHeight="1" x14ac:dyDescent="0.2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18" ht="15" customHeight="1" x14ac:dyDescent="0.2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</row>
    <row r="8" spans="1:18" ht="15" customHeight="1" x14ac:dyDescent="0.2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</row>
    <row r="9" spans="1:18" ht="15" customHeight="1" x14ac:dyDescent="0.2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ht="15" customHeight="1" x14ac:dyDescent="0.2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ht="15" customHeight="1" x14ac:dyDescent="0.2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</row>
    <row r="12" spans="1:18" ht="15" customHeight="1" x14ac:dyDescent="0.2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  <row r="13" spans="1:18" ht="15" customHeight="1" x14ac:dyDescent="0.2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</row>
    <row r="14" spans="1:18" ht="15" customHeight="1" x14ac:dyDescent="0.2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</row>
    <row r="15" spans="1:18" ht="15" customHeight="1" x14ac:dyDescent="0.2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1:18" ht="15" customHeight="1" x14ac:dyDescent="0.2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</row>
    <row r="17" spans="1:18" ht="15" customHeight="1" x14ac:dyDescent="0.2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</row>
    <row r="18" spans="1:18" ht="15" customHeight="1" x14ac:dyDescent="0.2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</row>
    <row r="19" spans="1:18" ht="15" customHeight="1" x14ac:dyDescent="0.2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</row>
    <row r="20" spans="1:18" ht="15" customHeight="1" x14ac:dyDescent="0.2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</row>
    <row r="21" spans="1:18" ht="15" customHeight="1" x14ac:dyDescent="0.2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</row>
    <row r="22" spans="1:18" ht="15" customHeight="1" x14ac:dyDescent="0.2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</row>
    <row r="23" spans="1:18" ht="15" customHeight="1" x14ac:dyDescent="0.2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1:18" ht="15" customHeight="1" x14ac:dyDescent="0.2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1:18" ht="15" customHeight="1" x14ac:dyDescent="0.2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</row>
    <row r="26" spans="1:18" ht="14.25" customHeight="1" x14ac:dyDescent="0.2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</row>
    <row r="27" spans="1:18" ht="17.100000000000001" customHeight="1" x14ac:dyDescent="0.25">
      <c r="A27" s="49"/>
      <c r="B27" s="49"/>
      <c r="C27" s="49"/>
      <c r="D27" s="49"/>
      <c r="E27" s="49"/>
      <c r="F27" s="157" t="s">
        <v>125</v>
      </c>
      <c r="G27" s="158"/>
      <c r="H27" s="158"/>
      <c r="I27" s="158"/>
      <c r="J27" s="158"/>
      <c r="K27" s="158"/>
      <c r="L27" s="158"/>
      <c r="M27" s="159"/>
      <c r="N27" s="49"/>
      <c r="O27" s="49"/>
      <c r="P27" s="49"/>
      <c r="Q27" s="49"/>
      <c r="R27" s="49"/>
    </row>
    <row r="28" spans="1:18" ht="15.75" thickBot="1" x14ac:dyDescent="0.25">
      <c r="A28" s="49"/>
      <c r="B28" s="49"/>
      <c r="C28" s="49"/>
      <c r="D28" s="49"/>
      <c r="E28" s="49"/>
      <c r="F28" s="164" t="s">
        <v>112</v>
      </c>
      <c r="G28" s="164"/>
      <c r="H28" s="164"/>
      <c r="I28" s="164"/>
      <c r="J28" s="47" t="s">
        <v>109</v>
      </c>
      <c r="K28" s="48" t="s">
        <v>110</v>
      </c>
      <c r="L28" s="48" t="s">
        <v>111</v>
      </c>
      <c r="M28" s="48" t="s">
        <v>3</v>
      </c>
      <c r="N28" s="49"/>
      <c r="O28" s="49"/>
      <c r="P28" s="49"/>
      <c r="Q28" s="49"/>
      <c r="R28" s="49"/>
    </row>
    <row r="29" spans="1:18" ht="15.75" thickBot="1" x14ac:dyDescent="0.25">
      <c r="A29" s="49"/>
      <c r="B29" s="49"/>
      <c r="C29" s="49"/>
      <c r="D29" s="49"/>
      <c r="E29" s="49"/>
      <c r="F29" s="165" t="s">
        <v>106</v>
      </c>
      <c r="G29" s="165"/>
      <c r="H29" s="165"/>
      <c r="I29" s="165"/>
      <c r="J29" s="67">
        <v>100</v>
      </c>
      <c r="K29" s="46">
        <f>SUM(Janvier!M9+Fevrier!M9)</f>
        <v>3000</v>
      </c>
      <c r="L29" s="46">
        <f>SUM(Janvier!M10+Fevrier!M10)</f>
        <v>1433</v>
      </c>
      <c r="M29" s="46">
        <f>J29+K29-L29</f>
        <v>1667</v>
      </c>
      <c r="N29" s="49"/>
      <c r="O29" s="49"/>
      <c r="P29" s="49"/>
      <c r="Q29" s="49"/>
      <c r="R29" s="49"/>
    </row>
    <row r="30" spans="1:18" ht="15.75" thickBot="1" x14ac:dyDescent="0.25">
      <c r="A30" s="49"/>
      <c r="B30" s="49"/>
      <c r="C30" s="49"/>
      <c r="D30" s="49"/>
      <c r="E30" s="49"/>
      <c r="F30" s="165" t="s">
        <v>113</v>
      </c>
      <c r="G30" s="165"/>
      <c r="H30" s="165"/>
      <c r="I30" s="165"/>
      <c r="J30" s="67">
        <v>4000</v>
      </c>
      <c r="K30" s="46">
        <f>SUM(Janvier!M14+Fevrier!M14)</f>
        <v>0</v>
      </c>
      <c r="L30" s="46">
        <f>SUM(Janvier!M11+Fevrier!M11)</f>
        <v>3035.5</v>
      </c>
      <c r="M30" s="46">
        <f>J30+K30-L30</f>
        <v>964.5</v>
      </c>
      <c r="N30" s="49"/>
      <c r="O30" s="49"/>
      <c r="P30" s="49"/>
      <c r="Q30" s="49"/>
      <c r="R30" s="49"/>
    </row>
    <row r="31" spans="1:18" ht="15.75" thickBot="1" x14ac:dyDescent="0.25">
      <c r="A31" s="49"/>
      <c r="B31" s="49"/>
      <c r="C31" s="49"/>
      <c r="D31" s="49"/>
      <c r="E31" s="49"/>
      <c r="F31" s="160" t="s">
        <v>232</v>
      </c>
      <c r="G31" s="161"/>
      <c r="H31" s="161"/>
      <c r="I31" s="162"/>
      <c r="J31" s="67">
        <v>20</v>
      </c>
      <c r="K31" s="46">
        <f>SUM(Janvier!M15+Fevrier!M15)</f>
        <v>0</v>
      </c>
      <c r="L31" s="46">
        <f>SUM(Janvier!M12+Fevrier!M12)</f>
        <v>0</v>
      </c>
      <c r="M31" s="119"/>
      <c r="N31" s="49"/>
      <c r="O31" s="49"/>
      <c r="P31" s="49"/>
      <c r="Q31" s="49"/>
      <c r="R31" s="49"/>
    </row>
    <row r="32" spans="1:18" ht="16.5" thickBot="1" x14ac:dyDescent="0.25">
      <c r="A32" s="49" t="s">
        <v>0</v>
      </c>
      <c r="B32" s="49"/>
      <c r="C32" s="49"/>
      <c r="D32" s="49"/>
      <c r="E32" s="49"/>
      <c r="F32" s="163" t="s">
        <v>119</v>
      </c>
      <c r="G32" s="163"/>
      <c r="H32" s="163"/>
      <c r="I32" s="163"/>
      <c r="J32" s="67">
        <f>SUM(J29:J31)</f>
        <v>4120</v>
      </c>
      <c r="K32" s="67">
        <f>SUM(K29:K31)</f>
        <v>3000</v>
      </c>
      <c r="L32" s="67">
        <f>SUM(L29:L31)</f>
        <v>4468.5</v>
      </c>
      <c r="M32" s="67">
        <f>SUM(M29:M31)</f>
        <v>2631.5</v>
      </c>
      <c r="N32" s="49"/>
      <c r="O32" s="49"/>
      <c r="P32" s="49"/>
      <c r="Q32" s="49"/>
      <c r="R32" s="49"/>
    </row>
    <row r="33" spans="1:18" x14ac:dyDescent="0.2">
      <c r="A33" s="49" t="s">
        <v>0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</row>
    <row r="34" spans="1:18" x14ac:dyDescent="0.2">
      <c r="A34" s="49" t="s">
        <v>0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</row>
    <row r="35" spans="1:18" x14ac:dyDescent="0.2">
      <c r="A35" s="49" t="s">
        <v>0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</row>
  </sheetData>
  <mergeCells count="6">
    <mergeCell ref="F27:M27"/>
    <mergeCell ref="F31:I31"/>
    <mergeCell ref="F32:I32"/>
    <mergeCell ref="F28:I28"/>
    <mergeCell ref="F29:I29"/>
    <mergeCell ref="F30:I30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6"/>
  <dimension ref="A1:F107"/>
  <sheetViews>
    <sheetView zoomScaleNormal="100" workbookViewId="0">
      <selection activeCell="A5" sqref="A5"/>
    </sheetView>
  </sheetViews>
  <sheetFormatPr baseColWidth="10" defaultRowHeight="15" x14ac:dyDescent="0.2"/>
  <cols>
    <col min="1" max="1" width="49.5546875" bestFit="1" customWidth="1"/>
    <col min="2" max="2" width="2.21875" customWidth="1"/>
    <col min="3" max="3" width="17" customWidth="1"/>
    <col min="5" max="5" width="3.77734375" customWidth="1"/>
    <col min="6" max="6" width="43.44140625" bestFit="1" customWidth="1"/>
    <col min="7" max="7" width="3.77734375" customWidth="1"/>
  </cols>
  <sheetData>
    <row r="1" spans="1:6" ht="15.75" thickBot="1" x14ac:dyDescent="0.25">
      <c r="A1" s="52" t="str">
        <f>F1:F16</f>
        <v>Autres recettes</v>
      </c>
      <c r="F1" s="91" t="s">
        <v>108</v>
      </c>
    </row>
    <row r="2" spans="1:6" ht="15.75" thickBot="1" x14ac:dyDescent="0.25">
      <c r="A2" s="52" t="str">
        <f t="shared" ref="A2:A9" si="0">F2:F17</f>
        <v>CEL (Prélèvement sur)</v>
      </c>
      <c r="C2" s="137" t="s">
        <v>234</v>
      </c>
      <c r="F2" s="92" t="s">
        <v>155</v>
      </c>
    </row>
    <row r="3" spans="1:6" ht="15.75" thickBot="1" x14ac:dyDescent="0.25">
      <c r="A3" s="52" t="str">
        <f t="shared" si="0"/>
        <v>EDF - EAU (Rembt trop versé)</v>
      </c>
      <c r="C3" s="137" t="s">
        <v>235</v>
      </c>
      <c r="F3" s="92" t="s">
        <v>187</v>
      </c>
    </row>
    <row r="4" spans="1:6" ht="15.75" thickBot="1" x14ac:dyDescent="0.25">
      <c r="A4" s="52" t="str">
        <f t="shared" si="0"/>
        <v>Impôts (Rembt trop versé, Crédit d'impôt)</v>
      </c>
      <c r="C4" s="137" t="s">
        <v>236</v>
      </c>
      <c r="F4" s="92" t="s">
        <v>156</v>
      </c>
    </row>
    <row r="5" spans="1:6" ht="15.75" thickBot="1" x14ac:dyDescent="0.25">
      <c r="A5" s="52" t="str">
        <f t="shared" si="0"/>
        <v>Salaire</v>
      </c>
      <c r="C5" s="137" t="s">
        <v>237</v>
      </c>
      <c r="F5" s="92" t="s">
        <v>223</v>
      </c>
    </row>
    <row r="6" spans="1:6" ht="15.75" thickBot="1" x14ac:dyDescent="0.25">
      <c r="A6" s="52" t="str">
        <f t="shared" si="0"/>
        <v>Rembts achats (Amazon, Sncf, etc.)</v>
      </c>
      <c r="C6" s="137" t="s">
        <v>238</v>
      </c>
      <c r="F6" s="92" t="s">
        <v>190</v>
      </c>
    </row>
    <row r="7" spans="1:6" ht="15.75" thickBot="1" x14ac:dyDescent="0.25">
      <c r="A7" s="52" t="str">
        <f t="shared" si="0"/>
        <v>Rembts Ssle &amp; Mutuelles (Lunettes, etc.)</v>
      </c>
      <c r="C7" s="137" t="s">
        <v>239</v>
      </c>
      <c r="F7" s="92" t="s">
        <v>159</v>
      </c>
    </row>
    <row r="8" spans="1:6" ht="15.75" thickBot="1" x14ac:dyDescent="0.25">
      <c r="A8" s="52" t="str">
        <f t="shared" si="0"/>
        <v>Remise de chèques</v>
      </c>
      <c r="C8" s="137" t="s">
        <v>240</v>
      </c>
      <c r="F8" s="92" t="s">
        <v>69</v>
      </c>
    </row>
    <row r="9" spans="1:6" ht="15.75" thickBot="1" x14ac:dyDescent="0.25">
      <c r="A9" s="52" t="str">
        <f t="shared" si="0"/>
        <v>Virements reçus</v>
      </c>
      <c r="C9" s="137" t="s">
        <v>241</v>
      </c>
      <c r="F9" s="92" t="s">
        <v>191</v>
      </c>
    </row>
    <row r="10" spans="1:6" ht="15.75" thickBot="1" x14ac:dyDescent="0.25">
      <c r="A10" s="93" t="s">
        <v>214</v>
      </c>
      <c r="C10" s="137" t="s">
        <v>242</v>
      </c>
      <c r="F10" s="58" t="s">
        <v>160</v>
      </c>
    </row>
    <row r="11" spans="1:6" ht="15.75" thickBot="1" x14ac:dyDescent="0.25">
      <c r="A11" s="59" t="s">
        <v>211</v>
      </c>
      <c r="F11" s="59" t="s">
        <v>133</v>
      </c>
    </row>
    <row r="12" spans="1:6" ht="15.75" thickBot="1" x14ac:dyDescent="0.25">
      <c r="A12" s="59" t="s">
        <v>204</v>
      </c>
      <c r="F12" s="59" t="s">
        <v>206</v>
      </c>
    </row>
    <row r="13" spans="1:6" ht="15.75" thickBot="1" x14ac:dyDescent="0.25">
      <c r="A13" s="93" t="s">
        <v>215</v>
      </c>
      <c r="F13" s="58" t="s">
        <v>52</v>
      </c>
    </row>
    <row r="14" spans="1:6" ht="15.75" thickBot="1" x14ac:dyDescent="0.25">
      <c r="A14" s="59" t="s">
        <v>133</v>
      </c>
      <c r="F14" s="60" t="s">
        <v>208</v>
      </c>
    </row>
    <row r="15" spans="1:6" ht="16.5" thickTop="1" thickBot="1" x14ac:dyDescent="0.25">
      <c r="A15" s="60" t="s">
        <v>208</v>
      </c>
      <c r="C15" s="38" t="s">
        <v>89</v>
      </c>
      <c r="F15" s="59" t="s">
        <v>204</v>
      </c>
    </row>
    <row r="16" spans="1:6" ht="15.75" thickBot="1" x14ac:dyDescent="0.25">
      <c r="A16" s="93" t="s">
        <v>76</v>
      </c>
      <c r="F16" s="60" t="s">
        <v>224</v>
      </c>
    </row>
    <row r="17" spans="1:6" ht="15" customHeight="1" thickBot="1" x14ac:dyDescent="0.25">
      <c r="A17" s="59" t="s">
        <v>134</v>
      </c>
      <c r="F17" s="58" t="s">
        <v>209</v>
      </c>
    </row>
    <row r="18" spans="1:6" ht="15.75" thickBot="1" x14ac:dyDescent="0.25">
      <c r="A18" s="59" t="s">
        <v>135</v>
      </c>
      <c r="F18" s="60" t="s">
        <v>225</v>
      </c>
    </row>
    <row r="19" spans="1:6" ht="15.75" thickBot="1" x14ac:dyDescent="0.25">
      <c r="A19" s="59" t="s">
        <v>136</v>
      </c>
      <c r="F19" s="61" t="s">
        <v>79</v>
      </c>
    </row>
    <row r="20" spans="1:6" ht="16.5" thickTop="1" thickBot="1" x14ac:dyDescent="0.25">
      <c r="A20" s="59" t="s">
        <v>137</v>
      </c>
      <c r="C20" s="38" t="s">
        <v>87</v>
      </c>
      <c r="F20" s="93" t="s">
        <v>76</v>
      </c>
    </row>
    <row r="21" spans="1:6" ht="15.75" thickBot="1" x14ac:dyDescent="0.25">
      <c r="A21" s="59" t="s">
        <v>78</v>
      </c>
      <c r="F21" s="60" t="s">
        <v>226</v>
      </c>
    </row>
    <row r="22" spans="1:6" ht="15.75" thickBot="1" x14ac:dyDescent="0.25">
      <c r="A22" s="60" t="s">
        <v>138</v>
      </c>
      <c r="C22" s="41" t="s">
        <v>143</v>
      </c>
      <c r="F22" s="59" t="s">
        <v>132</v>
      </c>
    </row>
    <row r="23" spans="1:6" ht="15.75" thickBot="1" x14ac:dyDescent="0.25">
      <c r="A23" s="60" t="s">
        <v>139</v>
      </c>
      <c r="C23" s="41" t="s">
        <v>144</v>
      </c>
      <c r="F23" s="59" t="s">
        <v>210</v>
      </c>
    </row>
    <row r="24" spans="1:6" ht="15.75" thickBot="1" x14ac:dyDescent="0.25">
      <c r="A24" s="59" t="s">
        <v>77</v>
      </c>
      <c r="C24" s="41" t="s">
        <v>145</v>
      </c>
      <c r="F24" s="59" t="s">
        <v>161</v>
      </c>
    </row>
    <row r="25" spans="1:6" ht="15.75" thickBot="1" x14ac:dyDescent="0.25">
      <c r="A25" s="93" t="s">
        <v>141</v>
      </c>
      <c r="C25" s="41" t="s">
        <v>146</v>
      </c>
      <c r="F25" s="60" t="s">
        <v>20</v>
      </c>
    </row>
    <row r="26" spans="1:6" ht="15.75" thickBot="1" x14ac:dyDescent="0.25">
      <c r="A26" s="60" t="s">
        <v>182</v>
      </c>
      <c r="C26" s="41" t="s">
        <v>147</v>
      </c>
      <c r="F26" s="60" t="s">
        <v>24</v>
      </c>
    </row>
    <row r="27" spans="1:6" ht="15.75" thickBot="1" x14ac:dyDescent="0.25">
      <c r="A27" s="93" t="s">
        <v>142</v>
      </c>
      <c r="C27" s="41" t="s">
        <v>148</v>
      </c>
      <c r="F27" s="60" t="s">
        <v>162</v>
      </c>
    </row>
    <row r="28" spans="1:6" ht="15.75" thickBot="1" x14ac:dyDescent="0.25">
      <c r="A28" s="94" t="s">
        <v>140</v>
      </c>
      <c r="C28" s="41" t="s">
        <v>149</v>
      </c>
      <c r="F28" s="60" t="s">
        <v>227</v>
      </c>
    </row>
    <row r="29" spans="1:6" ht="15.75" thickBot="1" x14ac:dyDescent="0.25">
      <c r="A29" s="60" t="s">
        <v>226</v>
      </c>
      <c r="C29" s="41" t="s">
        <v>150</v>
      </c>
      <c r="F29" s="60" t="s">
        <v>163</v>
      </c>
    </row>
    <row r="30" spans="1:6" ht="15.75" thickBot="1" x14ac:dyDescent="0.25">
      <c r="A30" s="59" t="s">
        <v>132</v>
      </c>
      <c r="C30" s="41" t="s">
        <v>154</v>
      </c>
      <c r="F30" s="58" t="s">
        <v>91</v>
      </c>
    </row>
    <row r="31" spans="1:6" ht="15.75" thickBot="1" x14ac:dyDescent="0.25">
      <c r="A31" s="59" t="s">
        <v>5</v>
      </c>
      <c r="C31" s="41" t="s">
        <v>151</v>
      </c>
      <c r="F31" s="59" t="s">
        <v>135</v>
      </c>
    </row>
    <row r="32" spans="1:6" ht="15.75" thickBot="1" x14ac:dyDescent="0.25">
      <c r="A32" s="59" t="s">
        <v>7</v>
      </c>
      <c r="C32" s="41" t="s">
        <v>152</v>
      </c>
      <c r="F32" s="60" t="s">
        <v>104</v>
      </c>
    </row>
    <row r="33" spans="1:6" ht="15.75" thickBot="1" x14ac:dyDescent="0.25">
      <c r="A33" s="59" t="s">
        <v>210</v>
      </c>
      <c r="C33" s="41" t="s">
        <v>153</v>
      </c>
      <c r="F33" s="62" t="s">
        <v>166</v>
      </c>
    </row>
    <row r="34" spans="1:6" ht="15.75" thickBot="1" x14ac:dyDescent="0.25">
      <c r="A34" s="60" t="s">
        <v>8</v>
      </c>
      <c r="F34" s="61" t="s">
        <v>81</v>
      </c>
    </row>
    <row r="35" spans="1:6" ht="15.75" thickBot="1" x14ac:dyDescent="0.25">
      <c r="A35" s="93" t="s">
        <v>10</v>
      </c>
      <c r="F35" s="59" t="s">
        <v>134</v>
      </c>
    </row>
    <row r="36" spans="1:6" ht="15.75" thickBot="1" x14ac:dyDescent="0.25">
      <c r="A36" s="60" t="s">
        <v>225</v>
      </c>
      <c r="F36" s="60" t="s">
        <v>13</v>
      </c>
    </row>
    <row r="37" spans="1:6" ht="15.75" thickBot="1" x14ac:dyDescent="0.25">
      <c r="A37" s="59" t="s">
        <v>213</v>
      </c>
      <c r="F37" s="60" t="s">
        <v>15</v>
      </c>
    </row>
    <row r="38" spans="1:6" ht="15.75" thickBot="1" x14ac:dyDescent="0.25">
      <c r="A38" s="93" t="s">
        <v>12</v>
      </c>
      <c r="F38" s="60" t="s">
        <v>164</v>
      </c>
    </row>
    <row r="39" spans="1:6" ht="15.75" thickBot="1" x14ac:dyDescent="0.25">
      <c r="A39" s="59" t="s">
        <v>170</v>
      </c>
      <c r="F39" s="60" t="s">
        <v>165</v>
      </c>
    </row>
    <row r="40" spans="1:6" ht="15.75" thickBot="1" x14ac:dyDescent="0.25">
      <c r="A40" s="60" t="s">
        <v>13</v>
      </c>
      <c r="F40" s="61" t="s">
        <v>54</v>
      </c>
    </row>
    <row r="41" spans="1:6" ht="15.75" thickBot="1" x14ac:dyDescent="0.25">
      <c r="A41" s="60" t="s">
        <v>15</v>
      </c>
      <c r="F41" s="59" t="s">
        <v>136</v>
      </c>
    </row>
    <row r="42" spans="1:6" ht="15.75" thickBot="1" x14ac:dyDescent="0.25">
      <c r="A42" s="60" t="s">
        <v>164</v>
      </c>
      <c r="F42" s="59" t="s">
        <v>7</v>
      </c>
    </row>
    <row r="43" spans="1:6" ht="15.75" thickBot="1" x14ac:dyDescent="0.25">
      <c r="A43" s="59" t="s">
        <v>167</v>
      </c>
      <c r="F43" s="61" t="s">
        <v>55</v>
      </c>
    </row>
    <row r="44" spans="1:6" ht="15.75" thickBot="1" x14ac:dyDescent="0.25">
      <c r="A44" s="60" t="s">
        <v>216</v>
      </c>
      <c r="F44" s="59" t="s">
        <v>137</v>
      </c>
    </row>
    <row r="45" spans="1:6" ht="15.75" thickBot="1" x14ac:dyDescent="0.25">
      <c r="A45" s="93" t="s">
        <v>17</v>
      </c>
      <c r="F45" s="59" t="s">
        <v>129</v>
      </c>
    </row>
    <row r="46" spans="1:6" ht="15.75" thickBot="1" x14ac:dyDescent="0.25">
      <c r="A46" s="60" t="s">
        <v>165</v>
      </c>
      <c r="F46" s="59" t="s">
        <v>228</v>
      </c>
    </row>
    <row r="47" spans="1:6" ht="15.75" thickBot="1" x14ac:dyDescent="0.25">
      <c r="A47" s="59" t="s">
        <v>161</v>
      </c>
      <c r="F47" s="58" t="s">
        <v>57</v>
      </c>
    </row>
    <row r="48" spans="1:6" ht="15.75" thickBot="1" x14ac:dyDescent="0.25">
      <c r="A48" s="60" t="s">
        <v>104</v>
      </c>
      <c r="F48" s="59" t="s">
        <v>78</v>
      </c>
    </row>
    <row r="49" spans="1:6" ht="15.75" thickBot="1" x14ac:dyDescent="0.25">
      <c r="A49" s="59" t="s">
        <v>19</v>
      </c>
      <c r="F49" s="59" t="s">
        <v>211</v>
      </c>
    </row>
    <row r="50" spans="1:6" ht="15.75" thickBot="1" x14ac:dyDescent="0.25">
      <c r="A50" s="59" t="s">
        <v>174</v>
      </c>
      <c r="F50" s="59" t="s">
        <v>167</v>
      </c>
    </row>
    <row r="51" spans="1:6" ht="15.75" thickBot="1" x14ac:dyDescent="0.25">
      <c r="A51" s="60" t="s">
        <v>166</v>
      </c>
      <c r="F51" s="59" t="s">
        <v>168</v>
      </c>
    </row>
    <row r="52" spans="1:6" ht="15.75" thickBot="1" x14ac:dyDescent="0.25">
      <c r="A52" s="60" t="s">
        <v>20</v>
      </c>
      <c r="F52" s="60" t="s">
        <v>169</v>
      </c>
    </row>
    <row r="53" spans="1:6" ht="15.75" thickBot="1" x14ac:dyDescent="0.25">
      <c r="A53" s="60" t="s">
        <v>21</v>
      </c>
      <c r="F53" s="59" t="s">
        <v>130</v>
      </c>
    </row>
    <row r="54" spans="1:6" ht="15.75" thickBot="1" x14ac:dyDescent="0.25">
      <c r="A54" s="59" t="s">
        <v>168</v>
      </c>
      <c r="F54" s="59" t="s">
        <v>27</v>
      </c>
    </row>
    <row r="55" spans="1:6" ht="15.75" thickBot="1" x14ac:dyDescent="0.25">
      <c r="A55" s="60" t="s">
        <v>169</v>
      </c>
      <c r="F55" s="59" t="s">
        <v>221</v>
      </c>
    </row>
    <row r="56" spans="1:6" ht="15.75" thickBot="1" x14ac:dyDescent="0.25">
      <c r="A56" s="60" t="s">
        <v>24</v>
      </c>
      <c r="F56" s="61" t="s">
        <v>56</v>
      </c>
    </row>
    <row r="57" spans="1:6" ht="15.75" thickBot="1" x14ac:dyDescent="0.25">
      <c r="A57" s="59" t="s">
        <v>25</v>
      </c>
      <c r="F57" s="60" t="s">
        <v>138</v>
      </c>
    </row>
    <row r="58" spans="1:6" ht="15.75" thickBot="1" x14ac:dyDescent="0.25">
      <c r="A58" s="93" t="s">
        <v>230</v>
      </c>
      <c r="F58" s="60" t="s">
        <v>21</v>
      </c>
    </row>
    <row r="59" spans="1:6" ht="15.75" thickBot="1" x14ac:dyDescent="0.25">
      <c r="A59" s="93" t="s">
        <v>70</v>
      </c>
      <c r="F59" s="59" t="s">
        <v>39</v>
      </c>
    </row>
    <row r="60" spans="1:6" ht="15.75" thickBot="1" x14ac:dyDescent="0.25">
      <c r="A60" s="59" t="s">
        <v>26</v>
      </c>
      <c r="F60" s="59" t="s">
        <v>205</v>
      </c>
    </row>
    <row r="61" spans="1:6" ht="15.75" thickBot="1" x14ac:dyDescent="0.25">
      <c r="A61" s="60" t="s">
        <v>131</v>
      </c>
      <c r="C61" s="79" t="s">
        <v>192</v>
      </c>
      <c r="F61" s="61" t="s">
        <v>58</v>
      </c>
    </row>
    <row r="62" spans="1:6" ht="15.75" thickBot="1" x14ac:dyDescent="0.25">
      <c r="A62" s="59" t="s">
        <v>130</v>
      </c>
      <c r="C62" s="79" t="s">
        <v>193</v>
      </c>
      <c r="F62" s="60" t="s">
        <v>139</v>
      </c>
    </row>
    <row r="63" spans="1:6" ht="15.75" thickBot="1" x14ac:dyDescent="0.25">
      <c r="A63" s="59" t="s">
        <v>27</v>
      </c>
      <c r="C63" s="79" t="s">
        <v>194</v>
      </c>
      <c r="F63" s="59" t="s">
        <v>5</v>
      </c>
    </row>
    <row r="64" spans="1:6" ht="15.75" thickBot="1" x14ac:dyDescent="0.25">
      <c r="A64" s="60" t="s">
        <v>224</v>
      </c>
      <c r="C64" s="79" t="s">
        <v>195</v>
      </c>
      <c r="F64" s="59" t="s">
        <v>170</v>
      </c>
    </row>
    <row r="65" spans="1:6" ht="15.75" thickBot="1" x14ac:dyDescent="0.25">
      <c r="A65" s="59" t="s">
        <v>30</v>
      </c>
      <c r="C65" s="79" t="s">
        <v>196</v>
      </c>
      <c r="F65" s="59" t="s">
        <v>25</v>
      </c>
    </row>
    <row r="66" spans="1:6" ht="15.75" thickBot="1" x14ac:dyDescent="0.25">
      <c r="A66" s="60" t="s">
        <v>162</v>
      </c>
      <c r="C66" s="79" t="s">
        <v>197</v>
      </c>
      <c r="F66" s="59" t="s">
        <v>26</v>
      </c>
    </row>
    <row r="67" spans="1:6" ht="15.75" thickBot="1" x14ac:dyDescent="0.25">
      <c r="A67" s="93" t="s">
        <v>31</v>
      </c>
      <c r="C67" s="79" t="s">
        <v>198</v>
      </c>
      <c r="F67" s="59" t="s">
        <v>172</v>
      </c>
    </row>
    <row r="68" spans="1:6" ht="15.75" thickBot="1" x14ac:dyDescent="0.25">
      <c r="A68" s="93" t="s">
        <v>32</v>
      </c>
      <c r="C68" s="79" t="s">
        <v>199</v>
      </c>
      <c r="F68" s="59" t="s">
        <v>171</v>
      </c>
    </row>
    <row r="69" spans="1:6" ht="15.75" thickBot="1" x14ac:dyDescent="0.25">
      <c r="A69" s="93" t="s">
        <v>178</v>
      </c>
      <c r="C69" s="79" t="s">
        <v>200</v>
      </c>
      <c r="F69" s="61" t="s">
        <v>173</v>
      </c>
    </row>
    <row r="70" spans="1:6" ht="15.75" thickBot="1" x14ac:dyDescent="0.25">
      <c r="A70" s="60" t="s">
        <v>217</v>
      </c>
      <c r="C70" s="79" t="s">
        <v>201</v>
      </c>
      <c r="F70" s="59" t="s">
        <v>140</v>
      </c>
    </row>
    <row r="71" spans="1:6" ht="15.75" thickBot="1" x14ac:dyDescent="0.25">
      <c r="A71" s="93" t="s">
        <v>35</v>
      </c>
      <c r="C71" s="79" t="s">
        <v>202</v>
      </c>
      <c r="F71" s="59" t="s">
        <v>19</v>
      </c>
    </row>
    <row r="72" spans="1:6" ht="15.75" thickBot="1" x14ac:dyDescent="0.25">
      <c r="A72" s="59" t="s">
        <v>128</v>
      </c>
      <c r="C72" s="79" t="s">
        <v>203</v>
      </c>
      <c r="F72" s="59" t="s">
        <v>174</v>
      </c>
    </row>
    <row r="73" spans="1:6" ht="15.75" thickBot="1" x14ac:dyDescent="0.25">
      <c r="A73" s="59" t="s">
        <v>129</v>
      </c>
      <c r="F73" s="59" t="s">
        <v>30</v>
      </c>
    </row>
    <row r="74" spans="1:6" ht="15.75" thickBot="1" x14ac:dyDescent="0.25">
      <c r="A74" s="60" t="s">
        <v>227</v>
      </c>
      <c r="F74" s="61" t="s">
        <v>103</v>
      </c>
    </row>
    <row r="75" spans="1:6" ht="15.75" thickBot="1" x14ac:dyDescent="0.25">
      <c r="A75" s="93" t="s">
        <v>37</v>
      </c>
      <c r="F75" s="60" t="s">
        <v>182</v>
      </c>
    </row>
    <row r="76" spans="1:6" ht="15.75" thickBot="1" x14ac:dyDescent="0.25">
      <c r="A76" s="59" t="s">
        <v>206</v>
      </c>
      <c r="F76" s="59" t="s">
        <v>128</v>
      </c>
    </row>
    <row r="77" spans="1:6" ht="15.75" thickBot="1" x14ac:dyDescent="0.25">
      <c r="A77" s="59" t="s">
        <v>172</v>
      </c>
      <c r="F77" s="60" t="s">
        <v>207</v>
      </c>
    </row>
    <row r="78" spans="1:6" ht="15.75" thickBot="1" x14ac:dyDescent="0.25">
      <c r="A78" s="59" t="s">
        <v>39</v>
      </c>
      <c r="F78" s="60" t="s">
        <v>229</v>
      </c>
    </row>
    <row r="79" spans="1:6" ht="15.75" thickBot="1" x14ac:dyDescent="0.25">
      <c r="A79" s="59" t="s">
        <v>205</v>
      </c>
      <c r="F79" s="60" t="s">
        <v>212</v>
      </c>
    </row>
    <row r="80" spans="1:6" ht="15.75" thickBot="1" x14ac:dyDescent="0.25">
      <c r="A80" s="60" t="s">
        <v>207</v>
      </c>
      <c r="F80" s="61" t="s">
        <v>59</v>
      </c>
    </row>
    <row r="81" spans="1:6" ht="15" customHeight="1" thickBot="1" x14ac:dyDescent="0.25">
      <c r="A81" s="60" t="s">
        <v>229</v>
      </c>
      <c r="F81" s="59" t="s">
        <v>77</v>
      </c>
    </row>
    <row r="82" spans="1:6" ht="15.75" thickBot="1" x14ac:dyDescent="0.25">
      <c r="A82" s="59" t="s">
        <v>171</v>
      </c>
      <c r="F82" s="59" t="s">
        <v>213</v>
      </c>
    </row>
    <row r="83" spans="1:6" ht="15.75" thickBot="1" x14ac:dyDescent="0.25">
      <c r="A83" s="93" t="s">
        <v>179</v>
      </c>
      <c r="F83" s="61" t="s">
        <v>83</v>
      </c>
    </row>
    <row r="84" spans="1:6" ht="15.75" thickBot="1" x14ac:dyDescent="0.25">
      <c r="A84" s="60" t="s">
        <v>212</v>
      </c>
      <c r="F84" s="93" t="s">
        <v>141</v>
      </c>
    </row>
    <row r="85" spans="1:6" ht="15.75" thickBot="1" x14ac:dyDescent="0.25">
      <c r="A85" s="60" t="s">
        <v>163</v>
      </c>
      <c r="F85" s="93" t="s">
        <v>214</v>
      </c>
    </row>
    <row r="86" spans="1:6" ht="15.75" thickBot="1" x14ac:dyDescent="0.25">
      <c r="A86" s="59" t="s">
        <v>221</v>
      </c>
      <c r="F86" s="93" t="s">
        <v>215</v>
      </c>
    </row>
    <row r="87" spans="1:6" ht="15.75" thickBot="1" x14ac:dyDescent="0.25">
      <c r="A87" s="59" t="s">
        <v>228</v>
      </c>
      <c r="F87" s="60" t="s">
        <v>8</v>
      </c>
    </row>
    <row r="88" spans="1:6" ht="15.75" thickBot="1" x14ac:dyDescent="0.25">
      <c r="A88" s="59" t="s">
        <v>231</v>
      </c>
      <c r="F88" s="93" t="s">
        <v>12</v>
      </c>
    </row>
    <row r="89" spans="1:6" ht="15.75" thickBot="1" x14ac:dyDescent="0.25">
      <c r="A89" s="93" t="s">
        <v>41</v>
      </c>
      <c r="F89" s="93" t="s">
        <v>230</v>
      </c>
    </row>
    <row r="90" spans="1:6" ht="15.75" thickBot="1" x14ac:dyDescent="0.25">
      <c r="F90" s="60" t="s">
        <v>131</v>
      </c>
    </row>
    <row r="91" spans="1:6" ht="15.75" thickBot="1" x14ac:dyDescent="0.25">
      <c r="F91" s="93" t="s">
        <v>31</v>
      </c>
    </row>
    <row r="92" spans="1:6" ht="15.75" thickBot="1" x14ac:dyDescent="0.25">
      <c r="F92" s="93" t="s">
        <v>32</v>
      </c>
    </row>
    <row r="93" spans="1:6" ht="15.75" thickBot="1" x14ac:dyDescent="0.25">
      <c r="F93" s="93" t="s">
        <v>35</v>
      </c>
    </row>
    <row r="94" spans="1:6" ht="15.75" thickBot="1" x14ac:dyDescent="0.25">
      <c r="F94" s="61" t="s">
        <v>177</v>
      </c>
    </row>
    <row r="95" spans="1:6" ht="15.75" thickBot="1" x14ac:dyDescent="0.25">
      <c r="F95" s="93" t="s">
        <v>142</v>
      </c>
    </row>
    <row r="96" spans="1:6" ht="15.75" thickBot="1" x14ac:dyDescent="0.25">
      <c r="F96" s="93" t="s">
        <v>10</v>
      </c>
    </row>
    <row r="97" spans="6:6" ht="15.75" thickBot="1" x14ac:dyDescent="0.25">
      <c r="F97" s="60" t="s">
        <v>216</v>
      </c>
    </row>
    <row r="98" spans="6:6" ht="15.75" thickBot="1" x14ac:dyDescent="0.25">
      <c r="F98" s="93" t="s">
        <v>17</v>
      </c>
    </row>
    <row r="99" spans="6:6" ht="15.75" thickBot="1" x14ac:dyDescent="0.25">
      <c r="F99" s="93" t="s">
        <v>70</v>
      </c>
    </row>
    <row r="100" spans="6:6" ht="15.75" thickBot="1" x14ac:dyDescent="0.25">
      <c r="F100" s="93" t="s">
        <v>178</v>
      </c>
    </row>
    <row r="101" spans="6:6" ht="15.75" thickBot="1" x14ac:dyDescent="0.25">
      <c r="F101" s="60" t="s">
        <v>217</v>
      </c>
    </row>
    <row r="102" spans="6:6" ht="15.75" thickBot="1" x14ac:dyDescent="0.25">
      <c r="F102" s="93" t="s">
        <v>37</v>
      </c>
    </row>
    <row r="103" spans="6:6" ht="15.75" thickBot="1" x14ac:dyDescent="0.25">
      <c r="F103" s="93" t="s">
        <v>179</v>
      </c>
    </row>
    <row r="104" spans="6:6" ht="15.75" thickBot="1" x14ac:dyDescent="0.25">
      <c r="F104" s="93" t="s">
        <v>41</v>
      </c>
    </row>
    <row r="105" spans="6:6" ht="15.75" thickBot="1" x14ac:dyDescent="0.25">
      <c r="F105" s="61" t="s">
        <v>60</v>
      </c>
    </row>
    <row r="106" spans="6:6" ht="15.75" thickBot="1" x14ac:dyDescent="0.25">
      <c r="F106" s="59" t="s">
        <v>231</v>
      </c>
    </row>
    <row r="107" spans="6:6" ht="15.75" thickBot="1" x14ac:dyDescent="0.25">
      <c r="F107" s="58" t="s">
        <v>86</v>
      </c>
    </row>
  </sheetData>
  <sortState xmlns:xlrd2="http://schemas.microsoft.com/office/spreadsheetml/2017/richdata2" ref="A10:A89">
    <sortCondition ref="A10:A89"/>
  </sortState>
  <conditionalFormatting sqref="F57">
    <cfRule type="cellIs" dxfId="47" priority="639" operator="equal">
      <formula>0</formula>
    </cfRule>
    <cfRule type="cellIs" dxfId="46" priority="640" operator="lessThan">
      <formula>0</formula>
    </cfRule>
    <cfRule type="cellIs" dxfId="45" priority="641" operator="lessThan">
      <formula>0</formula>
    </cfRule>
  </conditionalFormatting>
  <dataValidations count="1">
    <dataValidation allowBlank="1" showInputMessage="1" showErrorMessage="1" sqref="F32 F96 F15 F29:F30 F19 F25:F26 A27 A80 A13 A25 A21:A22" xr:uid="{00000000-0002-0000-0100-000000000000}"/>
  </dataValidations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0">
    <pageSetUpPr fitToPage="1"/>
  </sheetPr>
  <dimension ref="A1:G162"/>
  <sheetViews>
    <sheetView zoomScale="90" zoomScaleNormal="90" workbookViewId="0">
      <pane ySplit="4" topLeftCell="A5" activePane="bottomLeft" state="frozen"/>
      <selection pane="bottomLeft" activeCell="A5" sqref="A5:G5"/>
    </sheetView>
  </sheetViews>
  <sheetFormatPr baseColWidth="10" defaultRowHeight="12.75" x14ac:dyDescent="0.2"/>
  <cols>
    <col min="1" max="1" width="40.88671875" style="9" customWidth="1"/>
    <col min="2" max="4" width="10.77734375" style="9" customWidth="1"/>
    <col min="5" max="5" width="10.77734375" style="18" customWidth="1"/>
    <col min="6" max="6" width="10.77734375" style="9" customWidth="1"/>
    <col min="7" max="7" width="12.5546875" style="9" customWidth="1"/>
    <col min="8" max="16384" width="11.5546875" style="9"/>
  </cols>
  <sheetData>
    <row r="1" spans="1:7" ht="30" customHeight="1" x14ac:dyDescent="0.2">
      <c r="A1" s="9" t="s">
        <v>0</v>
      </c>
      <c r="C1" s="66" t="s">
        <v>0</v>
      </c>
    </row>
    <row r="2" spans="1:7" ht="30" customHeight="1" thickBot="1" x14ac:dyDescent="0.25">
      <c r="A2" s="9" t="s">
        <v>0</v>
      </c>
    </row>
    <row r="3" spans="1:7" ht="30" customHeight="1" thickBot="1" x14ac:dyDescent="0.25">
      <c r="B3" s="112" t="s">
        <v>42</v>
      </c>
      <c r="D3" s="110" t="s">
        <v>87</v>
      </c>
    </row>
    <row r="4" spans="1:7" ht="39" customHeight="1" thickBot="1" x14ac:dyDescent="0.25">
      <c r="A4" s="50" t="s">
        <v>92</v>
      </c>
      <c r="B4" s="51" t="str">
        <f>"Mois de "&amp; Mois1</f>
        <v>Mois de JANVIER 2024</v>
      </c>
      <c r="C4" s="51" t="str">
        <f>"Mois de " &amp; Mois2</f>
        <v>Mois de FEVRIER 2024</v>
      </c>
      <c r="D4" s="51" t="s">
        <v>46</v>
      </c>
      <c r="E4" s="51" t="s">
        <v>185</v>
      </c>
      <c r="F4" s="51" t="s">
        <v>93</v>
      </c>
      <c r="G4" s="51" t="s">
        <v>94</v>
      </c>
    </row>
    <row r="5" spans="1:7" ht="15.75" customHeight="1" thickBot="1" x14ac:dyDescent="0.25">
      <c r="A5" s="166" t="s">
        <v>45</v>
      </c>
      <c r="B5" s="166"/>
      <c r="C5" s="166"/>
      <c r="D5" s="166"/>
      <c r="E5" s="167"/>
      <c r="F5" s="166"/>
      <c r="G5" s="166"/>
    </row>
    <row r="6" spans="1:7" ht="13.5" thickBot="1" x14ac:dyDescent="0.25">
      <c r="A6" s="56" t="s">
        <v>108</v>
      </c>
      <c r="B6" s="12">
        <f>Janvier!$C$7</f>
        <v>0</v>
      </c>
      <c r="C6" s="12">
        <f>Fevrier!$C$7</f>
        <v>0</v>
      </c>
      <c r="D6" s="74">
        <f>SUM(B6:C6)</f>
        <v>0</v>
      </c>
      <c r="E6" s="73" t="str">
        <f t="shared" ref="E6:E16" si="0">IF(D6&lt;&gt;0,D6/$D$17,"0,00")</f>
        <v>0,00</v>
      </c>
      <c r="F6" s="71">
        <f>IF(Nbr_Mois_Traite=1,(D6/4),IF(Nbr_Mois_Traite=2,(D6/8),IF(Nbr_Mois_Traite=3,(D6/13),IF(Nbr_Mois_Traite=4,(D6/17),IF(Nbr_Mois_Traite=5,(D6/22),IF(Nbr_Mois_Traite=6,(D6/26),IF(Nbr_Mois_Traite=7,(D6/30),IF(Nbr_Mois_Traite=8,(D6/35),IF(Nbr_Mois_Traite=9,(D6/39),IF(Nbr_Mois_Traite=10,(D6/43),IF(Nbr_Mois_Traite=11,(D6/48),IF(Nbr_Mois_Traite=12,(D6/52),"Non signif. "))))))))))))</f>
        <v>0</v>
      </c>
      <c r="G6" s="72">
        <f>IF(Nbr_Mois_Traite=1,(D6/1),IF(Nbr_Mois_Traite=2,(D6/2),IF(Nbr_Mois_Traite=3,(D6/3),IF(Nbr_Mois_Traite=4,(D6/4),IF(Nbr_Mois_Traite=5,(D6/5),IF(Nbr_Mois_Traite=6,(D6/6),IF(Nbr_Mois_Traite=7,(D6/7),IF(Nbr_Mois_Traite=8,(D6/8),IF(Nbr_Mois_Traite=9,(D6/9),IF(Nbr_Mois_Traite=10,(D6/10),IF(Nbr_Mois_Traite=11,(D6/11),IF(Nbr_Mois_Traite=12,(D6/12),"Non signif. "))))))))))))</f>
        <v>0</v>
      </c>
    </row>
    <row r="7" spans="1:7" ht="13.5" thickBot="1" x14ac:dyDescent="0.25">
      <c r="A7" s="57" t="s">
        <v>155</v>
      </c>
      <c r="B7" s="12">
        <f>Janvier!$C$8</f>
        <v>0</v>
      </c>
      <c r="C7" s="12">
        <f>Fevrier!$C$8</f>
        <v>0</v>
      </c>
      <c r="D7" s="74">
        <f>SUM(B7:C7)</f>
        <v>0</v>
      </c>
      <c r="E7" s="73" t="str">
        <f t="shared" si="0"/>
        <v>0,00</v>
      </c>
      <c r="F7" s="71">
        <f>IF(Nbr_Mois_Traite=1,(D7/4),IF(Nbr_Mois_Traite=2,(D7/8),IF(Nbr_Mois_Traite=3,(D7/13),IF(Nbr_Mois_Traite=4,(D7/17),IF(Nbr_Mois_Traite=5,(D7/22),IF(Nbr_Mois_Traite=6,(D7/26),IF(Nbr_Mois_Traite=7,(D7/30),IF(Nbr_Mois_Traite=8,(D7/35),IF(Nbr_Mois_Traite=9,(D7/39),IF(Nbr_Mois_Traite=10,(D7/43),IF(Nbr_Mois_Traite=11,(D7/48),IF(Nbr_Mois_Traite=12,(D7/52),"Non signif. "))))))))))))</f>
        <v>0</v>
      </c>
      <c r="G7" s="72">
        <f>IF(Nbr_Mois_Traite=1,(D7/1),IF(Nbr_Mois_Traite=2,(D7/2),IF(Nbr_Mois_Traite=3,(D7/3),IF(Nbr_Mois_Traite=4,(D7/4),IF(Nbr_Mois_Traite=5,(D7/5),IF(Nbr_Mois_Traite=6,(D7/6),IF(Nbr_Mois_Traite=7,(D7/7),IF(Nbr_Mois_Traite=8,(D7/8),IF(Nbr_Mois_Traite=9,(D7/9),IF(Nbr_Mois_Traite=10,(D7/10),IF(Nbr_Mois_Traite=11,(D7/11),IF(Nbr_Mois_Traite=12,(D7/12),"Non signif. "))))))))))))</f>
        <v>0</v>
      </c>
    </row>
    <row r="8" spans="1:7" ht="13.5" customHeight="1" thickBot="1" x14ac:dyDescent="0.25">
      <c r="A8" s="57" t="s">
        <v>187</v>
      </c>
      <c r="B8" s="12">
        <f>Janvier!$C$9</f>
        <v>0</v>
      </c>
      <c r="C8" s="12">
        <f>Fevrier!$C$9</f>
        <v>0</v>
      </c>
      <c r="D8" s="74">
        <f>SUM(B8:C8)</f>
        <v>0</v>
      </c>
      <c r="E8" s="73" t="str">
        <f t="shared" si="0"/>
        <v>0,00</v>
      </c>
      <c r="F8" s="71">
        <f>IF(Nbr_Mois_Traite=1,(D8/4),IF(Nbr_Mois_Traite=2,(D8/8),IF(Nbr_Mois_Traite=3,(D8/13),IF(Nbr_Mois_Traite=4,(D8/17),IF(Nbr_Mois_Traite=5,(D8/22),IF(Nbr_Mois_Traite=6,(D8/26),IF(Nbr_Mois_Traite=7,(D8/30),IF(Nbr_Mois_Traite=8,(D8/35),IF(Nbr_Mois_Traite=9,(D8/39),IF(Nbr_Mois_Traite=10,(D8/43),IF(Nbr_Mois_Traite=11,(D8/48),IF(Nbr_Mois_Traite=12,(D8/52),"Non signif. "))))))))))))</f>
        <v>0</v>
      </c>
      <c r="G8" s="72">
        <f>IF(Nbr_Mois_Traite=1,(D8/1),IF(Nbr_Mois_Traite=2,(D8/2),IF(Nbr_Mois_Traite=3,(D8/3),IF(Nbr_Mois_Traite=4,(D8/4),IF(Nbr_Mois_Traite=5,(D8/5),IF(Nbr_Mois_Traite=6,(D8/6),IF(Nbr_Mois_Traite=7,(D8/7),IF(Nbr_Mois_Traite=8,(D8/8),IF(Nbr_Mois_Traite=9,(D8/9),IF(Nbr_Mois_Traite=10,(D8/10),IF(Nbr_Mois_Traite=11,(D8/11),IF(Nbr_Mois_Traite=12,(D8/12),"Non signif. "))))))))))))</f>
        <v>0</v>
      </c>
    </row>
    <row r="9" spans="1:7" ht="13.5" thickBot="1" x14ac:dyDescent="0.25">
      <c r="A9" s="57" t="s">
        <v>156</v>
      </c>
      <c r="B9" s="12">
        <f>Janvier!$C$10</f>
        <v>0</v>
      </c>
      <c r="C9" s="12">
        <f>Fevrier!$C$10</f>
        <v>0</v>
      </c>
      <c r="D9" s="74">
        <f>SUM(B9:C9)</f>
        <v>0</v>
      </c>
      <c r="E9" s="73" t="str">
        <f t="shared" si="0"/>
        <v>0,00</v>
      </c>
      <c r="F9" s="71">
        <f>IF(Nbr_Mois_Traite=1,(D9/4),IF(Nbr_Mois_Traite=2,(D9/8),IF(Nbr_Mois_Traite=3,(D9/13),IF(Nbr_Mois_Traite=4,(D9/17),IF(Nbr_Mois_Traite=5,(D9/22),IF(Nbr_Mois_Traite=6,(D9/26),IF(Nbr_Mois_Traite=7,(D9/30),IF(Nbr_Mois_Traite=8,(D9/35),IF(Nbr_Mois_Traite=9,(D9/39),IF(Nbr_Mois_Traite=10,(D9/43),IF(Nbr_Mois_Traite=11,(D9/48),IF(Nbr_Mois_Traite=12,(D9/52),"Non signif. "))))))))))))</f>
        <v>0</v>
      </c>
      <c r="G9" s="72">
        <f>IF(Nbr_Mois_Traite=1,(D9/1),IF(Nbr_Mois_Traite=2,(D9/2),IF(Nbr_Mois_Traite=3,(D9/3),IF(Nbr_Mois_Traite=4,(D9/4),IF(Nbr_Mois_Traite=5,(D9/5),IF(Nbr_Mois_Traite=6,(D9/6),IF(Nbr_Mois_Traite=7,(D9/7),IF(Nbr_Mois_Traite=8,(D9/8),IF(Nbr_Mois_Traite=9,(D9/9),IF(Nbr_Mois_Traite=10,(D9/10),IF(Nbr_Mois_Traite=11,(D9/11),IF(Nbr_Mois_Traite=12,(D9/12),"Non signif. "))))))))))))</f>
        <v>0</v>
      </c>
    </row>
    <row r="10" spans="1:7" ht="13.5" thickBot="1" x14ac:dyDescent="0.25">
      <c r="A10" s="57" t="s">
        <v>157</v>
      </c>
      <c r="B10" s="12">
        <f>Janvier!$C$11</f>
        <v>0</v>
      </c>
      <c r="C10" s="12">
        <f>Fevrier!$C$11</f>
        <v>0</v>
      </c>
      <c r="D10" s="74">
        <f>SUM(B10:C10)</f>
        <v>0</v>
      </c>
      <c r="E10" s="73" t="str">
        <f t="shared" si="0"/>
        <v>0,00</v>
      </c>
      <c r="F10" s="71">
        <f>IF(Nbr_Mois_Traite=1,(D10/4),IF(Nbr_Mois_Traite=2,(D10/8),IF(Nbr_Mois_Traite=3,(D10/13),IF(Nbr_Mois_Traite=4,(D10/17),IF(Nbr_Mois_Traite=5,(D10/22),IF(Nbr_Mois_Traite=6,(D10/26),IF(Nbr_Mois_Traite=7,(D10/30),IF(Nbr_Mois_Traite=8,(D10/35),IF(Nbr_Mois_Traite=9,(D10/39),IF(Nbr_Mois_Traite=10,(D10/43),IF(Nbr_Mois_Traite=11,(D10/48),IF(Nbr_Mois_Traite=12,(D10/52),"Non signif. "))))))))))))</f>
        <v>0</v>
      </c>
      <c r="G10" s="72">
        <f>IF(Nbr_Mois_Traite=1,(D10/1),IF(Nbr_Mois_Traite=2,(D10/2),IF(Nbr_Mois_Traite=3,(D10/3),IF(Nbr_Mois_Traite=4,(D10/4),IF(Nbr_Mois_Traite=5,(D10/5),IF(Nbr_Mois_Traite=6,(D10/6),IF(Nbr_Mois_Traite=7,(D10/7),IF(Nbr_Mois_Traite=8,(D10/8),IF(Nbr_Mois_Traite=9,(D10/9),IF(Nbr_Mois_Traite=10,(D10/10),IF(Nbr_Mois_Traite=11,(D10/11),IF(Nbr_Mois_Traite=12,(D10/12),"Non signif. "))))))))))))</f>
        <v>0</v>
      </c>
    </row>
    <row r="11" spans="1:7" ht="13.5" thickBot="1" x14ac:dyDescent="0.25">
      <c r="A11" s="57" t="s">
        <v>223</v>
      </c>
      <c r="B11" s="12">
        <f>Janvier!$C$12</f>
        <v>1500</v>
      </c>
      <c r="C11" s="12">
        <f>Fevrier!$C$14</f>
        <v>0</v>
      </c>
      <c r="D11" s="74">
        <f t="shared" ref="D11:D16" si="1">SUM(B11:C11)</f>
        <v>1500</v>
      </c>
      <c r="E11" s="73">
        <f t="shared" si="0"/>
        <v>0.5</v>
      </c>
      <c r="F11" s="71">
        <f t="shared" ref="F11:F17" si="2">IF(Nbr_Mois_Traite=1,(D11/4),IF(Nbr_Mois_Traite=2,(D11/8),IF(Nbr_Mois_Traite=3,(D11/13),IF(Nbr_Mois_Traite=4,(D11/17),IF(Nbr_Mois_Traite=5,(D11/22),IF(Nbr_Mois_Traite=6,(D11/26),IF(Nbr_Mois_Traite=7,(D11/30),IF(Nbr_Mois_Traite=8,(D11/35),IF(Nbr_Mois_Traite=9,(D11/39),IF(Nbr_Mois_Traite=10,(D11/43),IF(Nbr_Mois_Traite=11,(D11/48),IF(Nbr_Mois_Traite=12,(D11/52),"Non signif. "))))))))))))</f>
        <v>187.5</v>
      </c>
      <c r="G11" s="72">
        <f t="shared" ref="G11:G17" si="3">IF(Nbr_Mois_Traite=1,(D11/1),IF(Nbr_Mois_Traite=2,(D11/2),IF(Nbr_Mois_Traite=3,(D11/3),IF(Nbr_Mois_Traite=4,(D11/4),IF(Nbr_Mois_Traite=5,(D11/5),IF(Nbr_Mois_Traite=6,(D11/6),IF(Nbr_Mois_Traite=7,(D11/7),IF(Nbr_Mois_Traite=8,(D11/8),IF(Nbr_Mois_Traite=9,(D11/9),IF(Nbr_Mois_Traite=10,(D11/10),IF(Nbr_Mois_Traite=11,(D11/11),IF(Nbr_Mois_Traite=12,(D11/12),"Non signif. "))))))))))))</f>
        <v>750</v>
      </c>
    </row>
    <row r="12" spans="1:7" ht="13.5" thickBot="1" x14ac:dyDescent="0.25">
      <c r="A12" s="57" t="s">
        <v>190</v>
      </c>
      <c r="B12" s="12">
        <f>Janvier!$C$13</f>
        <v>0</v>
      </c>
      <c r="C12" s="12">
        <f>Fevrier!$C$16</f>
        <v>0</v>
      </c>
      <c r="D12" s="74">
        <f t="shared" si="1"/>
        <v>0</v>
      </c>
      <c r="E12" s="73" t="str">
        <f t="shared" si="0"/>
        <v>0,00</v>
      </c>
      <c r="F12" s="71">
        <f t="shared" si="2"/>
        <v>0</v>
      </c>
      <c r="G12" s="72">
        <f t="shared" si="3"/>
        <v>0</v>
      </c>
    </row>
    <row r="13" spans="1:7" ht="13.5" thickBot="1" x14ac:dyDescent="0.25">
      <c r="A13" s="57" t="s">
        <v>158</v>
      </c>
      <c r="B13" s="12">
        <f>Janvier!$C$14</f>
        <v>0</v>
      </c>
      <c r="C13" s="12">
        <f>Fevrier!$C$17</f>
        <v>0</v>
      </c>
      <c r="D13" s="74">
        <f t="shared" si="1"/>
        <v>0</v>
      </c>
      <c r="E13" s="73" t="str">
        <f t="shared" si="0"/>
        <v>0,00</v>
      </c>
      <c r="F13" s="71">
        <f t="shared" si="2"/>
        <v>0</v>
      </c>
      <c r="G13" s="72">
        <f t="shared" si="3"/>
        <v>0</v>
      </c>
    </row>
    <row r="14" spans="1:7" ht="13.5" thickBot="1" x14ac:dyDescent="0.25">
      <c r="A14" s="57" t="s">
        <v>159</v>
      </c>
      <c r="B14" s="12">
        <f>Janvier!$C$15</f>
        <v>0</v>
      </c>
      <c r="C14" s="12">
        <f>Fevrier!$C$18</f>
        <v>1500</v>
      </c>
      <c r="D14" s="74">
        <f t="shared" si="1"/>
        <v>1500</v>
      </c>
      <c r="E14" s="73">
        <f t="shared" si="0"/>
        <v>0.5</v>
      </c>
      <c r="F14" s="71">
        <f t="shared" si="2"/>
        <v>187.5</v>
      </c>
      <c r="G14" s="72">
        <f t="shared" si="3"/>
        <v>750</v>
      </c>
    </row>
    <row r="15" spans="1:7" ht="13.5" customHeight="1" thickBot="1" x14ac:dyDescent="0.25">
      <c r="A15" s="57" t="s">
        <v>69</v>
      </c>
      <c r="B15" s="12">
        <f>Janvier!$C$16</f>
        <v>0</v>
      </c>
      <c r="C15" s="12">
        <f>Fevrier!$C$19</f>
        <v>0</v>
      </c>
      <c r="D15" s="74">
        <f t="shared" si="1"/>
        <v>0</v>
      </c>
      <c r="E15" s="73" t="str">
        <f t="shared" si="0"/>
        <v>0,00</v>
      </c>
      <c r="F15" s="71">
        <f t="shared" si="2"/>
        <v>0</v>
      </c>
      <c r="G15" s="72">
        <f t="shared" si="3"/>
        <v>0</v>
      </c>
    </row>
    <row r="16" spans="1:7" ht="13.5" thickBot="1" x14ac:dyDescent="0.25">
      <c r="A16" s="57" t="s">
        <v>191</v>
      </c>
      <c r="B16" s="12">
        <f>Janvier!$C$17</f>
        <v>0</v>
      </c>
      <c r="C16" s="12">
        <f>Fevrier!$C$20</f>
        <v>0</v>
      </c>
      <c r="D16" s="74">
        <f t="shared" si="1"/>
        <v>0</v>
      </c>
      <c r="E16" s="73" t="str">
        <f t="shared" si="0"/>
        <v>0,00</v>
      </c>
      <c r="F16" s="71">
        <f t="shared" si="2"/>
        <v>0</v>
      </c>
      <c r="G16" s="72">
        <f t="shared" si="3"/>
        <v>0</v>
      </c>
    </row>
    <row r="17" spans="1:7" ht="13.5" thickBot="1" x14ac:dyDescent="0.25">
      <c r="A17" s="58" t="s">
        <v>160</v>
      </c>
      <c r="B17" s="11">
        <f>SUM(B6:B16)</f>
        <v>1500</v>
      </c>
      <c r="C17" s="11">
        <f>SUM(C6:C16)</f>
        <v>1500</v>
      </c>
      <c r="D17" s="11">
        <f>SUM(D6:D16)</f>
        <v>3000</v>
      </c>
      <c r="E17" s="68">
        <f>SUM(E6:E16)</f>
        <v>1</v>
      </c>
      <c r="F17" s="16">
        <f t="shared" si="2"/>
        <v>375</v>
      </c>
      <c r="G17" s="16">
        <f t="shared" si="3"/>
        <v>1500</v>
      </c>
    </row>
    <row r="18" spans="1:7" ht="13.5" thickBot="1" x14ac:dyDescent="0.25">
      <c r="A18" s="133" t="s">
        <v>50</v>
      </c>
      <c r="B18" s="134"/>
      <c r="C18" s="134"/>
      <c r="D18" s="134"/>
      <c r="E18" s="134"/>
      <c r="F18" s="134"/>
      <c r="G18" s="135"/>
    </row>
    <row r="19" spans="1:7" ht="13.5" thickBot="1" x14ac:dyDescent="0.25">
      <c r="A19" s="80" t="str">
        <f>INDEX(Nomenclature!F13:F16,1,1)</f>
        <v>TOTAL "ALIMENTATION"</v>
      </c>
      <c r="B19" s="81"/>
      <c r="C19" s="81"/>
      <c r="D19" s="81"/>
      <c r="E19" s="81"/>
      <c r="F19" s="81"/>
      <c r="G19" s="82"/>
    </row>
    <row r="20" spans="1:7" ht="13.5" thickBot="1" x14ac:dyDescent="0.25">
      <c r="A20" s="59" t="s">
        <v>133</v>
      </c>
      <c r="B20" s="12">
        <f>Janvier!$C$23</f>
        <v>0</v>
      </c>
      <c r="C20" s="12">
        <f>Fevrier!$C$23</f>
        <v>0</v>
      </c>
      <c r="D20" s="74">
        <f>SUM(B20:C20)</f>
        <v>0</v>
      </c>
      <c r="E20" s="73" t="str">
        <f>IF(D20&lt;&gt;0,D20/$D$133,"0,00")</f>
        <v>0,00</v>
      </c>
      <c r="F20" s="71">
        <f>IF(Nbr_Mois_Traite=1,(D20/4),IF(Nbr_Mois_Traite=2,(D20/8),IF(Nbr_Mois_Traite=3,(D20/13),IF(Nbr_Mois_Traite=4,(D20/17),IF(Nbr_Mois_Traite=5,(D20/22),IF(Nbr_Mois_Traite=6,(D20/26),IF(Nbr_Mois_Traite=7,(D20/30),IF(Nbr_Mois_Traite=8,(D20/35),IF(Nbr_Mois_Traite=9,(D20/39),IF(Nbr_Mois_Traite=10,(D20/43),IF(Nbr_Mois_Traite=11,(D20/48),IF(Nbr_Mois_Traite=12,(D20/52),"Non signif. "))))))))))))</f>
        <v>0</v>
      </c>
      <c r="G20" s="72">
        <f>IF(Nbr_Mois_Traite=1,(D20/1),IF(Nbr_Mois_Traite=2,(D20/2),IF(Nbr_Mois_Traite=3,(D20/3),IF(Nbr_Mois_Traite=4,(D20/4),IF(Nbr_Mois_Traite=5,(D20/5),IF(Nbr_Mois_Traite=6,(D20/6),IF(Nbr_Mois_Traite=7,(D20/7),IF(Nbr_Mois_Traite=8,(D20/8),IF(Nbr_Mois_Traite=9,(D20/9),IF(Nbr_Mois_Traite=10,(D20/10),IF(Nbr_Mois_Traite=11,(D20/11),IF(Nbr_Mois_Traite=12,(D20/12),"Non signif. "))))))))))))</f>
        <v>0</v>
      </c>
    </row>
    <row r="21" spans="1:7" ht="15.75" customHeight="1" thickBot="1" x14ac:dyDescent="0.25">
      <c r="A21" s="59" t="s">
        <v>38</v>
      </c>
      <c r="B21" s="12">
        <f>Janvier!$C$24</f>
        <v>0</v>
      </c>
      <c r="C21" s="12">
        <f>Fevrier!$C$24</f>
        <v>0</v>
      </c>
      <c r="D21" s="74">
        <f>SUM(B21:C21)</f>
        <v>0</v>
      </c>
      <c r="E21" s="73" t="str">
        <f>IF(D21&lt;&gt;0,D21/$D$133,"0,00")</f>
        <v>0,00</v>
      </c>
      <c r="F21" s="71">
        <f>IF(Nbr_Mois_Traite=1,(D21/4),IF(Nbr_Mois_Traite=2,(D21/8),IF(Nbr_Mois_Traite=3,(D21/13),IF(Nbr_Mois_Traite=4,(D21/17),IF(Nbr_Mois_Traite=5,(D21/22),IF(Nbr_Mois_Traite=6,(D21/26),IF(Nbr_Mois_Traite=7,(D21/30),IF(Nbr_Mois_Traite=8,(D21/35),IF(Nbr_Mois_Traite=9,(D21/39),IF(Nbr_Mois_Traite=10,(D21/43),IF(Nbr_Mois_Traite=11,(D21/48),IF(Nbr_Mois_Traite=12,(D21/52),"Non signif. "))))))))))))</f>
        <v>0</v>
      </c>
      <c r="G21" s="72">
        <f>IF(Nbr_Mois_Traite=1,(D21/1),IF(Nbr_Mois_Traite=2,(D21/2),IF(Nbr_Mois_Traite=3,(D21/3),IF(Nbr_Mois_Traite=4,(D21/4),IF(Nbr_Mois_Traite=5,(D21/5),IF(Nbr_Mois_Traite=6,(D21/6),IF(Nbr_Mois_Traite=7,(D21/7),IF(Nbr_Mois_Traite=8,(D21/8),IF(Nbr_Mois_Traite=9,(D21/9),IF(Nbr_Mois_Traite=10,(D21/10),IF(Nbr_Mois_Traite=11,(D21/11),IF(Nbr_Mois_Traite=12,(D21/12),"Non signif. "))))))))))))</f>
        <v>0</v>
      </c>
    </row>
    <row r="22" spans="1:7" ht="15.75" customHeight="1" thickBot="1" x14ac:dyDescent="0.25">
      <c r="A22" s="58" t="s">
        <v>52</v>
      </c>
      <c r="B22" s="11">
        <f>SUM(B20:B21)</f>
        <v>0</v>
      </c>
      <c r="C22" s="11">
        <f>SUM(C20:C21)</f>
        <v>0</v>
      </c>
      <c r="D22" s="11">
        <f>SUM(D20:D21)</f>
        <v>0</v>
      </c>
      <c r="E22" s="68">
        <f>SUM(E20:E21)</f>
        <v>0</v>
      </c>
      <c r="F22" s="16">
        <f>IF(Nbr_Mois_Traite=1,(D22/4),IF(Nbr_Mois_Traite=2,(D22/8),IF(Nbr_Mois_Traite=3,(D22/13),IF(Nbr_Mois_Traite=4,(D22/17),IF(Nbr_Mois_Traite=5,(D22/22),IF(Nbr_Mois_Traite=6,(D22/26),IF(Nbr_Mois_Traite=7,(D22/30),IF(Nbr_Mois_Traite=8,(D22/35),IF(Nbr_Mois_Traite=9,(D22/39),IF(Nbr_Mois_Traite=10,(D22/43),IF(Nbr_Mois_Traite=11,(D22/48),IF(Nbr_Mois_Traite=12,(D22/52),"Non signif. "))))))))))))</f>
        <v>0</v>
      </c>
      <c r="G22" s="16">
        <f>IF(Nbr_Mois_Traite=1,(D22/1),IF(Nbr_Mois_Traite=2,(D22/2),IF(Nbr_Mois_Traite=3,(D22/3),IF(Nbr_Mois_Traite=4,(D22/4),IF(Nbr_Mois_Traite=5,(D22/5),IF(Nbr_Mois_Traite=6,(D22/6),IF(Nbr_Mois_Traite=7,(D22/7),IF(Nbr_Mois_Traite=8,(D22/8),IF(Nbr_Mois_Traite=9,(D22/9),IF(Nbr_Mois_Traite=10,(D22/10),IF(Nbr_Mois_Traite=11,(D22/11),IF(Nbr_Mois_Traite=12,(D22/12),"Non signif. "))))))))))))</f>
        <v>0</v>
      </c>
    </row>
    <row r="23" spans="1:7" ht="13.5" thickBot="1" x14ac:dyDescent="0.25">
      <c r="A23" s="80" t="s">
        <v>28</v>
      </c>
      <c r="B23" s="81"/>
      <c r="C23" s="81"/>
      <c r="D23" s="81"/>
      <c r="E23" s="81"/>
      <c r="F23" s="81"/>
      <c r="G23" s="82"/>
    </row>
    <row r="24" spans="1:7" ht="13.5" thickBot="1" x14ac:dyDescent="0.25">
      <c r="A24" s="59" t="s">
        <v>208</v>
      </c>
      <c r="B24" s="12">
        <f>Janvier!$C$27</f>
        <v>0</v>
      </c>
      <c r="C24" s="12">
        <f>Fevrier!$C$27</f>
        <v>0</v>
      </c>
      <c r="D24" s="74">
        <f>SUM(B24:C24)</f>
        <v>0</v>
      </c>
      <c r="E24" s="73" t="str">
        <f>IF(D24&lt;&gt;0,D24/$D$133,"0,00")</f>
        <v>0,00</v>
      </c>
      <c r="F24" s="71">
        <f>IF(Nbr_Mois_Traite=1,(D24/4),IF(Nbr_Mois_Traite=2,(D24/8),IF(Nbr_Mois_Traite=3,(D24/13),IF(Nbr_Mois_Traite=4,(D24/17),IF(Nbr_Mois_Traite=5,(D24/22),IF(Nbr_Mois_Traite=6,(D24/26),IF(Nbr_Mois_Traite=7,(D24/30),IF(Nbr_Mois_Traite=8,(D24/35),IF(Nbr_Mois_Traite=9,(D24/39),IF(Nbr_Mois_Traite=10,(D24/43),IF(Nbr_Mois_Traite=11,(D24/48),IF(Nbr_Mois_Traite=12,(D24/52),"Non signif. "))))))))))))</f>
        <v>0</v>
      </c>
      <c r="G24" s="72">
        <f>IF(Nbr_Mois_Traite=1,(D24/1),IF(Nbr_Mois_Traite=2,(D24/2),IF(Nbr_Mois_Traite=3,(D24/3),IF(Nbr_Mois_Traite=4,(D24/4),IF(Nbr_Mois_Traite=5,(D24/5),IF(Nbr_Mois_Traite=6,(D24/6),IF(Nbr_Mois_Traite=7,(D24/7),IF(Nbr_Mois_Traite=8,(D24/8),IF(Nbr_Mois_Traite=9,(D24/9),IF(Nbr_Mois_Traite=10,(D24/10),IF(Nbr_Mois_Traite=11,(D24/11),IF(Nbr_Mois_Traite=12,(D24/12),"Non signif. "))))))))))))</f>
        <v>0</v>
      </c>
    </row>
    <row r="25" spans="1:7" ht="13.5" thickBot="1" x14ac:dyDescent="0.25">
      <c r="A25" s="59" t="s">
        <v>204</v>
      </c>
      <c r="B25" s="12">
        <f>Janvier!$C$28</f>
        <v>85</v>
      </c>
      <c r="C25" s="12">
        <f>Fevrier!$C$28</f>
        <v>0</v>
      </c>
      <c r="D25" s="74">
        <f>SUM(B25:C25)</f>
        <v>85</v>
      </c>
      <c r="E25" s="73">
        <f>IF(D25&lt;&gt;0,D25/$D$133,"0,00")</f>
        <v>5.931612002791347E-2</v>
      </c>
      <c r="F25" s="71">
        <f>IF(Nbr_Mois_Traite=1,(D25/4),IF(Nbr_Mois_Traite=2,(D25/8),IF(Nbr_Mois_Traite=3,(D25/13),IF(Nbr_Mois_Traite=4,(D25/17),IF(Nbr_Mois_Traite=5,(D25/22),IF(Nbr_Mois_Traite=6,(D25/26),IF(Nbr_Mois_Traite=7,(D25/30),IF(Nbr_Mois_Traite=8,(D25/35),IF(Nbr_Mois_Traite=9,(D25/39),IF(Nbr_Mois_Traite=10,(D25/43),IF(Nbr_Mois_Traite=11,(D25/48),IF(Nbr_Mois_Traite=12,(D25/52),"Non signif. "))))))))))))</f>
        <v>10.625</v>
      </c>
      <c r="G25" s="72">
        <f>IF(Nbr_Mois_Traite=1,(D25/1),IF(Nbr_Mois_Traite=2,(D25/2),IF(Nbr_Mois_Traite=3,(D25/3),IF(Nbr_Mois_Traite=4,(D25/4),IF(Nbr_Mois_Traite=5,(D25/5),IF(Nbr_Mois_Traite=6,(D25/6),IF(Nbr_Mois_Traite=7,(D25/7),IF(Nbr_Mois_Traite=8,(D25/8),IF(Nbr_Mois_Traite=9,(D25/9),IF(Nbr_Mois_Traite=10,(D25/10),IF(Nbr_Mois_Traite=11,(D25/11),IF(Nbr_Mois_Traite=12,(D25/12),"Non signif. "))))))))))))</f>
        <v>42.5</v>
      </c>
    </row>
    <row r="26" spans="1:7" ht="13.5" thickBot="1" x14ac:dyDescent="0.25">
      <c r="A26" s="60" t="s">
        <v>224</v>
      </c>
      <c r="B26" s="12">
        <f>Janvier!$C$29</f>
        <v>0</v>
      </c>
      <c r="C26" s="12">
        <f>Fevrier!$C$29</f>
        <v>0</v>
      </c>
      <c r="D26" s="74">
        <f>SUM(B26:C26)</f>
        <v>0</v>
      </c>
      <c r="E26" s="73" t="str">
        <f>IF(D26&lt;&gt;0,D26/$D$133,"0,00")</f>
        <v>0,00</v>
      </c>
      <c r="F26" s="71">
        <f>IF(Nbr_Mois_Traite=1,(D26/4),IF(Nbr_Mois_Traite=2,(D26/8),IF(Nbr_Mois_Traite=3,(D26/13),IF(Nbr_Mois_Traite=4,(D26/17),IF(Nbr_Mois_Traite=5,(D26/22),IF(Nbr_Mois_Traite=6,(D26/26),IF(Nbr_Mois_Traite=7,(D26/30),IF(Nbr_Mois_Traite=8,(D26/35),IF(Nbr_Mois_Traite=9,(D26/39),IF(Nbr_Mois_Traite=10,(D26/43),IF(Nbr_Mois_Traite=11,(D26/48),IF(Nbr_Mois_Traite=12,(D26/52),"Non signif. "))))))))))))</f>
        <v>0</v>
      </c>
      <c r="G26" s="72">
        <f>IF(Nbr_Mois_Traite=1,(D26/1),IF(Nbr_Mois_Traite=2,(D26/2),IF(Nbr_Mois_Traite=3,(D26/3),IF(Nbr_Mois_Traite=4,(D26/4),IF(Nbr_Mois_Traite=5,(D26/5),IF(Nbr_Mois_Traite=6,(D26/6),IF(Nbr_Mois_Traite=7,(D26/7),IF(Nbr_Mois_Traite=8,(D26/8),IF(Nbr_Mois_Traite=9,(D26/9),IF(Nbr_Mois_Traite=10,(D26/10),IF(Nbr_Mois_Traite=11,(D26/11),IF(Nbr_Mois_Traite=12,(D26/12),"Non signif. "))))))))))))</f>
        <v>0</v>
      </c>
    </row>
    <row r="27" spans="1:7" ht="15.75" customHeight="1" thickBot="1" x14ac:dyDescent="0.25">
      <c r="A27" s="58" t="s">
        <v>53</v>
      </c>
      <c r="B27" s="11">
        <f>SUM(B24:B26)</f>
        <v>85</v>
      </c>
      <c r="C27" s="11">
        <f>SUM(C24:C26)</f>
        <v>0</v>
      </c>
      <c r="D27" s="11">
        <f>SUM(D24:D26)</f>
        <v>85</v>
      </c>
      <c r="E27" s="68">
        <f>SUM(E24:E26)</f>
        <v>5.931612002791347E-2</v>
      </c>
      <c r="F27" s="16">
        <f>IF(Nbr_Mois_Traite=1,(D27/4),IF(Nbr_Mois_Traite=2,(D27/8),IF(Nbr_Mois_Traite=3,(D27/13),IF(Nbr_Mois_Traite=4,(D27/17),IF(Nbr_Mois_Traite=5,(D27/22),IF(Nbr_Mois_Traite=6,(D27/26),IF(Nbr_Mois_Traite=7,(D27/30),IF(Nbr_Mois_Traite=8,(D27/35),IF(Nbr_Mois_Traite=9,(D27/39),IF(Nbr_Mois_Traite=10,(D27/43),IF(Nbr_Mois_Traite=11,(D27/48),IF(Nbr_Mois_Traite=12,(D27/52),"Non signif. "))))))))))))</f>
        <v>10.625</v>
      </c>
      <c r="G27" s="16">
        <f>IF(Nbr_Mois_Traite=1,(D27/1),IF(Nbr_Mois_Traite=2,(D27/2),IF(Nbr_Mois_Traite=3,(D27/3),IF(Nbr_Mois_Traite=4,(D27/4),IF(Nbr_Mois_Traite=5,(D27/5),IF(Nbr_Mois_Traite=6,(D27/6),IF(Nbr_Mois_Traite=7,(D27/7),IF(Nbr_Mois_Traite=8,(D27/8),IF(Nbr_Mois_Traite=9,(D27/9),IF(Nbr_Mois_Traite=10,(D27/10),IF(Nbr_Mois_Traite=11,(D27/11),IF(Nbr_Mois_Traite=12,(D27/12),"Non signif. "))))))))))))</f>
        <v>42.5</v>
      </c>
    </row>
    <row r="28" spans="1:7" ht="15.75" customHeight="1" thickBot="1" x14ac:dyDescent="0.25">
      <c r="A28" s="80" t="s">
        <v>71</v>
      </c>
      <c r="B28" s="81"/>
      <c r="C28" s="81"/>
      <c r="D28" s="81"/>
      <c r="E28" s="81"/>
      <c r="F28" s="81"/>
      <c r="G28" s="82"/>
    </row>
    <row r="29" spans="1:7" ht="13.5" thickBot="1" x14ac:dyDescent="0.25">
      <c r="A29" s="59" t="s">
        <v>225</v>
      </c>
      <c r="B29" s="12">
        <f>Janvier!$C$32</f>
        <v>0</v>
      </c>
      <c r="C29" s="12">
        <f>Fevrier!$C$32</f>
        <v>0</v>
      </c>
      <c r="D29" s="74">
        <f>SUM(B29:C29)</f>
        <v>0</v>
      </c>
      <c r="E29" s="73" t="str">
        <f>IF(D29&lt;&gt;0,D29/$D$133,"0,00")</f>
        <v>0,00</v>
      </c>
      <c r="F29" s="71">
        <f>IF(Nbr_Mois_Traite=1,(D29/4),IF(Nbr_Mois_Traite=2,(D29/8),IF(Nbr_Mois_Traite=3,(D29/13),IF(Nbr_Mois_Traite=4,(D29/17),IF(Nbr_Mois_Traite=5,(D29/22),IF(Nbr_Mois_Traite=6,(D29/26),IF(Nbr_Mois_Traite=7,(D29/30),IF(Nbr_Mois_Traite=8,(D29/35),IF(Nbr_Mois_Traite=9,(D29/39),IF(Nbr_Mois_Traite=10,(D29/43),IF(Nbr_Mois_Traite=11,(D29/48),IF(Nbr_Mois_Traite=12,(D29/52),"Non signif. "))))))))))))</f>
        <v>0</v>
      </c>
      <c r="G29" s="72">
        <f>IF(Nbr_Mois_Traite=1,(D29/1),IF(Nbr_Mois_Traite=2,(D29/2),IF(Nbr_Mois_Traite=3,(D29/3),IF(Nbr_Mois_Traite=4,(D29/4),IF(Nbr_Mois_Traite=5,(D29/5),IF(Nbr_Mois_Traite=6,(D29/6),IF(Nbr_Mois_Traite=7,(D29/7),IF(Nbr_Mois_Traite=8,(D29/8),IF(Nbr_Mois_Traite=9,(D29/9),IF(Nbr_Mois_Traite=10,(D29/10),IF(Nbr_Mois_Traite=11,(D29/11),IF(Nbr_Mois_Traite=12,(D29/12),"Non signif. "))))))))))))</f>
        <v>0</v>
      </c>
    </row>
    <row r="30" spans="1:7" ht="13.5" thickBot="1" x14ac:dyDescent="0.25">
      <c r="A30" s="61" t="s">
        <v>79</v>
      </c>
      <c r="B30" s="11">
        <f>SUM(B29:B29)</f>
        <v>0</v>
      </c>
      <c r="C30" s="11">
        <f>SUM(C29:C29)</f>
        <v>0</v>
      </c>
      <c r="D30" s="11">
        <f>SUM(D29:D29)</f>
        <v>0</v>
      </c>
      <c r="E30" s="68">
        <f>SUM(E29:E29)</f>
        <v>0</v>
      </c>
      <c r="F30" s="16">
        <f>IF(Nbr_Mois_Traite=1,(D30/4),IF(Nbr_Mois_Traite=2,(D30/8),IF(Nbr_Mois_Traite=3,(D30/13),IF(Nbr_Mois_Traite=4,(D30/17),IF(Nbr_Mois_Traite=5,(D30/22),IF(Nbr_Mois_Traite=6,(D30/26),IF(Nbr_Mois_Traite=7,(D30/30),IF(Nbr_Mois_Traite=8,(D30/35),IF(Nbr_Mois_Traite=9,(D30/39),IF(Nbr_Mois_Traite=10,(D30/43),IF(Nbr_Mois_Traite=11,(D30/48),IF(Nbr_Mois_Traite=12,(D30/52),"Non signif. "))))))))))))</f>
        <v>0</v>
      </c>
      <c r="G30" s="16">
        <f>IF(Nbr_Mois_Traite=1,(D30/1),IF(Nbr_Mois_Traite=2,(D30/2),IF(Nbr_Mois_Traite=3,(D30/3),IF(Nbr_Mois_Traite=4,(D30/4),IF(Nbr_Mois_Traite=5,(D30/5),IF(Nbr_Mois_Traite=6,(D30/6),IF(Nbr_Mois_Traite=7,(D30/7),IF(Nbr_Mois_Traite=8,(D30/8),IF(Nbr_Mois_Traite=9,(D30/9),IF(Nbr_Mois_Traite=10,(D30/10),IF(Nbr_Mois_Traite=11,(D30/11),IF(Nbr_Mois_Traite=12,(D30/12),"Non signif. "))))))))))))</f>
        <v>0</v>
      </c>
    </row>
    <row r="31" spans="1:7" ht="13.5" thickBot="1" x14ac:dyDescent="0.25">
      <c r="A31" s="80" t="s">
        <v>90</v>
      </c>
      <c r="B31" s="81"/>
      <c r="C31" s="81"/>
      <c r="D31" s="81"/>
      <c r="E31" s="81"/>
      <c r="F31" s="81"/>
      <c r="G31" s="82"/>
    </row>
    <row r="32" spans="1:7" ht="13.5" thickBot="1" x14ac:dyDescent="0.25">
      <c r="A32" s="59" t="s">
        <v>76</v>
      </c>
      <c r="B32" s="12">
        <f>Janvier!$C$35</f>
        <v>0</v>
      </c>
      <c r="C32" s="12">
        <f>Fevrier!$C$35</f>
        <v>0</v>
      </c>
      <c r="D32" s="74">
        <f>SUM(B32:C32)</f>
        <v>0</v>
      </c>
      <c r="E32" s="73" t="str">
        <f t="shared" ref="E32:E40" si="4">IF(D32&lt;&gt;0,D32/$D$133,"0,00")</f>
        <v>0,00</v>
      </c>
      <c r="F32" s="71">
        <f>IF(Nbr_Mois_Traite=1,(D32/4),IF(Nbr_Mois_Traite=2,(D32/8),IF(Nbr_Mois_Traite=3,(D32/13),IF(Nbr_Mois_Traite=4,(D32/17),IF(Nbr_Mois_Traite=5,(D32/22),IF(Nbr_Mois_Traite=6,(D32/26),IF(Nbr_Mois_Traite=7,(D32/30),IF(Nbr_Mois_Traite=8,(D32/35),IF(Nbr_Mois_Traite=9,(D32/39),IF(Nbr_Mois_Traite=10,(D32/43),IF(Nbr_Mois_Traite=11,(D32/48),IF(Nbr_Mois_Traite=12,(D32/52),"Non signif. "))))))))))))</f>
        <v>0</v>
      </c>
      <c r="G32" s="72">
        <f>IF(Nbr_Mois_Traite=1,(D32/1),IF(Nbr_Mois_Traite=2,(D32/2),IF(Nbr_Mois_Traite=3,(D32/3),IF(Nbr_Mois_Traite=4,(D32/4),IF(Nbr_Mois_Traite=5,(D32/5),IF(Nbr_Mois_Traite=6,(D32/6),IF(Nbr_Mois_Traite=7,(D32/7),IF(Nbr_Mois_Traite=8,(D32/8),IF(Nbr_Mois_Traite=9,(D32/9),IF(Nbr_Mois_Traite=10,(D32/10),IF(Nbr_Mois_Traite=11,(D32/11),IF(Nbr_Mois_Traite=12,(D32/12),"Non signif. "))))))))))))</f>
        <v>0</v>
      </c>
    </row>
    <row r="33" spans="1:7" ht="13.5" thickBot="1" x14ac:dyDescent="0.25">
      <c r="A33" s="59" t="s">
        <v>226</v>
      </c>
      <c r="B33" s="12">
        <f>Janvier!$C$36</f>
        <v>0</v>
      </c>
      <c r="C33" s="12">
        <f>Fevrier!$C$36</f>
        <v>0</v>
      </c>
      <c r="D33" s="74">
        <f t="shared" ref="D33:D40" si="5">SUM(B33:C33)</f>
        <v>0</v>
      </c>
      <c r="E33" s="73" t="str">
        <f t="shared" si="4"/>
        <v>0,00</v>
      </c>
      <c r="F33" s="71">
        <f t="shared" ref="F33:F39" si="6">IF(Nbr_Mois_Traite=1,(D33/4),IF(Nbr_Mois_Traite=2,(D33/8),IF(Nbr_Mois_Traite=3,(D33/13),IF(Nbr_Mois_Traite=4,(D33/17),IF(Nbr_Mois_Traite=5,(D33/22),IF(Nbr_Mois_Traite=6,(D33/26),IF(Nbr_Mois_Traite=7,(D33/30),IF(Nbr_Mois_Traite=8,(D33/35),IF(Nbr_Mois_Traite=9,(D33/39),IF(Nbr_Mois_Traite=10,(D33/43),IF(Nbr_Mois_Traite=11,(D33/48),IF(Nbr_Mois_Traite=12,(D33/52),"Non signif. "))))))))))))</f>
        <v>0</v>
      </c>
      <c r="G33" s="72">
        <f t="shared" ref="G33:G39" si="7">IF(Nbr_Mois_Traite=1,(D33/1),IF(Nbr_Mois_Traite=2,(D33/2),IF(Nbr_Mois_Traite=3,(D33/3),IF(Nbr_Mois_Traite=4,(D33/4),IF(Nbr_Mois_Traite=5,(D33/5),IF(Nbr_Mois_Traite=6,(D33/6),IF(Nbr_Mois_Traite=7,(D33/7),IF(Nbr_Mois_Traite=8,(D33/8),IF(Nbr_Mois_Traite=9,(D33/9),IF(Nbr_Mois_Traite=10,(D33/10),IF(Nbr_Mois_Traite=11,(D33/11),IF(Nbr_Mois_Traite=12,(D33/12),"Non signif. "))))))))))))</f>
        <v>0</v>
      </c>
    </row>
    <row r="34" spans="1:7" ht="15.75" customHeight="1" thickBot="1" x14ac:dyDescent="0.25">
      <c r="A34" s="59" t="s">
        <v>132</v>
      </c>
      <c r="B34" s="12">
        <f>Janvier!$C$37</f>
        <v>0</v>
      </c>
      <c r="C34" s="12">
        <f>Fevrier!$C$37</f>
        <v>0</v>
      </c>
      <c r="D34" s="74">
        <f t="shared" si="5"/>
        <v>0</v>
      </c>
      <c r="E34" s="73" t="str">
        <f t="shared" si="4"/>
        <v>0,00</v>
      </c>
      <c r="F34" s="71">
        <f t="shared" si="6"/>
        <v>0</v>
      </c>
      <c r="G34" s="72">
        <f t="shared" si="7"/>
        <v>0</v>
      </c>
    </row>
    <row r="35" spans="1:7" ht="13.5" thickBot="1" x14ac:dyDescent="0.25">
      <c r="A35" s="59" t="s">
        <v>210</v>
      </c>
      <c r="B35" s="12">
        <f>Janvier!$C$38</f>
        <v>0</v>
      </c>
      <c r="C35" s="12">
        <f>Fevrier!$C$38</f>
        <v>0</v>
      </c>
      <c r="D35" s="74">
        <f t="shared" si="5"/>
        <v>0</v>
      </c>
      <c r="E35" s="73" t="str">
        <f t="shared" si="4"/>
        <v>0,00</v>
      </c>
      <c r="F35" s="71">
        <f t="shared" si="6"/>
        <v>0</v>
      </c>
      <c r="G35" s="72">
        <f t="shared" si="7"/>
        <v>0</v>
      </c>
    </row>
    <row r="36" spans="1:7" ht="13.5" thickBot="1" x14ac:dyDescent="0.25">
      <c r="A36" s="59" t="s">
        <v>80</v>
      </c>
      <c r="B36" s="12">
        <f>Janvier!$C$39</f>
        <v>0</v>
      </c>
      <c r="C36" s="12">
        <f>Fevrier!$C$39</f>
        <v>0</v>
      </c>
      <c r="D36" s="74">
        <f t="shared" si="5"/>
        <v>0</v>
      </c>
      <c r="E36" s="73" t="str">
        <f t="shared" si="4"/>
        <v>0,00</v>
      </c>
      <c r="F36" s="71">
        <f t="shared" si="6"/>
        <v>0</v>
      </c>
      <c r="G36" s="72">
        <f t="shared" si="7"/>
        <v>0</v>
      </c>
    </row>
    <row r="37" spans="1:7" ht="13.5" thickBot="1" x14ac:dyDescent="0.25">
      <c r="A37" s="59" t="s">
        <v>24</v>
      </c>
      <c r="B37" s="12">
        <f>Janvier!$C$41</f>
        <v>0</v>
      </c>
      <c r="C37" s="12">
        <f>Fevrier!$C$41</f>
        <v>0</v>
      </c>
      <c r="D37" s="74">
        <f t="shared" si="5"/>
        <v>0</v>
      </c>
      <c r="E37" s="73" t="str">
        <f t="shared" si="4"/>
        <v>0,00</v>
      </c>
      <c r="F37" s="71">
        <f t="shared" si="6"/>
        <v>0</v>
      </c>
      <c r="G37" s="72">
        <f t="shared" si="7"/>
        <v>0</v>
      </c>
    </row>
    <row r="38" spans="1:7" ht="13.5" thickBot="1" x14ac:dyDescent="0.25">
      <c r="A38" s="60" t="s">
        <v>162</v>
      </c>
      <c r="B38" s="12">
        <f>Janvier!C42</f>
        <v>0</v>
      </c>
      <c r="C38" s="12">
        <f>Fevrier!D42</f>
        <v>0</v>
      </c>
      <c r="D38" s="74">
        <f t="shared" si="5"/>
        <v>0</v>
      </c>
      <c r="E38" s="73" t="str">
        <f t="shared" si="4"/>
        <v>0,00</v>
      </c>
      <c r="F38" s="71">
        <f t="shared" si="6"/>
        <v>0</v>
      </c>
      <c r="G38" s="72">
        <f t="shared" si="7"/>
        <v>0</v>
      </c>
    </row>
    <row r="39" spans="1:7" ht="13.5" thickBot="1" x14ac:dyDescent="0.25">
      <c r="A39" s="60" t="s">
        <v>227</v>
      </c>
      <c r="B39" s="12">
        <f>Janvier!$C$43</f>
        <v>0</v>
      </c>
      <c r="C39" s="12">
        <f>Fevrier!$C$43</f>
        <v>0</v>
      </c>
      <c r="D39" s="74">
        <f t="shared" si="5"/>
        <v>0</v>
      </c>
      <c r="E39" s="73" t="str">
        <f t="shared" si="4"/>
        <v>0,00</v>
      </c>
      <c r="F39" s="71">
        <f t="shared" si="6"/>
        <v>0</v>
      </c>
      <c r="G39" s="72">
        <f t="shared" si="7"/>
        <v>0</v>
      </c>
    </row>
    <row r="40" spans="1:7" ht="13.5" thickBot="1" x14ac:dyDescent="0.25">
      <c r="A40" s="94" t="s">
        <v>163</v>
      </c>
      <c r="B40" s="12">
        <f>Janvier!$C$44</f>
        <v>0</v>
      </c>
      <c r="C40" s="12">
        <f>Fevrier!$C$44</f>
        <v>0</v>
      </c>
      <c r="D40" s="74">
        <f t="shared" si="5"/>
        <v>0</v>
      </c>
      <c r="E40" s="73" t="str">
        <f t="shared" si="4"/>
        <v>0,00</v>
      </c>
      <c r="F40" s="71" t="e">
        <f>IF(Nbr_Mois_Traite=1,(#REF!/4),IF(Nbr_Mois_Traite=2,(#REF!/8),IF(Nbr_Mois_Traite=3,(#REF!/13),IF(Nbr_Mois_Traite=4,(#REF!/17),IF(Nbr_Mois_Traite=5,(#REF!/22),IF(Nbr_Mois_Traite=6,(#REF!/26),IF(Nbr_Mois_Traite=7,(#REF!/30),IF(Nbr_Mois_Traite=8,(#REF!/35),IF(Nbr_Mois_Traite=9,(#REF!/39),IF(Nbr_Mois_Traite=10,(#REF!/43),IF(Nbr_Mois_Traite=11,(#REF!/48),IF(Nbr_Mois_Traite=12,(#REF!/52),"Non signif. "))))))))))))</f>
        <v>#REF!</v>
      </c>
      <c r="G40" s="72" t="e">
        <f>IF(Nbr_Mois_Traite=1,(#REF!/1),IF(Nbr_Mois_Traite=2,(#REF!/2),IF(Nbr_Mois_Traite=3,(#REF!/3),IF(Nbr_Mois_Traite=4,(#REF!/4),IF(Nbr_Mois_Traite=5,(#REF!/5),IF(Nbr_Mois_Traite=6,(#REF!/6),IF(Nbr_Mois_Traite=7,(#REF!/7),IF(Nbr_Mois_Traite=8,(#REF!/8),IF(Nbr_Mois_Traite=9,(#REF!/9),IF(Nbr_Mois_Traite=10,(#REF!/10),IF(Nbr_Mois_Traite=11,(#REF!/11),IF(Nbr_Mois_Traite=12,(#REF!/12),"Non signif. "))))))))))))</f>
        <v>#REF!</v>
      </c>
    </row>
    <row r="41" spans="1:7" ht="13.5" thickBot="1" x14ac:dyDescent="0.25">
      <c r="A41" s="5" t="s">
        <v>91</v>
      </c>
      <c r="B41" s="11">
        <f>SUM(B32:B40)</f>
        <v>0</v>
      </c>
      <c r="C41" s="11">
        <f>SUM(C32:C40)</f>
        <v>0</v>
      </c>
      <c r="D41" s="11">
        <f>SUM(D32:D40)</f>
        <v>0</v>
      </c>
      <c r="E41" s="68">
        <f>SUM(E32:E40)</f>
        <v>0</v>
      </c>
      <c r="F41" s="16">
        <f>IF(Nbr_Mois_Traite=1,(D41/4),IF(Nbr_Mois_Traite=2,(D41/8),IF(Nbr_Mois_Traite=3,(D41/13),IF(Nbr_Mois_Traite=4,(D41/17),IF(Nbr_Mois_Traite=5,(D41/22),IF(Nbr_Mois_Traite=6,(D41/26),IF(Nbr_Mois_Traite=7,(D41/30),IF(Nbr_Mois_Traite=8,(D41/35),IF(Nbr_Mois_Traite=9,(D41/39),IF(Nbr_Mois_Traite=10,(D41/43),IF(Nbr_Mois_Traite=11,(D41/48),IF(Nbr_Mois_Traite=12,(D41/52),"Non signif. "))))))))))))</f>
        <v>0</v>
      </c>
      <c r="G41" s="16">
        <f>IF(Nbr_Mois_Traite=1,(D41/1),IF(Nbr_Mois_Traite=2,(D41/2),IF(Nbr_Mois_Traite=3,(D41/3),IF(Nbr_Mois_Traite=4,(D41/4),IF(Nbr_Mois_Traite=5,(D41/5),IF(Nbr_Mois_Traite=6,(D41/6),IF(Nbr_Mois_Traite=7,(D41/7),IF(Nbr_Mois_Traite=8,(D41/8),IF(Nbr_Mois_Traite=9,(D41/9),IF(Nbr_Mois_Traite=10,(D41/10),IF(Nbr_Mois_Traite=11,(D41/11),IF(Nbr_Mois_Traite=12,(D41/12),"Non signif. "))))))))))))</f>
        <v>0</v>
      </c>
    </row>
    <row r="42" spans="1:7" ht="13.5" thickBot="1" x14ac:dyDescent="0.25">
      <c r="A42" s="80" t="s">
        <v>73</v>
      </c>
      <c r="B42" s="81"/>
      <c r="C42" s="81"/>
      <c r="D42" s="81"/>
      <c r="E42" s="81"/>
      <c r="F42" s="81"/>
      <c r="G42" s="82"/>
    </row>
    <row r="43" spans="1:7" ht="13.5" thickBot="1" x14ac:dyDescent="0.25">
      <c r="A43" s="59" t="s">
        <v>135</v>
      </c>
      <c r="B43" s="63">
        <f>Janvier!$C$47</f>
        <v>0</v>
      </c>
      <c r="C43" s="63">
        <f>Fevrier!$C$47</f>
        <v>0</v>
      </c>
      <c r="D43" s="74">
        <f>SUM(B43:C43)</f>
        <v>0</v>
      </c>
      <c r="E43" s="73" t="str">
        <f>IF(D43&lt;&gt;0,D43/$D$133,"0,00")</f>
        <v>0,00</v>
      </c>
      <c r="F43" s="71">
        <f>IF(Nbr_Mois_Traite=1,(D43/4),IF(Nbr_Mois_Traite=2,(D43/8),IF(Nbr_Mois_Traite=3,(D43/13),IF(Nbr_Mois_Traite=4,(D43/17),IF(Nbr_Mois_Traite=5,(D43/22),IF(Nbr_Mois_Traite=6,(D43/26),IF(Nbr_Mois_Traite=7,(D43/30),IF(Nbr_Mois_Traite=8,(D43/35),IF(Nbr_Mois_Traite=9,(D43/39),IF(Nbr_Mois_Traite=10,(D43/43),IF(Nbr_Mois_Traite=11,(D43/48),IF(Nbr_Mois_Traite=12,(D43/52),"Non signif. "))))))))))))</f>
        <v>0</v>
      </c>
      <c r="G43" s="72">
        <f>IF(Nbr_Mois_Traite=1,(D43/1),IF(Nbr_Mois_Traite=2,(D43/2),IF(Nbr_Mois_Traite=3,(D43/3),IF(Nbr_Mois_Traite=4,(D43/4),IF(Nbr_Mois_Traite=5,(D43/5),IF(Nbr_Mois_Traite=6,(D43/6),IF(Nbr_Mois_Traite=7,(D43/7),IF(Nbr_Mois_Traite=8,(D43/8),IF(Nbr_Mois_Traite=9,(D43/9),IF(Nbr_Mois_Traite=10,(D43/10),IF(Nbr_Mois_Traite=11,(D43/11),IF(Nbr_Mois_Traite=12,(D43/12),"Non signif. "))))))))))))</f>
        <v>0</v>
      </c>
    </row>
    <row r="44" spans="1:7" ht="13.5" thickBot="1" x14ac:dyDescent="0.25">
      <c r="A44" s="59" t="s">
        <v>104</v>
      </c>
      <c r="B44" s="63">
        <f>Janvier!$C$48</f>
        <v>0</v>
      </c>
      <c r="C44" s="63">
        <f>Fevrier!$C$48</f>
        <v>0</v>
      </c>
      <c r="D44" s="74">
        <f>SUM(B44:C44)</f>
        <v>0</v>
      </c>
      <c r="E44" s="73" t="str">
        <f>IF(D44&lt;&gt;0,D44/$D$133,"0,00")</f>
        <v>0,00</v>
      </c>
      <c r="F44" s="71">
        <f>IF(Nbr_Mois_Traite=1,(D44/4),IF(Nbr_Mois_Traite=2,(D44/8),IF(Nbr_Mois_Traite=3,(D44/13),IF(Nbr_Mois_Traite=4,(D44/17),IF(Nbr_Mois_Traite=5,(D44/22),IF(Nbr_Mois_Traite=6,(D44/26),IF(Nbr_Mois_Traite=7,(D44/30),IF(Nbr_Mois_Traite=8,(D44/35),IF(Nbr_Mois_Traite=9,(D44/39),IF(Nbr_Mois_Traite=10,(D44/43),IF(Nbr_Mois_Traite=11,(D44/48),IF(Nbr_Mois_Traite=12,(D44/52),"Non signif. "))))))))))))</f>
        <v>0</v>
      </c>
      <c r="G44" s="72">
        <f>IF(Nbr_Mois_Traite=1,(D44/1),IF(Nbr_Mois_Traite=2,(D44/2),IF(Nbr_Mois_Traite=3,(D44/3),IF(Nbr_Mois_Traite=4,(D44/4),IF(Nbr_Mois_Traite=5,(D44/5),IF(Nbr_Mois_Traite=6,(D44/6),IF(Nbr_Mois_Traite=7,(D44/7),IF(Nbr_Mois_Traite=8,(D44/8),IF(Nbr_Mois_Traite=9,(D44/9),IF(Nbr_Mois_Traite=10,(D44/10),IF(Nbr_Mois_Traite=11,(D44/11),IF(Nbr_Mois_Traite=12,(D44/12),"Non signif. "))))))))))))</f>
        <v>0</v>
      </c>
    </row>
    <row r="45" spans="1:7" ht="13.5" thickBot="1" x14ac:dyDescent="0.25">
      <c r="A45" s="60" t="s">
        <v>166</v>
      </c>
      <c r="B45" s="63">
        <f>Janvier!$C$49</f>
        <v>0</v>
      </c>
      <c r="C45" s="63">
        <f>Fevrier!$C$49</f>
        <v>0</v>
      </c>
      <c r="D45" s="74">
        <f>SUM(B45:C45)</f>
        <v>0</v>
      </c>
      <c r="E45" s="73" t="str">
        <f>IF(D45&lt;&gt;0,D45/$D$133,"0,00")</f>
        <v>0,00</v>
      </c>
      <c r="F45" s="71">
        <f>IF(Nbr_Mois_Traite=1,(D45/4),IF(Nbr_Mois_Traite=2,(D45/8),IF(Nbr_Mois_Traite=3,(D45/13),IF(Nbr_Mois_Traite=4,(D45/17),IF(Nbr_Mois_Traite=5,(D45/22),IF(Nbr_Mois_Traite=6,(D45/26),IF(Nbr_Mois_Traite=7,(D45/30),IF(Nbr_Mois_Traite=8,(D45/35),IF(Nbr_Mois_Traite=9,(D45/39),IF(Nbr_Mois_Traite=10,(D45/43),IF(Nbr_Mois_Traite=11,(D45/48),IF(Nbr_Mois_Traite=12,(D45/52),"Non signif. "))))))))))))</f>
        <v>0</v>
      </c>
      <c r="G45" s="72">
        <f>IF(Nbr_Mois_Traite=1,(D45/1),IF(Nbr_Mois_Traite=2,(D45/2),IF(Nbr_Mois_Traite=3,(D45/3),IF(Nbr_Mois_Traite=4,(D45/4),IF(Nbr_Mois_Traite=5,(D45/5),IF(Nbr_Mois_Traite=6,(D45/6),IF(Nbr_Mois_Traite=7,(D45/7),IF(Nbr_Mois_Traite=8,(D45/8),IF(Nbr_Mois_Traite=9,(D45/9),IF(Nbr_Mois_Traite=10,(D45/10),IF(Nbr_Mois_Traite=11,(D45/11),IF(Nbr_Mois_Traite=12,(D45/12),"Non signif. "))))))))))))</f>
        <v>0</v>
      </c>
    </row>
    <row r="46" spans="1:7" ht="13.5" thickBot="1" x14ac:dyDescent="0.25">
      <c r="A46" s="58" t="s">
        <v>81</v>
      </c>
      <c r="B46" s="64">
        <f>SUM(B43:B45)</f>
        <v>0</v>
      </c>
      <c r="C46" s="64">
        <f>SUM(C43:C45)</f>
        <v>0</v>
      </c>
      <c r="D46" s="64">
        <f>SUM(D43:D45)</f>
        <v>0</v>
      </c>
      <c r="E46" s="70">
        <f>SUM(E43:E45)</f>
        <v>0</v>
      </c>
      <c r="F46" s="16">
        <f>IF(Nbr_Mois_Traite=1,(D46/4),IF(Nbr_Mois_Traite=2,(D46/8),IF(Nbr_Mois_Traite=3,(D46/13),IF(Nbr_Mois_Traite=4,(D46/17),IF(Nbr_Mois_Traite=5,(D46/22),IF(Nbr_Mois_Traite=6,(D46/26),IF(Nbr_Mois_Traite=7,(D46/30),IF(Nbr_Mois_Traite=8,(D46/35),IF(Nbr_Mois_Traite=9,(D46/39),IF(Nbr_Mois_Traite=10,(D46/43),IF(Nbr_Mois_Traite=11,(D46/48),IF(Nbr_Mois_Traite=12,(D46/52),"Non signif. "))))))))))))</f>
        <v>0</v>
      </c>
      <c r="G46" s="16">
        <f>IF(Nbr_Mois_Traite=1,(D46/1),IF(Nbr_Mois_Traite=2,(D46/2),IF(Nbr_Mois_Traite=3,(D46/3),IF(Nbr_Mois_Traite=4,(D46/4),IF(Nbr_Mois_Traite=5,(D46/5),IF(Nbr_Mois_Traite=6,(D46/6),IF(Nbr_Mois_Traite=7,(D46/7),IF(Nbr_Mois_Traite=8,(D46/8),IF(Nbr_Mois_Traite=9,(D46/9),IF(Nbr_Mois_Traite=10,(D46/10),IF(Nbr_Mois_Traite=11,(D46/11),IF(Nbr_Mois_Traite=12,(D46/12),"Non signif. "))))))))))))</f>
        <v>0</v>
      </c>
    </row>
    <row r="47" spans="1:7" ht="13.5" thickBot="1" x14ac:dyDescent="0.25">
      <c r="A47" s="80" t="s">
        <v>14</v>
      </c>
      <c r="B47" s="81"/>
      <c r="C47" s="81"/>
      <c r="D47" s="81"/>
      <c r="E47" s="81"/>
      <c r="F47" s="81"/>
      <c r="G47" s="82"/>
    </row>
    <row r="48" spans="1:7" ht="13.5" thickBot="1" x14ac:dyDescent="0.25">
      <c r="A48" s="59" t="s">
        <v>134</v>
      </c>
      <c r="B48" s="63">
        <f>Janvier!$C$52</f>
        <v>0</v>
      </c>
      <c r="C48" s="63">
        <f>Fevrier!$C$52</f>
        <v>0</v>
      </c>
      <c r="D48" s="74">
        <f>SUM(B48:C48)</f>
        <v>0</v>
      </c>
      <c r="E48" s="73" t="str">
        <f>IF(D48&lt;&gt;0,D48/$D$133,"0,00")</f>
        <v>0,00</v>
      </c>
      <c r="F48" s="71">
        <f t="shared" ref="F48:F53" si="8">IF(Nbr_Mois_Traite=1,(D48/4),IF(Nbr_Mois_Traite=2,(D48/8),IF(Nbr_Mois_Traite=3,(D48/13),IF(Nbr_Mois_Traite=4,(D48/17),IF(Nbr_Mois_Traite=5,(D48/22),IF(Nbr_Mois_Traite=6,(D48/26),IF(Nbr_Mois_Traite=7,(D48/30),IF(Nbr_Mois_Traite=8,(D48/35),IF(Nbr_Mois_Traite=9,(D48/39),IF(Nbr_Mois_Traite=10,(D48/43),IF(Nbr_Mois_Traite=11,(D48/48),IF(Nbr_Mois_Traite=12,(D48/52),"Non signif. "))))))))))))</f>
        <v>0</v>
      </c>
      <c r="G48" s="72">
        <f t="shared" ref="G48:G53" si="9">IF(Nbr_Mois_Traite=1,(D48/1),IF(Nbr_Mois_Traite=2,(D48/2),IF(Nbr_Mois_Traite=3,(D48/3),IF(Nbr_Mois_Traite=4,(D48/4),IF(Nbr_Mois_Traite=5,(D48/5),IF(Nbr_Mois_Traite=6,(D48/6),IF(Nbr_Mois_Traite=7,(D48/7),IF(Nbr_Mois_Traite=8,(D48/8),IF(Nbr_Mois_Traite=9,(D48/9),IF(Nbr_Mois_Traite=10,(D48/10),IF(Nbr_Mois_Traite=11,(D48/11),IF(Nbr_Mois_Traite=12,(D48/12),"Non signif. "))))))))))))</f>
        <v>0</v>
      </c>
    </row>
    <row r="49" spans="1:7" ht="13.5" thickBot="1" x14ac:dyDescent="0.25">
      <c r="A49" s="59" t="s">
        <v>13</v>
      </c>
      <c r="B49" s="63">
        <f>Janvier!$C$53</f>
        <v>0</v>
      </c>
      <c r="C49" s="63">
        <f>Fevrier!$C$53</f>
        <v>0</v>
      </c>
      <c r="D49" s="74">
        <f>SUM(B49:C49)</f>
        <v>0</v>
      </c>
      <c r="E49" s="73" t="str">
        <f>IF(D49&lt;&gt;0,D49/$D$133,"0,00")</f>
        <v>0,00</v>
      </c>
      <c r="F49" s="71">
        <f t="shared" si="8"/>
        <v>0</v>
      </c>
      <c r="G49" s="72">
        <f t="shared" si="9"/>
        <v>0</v>
      </c>
    </row>
    <row r="50" spans="1:7" ht="13.5" thickBot="1" x14ac:dyDescent="0.25">
      <c r="A50" s="59" t="s">
        <v>15</v>
      </c>
      <c r="B50" s="63">
        <f>Janvier!$C$54</f>
        <v>120</v>
      </c>
      <c r="C50" s="63">
        <f>Fevrier!$C$54</f>
        <v>0</v>
      </c>
      <c r="D50" s="74">
        <f>SUM(B50:C50)</f>
        <v>120</v>
      </c>
      <c r="E50" s="73">
        <f>IF(D50&lt;&gt;0,D50/$D$133,"0,00")</f>
        <v>8.3740404745289598E-2</v>
      </c>
      <c r="F50" s="71">
        <f t="shared" si="8"/>
        <v>15</v>
      </c>
      <c r="G50" s="72">
        <f t="shared" si="9"/>
        <v>60</v>
      </c>
    </row>
    <row r="51" spans="1:7" ht="13.5" thickBot="1" x14ac:dyDescent="0.25">
      <c r="A51" s="60" t="s">
        <v>164</v>
      </c>
      <c r="B51" s="63">
        <f>Janvier!$C$55</f>
        <v>0</v>
      </c>
      <c r="C51" s="63">
        <f>Fevrier!$C$55</f>
        <v>0</v>
      </c>
      <c r="D51" s="74">
        <f>SUM(B51:C51)</f>
        <v>0</v>
      </c>
      <c r="E51" s="73" t="str">
        <f>IF(D51&lt;&gt;0,D51/$D$133,"0,00")</f>
        <v>0,00</v>
      </c>
      <c r="F51" s="71">
        <f t="shared" si="8"/>
        <v>0</v>
      </c>
      <c r="G51" s="72">
        <f t="shared" si="9"/>
        <v>0</v>
      </c>
    </row>
    <row r="52" spans="1:7" ht="13.5" thickBot="1" x14ac:dyDescent="0.25">
      <c r="A52" s="59" t="s">
        <v>165</v>
      </c>
      <c r="B52" s="63">
        <f>Janvier!$C$56</f>
        <v>0</v>
      </c>
      <c r="C52" s="63">
        <f>Fevrier!$C$56</f>
        <v>0</v>
      </c>
      <c r="D52" s="74">
        <f>SUM(B52:C52)</f>
        <v>0</v>
      </c>
      <c r="E52" s="73" t="str">
        <f>IF(D52&lt;&gt;0,D52/$D$133,"0,00")</f>
        <v>0,00</v>
      </c>
      <c r="F52" s="71">
        <f t="shared" si="8"/>
        <v>0</v>
      </c>
      <c r="G52" s="72">
        <f t="shared" si="9"/>
        <v>0</v>
      </c>
    </row>
    <row r="53" spans="1:7" ht="13.5" thickBot="1" x14ac:dyDescent="0.25">
      <c r="A53" s="5" t="s">
        <v>54</v>
      </c>
      <c r="B53" s="11">
        <f>SUM(B48:B52)</f>
        <v>120</v>
      </c>
      <c r="C53" s="11">
        <f>SUM(C48:C52)</f>
        <v>0</v>
      </c>
      <c r="D53" s="11">
        <f>SUM(D48:D52)</f>
        <v>120</v>
      </c>
      <c r="E53" s="68">
        <f>SUM(E48:E52)</f>
        <v>8.3740404745289598E-2</v>
      </c>
      <c r="F53" s="16">
        <f t="shared" si="8"/>
        <v>15</v>
      </c>
      <c r="G53" s="16">
        <f t="shared" si="9"/>
        <v>60</v>
      </c>
    </row>
    <row r="54" spans="1:7" ht="13.5" thickBot="1" x14ac:dyDescent="0.25">
      <c r="A54" s="80" t="s">
        <v>23</v>
      </c>
      <c r="B54" s="81"/>
      <c r="C54" s="81"/>
      <c r="D54" s="81"/>
      <c r="E54" s="81"/>
      <c r="F54" s="81"/>
      <c r="G54" s="82"/>
    </row>
    <row r="55" spans="1:7" ht="13.5" thickBot="1" x14ac:dyDescent="0.25">
      <c r="A55" s="59" t="s">
        <v>136</v>
      </c>
      <c r="B55" s="63">
        <f>Janvier!$C$59</f>
        <v>0</v>
      </c>
      <c r="C55" s="63">
        <f>Fevrier!$C$59</f>
        <v>0</v>
      </c>
      <c r="D55" s="74">
        <f>SUM(B55:C55)</f>
        <v>0</v>
      </c>
      <c r="E55" s="73" t="str">
        <f>IF(D55&lt;&gt;0,D55/$D$133,"0,00")</f>
        <v>0,00</v>
      </c>
      <c r="F55" s="71">
        <f>IF(Nbr_Mois_Traite=1,(D55/4),IF(Nbr_Mois_Traite=2,(D55/8),IF(Nbr_Mois_Traite=3,(D55/13),IF(Nbr_Mois_Traite=4,(D55/17),IF(Nbr_Mois_Traite=5,(D55/22),IF(Nbr_Mois_Traite=6,(D55/26),IF(Nbr_Mois_Traite=7,(D55/30),IF(Nbr_Mois_Traite=8,(D55/35),IF(Nbr_Mois_Traite=9,(D55/39),IF(Nbr_Mois_Traite=10,(D55/43),IF(Nbr_Mois_Traite=11,(D55/48),IF(Nbr_Mois_Traite=12,(D55/52),"Non signif. "))))))))))))</f>
        <v>0</v>
      </c>
      <c r="G55" s="72">
        <f>IF(Nbr_Mois_Traite=1,(D55/1),IF(Nbr_Mois_Traite=2,(D55/2),IF(Nbr_Mois_Traite=3,(D55/3),IF(Nbr_Mois_Traite=4,(D55/4),IF(Nbr_Mois_Traite=5,(D55/5),IF(Nbr_Mois_Traite=6,(D55/6),IF(Nbr_Mois_Traite=7,(D55/7),IF(Nbr_Mois_Traite=8,(D55/8),IF(Nbr_Mois_Traite=9,(D55/9),IF(Nbr_Mois_Traite=10,(D55/10),IF(Nbr_Mois_Traite=11,(D55/11),IF(Nbr_Mois_Traite=12,(D55/12),"Non signif. "))))))))))))</f>
        <v>0</v>
      </c>
    </row>
    <row r="56" spans="1:7" ht="13.5" thickBot="1" x14ac:dyDescent="0.25">
      <c r="A56" s="59" t="s">
        <v>7</v>
      </c>
      <c r="B56" s="63">
        <f>Janvier!$C$60</f>
        <v>0</v>
      </c>
      <c r="C56" s="63">
        <f>Fevrier!$C$60</f>
        <v>0</v>
      </c>
      <c r="D56" s="74">
        <f>SUM(B56:C56)</f>
        <v>0</v>
      </c>
      <c r="E56" s="73" t="str">
        <f>IF(D56&lt;&gt;0,D56/$D$133,"0,00")</f>
        <v>0,00</v>
      </c>
      <c r="F56" s="71">
        <f>IF(Nbr_Mois_Traite=1,(D56/4),IF(Nbr_Mois_Traite=2,(D56/8),IF(Nbr_Mois_Traite=3,(D56/13),IF(Nbr_Mois_Traite=4,(D56/17),IF(Nbr_Mois_Traite=5,(D56/22),IF(Nbr_Mois_Traite=6,(D56/26),IF(Nbr_Mois_Traite=7,(D56/30),IF(Nbr_Mois_Traite=8,(D56/35),IF(Nbr_Mois_Traite=9,(D56/39),IF(Nbr_Mois_Traite=10,(D56/43),IF(Nbr_Mois_Traite=11,(D56/48),IF(Nbr_Mois_Traite=12,(D56/52),"Non signif. "))))))))))))</f>
        <v>0</v>
      </c>
      <c r="G56" s="72">
        <f>IF(Nbr_Mois_Traite=1,(D56/1),IF(Nbr_Mois_Traite=2,(D56/2),IF(Nbr_Mois_Traite=3,(D56/3),IF(Nbr_Mois_Traite=4,(D56/4),IF(Nbr_Mois_Traite=5,(D56/5),IF(Nbr_Mois_Traite=6,(D56/6),IF(Nbr_Mois_Traite=7,(D56/7),IF(Nbr_Mois_Traite=8,(D56/8),IF(Nbr_Mois_Traite=9,(D56/9),IF(Nbr_Mois_Traite=10,(D56/10),IF(Nbr_Mois_Traite=11,(D56/11),IF(Nbr_Mois_Traite=12,(D56/12),"Non signif. "))))))))))))</f>
        <v>0</v>
      </c>
    </row>
    <row r="57" spans="1:7" ht="13.5" thickBot="1" x14ac:dyDescent="0.25">
      <c r="A57" s="5" t="s">
        <v>55</v>
      </c>
      <c r="B57" s="11">
        <f>SUM(B55:B56)</f>
        <v>0</v>
      </c>
      <c r="C57" s="11">
        <f>SUM(C55:C56)</f>
        <v>0</v>
      </c>
      <c r="D57" s="11">
        <f>SUM(D55:D56)</f>
        <v>0</v>
      </c>
      <c r="E57" s="68">
        <f>SUM(E55:E56)</f>
        <v>0</v>
      </c>
      <c r="F57" s="16">
        <f>IF(Nbr_Mois_Traite=1,(D57/4),IF(Nbr_Mois_Traite=2,(D57/8),IF(Nbr_Mois_Traite=3,(D57/13),IF(Nbr_Mois_Traite=4,(D57/17),IF(Nbr_Mois_Traite=5,(D57/22),IF(Nbr_Mois_Traite=6,(D57/26),IF(Nbr_Mois_Traite=7,(D57/30),IF(Nbr_Mois_Traite=8,(D57/35),IF(Nbr_Mois_Traite=9,(D57/39),IF(Nbr_Mois_Traite=10,(D57/43),IF(Nbr_Mois_Traite=11,(D57/48),IF(Nbr_Mois_Traite=12,(D57/52),"Non signif. "))))))))))))</f>
        <v>0</v>
      </c>
      <c r="G57" s="16">
        <f>IF(Nbr_Mois_Traite=1,(D57/1),IF(Nbr_Mois_Traite=2,(D57/2),IF(Nbr_Mois_Traite=3,(D57/3),IF(Nbr_Mois_Traite=4,(D57/4),IF(Nbr_Mois_Traite=5,(D57/5),IF(Nbr_Mois_Traite=6,(D57/6),IF(Nbr_Mois_Traite=7,(D57/7),IF(Nbr_Mois_Traite=8,(D57/8),IF(Nbr_Mois_Traite=9,(D57/9),IF(Nbr_Mois_Traite=10,(D57/10),IF(Nbr_Mois_Traite=11,(D57/11),IF(Nbr_Mois_Traite=12,(D57/12),"Non signif. "))))))))))))</f>
        <v>0</v>
      </c>
    </row>
    <row r="58" spans="1:7" ht="13.5" thickBot="1" x14ac:dyDescent="0.25">
      <c r="A58" s="80" t="s">
        <v>29</v>
      </c>
      <c r="B58" s="81"/>
      <c r="C58" s="81"/>
      <c r="D58" s="81"/>
      <c r="E58" s="81"/>
      <c r="F58" s="81"/>
      <c r="G58" s="82"/>
    </row>
    <row r="59" spans="1:7" ht="13.5" thickBot="1" x14ac:dyDescent="0.25">
      <c r="A59" s="59" t="s">
        <v>137</v>
      </c>
      <c r="B59" s="12">
        <f>Janvier!$C$63</f>
        <v>0</v>
      </c>
      <c r="C59" s="12">
        <f>Fevrier!$C$63</f>
        <v>0</v>
      </c>
      <c r="D59" s="74">
        <f>SUM(B59:C59)</f>
        <v>0</v>
      </c>
      <c r="E59" s="73" t="str">
        <f>IF(D59&lt;&gt;0,D59/$D$133,"0,00")</f>
        <v>0,00</v>
      </c>
      <c r="F59" s="71">
        <f>IF(Nbr_Mois_Traite=1,(D59/4),IF(Nbr_Mois_Traite=2,(D59/8),IF(Nbr_Mois_Traite=3,(D59/13),IF(Nbr_Mois_Traite=4,(D59/17),IF(Nbr_Mois_Traite=5,(D59/22),IF(Nbr_Mois_Traite=6,(D59/26),IF(Nbr_Mois_Traite=7,(D59/30),IF(Nbr_Mois_Traite=8,(D59/35),IF(Nbr_Mois_Traite=9,(D59/39),IF(Nbr_Mois_Traite=10,(D59/43),IF(Nbr_Mois_Traite=11,(D59/48),IF(Nbr_Mois_Traite=12,(D59/52),"Non signif. "))))))))))))</f>
        <v>0</v>
      </c>
      <c r="G59" s="72">
        <f>IF(Nbr_Mois_Traite=1,(D59/1),IF(Nbr_Mois_Traite=2,(D59/2),IF(Nbr_Mois_Traite=3,(D59/3),IF(Nbr_Mois_Traite=4,(D59/4),IF(Nbr_Mois_Traite=5,(D59/5),IF(Nbr_Mois_Traite=6,(D59/6),IF(Nbr_Mois_Traite=7,(D59/7),IF(Nbr_Mois_Traite=8,(D59/8),IF(Nbr_Mois_Traite=9,(D59/9),IF(Nbr_Mois_Traite=10,(D59/10),IF(Nbr_Mois_Traite=11,(D59/11),IF(Nbr_Mois_Traite=12,(D59/12),"Non signif. "))))))))))))</f>
        <v>0</v>
      </c>
    </row>
    <row r="60" spans="1:7" ht="13.5" thickBot="1" x14ac:dyDescent="0.25">
      <c r="A60" s="59" t="s">
        <v>129</v>
      </c>
      <c r="B60" s="12">
        <f>Janvier!$C$64</f>
        <v>0</v>
      </c>
      <c r="C60" s="12">
        <f>Fevrier!$C$64</f>
        <v>0</v>
      </c>
      <c r="D60" s="74">
        <f>SUM(B60:C60)</f>
        <v>0</v>
      </c>
      <c r="E60" s="73" t="str">
        <f>IF(D60&lt;&gt;0,D60/$D$133,"0,00")</f>
        <v>0,00</v>
      </c>
      <c r="F60" s="71">
        <f>IF(Nbr_Mois_Traite=1,(D60/4),IF(Nbr_Mois_Traite=2,(D60/8),IF(Nbr_Mois_Traite=3,(D60/13),IF(Nbr_Mois_Traite=4,(D60/17),IF(Nbr_Mois_Traite=5,(D60/22),IF(Nbr_Mois_Traite=6,(D60/26),IF(Nbr_Mois_Traite=7,(D60/30),IF(Nbr_Mois_Traite=8,(D60/35),IF(Nbr_Mois_Traite=9,(D60/39),IF(Nbr_Mois_Traite=10,(D60/43),IF(Nbr_Mois_Traite=11,(D60/48),IF(Nbr_Mois_Traite=12,(D60/52),"Non signif. "))))))))))))</f>
        <v>0</v>
      </c>
      <c r="G60" s="72">
        <f>IF(Nbr_Mois_Traite=1,(D60/1),IF(Nbr_Mois_Traite=2,(D60/2),IF(Nbr_Mois_Traite=3,(D60/3),IF(Nbr_Mois_Traite=4,(D60/4),IF(Nbr_Mois_Traite=5,(D60/5),IF(Nbr_Mois_Traite=6,(D60/6),IF(Nbr_Mois_Traite=7,(D60/7),IF(Nbr_Mois_Traite=8,(D60/8),IF(Nbr_Mois_Traite=9,(D60/9),IF(Nbr_Mois_Traite=10,(D60/10),IF(Nbr_Mois_Traite=11,(D60/11),IF(Nbr_Mois_Traite=12,(D60/12),"Non signif. "))))))))))))</f>
        <v>0</v>
      </c>
    </row>
    <row r="61" spans="1:7" ht="13.5" thickBot="1" x14ac:dyDescent="0.25">
      <c r="A61" s="59" t="s">
        <v>40</v>
      </c>
      <c r="B61" s="12">
        <f>Janvier!$C$65</f>
        <v>0</v>
      </c>
      <c r="C61" s="12">
        <f>Fevrier!$C$65</f>
        <v>0</v>
      </c>
      <c r="D61" s="74">
        <f>SUM(B61:C61)</f>
        <v>0</v>
      </c>
      <c r="E61" s="73" t="str">
        <f>IF(D61&lt;&gt;0,D61/$D$133,"0,00")</f>
        <v>0,00</v>
      </c>
      <c r="F61" s="71">
        <f>IF(Nbr_Mois_Traite=1,(D61/4),IF(Nbr_Mois_Traite=2,(D61/8),IF(Nbr_Mois_Traite=3,(D61/13),IF(Nbr_Mois_Traite=4,(D61/17),IF(Nbr_Mois_Traite=5,(D61/22),IF(Nbr_Mois_Traite=6,(D61/26),IF(Nbr_Mois_Traite=7,(D61/30),IF(Nbr_Mois_Traite=8,(D61/35),IF(Nbr_Mois_Traite=9,(D61/39),IF(Nbr_Mois_Traite=10,(D61/43),IF(Nbr_Mois_Traite=11,(D61/48),IF(Nbr_Mois_Traite=12,(D61/52),"Non signif. "))))))))))))</f>
        <v>0</v>
      </c>
      <c r="G61" s="72">
        <f>IF(Nbr_Mois_Traite=1,(D61/1),IF(Nbr_Mois_Traite=2,(D61/2),IF(Nbr_Mois_Traite=3,(D61/3),IF(Nbr_Mois_Traite=4,(D61/4),IF(Nbr_Mois_Traite=5,(D61/5),IF(Nbr_Mois_Traite=6,(D61/6),IF(Nbr_Mois_Traite=7,(D61/7),IF(Nbr_Mois_Traite=8,(D61/8),IF(Nbr_Mois_Traite=9,(D61/9),IF(Nbr_Mois_Traite=10,(D61/10),IF(Nbr_Mois_Traite=11,(D61/11),IF(Nbr_Mois_Traite=12,(D61/12),"Non signif. "))))))))))))</f>
        <v>0</v>
      </c>
    </row>
    <row r="62" spans="1:7" ht="13.5" thickBot="1" x14ac:dyDescent="0.25">
      <c r="A62" s="5" t="s">
        <v>57</v>
      </c>
      <c r="B62" s="11">
        <f>SUM(B59:B61)</f>
        <v>0</v>
      </c>
      <c r="C62" s="11">
        <f>SUM(C59:C61)</f>
        <v>0</v>
      </c>
      <c r="D62" s="11">
        <f>SUM(D59:D61)</f>
        <v>0</v>
      </c>
      <c r="E62" s="68">
        <f>SUM(E59:E61)</f>
        <v>0</v>
      </c>
      <c r="F62" s="16">
        <f>IF(Nbr_Mois_Traite=1,(D62/4),IF(Nbr_Mois_Traite=2,(D62/8),IF(Nbr_Mois_Traite=3,(D62/13),IF(Nbr_Mois_Traite=4,(D62/17),IF(Nbr_Mois_Traite=5,(D62/22),IF(Nbr_Mois_Traite=6,(D62/26),IF(Nbr_Mois_Traite=7,(D62/30),IF(Nbr_Mois_Traite=8,(D62/35),IF(Nbr_Mois_Traite=9,(D62/39),IF(Nbr_Mois_Traite=10,(D62/43),IF(Nbr_Mois_Traite=11,(D62/48),IF(Nbr_Mois_Traite=12,(D62/52),"Non signif. "))))))))))))</f>
        <v>0</v>
      </c>
      <c r="G62" s="16">
        <f>IF(Nbr_Mois_Traite=1,(D62/1),IF(Nbr_Mois_Traite=2,(D62/2),IF(Nbr_Mois_Traite=3,(D62/3),IF(Nbr_Mois_Traite=4,(D62/4),IF(Nbr_Mois_Traite=5,(D62/5),IF(Nbr_Mois_Traite=6,(D62/6),IF(Nbr_Mois_Traite=7,(D62/7),IF(Nbr_Mois_Traite=8,(D62/8),IF(Nbr_Mois_Traite=9,(D62/9),IF(Nbr_Mois_Traite=10,(D62/10),IF(Nbr_Mois_Traite=11,(D62/11),IF(Nbr_Mois_Traite=12,(D62/12),"Non signif. "))))))))))))</f>
        <v>0</v>
      </c>
    </row>
    <row r="63" spans="1:7" ht="13.5" thickBot="1" x14ac:dyDescent="0.25">
      <c r="A63" s="83" t="s">
        <v>16</v>
      </c>
      <c r="B63" s="84"/>
      <c r="C63" s="84"/>
      <c r="D63" s="84"/>
      <c r="E63" s="84"/>
      <c r="F63" s="84"/>
      <c r="G63" s="85"/>
    </row>
    <row r="64" spans="1:7" ht="13.5" thickBot="1" x14ac:dyDescent="0.25">
      <c r="A64" s="59" t="s">
        <v>78</v>
      </c>
      <c r="B64" s="10">
        <f>Janvier!$C$68</f>
        <v>0</v>
      </c>
      <c r="C64" s="10">
        <f>Fevrier!$C$68</f>
        <v>0</v>
      </c>
      <c r="D64" s="74">
        <f t="shared" ref="D64:D71" si="10">SUM(B64:C64)</f>
        <v>0</v>
      </c>
      <c r="E64" s="73" t="str">
        <f t="shared" ref="E64:E71" si="11">IF(D64&lt;&gt;0,D64/$D$133,"0,00")</f>
        <v>0,00</v>
      </c>
      <c r="F64" s="71">
        <f>IF(Nbr_Mois_Traite=1,(D64/4),IF(Nbr_Mois_Traite=2,(D64/8),IF(Nbr_Mois_Traite=3,(D64/13),IF(Nbr_Mois_Traite=4,(D64/17),IF(Nbr_Mois_Traite=5,(D64/22),IF(Nbr_Mois_Traite=6,(D64/26),IF(Nbr_Mois_Traite=7,(D64/30),IF(Nbr_Mois_Traite=8,(D64/35),IF(Nbr_Mois_Traite=9,(D64/39),IF(Nbr_Mois_Traite=10,(D64/43),IF(Nbr_Mois_Traite=11,(D64/48),IF(Nbr_Mois_Traite=12,(D64/52),"Non signif. "))))))))))))</f>
        <v>0</v>
      </c>
      <c r="G64" s="72">
        <f>IF(Nbr_Mois_Traite=1,(D64/1),IF(Nbr_Mois_Traite=2,(D64/2),IF(Nbr_Mois_Traite=3,(D64/3),IF(Nbr_Mois_Traite=4,(D64/4),IF(Nbr_Mois_Traite=5,(D64/5),IF(Nbr_Mois_Traite=6,(D64/6),IF(Nbr_Mois_Traite=7,(D64/7),IF(Nbr_Mois_Traite=8,(D64/8),IF(Nbr_Mois_Traite=9,(D64/9),IF(Nbr_Mois_Traite=10,(D64/10),IF(Nbr_Mois_Traite=11,(D64/11),IF(Nbr_Mois_Traite=12,(D64/12),"Non signif. "))))))))))))</f>
        <v>0</v>
      </c>
    </row>
    <row r="65" spans="1:7" ht="13.5" thickBot="1" x14ac:dyDescent="0.25">
      <c r="A65" s="59" t="s">
        <v>211</v>
      </c>
      <c r="B65" s="10">
        <f>Janvier!$C$69</f>
        <v>0</v>
      </c>
      <c r="C65" s="10">
        <f>Fevrier!$C$69</f>
        <v>0</v>
      </c>
      <c r="D65" s="74">
        <f t="shared" si="10"/>
        <v>0</v>
      </c>
      <c r="E65" s="73" t="str">
        <f t="shared" si="11"/>
        <v>0,00</v>
      </c>
      <c r="F65" s="71">
        <f>IF(Nbr_Mois_Traite=1,(D65/4),IF(Nbr_Mois_Traite=2,(D65/8),IF(Nbr_Mois_Traite=3,(D65/13),IF(Nbr_Mois_Traite=4,(D65/17),IF(Nbr_Mois_Traite=5,(D65/22),IF(Nbr_Mois_Traite=6,(D65/26),IF(Nbr_Mois_Traite=7,(D65/30),IF(Nbr_Mois_Traite=8,(D65/35),IF(Nbr_Mois_Traite=9,(D65/39),IF(Nbr_Mois_Traite=10,(D65/43),IF(Nbr_Mois_Traite=11,(D65/48),IF(Nbr_Mois_Traite=12,(D65/52),"Non signif. "))))))))))))</f>
        <v>0</v>
      </c>
      <c r="G65" s="72">
        <f>IF(Nbr_Mois_Traite=1,(D65/1),IF(Nbr_Mois_Traite=2,(D65/2),IF(Nbr_Mois_Traite=3,(D65/3),IF(Nbr_Mois_Traite=4,(D65/4),IF(Nbr_Mois_Traite=5,(D65/5),IF(Nbr_Mois_Traite=6,(D65/6),IF(Nbr_Mois_Traite=7,(D65/7),IF(Nbr_Mois_Traite=8,(D65/8),IF(Nbr_Mois_Traite=9,(D65/9),IF(Nbr_Mois_Traite=10,(D65/10),IF(Nbr_Mois_Traite=11,(D65/11),IF(Nbr_Mois_Traite=12,(D65/12),"Non signif. "))))))))))))</f>
        <v>0</v>
      </c>
    </row>
    <row r="66" spans="1:7" ht="13.5" thickBot="1" x14ac:dyDescent="0.25">
      <c r="A66" s="59" t="s">
        <v>167</v>
      </c>
      <c r="B66" s="10">
        <f>Janvier!$C$70</f>
        <v>0</v>
      </c>
      <c r="C66" s="10">
        <f>Fevrier!$C$70</f>
        <v>0</v>
      </c>
      <c r="D66" s="74">
        <f t="shared" si="10"/>
        <v>0</v>
      </c>
      <c r="E66" s="73" t="str">
        <f t="shared" si="11"/>
        <v>0,00</v>
      </c>
      <c r="F66" s="71">
        <f>IF(Nbr_Mois_Traite=1,(D66/4),IF(Nbr_Mois_Traite=2,(D66/8),IF(Nbr_Mois_Traite=3,(D66/13),IF(Nbr_Mois_Traite=4,(D66/17),IF(Nbr_Mois_Traite=5,(D66/22),IF(Nbr_Mois_Traite=6,(D66/26),IF(Nbr_Mois_Traite=7,(D66/30),IF(Nbr_Mois_Traite=8,(D66/35),IF(Nbr_Mois_Traite=9,(D66/39),IF(Nbr_Mois_Traite=10,(D66/43),IF(Nbr_Mois_Traite=11,(D66/48),IF(Nbr_Mois_Traite=12,(D66/52),"Non signif. "))))))))))))</f>
        <v>0</v>
      </c>
      <c r="G66" s="72">
        <f>IF(Nbr_Mois_Traite=1,(D66/1),IF(Nbr_Mois_Traite=2,(D66/2),IF(Nbr_Mois_Traite=3,(D66/3),IF(Nbr_Mois_Traite=4,(D66/4),IF(Nbr_Mois_Traite=5,(D66/5),IF(Nbr_Mois_Traite=6,(D66/6),IF(Nbr_Mois_Traite=7,(D66/7),IF(Nbr_Mois_Traite=8,(D66/8),IF(Nbr_Mois_Traite=9,(D66/9),IF(Nbr_Mois_Traite=10,(D66/10),IF(Nbr_Mois_Traite=11,(D66/11),IF(Nbr_Mois_Traite=12,(D66/12),"Non signif. "))))))))))))</f>
        <v>0</v>
      </c>
    </row>
    <row r="67" spans="1:7" ht="13.5" thickBot="1" x14ac:dyDescent="0.25">
      <c r="A67" s="60" t="s">
        <v>168</v>
      </c>
      <c r="B67" s="10">
        <f>Janvier!$C$71</f>
        <v>0</v>
      </c>
      <c r="C67" s="10">
        <f>Fevrier!$C$71</f>
        <v>0</v>
      </c>
      <c r="D67" s="74">
        <f t="shared" si="10"/>
        <v>0</v>
      </c>
      <c r="E67" s="73" t="str">
        <f t="shared" si="11"/>
        <v>0,00</v>
      </c>
      <c r="F67" s="71">
        <f t="shared" ref="F67:F72" si="12">IF(Nbr_Mois_Traite=1,(D67/4),IF(Nbr_Mois_Traite=2,(D67/8),IF(Nbr_Mois_Traite=3,(D67/13),IF(Nbr_Mois_Traite=4,(D67/17),IF(Nbr_Mois_Traite=5,(D67/22),IF(Nbr_Mois_Traite=6,(D67/26),IF(Nbr_Mois_Traite=7,(D67/30),IF(Nbr_Mois_Traite=8,(D67/35),IF(Nbr_Mois_Traite=9,(D67/39),IF(Nbr_Mois_Traite=10,(D67/43),IF(Nbr_Mois_Traite=11,(D67/48),IF(Nbr_Mois_Traite=12,(D67/52),"Non signif. "))))))))))))</f>
        <v>0</v>
      </c>
      <c r="G67" s="72">
        <f t="shared" ref="G67:G72" si="13">IF(Nbr_Mois_Traite=1,(D67/1),IF(Nbr_Mois_Traite=2,(D67/2),IF(Nbr_Mois_Traite=3,(D67/3),IF(Nbr_Mois_Traite=4,(D67/4),IF(Nbr_Mois_Traite=5,(D67/5),IF(Nbr_Mois_Traite=6,(D67/6),IF(Nbr_Mois_Traite=7,(D67/7),IF(Nbr_Mois_Traite=8,(D67/8),IF(Nbr_Mois_Traite=9,(D67/9),IF(Nbr_Mois_Traite=10,(D67/10),IF(Nbr_Mois_Traite=11,(D67/11),IF(Nbr_Mois_Traite=12,(D67/12),"Non signif. "))))))))))))</f>
        <v>0</v>
      </c>
    </row>
    <row r="68" spans="1:7" ht="13.5" thickBot="1" x14ac:dyDescent="0.25">
      <c r="A68" s="60" t="s">
        <v>169</v>
      </c>
      <c r="B68" s="10">
        <f>Janvier!$C$72</f>
        <v>0</v>
      </c>
      <c r="C68" s="10">
        <f>Fevrier!$C$72</f>
        <v>0</v>
      </c>
      <c r="D68" s="74">
        <f t="shared" si="10"/>
        <v>0</v>
      </c>
      <c r="E68" s="73" t="str">
        <f t="shared" si="11"/>
        <v>0,00</v>
      </c>
      <c r="F68" s="71">
        <f t="shared" si="12"/>
        <v>0</v>
      </c>
      <c r="G68" s="72">
        <f t="shared" si="13"/>
        <v>0</v>
      </c>
    </row>
    <row r="69" spans="1:7" ht="13.5" thickBot="1" x14ac:dyDescent="0.25">
      <c r="A69" s="59" t="s">
        <v>130</v>
      </c>
      <c r="B69" s="10">
        <f>Janvier!$C$73</f>
        <v>0</v>
      </c>
      <c r="C69" s="10">
        <f>Fevrier!$C$73</f>
        <v>0</v>
      </c>
      <c r="D69" s="74">
        <f t="shared" si="10"/>
        <v>0</v>
      </c>
      <c r="E69" s="73" t="str">
        <f t="shared" si="11"/>
        <v>0,00</v>
      </c>
      <c r="F69" s="71">
        <f t="shared" si="12"/>
        <v>0</v>
      </c>
      <c r="G69" s="72">
        <f t="shared" si="13"/>
        <v>0</v>
      </c>
    </row>
    <row r="70" spans="1:7" ht="13.5" thickBot="1" x14ac:dyDescent="0.25">
      <c r="A70" s="59" t="s">
        <v>27</v>
      </c>
      <c r="B70" s="10">
        <f>Janvier!$C$74</f>
        <v>0</v>
      </c>
      <c r="C70" s="10">
        <f>Fevrier!$C$74</f>
        <v>0</v>
      </c>
      <c r="D70" s="74">
        <f t="shared" si="10"/>
        <v>0</v>
      </c>
      <c r="E70" s="73" t="str">
        <f t="shared" si="11"/>
        <v>0,00</v>
      </c>
      <c r="F70" s="71">
        <f t="shared" si="12"/>
        <v>0</v>
      </c>
      <c r="G70" s="72">
        <f t="shared" si="13"/>
        <v>0</v>
      </c>
    </row>
    <row r="71" spans="1:7" ht="13.5" thickBot="1" x14ac:dyDescent="0.25">
      <c r="A71" s="59" t="s">
        <v>221</v>
      </c>
      <c r="B71" s="10">
        <f>Janvier!$C$75</f>
        <v>0</v>
      </c>
      <c r="C71" s="10">
        <f>Fevrier!$C$75</f>
        <v>0</v>
      </c>
      <c r="D71" s="74">
        <f t="shared" si="10"/>
        <v>0</v>
      </c>
      <c r="E71" s="73" t="str">
        <f t="shared" si="11"/>
        <v>0,00</v>
      </c>
      <c r="F71" s="71">
        <f t="shared" si="12"/>
        <v>0</v>
      </c>
      <c r="G71" s="72">
        <f t="shared" si="13"/>
        <v>0</v>
      </c>
    </row>
    <row r="72" spans="1:7" ht="13.5" thickBot="1" x14ac:dyDescent="0.25">
      <c r="A72" s="5" t="s">
        <v>56</v>
      </c>
      <c r="B72" s="11">
        <f>SUM(B64:B71)</f>
        <v>0</v>
      </c>
      <c r="C72" s="11">
        <f>SUM(C64:C71)</f>
        <v>0</v>
      </c>
      <c r="D72" s="11">
        <f>SUM(D64:D71)</f>
        <v>0</v>
      </c>
      <c r="E72" s="68">
        <f>SUM(E64:E71)</f>
        <v>0</v>
      </c>
      <c r="F72" s="16">
        <f t="shared" si="12"/>
        <v>0</v>
      </c>
      <c r="G72" s="16">
        <f t="shared" si="13"/>
        <v>0</v>
      </c>
    </row>
    <row r="73" spans="1:7" ht="13.5" thickBot="1" x14ac:dyDescent="0.25">
      <c r="A73" s="80" t="s">
        <v>18</v>
      </c>
      <c r="B73" s="81"/>
      <c r="C73" s="81"/>
      <c r="D73" s="81"/>
      <c r="E73" s="81"/>
      <c r="F73" s="81"/>
      <c r="G73" s="82"/>
    </row>
    <row r="74" spans="1:7" ht="13.5" thickBot="1" x14ac:dyDescent="0.25">
      <c r="A74" s="59" t="s">
        <v>138</v>
      </c>
      <c r="B74" s="10">
        <f>Janvier!$H$8</f>
        <v>0</v>
      </c>
      <c r="C74" s="10">
        <f>Fevrier!$H$8</f>
        <v>0</v>
      </c>
      <c r="D74" s="74">
        <f>SUM(B74:C74)</f>
        <v>0</v>
      </c>
      <c r="E74" s="73" t="str">
        <f>IF(D74&lt;&gt;0,D74/$D$133,"0,00")</f>
        <v>0,00</v>
      </c>
      <c r="F74" s="71">
        <f>IF(Nbr_Mois_Traite=1,(D74/4),IF(Nbr_Mois_Traite=2,(D74/8),IF(Nbr_Mois_Traite=3,(D74/13),IF(Nbr_Mois_Traite=4,(D74/17),IF(Nbr_Mois_Traite=5,(D74/22),IF(Nbr_Mois_Traite=6,(D74/26),IF(Nbr_Mois_Traite=7,(D74/30),IF(Nbr_Mois_Traite=8,(D74/35),IF(Nbr_Mois_Traite=9,(D74/39),IF(Nbr_Mois_Traite=10,(D74/43),IF(Nbr_Mois_Traite=11,(D74/48),IF(Nbr_Mois_Traite=12,(D74/52),"Non signif. "))))))))))))</f>
        <v>0</v>
      </c>
      <c r="G74" s="72">
        <f>IF(Nbr_Mois_Traite=1,(D74/1),IF(Nbr_Mois_Traite=2,(D74/2),IF(Nbr_Mois_Traite=3,(D74/3),IF(Nbr_Mois_Traite=4,(D74/4),IF(Nbr_Mois_Traite=5,(D74/5),IF(Nbr_Mois_Traite=6,(D74/6),IF(Nbr_Mois_Traite=7,(D74/7),IF(Nbr_Mois_Traite=8,(D74/8),IF(Nbr_Mois_Traite=9,(D74/9),IF(Nbr_Mois_Traite=10,(D74/10),IF(Nbr_Mois_Traite=11,(D74/11),IF(Nbr_Mois_Traite=12,(D74/12),"Non signif. "))))))))))))</f>
        <v>0</v>
      </c>
    </row>
    <row r="75" spans="1:7" ht="13.5" thickBot="1" x14ac:dyDescent="0.25">
      <c r="A75" s="59" t="s">
        <v>21</v>
      </c>
      <c r="B75" s="10">
        <f>Janvier!$H$9</f>
        <v>0</v>
      </c>
      <c r="C75" s="10">
        <f>Fevrier!$H$9</f>
        <v>0</v>
      </c>
      <c r="D75" s="74">
        <f>SUM(B75:C75)</f>
        <v>0</v>
      </c>
      <c r="E75" s="73" t="str">
        <f>IF(D75&lt;&gt;0,D75/$D$133,"0,00")</f>
        <v>0,00</v>
      </c>
      <c r="F75" s="71">
        <f>IF(Nbr_Mois_Traite=1,(D75/4),IF(Nbr_Mois_Traite=2,(D75/8),IF(Nbr_Mois_Traite=3,(D75/13),IF(Nbr_Mois_Traite=4,(D75/17),IF(Nbr_Mois_Traite=5,(D75/22),IF(Nbr_Mois_Traite=6,(D75/26),IF(Nbr_Mois_Traite=7,(D75/30),IF(Nbr_Mois_Traite=8,(D75/35),IF(Nbr_Mois_Traite=9,(D75/39),IF(Nbr_Mois_Traite=10,(D75/43),IF(Nbr_Mois_Traite=11,(D75/48),IF(Nbr_Mois_Traite=12,(D75/52),"Non signif. "))))))))))))</f>
        <v>0</v>
      </c>
      <c r="G75" s="72">
        <f>IF(Nbr_Mois_Traite=1,(D75/1),IF(Nbr_Mois_Traite=2,(D75/2),IF(Nbr_Mois_Traite=3,(D75/3),IF(Nbr_Mois_Traite=4,(D75/4),IF(Nbr_Mois_Traite=5,(D75/5),IF(Nbr_Mois_Traite=6,(D75/6),IF(Nbr_Mois_Traite=7,(D75/7),IF(Nbr_Mois_Traite=8,(D75/8),IF(Nbr_Mois_Traite=9,(D75/9),IF(Nbr_Mois_Traite=10,(D75/10),IF(Nbr_Mois_Traite=11,(D75/11),IF(Nbr_Mois_Traite=12,(D75/12),"Non signif. "))))))))))))</f>
        <v>0</v>
      </c>
    </row>
    <row r="76" spans="1:7" ht="15.75" customHeight="1" thickBot="1" x14ac:dyDescent="0.25">
      <c r="A76" s="59" t="s">
        <v>39</v>
      </c>
      <c r="B76" s="10">
        <f>Janvier!$H$10</f>
        <v>0</v>
      </c>
      <c r="C76" s="10">
        <f>Fevrier!$H$10</f>
        <v>0</v>
      </c>
      <c r="D76" s="74">
        <f>SUM(B76:C76)</f>
        <v>0</v>
      </c>
      <c r="E76" s="73" t="str">
        <f>IF(D76&lt;&gt;0,D76/$D$133,"0,00")</f>
        <v>0,00</v>
      </c>
      <c r="F76" s="71">
        <f>IF(Nbr_Mois_Traite=1,(D76/4),IF(Nbr_Mois_Traite=2,(D76/8),IF(Nbr_Mois_Traite=3,(D76/13),IF(Nbr_Mois_Traite=4,(D76/17),IF(Nbr_Mois_Traite=5,(D76/22),IF(Nbr_Mois_Traite=6,(D76/26),IF(Nbr_Mois_Traite=7,(D76/30),IF(Nbr_Mois_Traite=8,(D76/35),IF(Nbr_Mois_Traite=9,(D76/39),IF(Nbr_Mois_Traite=10,(D76/43),IF(Nbr_Mois_Traite=11,(D76/48),IF(Nbr_Mois_Traite=12,(D76/52),"Non signif. "))))))))))))</f>
        <v>0</v>
      </c>
      <c r="G76" s="72">
        <f>IF(Nbr_Mois_Traite=1,(D76/1),IF(Nbr_Mois_Traite=2,(D76/2),IF(Nbr_Mois_Traite=3,(D76/3),IF(Nbr_Mois_Traite=4,(D76/4),IF(Nbr_Mois_Traite=5,(D76/5),IF(Nbr_Mois_Traite=6,(D76/6),IF(Nbr_Mois_Traite=7,(D76/7),IF(Nbr_Mois_Traite=8,(D76/8),IF(Nbr_Mois_Traite=9,(D76/9),IF(Nbr_Mois_Traite=10,(D76/10),IF(Nbr_Mois_Traite=11,(D76/11),IF(Nbr_Mois_Traite=12,(D76/12),"Non signif. "))))))))))))</f>
        <v>0</v>
      </c>
    </row>
    <row r="77" spans="1:7" ht="13.5" thickBot="1" x14ac:dyDescent="0.25">
      <c r="A77" s="59" t="s">
        <v>205</v>
      </c>
      <c r="B77" s="10">
        <f>Janvier!$H$11</f>
        <v>0</v>
      </c>
      <c r="C77" s="10">
        <f>Fevrier!$H$11</f>
        <v>0</v>
      </c>
      <c r="D77" s="74">
        <f>SUM(B77:C77)</f>
        <v>0</v>
      </c>
      <c r="E77" s="73" t="str">
        <f>IF(D77&lt;&gt;0,D77/$D$133,"0,00")</f>
        <v>0,00</v>
      </c>
      <c r="F77" s="71">
        <f>IF(Nbr_Mois_Traite=1,(D77/4),IF(Nbr_Mois_Traite=2,(D77/8),IF(Nbr_Mois_Traite=3,(D77/13),IF(Nbr_Mois_Traite=4,(D77/17),IF(Nbr_Mois_Traite=5,(D77/22),IF(Nbr_Mois_Traite=6,(D77/26),IF(Nbr_Mois_Traite=7,(D77/30),IF(Nbr_Mois_Traite=8,(D77/35),IF(Nbr_Mois_Traite=9,(D77/39),IF(Nbr_Mois_Traite=10,(D77/43),IF(Nbr_Mois_Traite=11,(D77/48),IF(Nbr_Mois_Traite=12,(D77/52),"Non signif. "))))))))))))</f>
        <v>0</v>
      </c>
      <c r="G77" s="72">
        <f>IF(Nbr_Mois_Traite=1,(D77/1),IF(Nbr_Mois_Traite=2,(D77/2),IF(Nbr_Mois_Traite=3,(D77/3),IF(Nbr_Mois_Traite=4,(D77/4),IF(Nbr_Mois_Traite=5,(D77/5),IF(Nbr_Mois_Traite=6,(D77/6),IF(Nbr_Mois_Traite=7,(D77/7),IF(Nbr_Mois_Traite=8,(D77/8),IF(Nbr_Mois_Traite=9,(D77/9),IF(Nbr_Mois_Traite=10,(D77/10),IF(Nbr_Mois_Traite=11,(D77/11),IF(Nbr_Mois_Traite=12,(D77/12),"Non signif. "))))))))))))</f>
        <v>0</v>
      </c>
    </row>
    <row r="78" spans="1:7" ht="13.5" thickBot="1" x14ac:dyDescent="0.25">
      <c r="A78" s="5" t="s">
        <v>58</v>
      </c>
      <c r="B78" s="11">
        <f>SUM(B74:B77)</f>
        <v>0</v>
      </c>
      <c r="C78" s="11">
        <f>SUM(C74:C77)</f>
        <v>0</v>
      </c>
      <c r="D78" s="11">
        <f>SUM(D74:D77)</f>
        <v>0</v>
      </c>
      <c r="E78" s="68">
        <f>SUM(E74:E77)</f>
        <v>0</v>
      </c>
      <c r="F78" s="16">
        <f>IF(Nbr_Mois_Traite=1,(D78/4),IF(Nbr_Mois_Traite=2,(D78/8),IF(Nbr_Mois_Traite=3,(D78/13),IF(Nbr_Mois_Traite=4,(D78/17),IF(Nbr_Mois_Traite=5,(D78/22),IF(Nbr_Mois_Traite=6,(D78/26),IF(Nbr_Mois_Traite=7,(D78/30),IF(Nbr_Mois_Traite=8,(D78/35),IF(Nbr_Mois_Traite=9,(D78/39),IF(Nbr_Mois_Traite=10,(D78/43),IF(Nbr_Mois_Traite=11,(D78/48),IF(Nbr_Mois_Traite=12,(D78/52),"Non signif. "))))))))))))</f>
        <v>0</v>
      </c>
      <c r="G78" s="16">
        <f>IF(Nbr_Mois_Traite=1,(D78/1),IF(Nbr_Mois_Traite=2,(D78/2),IF(Nbr_Mois_Traite=3,(D78/3),IF(Nbr_Mois_Traite=4,(D78/4),IF(Nbr_Mois_Traite=5,(D78/5),IF(Nbr_Mois_Traite=6,(D78/6),IF(Nbr_Mois_Traite=7,(D78/7),IF(Nbr_Mois_Traite=8,(D78/8),IF(Nbr_Mois_Traite=9,(D78/9),IF(Nbr_Mois_Traite=10,(D78/10),IF(Nbr_Mois_Traite=11,(D78/11),IF(Nbr_Mois_Traite=12,(D78/12),"Non signif. "))))))))))))</f>
        <v>0</v>
      </c>
    </row>
    <row r="79" spans="1:7" ht="13.5" thickBot="1" x14ac:dyDescent="0.25">
      <c r="A79" s="86" t="s">
        <v>6</v>
      </c>
      <c r="B79" s="87"/>
      <c r="C79" s="87"/>
      <c r="D79" s="87"/>
      <c r="E79" s="87"/>
      <c r="F79" s="87"/>
      <c r="G79" s="88"/>
    </row>
    <row r="80" spans="1:7" ht="13.5" thickBot="1" x14ac:dyDescent="0.25">
      <c r="A80" s="59" t="s">
        <v>139</v>
      </c>
      <c r="B80" s="10">
        <f>Janvier!$H$14</f>
        <v>0</v>
      </c>
      <c r="C80" s="10">
        <f>Fevrier!$H$14</f>
        <v>0</v>
      </c>
      <c r="D80" s="74">
        <f t="shared" ref="D80:D86" si="14">SUM(B80:C80)</f>
        <v>0</v>
      </c>
      <c r="E80" s="73" t="str">
        <f t="shared" ref="E80:E86" si="15">IF(D80&lt;&gt;0,D80/$D$133,"0,00")</f>
        <v>0,00</v>
      </c>
      <c r="F80" s="71">
        <f t="shared" ref="F80:F87" si="16">IF(Nbr_Mois_Traite=1,(D80/4),IF(Nbr_Mois_Traite=2,(D80/8),IF(Nbr_Mois_Traite=3,(D80/13),IF(Nbr_Mois_Traite=4,(D80/17),IF(Nbr_Mois_Traite=5,(D80/22),IF(Nbr_Mois_Traite=6,(D80/26),IF(Nbr_Mois_Traite=7,(D80/30),IF(Nbr_Mois_Traite=8,(D80/35),IF(Nbr_Mois_Traite=9,(D80/39),IF(Nbr_Mois_Traite=10,(D80/43),IF(Nbr_Mois_Traite=11,(D80/48),IF(Nbr_Mois_Traite=12,(D80/52),"Non signif. "))))))))))))</f>
        <v>0</v>
      </c>
      <c r="G80" s="72">
        <f t="shared" ref="G80:G87" si="17">IF(Nbr_Mois_Traite=1,(D80/1),IF(Nbr_Mois_Traite=2,(D80/2),IF(Nbr_Mois_Traite=3,(D80/3),IF(Nbr_Mois_Traite=4,(D80/4),IF(Nbr_Mois_Traite=5,(D80/5),IF(Nbr_Mois_Traite=6,(D80/6),IF(Nbr_Mois_Traite=7,(D80/7),IF(Nbr_Mois_Traite=8,(D80/8),IF(Nbr_Mois_Traite=9,(D80/9),IF(Nbr_Mois_Traite=10,(D80/10),IF(Nbr_Mois_Traite=11,(D80/11),IF(Nbr_Mois_Traite=12,(D80/12),"Non signif. "))))))))))))</f>
        <v>0</v>
      </c>
    </row>
    <row r="81" spans="1:7" ht="13.5" customHeight="1" thickBot="1" x14ac:dyDescent="0.25">
      <c r="A81" s="59" t="s">
        <v>5</v>
      </c>
      <c r="B81" s="10">
        <f>Janvier!$H$15</f>
        <v>0</v>
      </c>
      <c r="C81" s="10">
        <f>Fevrier!$H$15</f>
        <v>0</v>
      </c>
      <c r="D81" s="74">
        <f t="shared" si="14"/>
        <v>0</v>
      </c>
      <c r="E81" s="73" t="str">
        <f t="shared" si="15"/>
        <v>0,00</v>
      </c>
      <c r="F81" s="71">
        <f t="shared" si="16"/>
        <v>0</v>
      </c>
      <c r="G81" s="72">
        <f t="shared" si="17"/>
        <v>0</v>
      </c>
    </row>
    <row r="82" spans="1:7" ht="13.5" thickBot="1" x14ac:dyDescent="0.25">
      <c r="A82" s="59" t="s">
        <v>170</v>
      </c>
      <c r="B82" s="10">
        <f>Janvier!$H$16</f>
        <v>0</v>
      </c>
      <c r="C82" s="10">
        <f>Fevrier!$H$16</f>
        <v>0</v>
      </c>
      <c r="D82" s="74">
        <f t="shared" si="14"/>
        <v>0</v>
      </c>
      <c r="E82" s="73" t="str">
        <f t="shared" si="15"/>
        <v>0,00</v>
      </c>
      <c r="F82" s="71">
        <f t="shared" si="16"/>
        <v>0</v>
      </c>
      <c r="G82" s="72">
        <f t="shared" si="17"/>
        <v>0</v>
      </c>
    </row>
    <row r="83" spans="1:7" ht="13.5" thickBot="1" x14ac:dyDescent="0.25">
      <c r="A83" s="59" t="s">
        <v>25</v>
      </c>
      <c r="B83" s="10">
        <f>Janvier!$H$17</f>
        <v>0</v>
      </c>
      <c r="C83" s="10">
        <f>Fevrier!$H$17</f>
        <v>0</v>
      </c>
      <c r="D83" s="74">
        <f t="shared" si="14"/>
        <v>0</v>
      </c>
      <c r="E83" s="73" t="str">
        <f t="shared" si="15"/>
        <v>0,00</v>
      </c>
      <c r="F83" s="71">
        <f t="shared" si="16"/>
        <v>0</v>
      </c>
      <c r="G83" s="72">
        <f t="shared" si="17"/>
        <v>0</v>
      </c>
    </row>
    <row r="84" spans="1:7" s="18" customFormat="1" ht="13.5" customHeight="1" thickBot="1" x14ac:dyDescent="0.25">
      <c r="A84" s="59" t="s">
        <v>26</v>
      </c>
      <c r="B84" s="10">
        <f>Janvier!$H$18</f>
        <v>0</v>
      </c>
      <c r="C84" s="10">
        <f>Fevrier!$H$18</f>
        <v>850</v>
      </c>
      <c r="D84" s="74">
        <f t="shared" si="14"/>
        <v>850</v>
      </c>
      <c r="E84" s="73">
        <f t="shared" si="15"/>
        <v>0.59316120027913466</v>
      </c>
      <c r="F84" s="71">
        <f t="shared" si="16"/>
        <v>106.25</v>
      </c>
      <c r="G84" s="72">
        <f t="shared" si="17"/>
        <v>425</v>
      </c>
    </row>
    <row r="85" spans="1:7" ht="13.5" thickBot="1" x14ac:dyDescent="0.25">
      <c r="A85" s="59" t="s">
        <v>172</v>
      </c>
      <c r="B85" s="10">
        <f>Janvier!$H$19</f>
        <v>0</v>
      </c>
      <c r="C85" s="10">
        <f>Fevrier!$H$19</f>
        <v>0</v>
      </c>
      <c r="D85" s="74">
        <f t="shared" si="14"/>
        <v>0</v>
      </c>
      <c r="E85" s="73" t="str">
        <f t="shared" si="15"/>
        <v>0,00</v>
      </c>
      <c r="F85" s="71">
        <f>IF(Nbr_Mois_Traite=1,(D85/4),IF(Nbr_Mois_Traite=2,(D85/8),IF(Nbr_Mois_Traite=3,(D85/13),IF(Nbr_Mois_Traite=4,(D85/17),IF(Nbr_Mois_Traite=5,(D85/22),IF(Nbr_Mois_Traite=6,(D85/26),IF(Nbr_Mois_Traite=7,(D85/30),IF(Nbr_Mois_Traite=8,(D85/35),IF(Nbr_Mois_Traite=9,(D85/39),IF(Nbr_Mois_Traite=10,(D85/43),IF(Nbr_Mois_Traite=11,(D85/48),IF(Nbr_Mois_Traite=12,(D85/52),"Non signif. "))))))))))))</f>
        <v>0</v>
      </c>
      <c r="G85" s="72">
        <f>IF(Nbr_Mois_Traite=1,(D85/1),IF(Nbr_Mois_Traite=2,(D85/2),IF(Nbr_Mois_Traite=3,(D85/3),IF(Nbr_Mois_Traite=4,(D85/4),IF(Nbr_Mois_Traite=5,(D85/5),IF(Nbr_Mois_Traite=6,(D85/6),IF(Nbr_Mois_Traite=7,(D85/7),IF(Nbr_Mois_Traite=8,(D85/8),IF(Nbr_Mois_Traite=9,(D85/9),IF(Nbr_Mois_Traite=10,(D85/10),IF(Nbr_Mois_Traite=11,(D85/11),IF(Nbr_Mois_Traite=12,(D85/12),"Non signif. "))))))))))))</f>
        <v>0</v>
      </c>
    </row>
    <row r="86" spans="1:7" ht="15.75" customHeight="1" thickBot="1" x14ac:dyDescent="0.25">
      <c r="A86" s="59" t="s">
        <v>171</v>
      </c>
      <c r="B86" s="10">
        <f>Janvier!$H$20</f>
        <v>0</v>
      </c>
      <c r="C86" s="10">
        <f>Fevrier!$H$20</f>
        <v>0</v>
      </c>
      <c r="D86" s="74">
        <f t="shared" si="14"/>
        <v>0</v>
      </c>
      <c r="E86" s="73" t="str">
        <f t="shared" si="15"/>
        <v>0,00</v>
      </c>
      <c r="F86" s="71">
        <f>IF(Nbr_Mois_Traite=1,(D86/4),IF(Nbr_Mois_Traite=2,(D86/8),IF(Nbr_Mois_Traite=3,(D86/13),IF(Nbr_Mois_Traite=4,(D86/17),IF(Nbr_Mois_Traite=5,(D86/22),IF(Nbr_Mois_Traite=6,(D86/26),IF(Nbr_Mois_Traite=7,(D86/30),IF(Nbr_Mois_Traite=8,(D86/35),IF(Nbr_Mois_Traite=9,(D86/39),IF(Nbr_Mois_Traite=10,(D86/43),IF(Nbr_Mois_Traite=11,(D86/48),IF(Nbr_Mois_Traite=12,(D86/52),"Non signif. "))))))))))))</f>
        <v>0</v>
      </c>
      <c r="G86" s="72">
        <f>IF(Nbr_Mois_Traite=1,(D86/1),IF(Nbr_Mois_Traite=2,(D86/2),IF(Nbr_Mois_Traite=3,(D86/3),IF(Nbr_Mois_Traite=4,(D86/4),IF(Nbr_Mois_Traite=5,(D86/5),IF(Nbr_Mois_Traite=6,(D86/6),IF(Nbr_Mois_Traite=7,(D86/7),IF(Nbr_Mois_Traite=8,(D86/8),IF(Nbr_Mois_Traite=9,(D86/9),IF(Nbr_Mois_Traite=10,(D86/10),IF(Nbr_Mois_Traite=11,(D86/11),IF(Nbr_Mois_Traite=12,(D86/12),"Non signif. "))))))))))))</f>
        <v>0</v>
      </c>
    </row>
    <row r="87" spans="1:7" ht="13.5" thickBot="1" x14ac:dyDescent="0.25">
      <c r="A87" s="5" t="s">
        <v>82</v>
      </c>
      <c r="B87" s="11">
        <f>SUM(B80:B86)</f>
        <v>0</v>
      </c>
      <c r="C87" s="11">
        <f>SUM(C80:C86)</f>
        <v>850</v>
      </c>
      <c r="D87" s="11">
        <f>SUM(D80:D86)</f>
        <v>850</v>
      </c>
      <c r="E87" s="68">
        <f>SUM(E80:E86)</f>
        <v>0.59316120027913466</v>
      </c>
      <c r="F87" s="16">
        <f t="shared" si="16"/>
        <v>106.25</v>
      </c>
      <c r="G87" s="16">
        <f t="shared" si="17"/>
        <v>425</v>
      </c>
    </row>
    <row r="88" spans="1:7" ht="13.5" thickBot="1" x14ac:dyDescent="0.25">
      <c r="A88" s="80" t="s">
        <v>74</v>
      </c>
      <c r="B88" s="81"/>
      <c r="C88" s="81"/>
      <c r="D88" s="81"/>
      <c r="E88" s="81"/>
      <c r="F88" s="81"/>
      <c r="G88" s="82"/>
    </row>
    <row r="89" spans="1:7" ht="13.5" thickBot="1" x14ac:dyDescent="0.25">
      <c r="A89" s="59" t="s">
        <v>140</v>
      </c>
      <c r="B89" s="10">
        <f>Janvier!$H$23</f>
        <v>0</v>
      </c>
      <c r="C89" s="10">
        <f>Fevrier!$H$23</f>
        <v>0</v>
      </c>
      <c r="D89" s="74">
        <f>SUM(B89:C89)</f>
        <v>0</v>
      </c>
      <c r="E89" s="73" t="str">
        <f>IF(D89&lt;&gt;0,D89/$D$133,"0,00")</f>
        <v>0,00</v>
      </c>
      <c r="F89" s="71">
        <f>IF(Nbr_Mois_Traite=1,(D89/4),IF(Nbr_Mois_Traite=2,(D89/8),IF(Nbr_Mois_Traite=3,(D89/13),IF(Nbr_Mois_Traite=4,(D89/17),IF(Nbr_Mois_Traite=5,(D89/22),IF(Nbr_Mois_Traite=6,(D89/26),IF(Nbr_Mois_Traite=7,(D89/30),IF(Nbr_Mois_Traite=8,(D89/35),IF(Nbr_Mois_Traite=9,(D89/39),IF(Nbr_Mois_Traite=10,(D89/43),IF(Nbr_Mois_Traite=11,(D89/48),IF(Nbr_Mois_Traite=12,(D89/52),"Non signif. "))))))))))))</f>
        <v>0</v>
      </c>
      <c r="G89" s="72">
        <f>IF(Nbr_Mois_Traite=1,(D89/1),IF(Nbr_Mois_Traite=2,(D89/2),IF(Nbr_Mois_Traite=3,(D89/3),IF(Nbr_Mois_Traite=4,(D89/4),IF(Nbr_Mois_Traite=5,(D89/5),IF(Nbr_Mois_Traite=6,(D89/6),IF(Nbr_Mois_Traite=7,(D89/7),IF(Nbr_Mois_Traite=8,(D89/8),IF(Nbr_Mois_Traite=9,(D89/9),IF(Nbr_Mois_Traite=10,(D89/10),IF(Nbr_Mois_Traite=11,(D89/11),IF(Nbr_Mois_Traite=12,(D89/12),"Non signif. "))))))))))))</f>
        <v>0</v>
      </c>
    </row>
    <row r="90" spans="1:7" ht="13.5" thickBot="1" x14ac:dyDescent="0.25">
      <c r="A90" s="60" t="s">
        <v>19</v>
      </c>
      <c r="B90" s="10">
        <f>Janvier!$H$24</f>
        <v>0</v>
      </c>
      <c r="C90" s="10">
        <f>Fevrier!$H$24</f>
        <v>0</v>
      </c>
      <c r="D90" s="74">
        <f>SUM(B90:C90)</f>
        <v>0</v>
      </c>
      <c r="E90" s="73" t="str">
        <f>IF(D90&lt;&gt;0,D90/$D$133,"0,00")</f>
        <v>0,00</v>
      </c>
      <c r="F90" s="71">
        <f>IF(Nbr_Mois_Traite=1,(D90/4),IF(Nbr_Mois_Traite=2,(D90/8),IF(Nbr_Mois_Traite=3,(D90/13),IF(Nbr_Mois_Traite=4,(D90/17),IF(Nbr_Mois_Traite=5,(D90/22),IF(Nbr_Mois_Traite=6,(D90/26),IF(Nbr_Mois_Traite=7,(D90/30),IF(Nbr_Mois_Traite=8,(D90/35),IF(Nbr_Mois_Traite=9,(D90/39),IF(Nbr_Mois_Traite=10,(D90/43),IF(Nbr_Mois_Traite=11,(D90/48),IF(Nbr_Mois_Traite=12,(D90/52),"Non signif. "))))))))))))</f>
        <v>0</v>
      </c>
      <c r="G90" s="72">
        <f>IF(Nbr_Mois_Traite=1,(D90/1),IF(Nbr_Mois_Traite=2,(D90/2),IF(Nbr_Mois_Traite=3,(D90/3),IF(Nbr_Mois_Traite=4,(D90/4),IF(Nbr_Mois_Traite=5,(D90/5),IF(Nbr_Mois_Traite=6,(D90/6),IF(Nbr_Mois_Traite=7,(D90/7),IF(Nbr_Mois_Traite=8,(D90/8),IF(Nbr_Mois_Traite=9,(D90/9),IF(Nbr_Mois_Traite=10,(D90/10),IF(Nbr_Mois_Traite=11,(D90/11),IF(Nbr_Mois_Traite=12,(D90/12),"Non signif. "))))))))))))</f>
        <v>0</v>
      </c>
    </row>
    <row r="91" spans="1:7" ht="13.5" thickBot="1" x14ac:dyDescent="0.25">
      <c r="A91" s="60" t="s">
        <v>174</v>
      </c>
      <c r="B91" s="10">
        <f>Janvier!$H$25</f>
        <v>0</v>
      </c>
      <c r="C91" s="10">
        <f>Fevrier!$H$25</f>
        <v>0</v>
      </c>
      <c r="D91" s="74">
        <f>SUM(B91:C91)</f>
        <v>0</v>
      </c>
      <c r="E91" s="73" t="str">
        <f>IF(D91&lt;&gt;0,D91/$D$133,"0,00")</f>
        <v>0,00</v>
      </c>
      <c r="F91" s="71">
        <f>IF(Nbr_Mois_Traite=1,(D91/4),IF(Nbr_Mois_Traite=2,(D91/8),IF(Nbr_Mois_Traite=3,(D91/13),IF(Nbr_Mois_Traite=4,(D91/17),IF(Nbr_Mois_Traite=5,(D91/22),IF(Nbr_Mois_Traite=6,(D91/26),IF(Nbr_Mois_Traite=7,(D91/30),IF(Nbr_Mois_Traite=8,(D91/35),IF(Nbr_Mois_Traite=9,(D91/39),IF(Nbr_Mois_Traite=10,(D91/43),IF(Nbr_Mois_Traite=11,(D91/48),IF(Nbr_Mois_Traite=12,(D91/52),"Non signif. "))))))))))))</f>
        <v>0</v>
      </c>
      <c r="G91" s="72">
        <f>IF(Nbr_Mois_Traite=1,(D91/1),IF(Nbr_Mois_Traite=2,(D91/2),IF(Nbr_Mois_Traite=3,(D91/3),IF(Nbr_Mois_Traite=4,(D91/4),IF(Nbr_Mois_Traite=5,(D91/5),IF(Nbr_Mois_Traite=6,(D91/6),IF(Nbr_Mois_Traite=7,(D91/7),IF(Nbr_Mois_Traite=8,(D91/8),IF(Nbr_Mois_Traite=9,(D91/9),IF(Nbr_Mois_Traite=10,(D91/10),IF(Nbr_Mois_Traite=11,(D91/11),IF(Nbr_Mois_Traite=12,(D91/12),"Non signif. "))))))))))))</f>
        <v>0</v>
      </c>
    </row>
    <row r="92" spans="1:7" ht="13.5" thickBot="1" x14ac:dyDescent="0.25">
      <c r="A92" s="60" t="s">
        <v>30</v>
      </c>
      <c r="B92" s="10">
        <f>Janvier!$H$26</f>
        <v>0</v>
      </c>
      <c r="C92" s="10">
        <f>Fevrier!$H$26</f>
        <v>200</v>
      </c>
      <c r="D92" s="74">
        <f>SUM(B92:C92)</f>
        <v>200</v>
      </c>
      <c r="E92" s="73">
        <f>IF(D92&lt;&gt;0,D92/$D$133,"0,00")</f>
        <v>0.13956734124214934</v>
      </c>
      <c r="F92" s="71">
        <f>IF(Nbr_Mois_Traite=1,(D92/4),IF(Nbr_Mois_Traite=2,(D92/8),IF(Nbr_Mois_Traite=3,(D92/13),IF(Nbr_Mois_Traite=4,(D92/17),IF(Nbr_Mois_Traite=5,(D92/22),IF(Nbr_Mois_Traite=6,(D92/26),IF(Nbr_Mois_Traite=7,(D92/30),IF(Nbr_Mois_Traite=8,(D92/35),IF(Nbr_Mois_Traite=9,(D92/39),IF(Nbr_Mois_Traite=10,(D92/43),IF(Nbr_Mois_Traite=11,(D92/48),IF(Nbr_Mois_Traite=12,(D92/52),"Non signif. "))))))))))))</f>
        <v>25</v>
      </c>
      <c r="G92" s="72">
        <f>IF(Nbr_Mois_Traite=1,(D92/1),IF(Nbr_Mois_Traite=2,(D92/2),IF(Nbr_Mois_Traite=3,(D92/3),IF(Nbr_Mois_Traite=4,(D92/4),IF(Nbr_Mois_Traite=5,(D92/5),IF(Nbr_Mois_Traite=6,(D92/6),IF(Nbr_Mois_Traite=7,(D92/7),IF(Nbr_Mois_Traite=8,(D92/8),IF(Nbr_Mois_Traite=9,(D92/9),IF(Nbr_Mois_Traite=10,(D92/10),IF(Nbr_Mois_Traite=11,(D92/11),IF(Nbr_Mois_Traite=12,(D92/12),"Non signif. "))))))))))))</f>
        <v>100</v>
      </c>
    </row>
    <row r="93" spans="1:7" ht="13.5" thickBot="1" x14ac:dyDescent="0.25">
      <c r="A93" s="5" t="s">
        <v>103</v>
      </c>
      <c r="B93" s="11">
        <f>SUM(B89:B92)</f>
        <v>0</v>
      </c>
      <c r="C93" s="11">
        <f>SUM(C89:C92)</f>
        <v>200</v>
      </c>
      <c r="D93" s="11">
        <f>SUM(D89:D92)</f>
        <v>200</v>
      </c>
      <c r="E93" s="68">
        <f>SUM(E89:E92)</f>
        <v>0.13956734124214934</v>
      </c>
      <c r="F93" s="16">
        <f>IF(Nbr_Mois_Traite=1,(D93/4),IF(Nbr_Mois_Traite=2,(D93/8),IF(Nbr_Mois_Traite=3,(D93/13),IF(Nbr_Mois_Traite=4,(D93/17),IF(Nbr_Mois_Traite=5,(D93/22),IF(Nbr_Mois_Traite=6,(D93/26),IF(Nbr_Mois_Traite=7,(D93/30),IF(Nbr_Mois_Traite=8,(D93/35),IF(Nbr_Mois_Traite=9,(D93/39),IF(Nbr_Mois_Traite=10,(D93/43),IF(Nbr_Mois_Traite=11,(D93/48),IF(Nbr_Mois_Traite=12,(D93/52),"Non signif. "))))))))))))</f>
        <v>25</v>
      </c>
      <c r="G93" s="16">
        <f>IF(Nbr_Mois_Traite=1,(D93/1),IF(Nbr_Mois_Traite=2,(D93/2),IF(Nbr_Mois_Traite=3,(D93/3),IF(Nbr_Mois_Traite=4,(D93/4),IF(Nbr_Mois_Traite=5,(D93/5),IF(Nbr_Mois_Traite=6,(D93/6),IF(Nbr_Mois_Traite=7,(D93/7),IF(Nbr_Mois_Traite=8,(D93/8),IF(Nbr_Mois_Traite=9,(D93/9),IF(Nbr_Mois_Traite=10,(D93/10),IF(Nbr_Mois_Traite=11,(D93/11),IF(Nbr_Mois_Traite=12,(D93/12),"Non signif. "))))))))))))</f>
        <v>100</v>
      </c>
    </row>
    <row r="94" spans="1:7" ht="13.5" thickBot="1" x14ac:dyDescent="0.25">
      <c r="A94" s="80" t="s">
        <v>180</v>
      </c>
      <c r="B94" s="81"/>
      <c r="C94" s="81"/>
      <c r="D94" s="81"/>
      <c r="E94" s="81"/>
      <c r="F94" s="81"/>
      <c r="G94" s="82"/>
    </row>
    <row r="95" spans="1:7" ht="13.5" thickBot="1" x14ac:dyDescent="0.25">
      <c r="A95" s="59" t="s">
        <v>85</v>
      </c>
      <c r="B95" s="10">
        <f>Janvier!$H$29</f>
        <v>0</v>
      </c>
      <c r="C95" s="10">
        <f>Fevrier!$H$29</f>
        <v>0</v>
      </c>
      <c r="D95" s="74">
        <f t="shared" ref="D95:D100" si="18">SUM(B95:C95)</f>
        <v>0</v>
      </c>
      <c r="E95" s="73" t="str">
        <f t="shared" ref="E95:E100" si="19">IF(D95&lt;&gt;0,D95/$D$133,"0,00")</f>
        <v>0,00</v>
      </c>
      <c r="F95" s="71">
        <f>IF(Nbr_Mois_Traite=1,(D95/4),IF(Nbr_Mois_Traite=2,(D95/8),IF(Nbr_Mois_Traite=3,(D95/13),IF(Nbr_Mois_Traite=4,(D95/17),IF(Nbr_Mois_Traite=5,(D95/22),IF(Nbr_Mois_Traite=6,(D95/26),IF(Nbr_Mois_Traite=7,(D95/30),IF(Nbr_Mois_Traite=8,(D95/35),IF(Nbr_Mois_Traite=9,(D95/39),IF(Nbr_Mois_Traite=10,(D95/43),IF(Nbr_Mois_Traite=11,(D95/48),IF(Nbr_Mois_Traite=12,(D95/52),"Non signif. "))))))))))))</f>
        <v>0</v>
      </c>
      <c r="G95" s="72">
        <f>IF(Nbr_Mois_Traite=1,(D95/1),IF(Nbr_Mois_Traite=2,(D95/2),IF(Nbr_Mois_Traite=3,(D95/3),IF(Nbr_Mois_Traite=4,(D95/4),IF(Nbr_Mois_Traite=5,(D95/5),IF(Nbr_Mois_Traite=6,(D95/6),IF(Nbr_Mois_Traite=7,(D95/7),IF(Nbr_Mois_Traite=8,(D95/8),IF(Nbr_Mois_Traite=9,(D95/9),IF(Nbr_Mois_Traite=10,(D95/10),IF(Nbr_Mois_Traite=11,(D95/11),IF(Nbr_Mois_Traite=12,(D95/12),"Non signif. "))))))))))))</f>
        <v>0</v>
      </c>
    </row>
    <row r="96" spans="1:7" ht="13.5" thickBot="1" x14ac:dyDescent="0.25">
      <c r="A96" s="59" t="s">
        <v>128</v>
      </c>
      <c r="B96" s="10">
        <f>Janvier!$H$30</f>
        <v>0</v>
      </c>
      <c r="C96" s="10">
        <f>Fevrier!$H$30</f>
        <v>0</v>
      </c>
      <c r="D96" s="74">
        <f t="shared" si="18"/>
        <v>0</v>
      </c>
      <c r="E96" s="73" t="str">
        <f t="shared" si="19"/>
        <v>0,00</v>
      </c>
      <c r="F96" s="71">
        <f t="shared" ref="F96:F101" si="20">IF(Nbr_Mois_Traite=1,(D96/4),IF(Nbr_Mois_Traite=2,(D96/8),IF(Nbr_Mois_Traite=3,(D96/13),IF(Nbr_Mois_Traite=4,(D96/17),IF(Nbr_Mois_Traite=5,(D96/22),IF(Nbr_Mois_Traite=6,(D96/26),IF(Nbr_Mois_Traite=7,(D96/30),IF(Nbr_Mois_Traite=8,(D96/35),IF(Nbr_Mois_Traite=9,(D96/39),IF(Nbr_Mois_Traite=10,(D96/43),IF(Nbr_Mois_Traite=11,(D96/48),IF(Nbr_Mois_Traite=12,(D96/52),"Non signif. "))))))))))))</f>
        <v>0</v>
      </c>
      <c r="G96" s="72">
        <f t="shared" ref="G96:G101" si="21">IF(Nbr_Mois_Traite=1,(D96/1),IF(Nbr_Mois_Traite=2,(D96/2),IF(Nbr_Mois_Traite=3,(D96/3),IF(Nbr_Mois_Traite=4,(D96/4),IF(Nbr_Mois_Traite=5,(D96/5),IF(Nbr_Mois_Traite=6,(D96/6),IF(Nbr_Mois_Traite=7,(D96/7),IF(Nbr_Mois_Traite=8,(D96/8),IF(Nbr_Mois_Traite=9,(D96/9),IF(Nbr_Mois_Traite=10,(D96/10),IF(Nbr_Mois_Traite=11,(D96/11),IF(Nbr_Mois_Traite=12,(D96/12),"Non signif. "))))))))))))</f>
        <v>0</v>
      </c>
    </row>
    <row r="97" spans="1:7" ht="13.5" thickBot="1" x14ac:dyDescent="0.25">
      <c r="A97" s="59" t="s">
        <v>207</v>
      </c>
      <c r="B97" s="10">
        <f>Janvier!$H$31</f>
        <v>0</v>
      </c>
      <c r="C97" s="10">
        <f>Fevrier!$H$31</f>
        <v>0</v>
      </c>
      <c r="D97" s="74">
        <f t="shared" si="18"/>
        <v>0</v>
      </c>
      <c r="E97" s="73" t="str">
        <f t="shared" si="19"/>
        <v>0,00</v>
      </c>
      <c r="F97" s="71">
        <f t="shared" si="20"/>
        <v>0</v>
      </c>
      <c r="G97" s="72">
        <f t="shared" si="21"/>
        <v>0</v>
      </c>
    </row>
    <row r="98" spans="1:7" ht="13.5" thickBot="1" x14ac:dyDescent="0.25">
      <c r="A98" s="59" t="s">
        <v>175</v>
      </c>
      <c r="B98" s="10">
        <f>Janvier!$H$32</f>
        <v>0</v>
      </c>
      <c r="C98" s="10">
        <f>Fevrier!$H$32</f>
        <v>0</v>
      </c>
      <c r="D98" s="74">
        <f t="shared" si="18"/>
        <v>0</v>
      </c>
      <c r="E98" s="73" t="str">
        <f t="shared" si="19"/>
        <v>0,00</v>
      </c>
      <c r="F98" s="71">
        <f t="shared" si="20"/>
        <v>0</v>
      </c>
      <c r="G98" s="72">
        <f t="shared" si="21"/>
        <v>0</v>
      </c>
    </row>
    <row r="99" spans="1:7" ht="13.5" thickBot="1" x14ac:dyDescent="0.25">
      <c r="A99" s="59" t="s">
        <v>176</v>
      </c>
      <c r="B99" s="10">
        <f>Janvier!$H$33</f>
        <v>0</v>
      </c>
      <c r="C99" s="10">
        <f>Fevrier!$H$33</f>
        <v>0</v>
      </c>
      <c r="D99" s="74">
        <f t="shared" si="18"/>
        <v>0</v>
      </c>
      <c r="E99" s="73" t="str">
        <f t="shared" si="19"/>
        <v>0,00</v>
      </c>
      <c r="F99" s="71">
        <f t="shared" si="20"/>
        <v>0</v>
      </c>
      <c r="G99" s="72">
        <f t="shared" si="21"/>
        <v>0</v>
      </c>
    </row>
    <row r="100" spans="1:7" ht="13.5" thickBot="1" x14ac:dyDescent="0.25">
      <c r="A100" s="59" t="s">
        <v>212</v>
      </c>
      <c r="B100" s="10">
        <f>Janvier!$H$34</f>
        <v>0</v>
      </c>
      <c r="C100" s="10">
        <f>Fevrier!$H$34</f>
        <v>0</v>
      </c>
      <c r="D100" s="74">
        <f t="shared" si="18"/>
        <v>0</v>
      </c>
      <c r="E100" s="73" t="str">
        <f t="shared" si="19"/>
        <v>0,00</v>
      </c>
      <c r="F100" s="71">
        <f t="shared" si="20"/>
        <v>0</v>
      </c>
      <c r="G100" s="72">
        <f t="shared" si="21"/>
        <v>0</v>
      </c>
    </row>
    <row r="101" spans="1:7" ht="13.5" thickBot="1" x14ac:dyDescent="0.25">
      <c r="A101" s="5" t="s">
        <v>59</v>
      </c>
      <c r="B101" s="11">
        <f>SUM(B95:B99)</f>
        <v>0</v>
      </c>
      <c r="C101" s="11">
        <f>SUM(C95:C99)</f>
        <v>0</v>
      </c>
      <c r="D101" s="11">
        <f>SUM(D95:D99)</f>
        <v>0</v>
      </c>
      <c r="E101" s="68">
        <f>SUM(E95:E99)</f>
        <v>0</v>
      </c>
      <c r="F101" s="16">
        <f t="shared" si="20"/>
        <v>0</v>
      </c>
      <c r="G101" s="16">
        <f t="shared" si="21"/>
        <v>0</v>
      </c>
    </row>
    <row r="102" spans="1:7" ht="13.5" thickBot="1" x14ac:dyDescent="0.25">
      <c r="A102" s="80" t="s">
        <v>72</v>
      </c>
      <c r="B102" s="81"/>
      <c r="C102" s="81"/>
      <c r="D102" s="81"/>
      <c r="E102" s="81"/>
      <c r="F102" s="81"/>
      <c r="G102" s="82"/>
    </row>
    <row r="103" spans="1:7" ht="15.75" customHeight="1" thickBot="1" x14ac:dyDescent="0.25">
      <c r="A103" s="59" t="s">
        <v>77</v>
      </c>
      <c r="B103" s="10">
        <f>Janvier!$H$37</f>
        <v>0</v>
      </c>
      <c r="C103" s="10">
        <f>Fevrier!$H$37</f>
        <v>0</v>
      </c>
      <c r="D103" s="74">
        <f>SUM(B103:C103)</f>
        <v>0</v>
      </c>
      <c r="E103" s="73" t="str">
        <f>IF(D103&lt;&gt;0,D103/$D$133,"0,00")</f>
        <v>0,00</v>
      </c>
      <c r="F103" s="71">
        <f>IF(Nbr_Mois_Traite=1,(D103/4),IF(Nbr_Mois_Traite=2,(D103/8),IF(Nbr_Mois_Traite=3,(D103/13),IF(Nbr_Mois_Traite=4,(D103/17),IF(Nbr_Mois_Traite=5,(D103/22),IF(Nbr_Mois_Traite=6,(D103/26),IF(Nbr_Mois_Traite=7,(D103/30),IF(Nbr_Mois_Traite=8,(D103/35),IF(Nbr_Mois_Traite=9,(D103/39),IF(Nbr_Mois_Traite=10,(D103/43),IF(Nbr_Mois_Traite=11,(D103/48),IF(Nbr_Mois_Traite=12,(D103/52),"Non signif. "))))))))))))</f>
        <v>0</v>
      </c>
      <c r="G103" s="72">
        <f>IF(Nbr_Mois_Traite=1,(D103/1),IF(Nbr_Mois_Traite=2,(D103/2),IF(Nbr_Mois_Traite=3,(D103/3),IF(Nbr_Mois_Traite=4,(D103/4),IF(Nbr_Mois_Traite=5,(D103/5),IF(Nbr_Mois_Traite=6,(D103/6),IF(Nbr_Mois_Traite=7,(D103/7),IF(Nbr_Mois_Traite=8,(D103/8),IF(Nbr_Mois_Traite=9,(D103/9),IF(Nbr_Mois_Traite=10,(D103/10),IF(Nbr_Mois_Traite=11,(D103/11),IF(Nbr_Mois_Traite=12,(D103/12),"Non signif. "))))))))))))</f>
        <v>0</v>
      </c>
    </row>
    <row r="104" spans="1:7" ht="13.5" thickBot="1" x14ac:dyDescent="0.25">
      <c r="A104" s="59" t="s">
        <v>213</v>
      </c>
      <c r="B104" s="10">
        <f>Janvier!$H$38</f>
        <v>0</v>
      </c>
      <c r="C104" s="10">
        <f>Fevrier!$H$38</f>
        <v>0</v>
      </c>
      <c r="D104" s="74">
        <f>SUM(B104:C104)</f>
        <v>0</v>
      </c>
      <c r="E104" s="73" t="str">
        <f>IF(D104&lt;&gt;0,D104/$D$133,"0,00")</f>
        <v>0,00</v>
      </c>
      <c r="F104" s="71">
        <f>IF(Nbr_Mois_Traite=1,(D104/4),IF(Nbr_Mois_Traite=2,(D104/8),IF(Nbr_Mois_Traite=3,(D104/13),IF(Nbr_Mois_Traite=4,(D104/17),IF(Nbr_Mois_Traite=5,(D104/22),IF(Nbr_Mois_Traite=6,(D104/26),IF(Nbr_Mois_Traite=7,(D104/30),IF(Nbr_Mois_Traite=8,(D104/35),IF(Nbr_Mois_Traite=9,(D104/39),IF(Nbr_Mois_Traite=10,(D104/43),IF(Nbr_Mois_Traite=11,(D104/48),IF(Nbr_Mois_Traite=12,(D104/52),"Non signif. "))))))))))))</f>
        <v>0</v>
      </c>
      <c r="G104" s="72">
        <f>IF(Nbr_Mois_Traite=1,(D104/1),IF(Nbr_Mois_Traite=2,(D104/2),IF(Nbr_Mois_Traite=3,(D104/3),IF(Nbr_Mois_Traite=4,(D104/4),IF(Nbr_Mois_Traite=5,(D104/5),IF(Nbr_Mois_Traite=6,(D104/6),IF(Nbr_Mois_Traite=7,(D104/7),IF(Nbr_Mois_Traite=8,(D104/8),IF(Nbr_Mois_Traite=9,(D104/9),IF(Nbr_Mois_Traite=10,(D104/10),IF(Nbr_Mois_Traite=11,(D104/11),IF(Nbr_Mois_Traite=12,(D104/12),"Non signif. "))))))))))))</f>
        <v>0</v>
      </c>
    </row>
    <row r="105" spans="1:7" ht="13.5" thickBot="1" x14ac:dyDescent="0.25">
      <c r="A105" s="5" t="s">
        <v>83</v>
      </c>
      <c r="B105" s="11">
        <f>SUM(B103:B104)</f>
        <v>0</v>
      </c>
      <c r="C105" s="11">
        <f>SUM(C103:C104)</f>
        <v>0</v>
      </c>
      <c r="D105" s="11">
        <f>SUM(D103:D104)</f>
        <v>0</v>
      </c>
      <c r="E105" s="68">
        <f>SUM(E103:E104)</f>
        <v>0</v>
      </c>
      <c r="F105" s="16">
        <f>IF(Nbr_Mois_Traite=1,(D105/4),IF(Nbr_Mois_Traite=2,(D105/8),IF(Nbr_Mois_Traite=3,(D105/13),IF(Nbr_Mois_Traite=4,(D105/17),IF(Nbr_Mois_Traite=5,(D105/22),IF(Nbr_Mois_Traite=6,(D105/26),IF(Nbr_Mois_Traite=7,(D105/30),IF(Nbr_Mois_Traite=8,(D105/35),IF(Nbr_Mois_Traite=9,(D105/39),IF(Nbr_Mois_Traite=10,(D105/43),IF(Nbr_Mois_Traite=11,(D105/48),IF(Nbr_Mois_Traite=12,(D105/52),"Non signif. "))))))))))))</f>
        <v>0</v>
      </c>
      <c r="G105" s="16">
        <f>IF(Nbr_Mois_Traite=1,(D105/1),IF(Nbr_Mois_Traite=2,(D105/2),IF(Nbr_Mois_Traite=3,(D105/3),IF(Nbr_Mois_Traite=4,(D105/4),IF(Nbr_Mois_Traite=5,(D105/5),IF(Nbr_Mois_Traite=6,(D105/6),IF(Nbr_Mois_Traite=7,(D105/7),IF(Nbr_Mois_Traite=8,(D105/8),IF(Nbr_Mois_Traite=9,(D105/9),IF(Nbr_Mois_Traite=10,(D105/10),IF(Nbr_Mois_Traite=11,(D105/11),IF(Nbr_Mois_Traite=12,(D105/12),"Non signif. "))))))))))))</f>
        <v>0</v>
      </c>
    </row>
    <row r="106" spans="1:7" ht="13.5" thickBot="1" x14ac:dyDescent="0.25">
      <c r="A106" s="80" t="s">
        <v>181</v>
      </c>
      <c r="B106" s="81"/>
      <c r="C106" s="81"/>
      <c r="D106" s="81"/>
      <c r="E106" s="81"/>
      <c r="F106" s="81"/>
      <c r="G106" s="82"/>
    </row>
    <row r="107" spans="1:7" ht="13.5" thickBot="1" x14ac:dyDescent="0.25">
      <c r="A107" s="59" t="s">
        <v>141</v>
      </c>
      <c r="B107" s="10">
        <f>Janvier!$H$42</f>
        <v>0</v>
      </c>
      <c r="C107" s="10">
        <f>Fevrier!$H$42</f>
        <v>0</v>
      </c>
      <c r="D107" s="74">
        <f t="shared" ref="D107:D116" si="22">SUM(B107:C107)</f>
        <v>0</v>
      </c>
      <c r="E107" s="73" t="str">
        <f t="shared" ref="E107:E116" si="23">IF(D107&lt;&gt;0,D107/$D$133,"0,00")</f>
        <v>0,00</v>
      </c>
      <c r="F107" s="71">
        <f t="shared" ref="F107:F117" si="24">IF(Nbr_Mois_Traite=1,(D107/4),IF(Nbr_Mois_Traite=2,(D107/8),IF(Nbr_Mois_Traite=3,(D107/13),IF(Nbr_Mois_Traite=4,(D107/17),IF(Nbr_Mois_Traite=5,(D107/22),IF(Nbr_Mois_Traite=6,(D107/26),IF(Nbr_Mois_Traite=7,(D107/30),IF(Nbr_Mois_Traite=8,(D107/35),IF(Nbr_Mois_Traite=9,(D107/39),IF(Nbr_Mois_Traite=10,(D107/43),IF(Nbr_Mois_Traite=11,(D107/48),IF(Nbr_Mois_Traite=12,(D107/52),"Non signif. "))))))))))))</f>
        <v>0</v>
      </c>
      <c r="G107" s="72">
        <f t="shared" ref="G107:G117" si="25">IF(Nbr_Mois_Traite=1,(D107/1),IF(Nbr_Mois_Traite=2,(D107/2),IF(Nbr_Mois_Traite=3,(D107/3),IF(Nbr_Mois_Traite=4,(D107/4),IF(Nbr_Mois_Traite=5,(D107/5),IF(Nbr_Mois_Traite=6,(D107/6),IF(Nbr_Mois_Traite=7,(D107/7),IF(Nbr_Mois_Traite=8,(D107/8),IF(Nbr_Mois_Traite=9,(D107/9),IF(Nbr_Mois_Traite=10,(D107/10),IF(Nbr_Mois_Traite=11,(D107/11),IF(Nbr_Mois_Traite=12,(D107/12),"Non signif. "))))))))))))</f>
        <v>0</v>
      </c>
    </row>
    <row r="108" spans="1:7" ht="13.5" thickBot="1" x14ac:dyDescent="0.25">
      <c r="A108" s="59" t="s">
        <v>214</v>
      </c>
      <c r="B108" s="10">
        <f>Janvier!$H$42</f>
        <v>0</v>
      </c>
      <c r="C108" s="10">
        <f>Fevrier!$H$42</f>
        <v>0</v>
      </c>
      <c r="D108" s="74">
        <f t="shared" si="22"/>
        <v>0</v>
      </c>
      <c r="E108" s="73" t="str">
        <f t="shared" si="23"/>
        <v>0,00</v>
      </c>
      <c r="F108" s="71">
        <f t="shared" si="24"/>
        <v>0</v>
      </c>
      <c r="G108" s="72">
        <f t="shared" si="25"/>
        <v>0</v>
      </c>
    </row>
    <row r="109" spans="1:7" ht="15.75" customHeight="1" thickBot="1" x14ac:dyDescent="0.25">
      <c r="A109" s="59" t="s">
        <v>215</v>
      </c>
      <c r="B109" s="10">
        <f>Janvier!$H$43</f>
        <v>0</v>
      </c>
      <c r="C109" s="10">
        <f>Fevrier!$H$43</f>
        <v>0</v>
      </c>
      <c r="D109" s="74">
        <f t="shared" si="22"/>
        <v>0</v>
      </c>
      <c r="E109" s="73" t="str">
        <f t="shared" si="23"/>
        <v>0,00</v>
      </c>
      <c r="F109" s="71">
        <f t="shared" si="24"/>
        <v>0</v>
      </c>
      <c r="G109" s="72">
        <f t="shared" si="25"/>
        <v>0</v>
      </c>
    </row>
    <row r="110" spans="1:7" ht="13.5" thickBot="1" x14ac:dyDescent="0.25">
      <c r="A110" s="59" t="s">
        <v>8</v>
      </c>
      <c r="B110" s="10">
        <f>Janvier!$H$44</f>
        <v>0</v>
      </c>
      <c r="C110" s="10">
        <f>Fevrier!$H$44</f>
        <v>0</v>
      </c>
      <c r="D110" s="74">
        <f t="shared" si="22"/>
        <v>0</v>
      </c>
      <c r="E110" s="73" t="str">
        <f t="shared" si="23"/>
        <v>0,00</v>
      </c>
      <c r="F110" s="71">
        <f t="shared" si="24"/>
        <v>0</v>
      </c>
      <c r="G110" s="72">
        <f t="shared" si="25"/>
        <v>0</v>
      </c>
    </row>
    <row r="111" spans="1:7" ht="13.5" thickBot="1" x14ac:dyDescent="0.25">
      <c r="A111" s="59" t="s">
        <v>12</v>
      </c>
      <c r="B111" s="10">
        <f>Janvier!$H$45</f>
        <v>0</v>
      </c>
      <c r="C111" s="10">
        <f>Fevrier!$H$45</f>
        <v>0</v>
      </c>
      <c r="D111" s="74">
        <f t="shared" si="22"/>
        <v>0</v>
      </c>
      <c r="E111" s="73" t="str">
        <f t="shared" si="23"/>
        <v>0,00</v>
      </c>
      <c r="F111" s="71">
        <f t="shared" si="24"/>
        <v>0</v>
      </c>
      <c r="G111" s="72">
        <f t="shared" si="25"/>
        <v>0</v>
      </c>
    </row>
    <row r="112" spans="1:7" ht="13.5" thickBot="1" x14ac:dyDescent="0.25">
      <c r="A112" s="59" t="s">
        <v>186</v>
      </c>
      <c r="B112" s="10">
        <f>Janvier!$H$46</f>
        <v>0</v>
      </c>
      <c r="C112" s="10">
        <f>Fevrier!$H$46</f>
        <v>0</v>
      </c>
      <c r="D112" s="74">
        <f t="shared" si="22"/>
        <v>0</v>
      </c>
      <c r="E112" s="73" t="str">
        <f t="shared" si="23"/>
        <v>0,00</v>
      </c>
      <c r="F112" s="71">
        <f t="shared" si="24"/>
        <v>0</v>
      </c>
      <c r="G112" s="72">
        <f t="shared" si="25"/>
        <v>0</v>
      </c>
    </row>
    <row r="113" spans="1:7" ht="13.5" thickBot="1" x14ac:dyDescent="0.25">
      <c r="A113" s="60" t="s">
        <v>131</v>
      </c>
      <c r="B113" s="10">
        <f>Janvier!$H$47</f>
        <v>26.5</v>
      </c>
      <c r="C113" s="10">
        <f>Fevrier!$H$47</f>
        <v>26.5</v>
      </c>
      <c r="D113" s="74">
        <f t="shared" si="22"/>
        <v>53</v>
      </c>
      <c r="E113" s="73">
        <f t="shared" si="23"/>
        <v>3.6985345429169578E-2</v>
      </c>
      <c r="F113" s="71">
        <f t="shared" si="24"/>
        <v>6.625</v>
      </c>
      <c r="G113" s="72">
        <f t="shared" si="25"/>
        <v>26.5</v>
      </c>
    </row>
    <row r="114" spans="1:7" ht="13.5" thickBot="1" x14ac:dyDescent="0.25">
      <c r="A114" s="59" t="s">
        <v>31</v>
      </c>
      <c r="B114" s="10">
        <f>Janvier!$H$48</f>
        <v>0</v>
      </c>
      <c r="C114" s="10">
        <f>Fevrier!$H$48</f>
        <v>0</v>
      </c>
      <c r="D114" s="74">
        <f t="shared" si="22"/>
        <v>0</v>
      </c>
      <c r="E114" s="73" t="str">
        <f t="shared" si="23"/>
        <v>0,00</v>
      </c>
      <c r="F114" s="71">
        <f t="shared" si="24"/>
        <v>0</v>
      </c>
      <c r="G114" s="72">
        <f t="shared" si="25"/>
        <v>0</v>
      </c>
    </row>
    <row r="115" spans="1:7" ht="13.5" thickBot="1" x14ac:dyDescent="0.25">
      <c r="A115" s="59" t="s">
        <v>32</v>
      </c>
      <c r="B115" s="10">
        <f>Janvier!$H$49</f>
        <v>0</v>
      </c>
      <c r="C115" s="10">
        <f>Fevrier!$H$49</f>
        <v>0</v>
      </c>
      <c r="D115" s="74">
        <f t="shared" si="22"/>
        <v>0</v>
      </c>
      <c r="E115" s="73" t="str">
        <f t="shared" si="23"/>
        <v>0,00</v>
      </c>
      <c r="F115" s="71">
        <f t="shared" si="24"/>
        <v>0</v>
      </c>
      <c r="G115" s="72">
        <f t="shared" si="25"/>
        <v>0</v>
      </c>
    </row>
    <row r="116" spans="1:7" ht="13.5" thickBot="1" x14ac:dyDescent="0.25">
      <c r="A116" s="59" t="s">
        <v>35</v>
      </c>
      <c r="B116" s="10">
        <f>Janvier!$H$50</f>
        <v>0</v>
      </c>
      <c r="C116" s="10">
        <f>Fevrier!$H$50</f>
        <v>0</v>
      </c>
      <c r="D116" s="74">
        <f t="shared" si="22"/>
        <v>0</v>
      </c>
      <c r="E116" s="73" t="str">
        <f t="shared" si="23"/>
        <v>0,00</v>
      </c>
      <c r="F116" s="71">
        <f t="shared" si="24"/>
        <v>0</v>
      </c>
      <c r="G116" s="72">
        <f t="shared" si="25"/>
        <v>0</v>
      </c>
    </row>
    <row r="117" spans="1:7" ht="13.5" thickBot="1" x14ac:dyDescent="0.25">
      <c r="A117" s="5" t="s">
        <v>177</v>
      </c>
      <c r="B117" s="11">
        <f>SUM(B107:B116)</f>
        <v>26.5</v>
      </c>
      <c r="C117" s="11">
        <f>SUM(C107:C116)</f>
        <v>26.5</v>
      </c>
      <c r="D117" s="11">
        <f>SUM(D107:D116)</f>
        <v>53</v>
      </c>
      <c r="E117" s="68">
        <f>SUM(E107:E116)</f>
        <v>3.6985345429169578E-2</v>
      </c>
      <c r="F117" s="16">
        <f t="shared" si="24"/>
        <v>6.625</v>
      </c>
      <c r="G117" s="16">
        <f t="shared" si="25"/>
        <v>26.5</v>
      </c>
    </row>
    <row r="118" spans="1:7" ht="15.75" customHeight="1" thickBot="1" x14ac:dyDescent="0.25">
      <c r="A118" s="80" t="s">
        <v>11</v>
      </c>
      <c r="B118" s="81"/>
      <c r="C118" s="81"/>
      <c r="D118" s="81"/>
      <c r="E118" s="81"/>
      <c r="F118" s="81"/>
      <c r="G118" s="82"/>
    </row>
    <row r="119" spans="1:7" ht="13.5" thickBot="1" x14ac:dyDescent="0.25">
      <c r="A119" s="59" t="s">
        <v>142</v>
      </c>
      <c r="B119" s="10">
        <f>Janvier!$H$53</f>
        <v>0</v>
      </c>
      <c r="C119" s="10">
        <f>Fevrier!$H$53</f>
        <v>0</v>
      </c>
      <c r="D119" s="74">
        <f t="shared" ref="D119:D128" si="26">SUM(B119:C119)</f>
        <v>0</v>
      </c>
      <c r="E119" s="73" t="str">
        <f t="shared" ref="E119:E128" si="27">IF(D119&lt;&gt;0,D119/$D$133,"0,00")</f>
        <v>0,00</v>
      </c>
      <c r="F119" s="71">
        <f t="shared" ref="F119:F129" si="28">IF(Nbr_Mois_Traite=1,(D119/4),IF(Nbr_Mois_Traite=2,(D119/8),IF(Nbr_Mois_Traite=3,(D119/13),IF(Nbr_Mois_Traite=4,(D119/17),IF(Nbr_Mois_Traite=5,(D119/22),IF(Nbr_Mois_Traite=6,(D119/26),IF(Nbr_Mois_Traite=7,(D119/30),IF(Nbr_Mois_Traite=8,(D119/35),IF(Nbr_Mois_Traite=9,(D119/39),IF(Nbr_Mois_Traite=10,(D119/43),IF(Nbr_Mois_Traite=11,(D119/48),IF(Nbr_Mois_Traite=12,(D119/52),"Non signif. "))))))))))))</f>
        <v>0</v>
      </c>
      <c r="G119" s="72">
        <f t="shared" ref="G119:G129" si="29">IF(Nbr_Mois_Traite=1,(D119/1),IF(Nbr_Mois_Traite=2,(D119/2),IF(Nbr_Mois_Traite=3,(D119/3),IF(Nbr_Mois_Traite=4,(D119/4),IF(Nbr_Mois_Traite=5,(D119/5),IF(Nbr_Mois_Traite=6,(D119/6),IF(Nbr_Mois_Traite=7,(D119/7),IF(Nbr_Mois_Traite=8,(D119/8),IF(Nbr_Mois_Traite=9,(D119/9),IF(Nbr_Mois_Traite=10,(D119/10),IF(Nbr_Mois_Traite=11,(D119/11),IF(Nbr_Mois_Traite=12,(D119/12),"Non signif. "))))))))))))</f>
        <v>0</v>
      </c>
    </row>
    <row r="120" spans="1:7" ht="13.5" thickBot="1" x14ac:dyDescent="0.25">
      <c r="A120" s="59" t="s">
        <v>10</v>
      </c>
      <c r="B120" s="10">
        <f>Janvier!$H$54</f>
        <v>0</v>
      </c>
      <c r="C120" s="10">
        <f>Fevrier!$H$54</f>
        <v>0</v>
      </c>
      <c r="D120" s="74">
        <f t="shared" si="26"/>
        <v>0</v>
      </c>
      <c r="E120" s="73" t="str">
        <f t="shared" si="27"/>
        <v>0,00</v>
      </c>
      <c r="F120" s="71">
        <f t="shared" si="28"/>
        <v>0</v>
      </c>
      <c r="G120" s="72">
        <f t="shared" si="29"/>
        <v>0</v>
      </c>
    </row>
    <row r="121" spans="1:7" ht="13.5" thickBot="1" x14ac:dyDescent="0.25">
      <c r="A121" s="59" t="s">
        <v>220</v>
      </c>
      <c r="B121" s="10">
        <f>Janvier!$H$55</f>
        <v>0</v>
      </c>
      <c r="C121" s="10">
        <f>Fevrier!$H$55</f>
        <v>125</v>
      </c>
      <c r="D121" s="74">
        <f t="shared" si="26"/>
        <v>125</v>
      </c>
      <c r="E121" s="73">
        <f t="shared" si="27"/>
        <v>8.7229588276343334E-2</v>
      </c>
      <c r="F121" s="71">
        <f t="shared" si="28"/>
        <v>15.625</v>
      </c>
      <c r="G121" s="72">
        <f t="shared" si="29"/>
        <v>62.5</v>
      </c>
    </row>
    <row r="122" spans="1:7" ht="13.5" thickBot="1" x14ac:dyDescent="0.25">
      <c r="A122" s="59" t="s">
        <v>17</v>
      </c>
      <c r="B122" s="10">
        <f>Janvier!$H$56</f>
        <v>0</v>
      </c>
      <c r="C122" s="10">
        <f>Fevrier!$H$56</f>
        <v>0</v>
      </c>
      <c r="D122" s="74">
        <f t="shared" si="26"/>
        <v>0</v>
      </c>
      <c r="E122" s="73" t="str">
        <f t="shared" si="27"/>
        <v>0,00</v>
      </c>
      <c r="F122" s="71">
        <f t="shared" si="28"/>
        <v>0</v>
      </c>
      <c r="G122" s="72">
        <f t="shared" si="29"/>
        <v>0</v>
      </c>
    </row>
    <row r="123" spans="1:7" ht="13.5" thickBot="1" x14ac:dyDescent="0.25">
      <c r="A123" s="59" t="s">
        <v>70</v>
      </c>
      <c r="B123" s="10">
        <f>Janvier!$H$57</f>
        <v>0</v>
      </c>
      <c r="C123" s="10">
        <f>Fevrier!$H$57</f>
        <v>0</v>
      </c>
      <c r="D123" s="74">
        <f t="shared" si="26"/>
        <v>0</v>
      </c>
      <c r="E123" s="73" t="str">
        <f t="shared" si="27"/>
        <v>0,00</v>
      </c>
      <c r="F123" s="71">
        <f t="shared" si="28"/>
        <v>0</v>
      </c>
      <c r="G123" s="72">
        <f t="shared" si="29"/>
        <v>0</v>
      </c>
    </row>
    <row r="124" spans="1:7" ht="13.5" thickBot="1" x14ac:dyDescent="0.25">
      <c r="A124" s="59" t="s">
        <v>178</v>
      </c>
      <c r="B124" s="10">
        <f>Janvier!$H$58</f>
        <v>0</v>
      </c>
      <c r="C124" s="10">
        <f>Fevrier!$H$58</f>
        <v>0</v>
      </c>
      <c r="D124" s="74">
        <f t="shared" si="26"/>
        <v>0</v>
      </c>
      <c r="E124" s="73" t="str">
        <f t="shared" si="27"/>
        <v>0,00</v>
      </c>
      <c r="F124" s="71">
        <f t="shared" si="28"/>
        <v>0</v>
      </c>
      <c r="G124" s="72">
        <f t="shared" si="29"/>
        <v>0</v>
      </c>
    </row>
    <row r="125" spans="1:7" ht="13.5" thickBot="1" x14ac:dyDescent="0.25">
      <c r="A125" s="59" t="s">
        <v>217</v>
      </c>
      <c r="B125" s="10">
        <f>Janvier!$H$59</f>
        <v>0</v>
      </c>
      <c r="C125" s="10">
        <f>Fevrier!$H$59</f>
        <v>0</v>
      </c>
      <c r="D125" s="74">
        <f t="shared" si="26"/>
        <v>0</v>
      </c>
      <c r="E125" s="73" t="str">
        <f t="shared" si="27"/>
        <v>0,00</v>
      </c>
      <c r="F125" s="71">
        <f t="shared" si="28"/>
        <v>0</v>
      </c>
      <c r="G125" s="72">
        <f t="shared" si="29"/>
        <v>0</v>
      </c>
    </row>
    <row r="126" spans="1:7" ht="13.5" thickBot="1" x14ac:dyDescent="0.25">
      <c r="A126" s="59" t="s">
        <v>37</v>
      </c>
      <c r="B126" s="10">
        <f>Janvier!$H$60</f>
        <v>0</v>
      </c>
      <c r="C126" s="10">
        <f>Fevrier!$H$60</f>
        <v>0</v>
      </c>
      <c r="D126" s="74">
        <f t="shared" si="26"/>
        <v>0</v>
      </c>
      <c r="E126" s="73" t="str">
        <f t="shared" si="27"/>
        <v>0,00</v>
      </c>
      <c r="F126" s="71">
        <f t="shared" si="28"/>
        <v>0</v>
      </c>
      <c r="G126" s="72">
        <f t="shared" si="29"/>
        <v>0</v>
      </c>
    </row>
    <row r="127" spans="1:7" ht="13.5" thickBot="1" x14ac:dyDescent="0.25">
      <c r="A127" s="60" t="s">
        <v>179</v>
      </c>
      <c r="B127" s="10">
        <f>Janvier!$H$61</f>
        <v>0</v>
      </c>
      <c r="C127" s="10">
        <f>Fevrier!$H$61</f>
        <v>0</v>
      </c>
      <c r="D127" s="74">
        <f t="shared" si="26"/>
        <v>0</v>
      </c>
      <c r="E127" s="73" t="str">
        <f t="shared" si="27"/>
        <v>0,00</v>
      </c>
      <c r="F127" s="71">
        <f t="shared" si="28"/>
        <v>0</v>
      </c>
      <c r="G127" s="72">
        <f t="shared" si="29"/>
        <v>0</v>
      </c>
    </row>
    <row r="128" spans="1:7" ht="13.5" thickBot="1" x14ac:dyDescent="0.25">
      <c r="A128" s="59" t="s">
        <v>41</v>
      </c>
      <c r="B128" s="10">
        <f>Janvier!$H$62</f>
        <v>0</v>
      </c>
      <c r="C128" s="10">
        <f>Fevrier!$H$62</f>
        <v>0</v>
      </c>
      <c r="D128" s="74">
        <f t="shared" si="26"/>
        <v>0</v>
      </c>
      <c r="E128" s="73" t="str">
        <f t="shared" si="27"/>
        <v>0,00</v>
      </c>
      <c r="F128" s="71">
        <f t="shared" si="28"/>
        <v>0</v>
      </c>
      <c r="G128" s="72">
        <f t="shared" si="29"/>
        <v>0</v>
      </c>
    </row>
    <row r="129" spans="1:7" ht="13.5" thickBot="1" x14ac:dyDescent="0.25">
      <c r="A129" s="5" t="s">
        <v>60</v>
      </c>
      <c r="B129" s="11">
        <f>SUM(B119:B128)</f>
        <v>0</v>
      </c>
      <c r="C129" s="11">
        <f>SUM(C119:C128)</f>
        <v>125</v>
      </c>
      <c r="D129" s="11">
        <f>SUM(D119:D128)</f>
        <v>125</v>
      </c>
      <c r="E129" s="68">
        <f>SUM(E119:E128)</f>
        <v>8.7229588276343334E-2</v>
      </c>
      <c r="F129" s="16">
        <f t="shared" si="28"/>
        <v>15.625</v>
      </c>
      <c r="G129" s="16">
        <f t="shared" si="29"/>
        <v>62.5</v>
      </c>
    </row>
    <row r="130" spans="1:7" ht="13.5" thickBot="1" x14ac:dyDescent="0.25">
      <c r="A130" s="80" t="s">
        <v>34</v>
      </c>
      <c r="B130" s="81"/>
      <c r="C130" s="81"/>
      <c r="D130" s="81"/>
      <c r="E130" s="81"/>
      <c r="F130" s="81"/>
      <c r="G130" s="82"/>
    </row>
    <row r="131" spans="1:7" ht="13.5" thickBot="1" x14ac:dyDescent="0.25">
      <c r="A131" s="59" t="s">
        <v>75</v>
      </c>
      <c r="B131" s="10">
        <f>Janvier!$H$65</f>
        <v>0</v>
      </c>
      <c r="C131" s="10">
        <f>Fevrier!$H$65</f>
        <v>0</v>
      </c>
      <c r="D131" s="74">
        <f>SUM(B131:C131)</f>
        <v>0</v>
      </c>
      <c r="E131" s="73" t="str">
        <f>IF(D131&lt;&gt;0,D131/$D$133,"0,00")</f>
        <v>0,00</v>
      </c>
      <c r="F131" s="71">
        <f>IF(Nbr_Mois_Traite=1,(D131/4),IF(Nbr_Mois_Traite=2,(D131/8),IF(Nbr_Mois_Traite=3,(D131/13),IF(Nbr_Mois_Traite=4,(D131/17),IF(Nbr_Mois_Traite=5,(D131/22),IF(Nbr_Mois_Traite=6,(D131/26),IF(Nbr_Mois_Traite=7,(D131/30),IF(Nbr_Mois_Traite=8,(D131/35),IF(Nbr_Mois_Traite=9,(D131/39),IF(Nbr_Mois_Traite=10,(D131/43),IF(Nbr_Mois_Traite=11,(D131/48),IF(Nbr_Mois_Traite=12,(D131/52),"Non signif. "))))))))))))</f>
        <v>0</v>
      </c>
      <c r="G131" s="72">
        <f>IF(Nbr_Mois_Traite=1,(D131/1),IF(Nbr_Mois_Traite=2,(D131/2),IF(Nbr_Mois_Traite=3,(D131/3),IF(Nbr_Mois_Traite=4,(D131/4),IF(Nbr_Mois_Traite=5,(D131/5),IF(Nbr_Mois_Traite=6,(D131/6),IF(Nbr_Mois_Traite=7,(D131/7),IF(Nbr_Mois_Traite=8,(D131/8),IF(Nbr_Mois_Traite=9,(D131/9),IF(Nbr_Mois_Traite=10,(D131/10),IF(Nbr_Mois_Traite=11,(D131/11),IF(Nbr_Mois_Traite=12,(D131/12),"Non signif. "))))))))))))</f>
        <v>0</v>
      </c>
    </row>
    <row r="132" spans="1:7" ht="13.5" thickBot="1" x14ac:dyDescent="0.25">
      <c r="A132" s="5" t="s">
        <v>86</v>
      </c>
      <c r="B132" s="11">
        <f>SUM(B131:B131)</f>
        <v>0</v>
      </c>
      <c r="C132" s="11">
        <f>SUM(C131:C131)</f>
        <v>0</v>
      </c>
      <c r="D132" s="11">
        <f>SUM(D131:D131)</f>
        <v>0</v>
      </c>
      <c r="E132" s="68">
        <f>SUM(E131:E131)</f>
        <v>0</v>
      </c>
      <c r="F132" s="16">
        <f>IF(Nbr_Mois_Traite=1,(D132/4),IF(Nbr_Mois_Traite=2,(D132/8),IF(Nbr_Mois_Traite=3,(D132/13),IF(Nbr_Mois_Traite=4,(D132/17),IF(Nbr_Mois_Traite=5,(D132/22),IF(Nbr_Mois_Traite=6,(D132/26),IF(Nbr_Mois_Traite=7,(D132/30),IF(Nbr_Mois_Traite=8,(D132/35),IF(Nbr_Mois_Traite=9,(D132/39),IF(Nbr_Mois_Traite=10,(D132/43),IF(Nbr_Mois_Traite=11,(D132/48),IF(Nbr_Mois_Traite=12,(D132/52),"Non signif. "))))))))))))</f>
        <v>0</v>
      </c>
      <c r="G132" s="16">
        <f>IF(Nbr_Mois_Traite=1,(D132/1),IF(Nbr_Mois_Traite=2,(D132/2),IF(Nbr_Mois_Traite=3,(D132/3),IF(Nbr_Mois_Traite=4,(D132/4),IF(Nbr_Mois_Traite=5,(D132/5),IF(Nbr_Mois_Traite=6,(D132/6),IF(Nbr_Mois_Traite=7,(D132/7),IF(Nbr_Mois_Traite=8,(D132/8),IF(Nbr_Mois_Traite=9,(D132/9),IF(Nbr_Mois_Traite=10,(D132/10),IF(Nbr_Mois_Traite=11,(D132/11),IF(Nbr_Mois_Traite=12,(D132/12),"Non signif. "))))))))))))</f>
        <v>0</v>
      </c>
    </row>
    <row r="133" spans="1:7" ht="15.75" thickBot="1" x14ac:dyDescent="0.25">
      <c r="A133" s="96" t="s">
        <v>84</v>
      </c>
      <c r="B133" s="97">
        <f>SUM(B22+B27+B30+B41+B46+B53+B57+B62+B72+B78+B87+B93+B101+B105+B117+B129+B132)</f>
        <v>231.5</v>
      </c>
      <c r="C133" s="97">
        <f>SUM(C22+C27+C30+C41+C46+C53+C57+C62+C72+C78+C87+C93+C101+C105+C117+C129+C132)</f>
        <v>1201.5</v>
      </c>
      <c r="D133" s="97">
        <f>SUM(D22+D27+D30+D41+D46+D53+D57+D62+D72+D78+D87+D93+D101+D105+D117+D129+D132)</f>
        <v>1433</v>
      </c>
      <c r="E133" s="95">
        <f>SUM(E22+E27+E30+E41+E46+E53+E57+E62+E72+E78+E87+E93+E101+E105+E117+E129+E132)</f>
        <v>0.99999999999999989</v>
      </c>
      <c r="F133"/>
      <c r="G133"/>
    </row>
    <row r="134" spans="1:7" ht="13.5" thickBot="1" x14ac:dyDescent="0.25">
      <c r="A134" s="98" t="s">
        <v>95</v>
      </c>
      <c r="B134" s="99">
        <f>SUM($B$17-$B$133)</f>
        <v>1268.5</v>
      </c>
      <c r="C134" s="99">
        <f>SUM(C17-C133)</f>
        <v>298.5</v>
      </c>
      <c r="D134" s="99">
        <f>SUM(D17-D133)</f>
        <v>1567</v>
      </c>
    </row>
    <row r="135" spans="1:7" ht="13.5" thickBot="1" x14ac:dyDescent="0.25">
      <c r="A135" s="100" t="s">
        <v>99</v>
      </c>
      <c r="B135" s="101">
        <f>Janvier!$M$8</f>
        <v>100</v>
      </c>
      <c r="C135" s="101">
        <f>B136</f>
        <v>1368.5</v>
      </c>
      <c r="D135" s="101">
        <f>Solde_Initial_CC_BNP</f>
        <v>100</v>
      </c>
    </row>
    <row r="136" spans="1:7" ht="13.5" thickBot="1" x14ac:dyDescent="0.25">
      <c r="A136" s="102" t="s">
        <v>100</v>
      </c>
      <c r="B136" s="103">
        <f>SUM(B134:B135)</f>
        <v>1368.5</v>
      </c>
      <c r="C136" s="103">
        <f>SUM(C134:C135)</f>
        <v>1667</v>
      </c>
      <c r="D136" s="103">
        <f>SUM(D134:D135)</f>
        <v>1667</v>
      </c>
    </row>
    <row r="138" spans="1:7" ht="13.5" thickBot="1" x14ac:dyDescent="0.25"/>
    <row r="139" spans="1:7" ht="15.75" customHeight="1" thickBot="1" x14ac:dyDescent="0.25">
      <c r="A139" s="5" t="s">
        <v>101</v>
      </c>
      <c r="B139" s="11">
        <f>Janvier!$M$11</f>
        <v>1368.5</v>
      </c>
      <c r="C139" s="11">
        <f>Fevrier!$M$11</f>
        <v>1667</v>
      </c>
      <c r="D139" s="31" t="s">
        <v>0</v>
      </c>
      <c r="E139" s="69"/>
      <c r="F139"/>
      <c r="G139"/>
    </row>
    <row r="140" spans="1:7" ht="16.5" customHeight="1" thickTop="1" thickBot="1" x14ac:dyDescent="0.25">
      <c r="A140" s="89" t="s">
        <v>96</v>
      </c>
      <c r="B140" s="90"/>
      <c r="C140" s="90"/>
      <c r="D140"/>
      <c r="E140" s="168" t="s">
        <v>184</v>
      </c>
      <c r="F140" s="169"/>
      <c r="G140" s="170"/>
    </row>
    <row r="141" spans="1:7" ht="15.75" thickBot="1" x14ac:dyDescent="0.25">
      <c r="A141" s="13" t="s">
        <v>106</v>
      </c>
      <c r="B141" s="32">
        <f>Janvier!$M$11</f>
        <v>1368.5</v>
      </c>
      <c r="C141" s="32">
        <f>Fevrier!$M$11</f>
        <v>1667</v>
      </c>
      <c r="D141"/>
      <c r="E141" s="171"/>
      <c r="F141" s="172"/>
      <c r="G141" s="173"/>
    </row>
    <row r="142" spans="1:7" ht="16.5" thickTop="1" thickBot="1" x14ac:dyDescent="0.25">
      <c r="A142" s="13" t="s">
        <v>97</v>
      </c>
      <c r="B142" s="32">
        <f>Janvier!$M$16</f>
        <v>4000</v>
      </c>
      <c r="C142" s="32">
        <f>Fevrier!$M$16</f>
        <v>4000</v>
      </c>
      <c r="D142"/>
      <c r="E142" s="174">
        <f>IF(OR(D17&lt;&gt;0,D133&lt;&gt;0),D133/D17,"0,00")</f>
        <v>0.47766666666666668</v>
      </c>
      <c r="F142" s="175"/>
      <c r="G142" s="176"/>
    </row>
    <row r="143" spans="1:7" ht="15.75" thickBot="1" x14ac:dyDescent="0.25">
      <c r="A143" s="13" t="s">
        <v>98</v>
      </c>
      <c r="B143" s="32">
        <f>Janvier!M21</f>
        <v>20</v>
      </c>
      <c r="C143" s="32">
        <f>Fevrier!$M$21</f>
        <v>20</v>
      </c>
      <c r="D143"/>
      <c r="E143" s="14"/>
    </row>
    <row r="144" spans="1:7" ht="13.5" thickBot="1" x14ac:dyDescent="0.25"/>
    <row r="145" spans="1:3" ht="15" thickBot="1" x14ac:dyDescent="0.25">
      <c r="A145" s="2" t="s">
        <v>102</v>
      </c>
      <c r="B145" s="11">
        <f>SUM(B141:B143)</f>
        <v>5388.5</v>
      </c>
      <c r="C145" s="11">
        <f>SUM(C141:C143)</f>
        <v>5687</v>
      </c>
    </row>
    <row r="161" ht="16.5" customHeight="1" x14ac:dyDescent="0.2"/>
    <row r="162" ht="16.5" customHeight="1" x14ac:dyDescent="0.2"/>
  </sheetData>
  <sortState xmlns:xlrd2="http://schemas.microsoft.com/office/spreadsheetml/2017/richdata2" ref="A34:G51">
    <sortCondition ref="A34:A51"/>
  </sortState>
  <mergeCells count="3">
    <mergeCell ref="A5:G5"/>
    <mergeCell ref="E140:G141"/>
    <mergeCell ref="E142:G142"/>
  </mergeCells>
  <conditionalFormatting sqref="A21">
    <cfRule type="cellIs" dxfId="44" priority="126" operator="equal">
      <formula>0</formula>
    </cfRule>
  </conditionalFormatting>
  <conditionalFormatting sqref="A21">
    <cfRule type="cellIs" dxfId="43" priority="128" operator="equal">
      <formula>0</formula>
    </cfRule>
    <cfRule type="cellIs" dxfId="42" priority="129" operator="lessThan">
      <formula>0</formula>
    </cfRule>
    <cfRule type="cellIs" dxfId="41" priority="130" operator="lessThan">
      <formula>0</formula>
    </cfRule>
  </conditionalFormatting>
  <dataValidations disablePrompts="1" count="1">
    <dataValidation allowBlank="1" showInputMessage="1" showErrorMessage="1" sqref="A29 A24:A25 A112 A37:A39" xr:uid="{00000000-0002-0000-0500-000000000000}"/>
  </dataValidation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5"/>
  <dimension ref="A1:R36"/>
  <sheetViews>
    <sheetView zoomScaleNormal="100" workbookViewId="0"/>
  </sheetViews>
  <sheetFormatPr baseColWidth="10" defaultRowHeight="15" x14ac:dyDescent="0.2"/>
  <cols>
    <col min="1" max="6" width="11.5546875" customWidth="1"/>
    <col min="7" max="7" width="11.5546875" style="1" customWidth="1"/>
    <col min="8" max="18" width="11.5546875" customWidth="1"/>
  </cols>
  <sheetData>
    <row r="1" spans="1:18" x14ac:dyDescent="0.2">
      <c r="A1" s="49"/>
      <c r="B1" s="49" t="s">
        <v>189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18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</row>
    <row r="3" spans="1:18" ht="27.75" customHeight="1" x14ac:dyDescent="0.2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18" x14ac:dyDescent="0.2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</row>
    <row r="5" spans="1:18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</row>
    <row r="6" spans="1:18" x14ac:dyDescent="0.2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18" x14ac:dyDescent="0.2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</row>
    <row r="8" spans="1:18" x14ac:dyDescent="0.2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</row>
    <row r="9" spans="1:18" x14ac:dyDescent="0.2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x14ac:dyDescent="0.2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x14ac:dyDescent="0.2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</row>
    <row r="12" spans="1:18" x14ac:dyDescent="0.2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  <row r="13" spans="1:18" x14ac:dyDescent="0.2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</row>
    <row r="14" spans="1:18" x14ac:dyDescent="0.2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</row>
    <row r="15" spans="1:18" x14ac:dyDescent="0.2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1:18" s="1" customFormat="1" x14ac:dyDescent="0.2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</row>
    <row r="17" spans="1:18" x14ac:dyDescent="0.2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</row>
    <row r="18" spans="1:18" x14ac:dyDescent="0.2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</row>
    <row r="19" spans="1:18" x14ac:dyDescent="0.2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</row>
    <row r="20" spans="1:18" x14ac:dyDescent="0.2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</row>
    <row r="21" spans="1:18" s="1" customFormat="1" x14ac:dyDescent="0.2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</row>
    <row r="22" spans="1:18" x14ac:dyDescent="0.2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</row>
    <row r="23" spans="1:18" x14ac:dyDescent="0.2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1:18" x14ac:dyDescent="0.2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1:18" x14ac:dyDescent="0.2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</row>
    <row r="26" spans="1:18" s="1" customFormat="1" x14ac:dyDescent="0.2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</row>
    <row r="27" spans="1:18" x14ac:dyDescent="0.2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</row>
    <row r="28" spans="1:18" x14ac:dyDescent="0.2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</row>
    <row r="29" spans="1:18" x14ac:dyDescent="0.2">
      <c r="A29" s="49"/>
      <c r="B29" s="49"/>
      <c r="C29" s="49"/>
      <c r="D29" s="49"/>
      <c r="E29" s="49"/>
      <c r="F29" s="49"/>
      <c r="G29" s="49"/>
      <c r="H29" s="49"/>
      <c r="I29" s="49" t="s">
        <v>0</v>
      </c>
      <c r="J29" s="49"/>
      <c r="K29" s="49"/>
      <c r="L29" s="49"/>
      <c r="M29" s="49"/>
      <c r="N29" s="49"/>
      <c r="O29" s="49"/>
      <c r="P29" s="49"/>
      <c r="Q29" s="49"/>
      <c r="R29" s="49"/>
    </row>
    <row r="30" spans="1:18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</row>
    <row r="31" spans="1:18" x14ac:dyDescent="0.2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</row>
    <row r="32" spans="1:18" x14ac:dyDescent="0.2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</row>
    <row r="33" spans="1:18" x14ac:dyDescent="0.2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</row>
    <row r="34" spans="1:18" ht="28.5" customHeight="1" x14ac:dyDescent="0.2">
      <c r="A34" s="49"/>
      <c r="B34" s="49"/>
      <c r="C34" s="49"/>
      <c r="D34" s="49"/>
      <c r="E34" s="49"/>
      <c r="F34" s="49"/>
      <c r="G34" s="49"/>
      <c r="H34" s="49"/>
      <c r="I34" s="49" t="s">
        <v>0</v>
      </c>
      <c r="J34" s="49"/>
      <c r="K34" s="49"/>
      <c r="L34" s="49"/>
      <c r="M34" s="49"/>
      <c r="N34" s="49"/>
      <c r="O34" s="49"/>
      <c r="P34" s="49"/>
      <c r="Q34" s="49"/>
      <c r="R34" s="49"/>
    </row>
    <row r="35" spans="1:18" x14ac:dyDescent="0.2">
      <c r="A35" s="49"/>
      <c r="B35" s="49"/>
      <c r="C35" s="49"/>
      <c r="D35" s="49"/>
      <c r="E35" s="49"/>
      <c r="F35" s="49"/>
      <c r="G35" s="49"/>
      <c r="H35" s="49"/>
      <c r="I35" s="49" t="s">
        <v>0</v>
      </c>
      <c r="J35" s="49"/>
      <c r="K35" s="49"/>
      <c r="L35" s="49"/>
      <c r="M35" s="49"/>
      <c r="N35" s="49"/>
      <c r="O35" s="49"/>
      <c r="P35" s="49"/>
      <c r="Q35" s="49"/>
      <c r="R35" s="49"/>
    </row>
    <row r="36" spans="1:18" x14ac:dyDescent="0.2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8"/>
  <dimension ref="A1:R36"/>
  <sheetViews>
    <sheetView zoomScaleNormal="100" workbookViewId="0"/>
  </sheetViews>
  <sheetFormatPr baseColWidth="10" defaultRowHeight="15" x14ac:dyDescent="0.2"/>
  <cols>
    <col min="2" max="3" width="11.5546875" customWidth="1"/>
    <col min="7" max="7" width="11.5546875" style="1"/>
    <col min="15" max="15" width="11.5546875" customWidth="1"/>
  </cols>
  <sheetData>
    <row r="1" spans="1:18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18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</row>
    <row r="3" spans="1:18" ht="27.75" customHeight="1" x14ac:dyDescent="0.2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18" x14ac:dyDescent="0.2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</row>
    <row r="5" spans="1:18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</row>
    <row r="6" spans="1:18" x14ac:dyDescent="0.2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18" x14ac:dyDescent="0.2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</row>
    <row r="8" spans="1:18" x14ac:dyDescent="0.2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</row>
    <row r="9" spans="1:18" x14ac:dyDescent="0.2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x14ac:dyDescent="0.2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s="1" customFormat="1" x14ac:dyDescent="0.2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</row>
    <row r="12" spans="1:18" x14ac:dyDescent="0.2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  <row r="13" spans="1:18" x14ac:dyDescent="0.2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</row>
    <row r="14" spans="1:18" x14ac:dyDescent="0.2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 t="s">
        <v>0</v>
      </c>
      <c r="L14" s="49"/>
      <c r="M14" s="49"/>
      <c r="N14" s="49"/>
      <c r="O14" s="49"/>
      <c r="P14" s="49"/>
      <c r="Q14" s="49"/>
      <c r="R14" s="49"/>
    </row>
    <row r="15" spans="1:18" x14ac:dyDescent="0.2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1:18" s="1" customFormat="1" x14ac:dyDescent="0.2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</row>
    <row r="17" spans="1:18" x14ac:dyDescent="0.2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</row>
    <row r="18" spans="1:18" x14ac:dyDescent="0.2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</row>
    <row r="19" spans="1:18" x14ac:dyDescent="0.2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</row>
    <row r="20" spans="1:18" x14ac:dyDescent="0.2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</row>
    <row r="21" spans="1:18" s="1" customFormat="1" x14ac:dyDescent="0.2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</row>
    <row r="22" spans="1:18" x14ac:dyDescent="0.2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</row>
    <row r="23" spans="1:18" x14ac:dyDescent="0.2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1:18" x14ac:dyDescent="0.2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1:18" x14ac:dyDescent="0.2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</row>
    <row r="26" spans="1:18" s="1" customFormat="1" x14ac:dyDescent="0.2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</row>
    <row r="27" spans="1:18" x14ac:dyDescent="0.2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</row>
    <row r="28" spans="1:18" x14ac:dyDescent="0.2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</row>
    <row r="29" spans="1:18" x14ac:dyDescent="0.2">
      <c r="A29" s="49"/>
      <c r="B29" s="49"/>
      <c r="C29" s="49"/>
      <c r="D29" s="49"/>
      <c r="E29" s="49"/>
      <c r="F29" s="49"/>
      <c r="G29" s="49"/>
      <c r="H29" s="49"/>
      <c r="I29" s="49" t="s">
        <v>0</v>
      </c>
      <c r="J29" s="49"/>
      <c r="K29" s="49"/>
      <c r="L29" s="49"/>
      <c r="M29" s="49"/>
      <c r="N29" s="49"/>
      <c r="O29" s="49"/>
      <c r="P29" s="49"/>
      <c r="Q29" s="49"/>
      <c r="R29" s="49"/>
    </row>
    <row r="30" spans="1:18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</row>
    <row r="31" spans="1:18" x14ac:dyDescent="0.2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</row>
    <row r="32" spans="1:18" x14ac:dyDescent="0.2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</row>
    <row r="33" spans="1:18" x14ac:dyDescent="0.2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</row>
    <row r="34" spans="1:18" ht="24.95" customHeight="1" x14ac:dyDescent="0.2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</row>
    <row r="35" spans="1:18" x14ac:dyDescent="0.2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</row>
    <row r="36" spans="1:18" x14ac:dyDescent="0.2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7">
    <pageSetUpPr fitToPage="1"/>
  </sheetPr>
  <dimension ref="A1:IV127"/>
  <sheetViews>
    <sheetView zoomScale="85" zoomScaleNormal="85" workbookViewId="0">
      <pane ySplit="3" topLeftCell="A4" activePane="bottomLeft" state="frozen"/>
      <selection activeCell="G20" sqref="G20"/>
      <selection pane="bottomLeft" activeCell="A5" sqref="A5:D5"/>
    </sheetView>
  </sheetViews>
  <sheetFormatPr baseColWidth="10" defaultRowHeight="15" x14ac:dyDescent="0.2"/>
  <cols>
    <col min="1" max="1" width="40.88671875" style="22" customWidth="1"/>
    <col min="2" max="4" width="11.5546875" style="22"/>
    <col min="5" max="5" width="1.77734375" style="22" customWidth="1"/>
    <col min="6" max="6" width="40.88671875" style="22" customWidth="1"/>
    <col min="7" max="9" width="11.5546875" style="22"/>
    <col min="10" max="10" width="1.77734375" style="22" customWidth="1"/>
    <col min="11" max="11" width="40.88671875" style="22" customWidth="1"/>
    <col min="12" max="16384" width="11.5546875" style="22"/>
  </cols>
  <sheetData>
    <row r="1" spans="1:256" ht="27" customHeight="1" thickTop="1" thickBot="1" x14ac:dyDescent="0.35">
      <c r="A1" s="19" t="s">
        <v>0</v>
      </c>
      <c r="B1" s="20"/>
      <c r="C1" s="20"/>
      <c r="D1" s="20"/>
      <c r="E1" s="20"/>
      <c r="F1" s="181" t="str">
        <f>"Année " &amp;  Année</f>
        <v>Année 2024</v>
      </c>
      <c r="G1" s="182"/>
      <c r="H1" s="20"/>
      <c r="I1" s="20"/>
      <c r="J1" s="20"/>
      <c r="K1" s="21"/>
      <c r="L1" s="21"/>
      <c r="M1" s="21"/>
      <c r="N1" s="21"/>
    </row>
    <row r="2" spans="1:256" ht="21.75" customHeight="1" thickTop="1" thickBot="1" x14ac:dyDescent="0.35">
      <c r="A2" s="20" t="s">
        <v>0</v>
      </c>
      <c r="D2" s="20"/>
      <c r="E2" s="20"/>
      <c r="F2" s="183" t="str">
        <f>"Mois de "&amp;Mois1&amp;" "</f>
        <v xml:space="preserve">Mois de JANVIER 2024 </v>
      </c>
      <c r="G2" s="184"/>
      <c r="H2" s="20"/>
      <c r="I2" s="20"/>
      <c r="J2" s="20"/>
      <c r="K2" s="21"/>
      <c r="L2" s="21"/>
      <c r="M2" s="20"/>
      <c r="N2" s="20"/>
    </row>
    <row r="3" spans="1:256" ht="20.100000000000001" customHeight="1" thickTop="1" thickBot="1" x14ac:dyDescent="0.35">
      <c r="A3" s="20"/>
      <c r="D3" s="110" t="s">
        <v>87</v>
      </c>
      <c r="E3" s="20"/>
      <c r="F3" s="20"/>
      <c r="G3" s="20"/>
      <c r="H3" s="40" t="s">
        <v>89</v>
      </c>
      <c r="I3" s="20"/>
      <c r="J3" s="20"/>
      <c r="K3" s="21"/>
      <c r="L3" s="40" t="s">
        <v>88</v>
      </c>
      <c r="N3" s="40" t="s">
        <v>43</v>
      </c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</row>
    <row r="4" spans="1:256" ht="15" customHeight="1" thickBot="1" x14ac:dyDescent="0.25">
      <c r="A4" s="22" t="s">
        <v>222</v>
      </c>
    </row>
    <row r="5" spans="1:256" ht="15.75" customHeight="1" thickBot="1" x14ac:dyDescent="0.25">
      <c r="A5" s="180" t="s">
        <v>45</v>
      </c>
      <c r="B5" s="180"/>
      <c r="C5" s="180"/>
      <c r="D5" s="180"/>
      <c r="F5" s="180" t="s">
        <v>105</v>
      </c>
      <c r="G5" s="180"/>
      <c r="H5" s="180"/>
      <c r="I5" s="180"/>
      <c r="K5" s="180" t="s">
        <v>61</v>
      </c>
      <c r="L5" s="180"/>
      <c r="M5" s="180"/>
      <c r="N5" s="180"/>
    </row>
    <row r="6" spans="1:256" ht="15.75" customHeight="1" thickBot="1" x14ac:dyDescent="0.25">
      <c r="A6" s="23" t="s">
        <v>51</v>
      </c>
      <c r="B6" s="23" t="s">
        <v>47</v>
      </c>
      <c r="C6" s="23" t="s">
        <v>48</v>
      </c>
      <c r="D6" s="23" t="s">
        <v>44</v>
      </c>
      <c r="F6" s="24" t="s">
        <v>51</v>
      </c>
      <c r="G6" s="24" t="s">
        <v>47</v>
      </c>
      <c r="H6" s="24" t="s">
        <v>48</v>
      </c>
      <c r="I6" s="24" t="s">
        <v>44</v>
      </c>
      <c r="K6" s="24" t="s">
        <v>51</v>
      </c>
      <c r="L6" s="24" t="s">
        <v>47</v>
      </c>
      <c r="M6" s="24" t="s">
        <v>48</v>
      </c>
      <c r="N6" s="24" t="s">
        <v>44</v>
      </c>
    </row>
    <row r="7" spans="1:256" ht="15.75" customHeight="1" thickBot="1" x14ac:dyDescent="0.25">
      <c r="A7" s="56" t="s">
        <v>108</v>
      </c>
      <c r="B7" s="15">
        <v>0</v>
      </c>
      <c r="C7" s="3">
        <f>SUMIF(Saisie_Janvier!$A$5:$A$128,$A$7:$A$20,Credits_Janvier)</f>
        <v>0</v>
      </c>
      <c r="D7" s="3">
        <f>SUM(B7-C7)</f>
        <v>0</v>
      </c>
      <c r="F7" s="121" t="s">
        <v>18</v>
      </c>
      <c r="G7" s="122"/>
      <c r="H7" s="122"/>
      <c r="I7" s="123"/>
      <c r="K7" s="177" t="s">
        <v>62</v>
      </c>
      <c r="L7" s="178"/>
      <c r="M7" s="178"/>
      <c r="N7" s="179"/>
    </row>
    <row r="8" spans="1:256" ht="15.75" customHeight="1" thickBot="1" x14ac:dyDescent="0.25">
      <c r="A8" s="57" t="s">
        <v>155</v>
      </c>
      <c r="B8" s="15">
        <v>0</v>
      </c>
      <c r="C8" s="3">
        <f>SUMIF(Saisie_Janvier!$A$5:$A$128,$A$7:$A$20,Credits_Janvier)</f>
        <v>0</v>
      </c>
      <c r="D8" s="3">
        <f>SUM(B8-C8)</f>
        <v>0</v>
      </c>
      <c r="F8" s="59" t="s">
        <v>138</v>
      </c>
      <c r="G8" s="15">
        <v>0</v>
      </c>
      <c r="H8" s="3">
        <f>SUMIF(Saisie_Janvier!$A$5:$A$128,$F$8:$F$11,Debits_Janvier)</f>
        <v>0</v>
      </c>
      <c r="I8" s="3">
        <f>SUM(G8-H8)</f>
        <v>0</v>
      </c>
      <c r="K8" s="53" t="s">
        <v>114</v>
      </c>
      <c r="L8" s="7">
        <f>Solde_Initial_CC_BNP</f>
        <v>100</v>
      </c>
      <c r="M8" s="7">
        <f>L8</f>
        <v>100</v>
      </c>
      <c r="N8" s="3">
        <f>SUM(L8-M8)</f>
        <v>0</v>
      </c>
    </row>
    <row r="9" spans="1:256" ht="15.75" customHeight="1" thickBot="1" x14ac:dyDescent="0.25">
      <c r="A9" s="57" t="s">
        <v>187</v>
      </c>
      <c r="B9" s="15">
        <v>0</v>
      </c>
      <c r="C9" s="3">
        <f>SUMIF(Saisie_Janvier!$A$5:$A$128,$A$7:$A$20,Credits_Janvier)</f>
        <v>0</v>
      </c>
      <c r="D9" s="3">
        <f>SUM(B9-C9)</f>
        <v>0</v>
      </c>
      <c r="F9" s="59" t="s">
        <v>21</v>
      </c>
      <c r="G9" s="15">
        <v>0</v>
      </c>
      <c r="H9" s="3">
        <f>SUMIF(Saisie_Janvier!$A$5:$A$128,$F$8:$F$11,Debits_Janvier)</f>
        <v>0</v>
      </c>
      <c r="I9" s="3">
        <f>SUM(G9-H9)</f>
        <v>0</v>
      </c>
      <c r="K9" s="53" t="s">
        <v>63</v>
      </c>
      <c r="L9" s="3">
        <f>B18</f>
        <v>1500</v>
      </c>
      <c r="M9" s="3">
        <f>C18</f>
        <v>1500</v>
      </c>
      <c r="N9" s="3">
        <f>SUM(L9-M9)</f>
        <v>0</v>
      </c>
    </row>
    <row r="10" spans="1:256" ht="15.75" customHeight="1" thickBot="1" x14ac:dyDescent="0.25">
      <c r="A10" s="57" t="s">
        <v>156</v>
      </c>
      <c r="B10" s="15">
        <v>0</v>
      </c>
      <c r="C10" s="3">
        <f>SUMIF(Saisie_Janvier!$A$5:$A$128,$A$7:$A$20,Credits_Janvier)</f>
        <v>0</v>
      </c>
      <c r="D10" s="3">
        <f>SUM(B10-C10)</f>
        <v>0</v>
      </c>
      <c r="F10" s="59" t="s">
        <v>39</v>
      </c>
      <c r="G10" s="15">
        <v>0</v>
      </c>
      <c r="H10" s="3">
        <f>SUMIF(Saisie_Janvier!$A$5:$A$128,$F$8:$F$11,Debits_Janvier)</f>
        <v>0</v>
      </c>
      <c r="I10" s="3">
        <f>SUM(G10-H10)</f>
        <v>0</v>
      </c>
      <c r="K10" s="53" t="s">
        <v>64</v>
      </c>
      <c r="L10" s="3">
        <f>G67</f>
        <v>231.5</v>
      </c>
      <c r="M10" s="3">
        <f>H67</f>
        <v>231.5</v>
      </c>
      <c r="N10" s="3">
        <f>SUM(L10-M10)</f>
        <v>0</v>
      </c>
    </row>
    <row r="11" spans="1:256" ht="15.75" customHeight="1" thickBot="1" x14ac:dyDescent="0.25">
      <c r="A11" s="57" t="s">
        <v>157</v>
      </c>
      <c r="B11" s="15">
        <v>0</v>
      </c>
      <c r="C11" s="3">
        <f>SUMIF(Saisie_Janvier!$A$5:$A$128,$A$7:$A$20,Credits_Janvier)</f>
        <v>0</v>
      </c>
      <c r="D11" s="3">
        <f>SUM(B11-C11)</f>
        <v>0</v>
      </c>
      <c r="F11" s="59" t="s">
        <v>219</v>
      </c>
      <c r="G11" s="15">
        <v>0</v>
      </c>
      <c r="H11" s="3">
        <f>SUMIF(Saisie_Janvier!$A$5:$A$128,$F$8:$F$11,Debits_Janvier)</f>
        <v>0</v>
      </c>
      <c r="I11" s="3">
        <f>SUM(G11-H11)</f>
        <v>0</v>
      </c>
      <c r="K11" s="25" t="s">
        <v>65</v>
      </c>
      <c r="L11" s="4">
        <f>SUM(L8+L9-L10)</f>
        <v>1368.5</v>
      </c>
      <c r="M11" s="4">
        <f>SUM(M8+M9-M10)</f>
        <v>1368.5</v>
      </c>
      <c r="N11" s="4">
        <f>SUM(N8+N9-N10)</f>
        <v>0</v>
      </c>
    </row>
    <row r="12" spans="1:256" ht="15.75" customHeight="1" thickBot="1" x14ac:dyDescent="0.25">
      <c r="A12" s="57" t="s">
        <v>223</v>
      </c>
      <c r="B12" s="15">
        <v>1500</v>
      </c>
      <c r="C12" s="3">
        <f>SUMIF(Saisie_Janvier!$A$5:$A$128,$A$7:$A$18,Credits_Janvier)</f>
        <v>1500</v>
      </c>
      <c r="D12" s="3">
        <f t="shared" ref="D12:D17" si="0">SUM(B12-C12)</f>
        <v>0</v>
      </c>
      <c r="F12" s="58" t="s">
        <v>58</v>
      </c>
      <c r="G12" s="28">
        <f>SUM(G8:G11)</f>
        <v>0</v>
      </c>
      <c r="H12" s="28">
        <f>SUM(H8:H11)</f>
        <v>0</v>
      </c>
      <c r="I12" s="28">
        <f>SUM(I8:I11)</f>
        <v>0</v>
      </c>
      <c r="K12" s="177" t="s">
        <v>66</v>
      </c>
      <c r="L12" s="178"/>
      <c r="M12" s="178"/>
      <c r="N12" s="179"/>
    </row>
    <row r="13" spans="1:256" ht="15.75" customHeight="1" thickBot="1" x14ac:dyDescent="0.25">
      <c r="A13" s="57" t="s">
        <v>190</v>
      </c>
      <c r="B13" s="15">
        <v>0</v>
      </c>
      <c r="C13" s="3">
        <f>SUMIF(Saisie_Janvier!$A$5:$A$128,$A$7:$A$17,Credits_Janvier)</f>
        <v>0</v>
      </c>
      <c r="D13" s="3">
        <f t="shared" si="0"/>
        <v>0</v>
      </c>
      <c r="F13" s="121" t="s">
        <v>6</v>
      </c>
      <c r="G13" s="122"/>
      <c r="H13" s="122"/>
      <c r="I13" s="123"/>
      <c r="K13" s="53" t="s">
        <v>115</v>
      </c>
      <c r="L13" s="7">
        <f>Solde_Initial_CEL</f>
        <v>4000</v>
      </c>
      <c r="M13" s="7">
        <f>L13</f>
        <v>4000</v>
      </c>
      <c r="N13" s="3">
        <f>SUM(L13-M13)</f>
        <v>0</v>
      </c>
    </row>
    <row r="14" spans="1:256" ht="15.75" customHeight="1" thickBot="1" x14ac:dyDescent="0.25">
      <c r="A14" s="57" t="s">
        <v>158</v>
      </c>
      <c r="B14" s="15">
        <v>0</v>
      </c>
      <c r="C14" s="3">
        <f>SUMIF(Saisie_Janvier!$A$5:$A$128,$A$7:$A$17,Credits_Janvier)</f>
        <v>0</v>
      </c>
      <c r="D14" s="3">
        <f t="shared" si="0"/>
        <v>0</v>
      </c>
      <c r="F14" s="59" t="s">
        <v>139</v>
      </c>
      <c r="G14" s="15">
        <v>0</v>
      </c>
      <c r="H14" s="3">
        <f>SUMIF(Saisie_Janvier!$A$5:$A$128,$F$14:$F$20,Debits_Janvier)</f>
        <v>0</v>
      </c>
      <c r="I14" s="3">
        <f t="shared" ref="I14:I20" si="1">SUM(G14-H14)</f>
        <v>0</v>
      </c>
      <c r="K14" s="53" t="s">
        <v>63</v>
      </c>
      <c r="L14" s="15">
        <f>B60</f>
        <v>0</v>
      </c>
      <c r="M14" s="15">
        <f>C60</f>
        <v>0</v>
      </c>
      <c r="N14" s="3">
        <f>SUM(L14-M14)</f>
        <v>0</v>
      </c>
    </row>
    <row r="15" spans="1:256" ht="15.75" customHeight="1" thickBot="1" x14ac:dyDescent="0.25">
      <c r="A15" s="57" t="s">
        <v>159</v>
      </c>
      <c r="B15" s="15">
        <v>0</v>
      </c>
      <c r="C15" s="3">
        <f>SUMIF(Saisie_Janvier!$A$5:$A$128,$A$7:$A$17,Credits_Janvier)</f>
        <v>0</v>
      </c>
      <c r="D15" s="3">
        <f t="shared" si="0"/>
        <v>0</v>
      </c>
      <c r="F15" s="59" t="s">
        <v>5</v>
      </c>
      <c r="G15" s="15">
        <v>0</v>
      </c>
      <c r="H15" s="3">
        <f>SUMIF(Saisie_Janvier!$A$5:$A$128,$F$14:$F$20,Debits_Janvier)</f>
        <v>0</v>
      </c>
      <c r="I15" s="3">
        <f t="shared" si="1"/>
        <v>0</v>
      </c>
      <c r="K15" s="53" t="s">
        <v>64</v>
      </c>
      <c r="L15" s="15">
        <f>B8</f>
        <v>0</v>
      </c>
      <c r="M15" s="3">
        <f>C8</f>
        <v>0</v>
      </c>
      <c r="N15" s="3">
        <f>SUM(L15-M15)</f>
        <v>0</v>
      </c>
    </row>
    <row r="16" spans="1:256" ht="15.75" customHeight="1" thickBot="1" x14ac:dyDescent="0.25">
      <c r="A16" s="57" t="s">
        <v>69</v>
      </c>
      <c r="B16" s="15">
        <v>0</v>
      </c>
      <c r="C16" s="3">
        <f>SUMIF(Saisie_Janvier!$A$5:$A$128,$A$7:$A$17,Credits_Janvier)</f>
        <v>0</v>
      </c>
      <c r="D16" s="3">
        <f t="shared" si="0"/>
        <v>0</v>
      </c>
      <c r="F16" s="59" t="s">
        <v>170</v>
      </c>
      <c r="G16" s="15">
        <v>0</v>
      </c>
      <c r="H16" s="3">
        <f>SUMIF(Saisie_Janvier!$A$5:$A$128,$F$14:$F$20,Debits_Janvier)</f>
        <v>0</v>
      </c>
      <c r="I16" s="3">
        <f t="shared" si="1"/>
        <v>0</v>
      </c>
      <c r="K16" s="25" t="s">
        <v>65</v>
      </c>
      <c r="L16" s="4">
        <f>SUM(L13+L14-L15)</f>
        <v>4000</v>
      </c>
      <c r="M16" s="4">
        <f>SUM(M13+M14-M15)</f>
        <v>4000</v>
      </c>
      <c r="N16" s="4">
        <f>SUM(N13+N14-N15)</f>
        <v>0</v>
      </c>
    </row>
    <row r="17" spans="1:14" ht="15.75" customHeight="1" thickBot="1" x14ac:dyDescent="0.25">
      <c r="A17" s="57" t="s">
        <v>191</v>
      </c>
      <c r="B17" s="15">
        <v>0</v>
      </c>
      <c r="C17" s="3">
        <f>SUMIF(Saisie_Janvier!$A$5:$A$128,$A$7:$A$17,Credits_Janvier)</f>
        <v>0</v>
      </c>
      <c r="D17" s="3">
        <f t="shared" si="0"/>
        <v>0</v>
      </c>
      <c r="F17" s="59" t="s">
        <v>25</v>
      </c>
      <c r="G17" s="15">
        <v>0</v>
      </c>
      <c r="H17" s="3">
        <f>SUMIF(Saisie_Janvier!$A$5:$A$128,$F$14:$F$20,Debits_Janvier)</f>
        <v>0</v>
      </c>
      <c r="I17" s="3">
        <f t="shared" si="1"/>
        <v>0</v>
      </c>
      <c r="K17" s="177" t="s">
        <v>67</v>
      </c>
      <c r="L17" s="178"/>
      <c r="M17" s="178"/>
      <c r="N17" s="179"/>
    </row>
    <row r="18" spans="1:14" ht="15.75" customHeight="1" thickBot="1" x14ac:dyDescent="0.25">
      <c r="A18" s="26" t="s">
        <v>46</v>
      </c>
      <c r="B18" s="29">
        <f>SUM(B7:B17)</f>
        <v>1500</v>
      </c>
      <c r="C18" s="29">
        <f>SUM(C7:C17)</f>
        <v>1500</v>
      </c>
      <c r="D18" s="29">
        <f>SUM(D7:D17)</f>
        <v>0</v>
      </c>
      <c r="F18" s="59" t="s">
        <v>26</v>
      </c>
      <c r="G18" s="15">
        <v>0</v>
      </c>
      <c r="H18" s="3">
        <f>SUMIF(Saisie_Janvier!$A$5:$A$128,$F$14:$F$20,Debits_Janvier)</f>
        <v>0</v>
      </c>
      <c r="I18" s="3">
        <f t="shared" si="1"/>
        <v>0</v>
      </c>
      <c r="K18" s="53" t="s">
        <v>116</v>
      </c>
      <c r="L18" s="7">
        <f>Solde_Initial_LDD</f>
        <v>20</v>
      </c>
      <c r="M18" s="7">
        <f>L18</f>
        <v>20</v>
      </c>
      <c r="N18" s="3">
        <f>SUM(L18-M18)</f>
        <v>0</v>
      </c>
    </row>
    <row r="19" spans="1:14" ht="15.75" customHeight="1" thickBot="1" x14ac:dyDescent="0.25">
      <c r="A19" s="27"/>
      <c r="B19" s="27"/>
      <c r="C19" s="27"/>
      <c r="D19" s="27"/>
      <c r="F19" s="59" t="s">
        <v>172</v>
      </c>
      <c r="G19" s="15">
        <v>0</v>
      </c>
      <c r="H19" s="3">
        <f>SUMIF(Saisie_Janvier!$A$5:$A$128,$F$14:$F$20,Debits_Janvier)</f>
        <v>0</v>
      </c>
      <c r="I19" s="3">
        <f t="shared" si="1"/>
        <v>0</v>
      </c>
      <c r="K19" s="53" t="s">
        <v>63</v>
      </c>
      <c r="L19" s="15">
        <f>B11</f>
        <v>0</v>
      </c>
      <c r="M19" s="15">
        <f>C11</f>
        <v>0</v>
      </c>
      <c r="N19" s="3">
        <f>SUM(L19-M19)</f>
        <v>0</v>
      </c>
    </row>
    <row r="20" spans="1:14" ht="15.75" customHeight="1" thickBot="1" x14ac:dyDescent="0.25">
      <c r="A20" s="130" t="s">
        <v>50</v>
      </c>
      <c r="B20" s="131"/>
      <c r="C20" s="131"/>
      <c r="D20" s="132"/>
      <c r="F20" s="59" t="s">
        <v>171</v>
      </c>
      <c r="G20" s="15">
        <v>0</v>
      </c>
      <c r="H20" s="3">
        <f>SUMIF(Saisie_Janvier!$A$5:$A$128,$F$14:$F$20,Debits_Janvier)</f>
        <v>0</v>
      </c>
      <c r="I20" s="3">
        <f t="shared" si="1"/>
        <v>0</v>
      </c>
      <c r="K20" s="53" t="s">
        <v>64</v>
      </c>
      <c r="L20" s="15">
        <f>B11</f>
        <v>0</v>
      </c>
      <c r="M20" s="3">
        <f>C11</f>
        <v>0</v>
      </c>
      <c r="N20" s="3">
        <f>SUM(L20-M20)</f>
        <v>0</v>
      </c>
    </row>
    <row r="21" spans="1:14" ht="15.75" customHeight="1" thickBot="1" x14ac:dyDescent="0.25">
      <c r="A21" s="23" t="s">
        <v>51</v>
      </c>
      <c r="B21" s="23" t="s">
        <v>47</v>
      </c>
      <c r="C21" s="23" t="s">
        <v>48</v>
      </c>
      <c r="D21" s="23" t="s">
        <v>44</v>
      </c>
      <c r="F21" s="58" t="s">
        <v>173</v>
      </c>
      <c r="G21" s="28">
        <f>SUM(G14:G20)</f>
        <v>0</v>
      </c>
      <c r="H21" s="28">
        <f>SUM(H14:H20)</f>
        <v>0</v>
      </c>
      <c r="I21" s="28">
        <f>SUM(I14:I20)</f>
        <v>0</v>
      </c>
      <c r="K21" s="25" t="s">
        <v>65</v>
      </c>
      <c r="L21" s="30">
        <f>SUM(L18+L19-L20)</f>
        <v>20</v>
      </c>
      <c r="M21" s="30">
        <f>SUM(M18+M19-M20)</f>
        <v>20</v>
      </c>
      <c r="N21" s="4">
        <f>SUM(N18+N19-N20)</f>
        <v>0</v>
      </c>
    </row>
    <row r="22" spans="1:14" ht="15.75" customHeight="1" thickBot="1" x14ac:dyDescent="0.25">
      <c r="A22" s="124" t="s">
        <v>36</v>
      </c>
      <c r="B22" s="125"/>
      <c r="C22" s="125"/>
      <c r="D22" s="126"/>
      <c r="F22" s="121" t="s">
        <v>74</v>
      </c>
      <c r="G22" s="122"/>
      <c r="H22" s="122"/>
      <c r="I22" s="123"/>
      <c r="K22" s="2" t="s">
        <v>68</v>
      </c>
      <c r="L22" s="4">
        <f>SUM(L11+L16+L21)</f>
        <v>5388.5</v>
      </c>
      <c r="M22" s="4">
        <f>SUM(M11+M16+M21)</f>
        <v>5388.5</v>
      </c>
      <c r="N22" s="4">
        <f>SUM(N11+N16+N21)</f>
        <v>0</v>
      </c>
    </row>
    <row r="23" spans="1:14" ht="15.75" customHeight="1" thickBot="1" x14ac:dyDescent="0.25">
      <c r="A23" s="59" t="s">
        <v>133</v>
      </c>
      <c r="B23" s="15">
        <v>0</v>
      </c>
      <c r="C23" s="3">
        <f>SUMIF(Saisie_Janvier!$A$5:$A$128,$A$23:$A$24,Debits_Janvier)</f>
        <v>0</v>
      </c>
      <c r="D23" s="3">
        <f>SUM(B23-C23)</f>
        <v>0</v>
      </c>
      <c r="F23" s="59" t="s">
        <v>140</v>
      </c>
      <c r="G23" s="15">
        <v>0</v>
      </c>
      <c r="H23" s="3">
        <f>SUMIF(Saisie_Janvier!$A$5:$A$128,$F$23:$F$26,Debits_Janvier)</f>
        <v>0</v>
      </c>
      <c r="I23" s="3">
        <f>SUM(G23-H23)</f>
        <v>0</v>
      </c>
      <c r="K23"/>
      <c r="L23"/>
      <c r="M23"/>
      <c r="N23"/>
    </row>
    <row r="24" spans="1:14" ht="15.75" customHeight="1" thickBot="1" x14ac:dyDescent="0.25">
      <c r="A24" s="59" t="s">
        <v>206</v>
      </c>
      <c r="B24" s="15">
        <v>0</v>
      </c>
      <c r="C24" s="3">
        <f>SUMIF(Saisie_Janvier!$A$5:$A$128,$A$23:$A$24,Debits_Janvier)</f>
        <v>0</v>
      </c>
      <c r="D24" s="3">
        <f>SUM(B24-C24)</f>
        <v>0</v>
      </c>
      <c r="F24" s="60" t="s">
        <v>19</v>
      </c>
      <c r="G24" s="15">
        <v>0</v>
      </c>
      <c r="H24" s="3">
        <f>SUMIF(Saisie_Janvier!$A$5:$A$128,$F$23:$F$26,Debits_Janvier)</f>
        <v>0</v>
      </c>
      <c r="I24" s="3">
        <f>SUM(G24-H24)</f>
        <v>0</v>
      </c>
      <c r="K24"/>
      <c r="L24"/>
      <c r="M24"/>
      <c r="N24"/>
    </row>
    <row r="25" spans="1:14" ht="15.75" customHeight="1" thickBot="1" x14ac:dyDescent="0.25">
      <c r="A25" s="25" t="s">
        <v>52</v>
      </c>
      <c r="B25" s="28">
        <f>SUM(B23:B24)</f>
        <v>0</v>
      </c>
      <c r="C25" s="28">
        <f>SUM(C23:C24)</f>
        <v>0</v>
      </c>
      <c r="D25" s="28">
        <f>SUM(D23:D24)</f>
        <v>0</v>
      </c>
      <c r="F25" s="60" t="s">
        <v>174</v>
      </c>
      <c r="G25" s="15">
        <v>0</v>
      </c>
      <c r="H25" s="3">
        <f>SUMIF(Saisie_Janvier!$A$5:$A$128,$F$23:$F$26,Debits_Janvier)</f>
        <v>0</v>
      </c>
      <c r="I25" s="3">
        <f>SUM(G25-H25)</f>
        <v>0</v>
      </c>
      <c r="K25"/>
      <c r="L25"/>
      <c r="M25"/>
      <c r="N25"/>
    </row>
    <row r="26" spans="1:14" ht="15.75" customHeight="1" thickBot="1" x14ac:dyDescent="0.25">
      <c r="A26" s="124" t="s">
        <v>28</v>
      </c>
      <c r="B26" s="125"/>
      <c r="C26" s="125"/>
      <c r="D26" s="126"/>
      <c r="F26" s="60" t="s">
        <v>30</v>
      </c>
      <c r="G26" s="15">
        <v>0</v>
      </c>
      <c r="H26" s="3">
        <f>SUMIF(Saisie_Janvier!$A$5:$A$128,$F$23:$F$26,Debits_Janvier)</f>
        <v>0</v>
      </c>
      <c r="I26" s="3">
        <f>SUM(G26-H26)</f>
        <v>0</v>
      </c>
      <c r="K26"/>
      <c r="L26"/>
      <c r="M26"/>
      <c r="N26"/>
    </row>
    <row r="27" spans="1:14" ht="15.75" customHeight="1" thickBot="1" x14ac:dyDescent="0.25">
      <c r="A27" s="59" t="s">
        <v>208</v>
      </c>
      <c r="B27" s="15">
        <v>0</v>
      </c>
      <c r="C27" s="3">
        <f>SUMIF(Saisie_Janvier!$A$5:$A$128,$A$27:$A$30,Debits_Janvier)</f>
        <v>0</v>
      </c>
      <c r="D27" s="3">
        <f>SUM(B27-C27)</f>
        <v>0</v>
      </c>
      <c r="F27" s="58" t="s">
        <v>103</v>
      </c>
      <c r="G27" s="4">
        <f>SUM(G23:G26)</f>
        <v>0</v>
      </c>
      <c r="H27" s="4">
        <f>SUM(H23:H26)</f>
        <v>0</v>
      </c>
      <c r="I27" s="4">
        <f>SUM(I23:I26)</f>
        <v>0</v>
      </c>
      <c r="K27"/>
      <c r="L27"/>
      <c r="M27"/>
      <c r="N27"/>
    </row>
    <row r="28" spans="1:14" ht="15.75" customHeight="1" thickBot="1" x14ac:dyDescent="0.25">
      <c r="A28" s="59" t="s">
        <v>204</v>
      </c>
      <c r="B28" s="15">
        <v>85</v>
      </c>
      <c r="C28" s="3">
        <f>SUMIF(Saisie_Janvier!$A$5:$A$128,$A$27:$A$30,Debits_Janvier)</f>
        <v>85</v>
      </c>
      <c r="D28" s="3">
        <f>SUM(B28-C28)</f>
        <v>0</v>
      </c>
      <c r="F28" s="121" t="s">
        <v>180</v>
      </c>
      <c r="G28" s="122"/>
      <c r="H28" s="122"/>
      <c r="I28" s="123"/>
      <c r="K28"/>
      <c r="L28"/>
      <c r="M28"/>
      <c r="N28"/>
    </row>
    <row r="29" spans="1:14" ht="15.75" customHeight="1" thickBot="1" x14ac:dyDescent="0.25">
      <c r="A29" s="60" t="s">
        <v>224</v>
      </c>
      <c r="B29" s="15">
        <v>0</v>
      </c>
      <c r="C29" s="3">
        <f>SUMIF(Saisie_Janvier!$A$5:$A$128,$A$27:$A$30,Debits_Janvier)</f>
        <v>0</v>
      </c>
      <c r="D29" s="3">
        <f>SUM(B29-C29)</f>
        <v>0</v>
      </c>
      <c r="F29" s="59" t="s">
        <v>85</v>
      </c>
      <c r="G29" s="15">
        <v>0</v>
      </c>
      <c r="H29" s="3">
        <f>SUMIF(Saisie_Janvier!$A$5:$A$128,$F$29:$F$33,Debits_Janvier)</f>
        <v>0</v>
      </c>
      <c r="I29" s="3">
        <f t="shared" ref="I29:I34" si="2">SUM(G29-H29)</f>
        <v>0</v>
      </c>
      <c r="K29"/>
      <c r="L29"/>
      <c r="M29"/>
      <c r="N29"/>
    </row>
    <row r="30" spans="1:14" ht="15.75" customHeight="1" thickBot="1" x14ac:dyDescent="0.25">
      <c r="A30" s="25" t="s">
        <v>209</v>
      </c>
      <c r="B30" s="28">
        <f>SUM(B27:B29)</f>
        <v>85</v>
      </c>
      <c r="C30" s="28">
        <f>SUM(C27:C29)</f>
        <v>85</v>
      </c>
      <c r="D30" s="28">
        <f>SUM(D27:D29)</f>
        <v>0</v>
      </c>
      <c r="F30" s="59" t="s">
        <v>128</v>
      </c>
      <c r="G30" s="15">
        <v>0</v>
      </c>
      <c r="H30" s="3">
        <f>SUMIF(Saisie_Janvier!$A$5:$A$128,$F$29:$F$33,Debits_Janvier)</f>
        <v>0</v>
      </c>
      <c r="I30" s="3">
        <f t="shared" si="2"/>
        <v>0</v>
      </c>
      <c r="K30"/>
      <c r="L30"/>
      <c r="M30"/>
      <c r="N30"/>
    </row>
    <row r="31" spans="1:14" ht="15.75" customHeight="1" thickBot="1" x14ac:dyDescent="0.25">
      <c r="A31" s="124" t="s">
        <v>71</v>
      </c>
      <c r="B31" s="125"/>
      <c r="C31" s="125"/>
      <c r="D31" s="126"/>
      <c r="F31" s="59" t="s">
        <v>207</v>
      </c>
      <c r="G31" s="15">
        <v>0</v>
      </c>
      <c r="H31" s="3">
        <f>SUMIF(Saisie_Janvier!$A$5:$A$128,$F$29:$F$33,Debits_Janvier)</f>
        <v>0</v>
      </c>
      <c r="I31" s="3">
        <f t="shared" si="2"/>
        <v>0</v>
      </c>
      <c r="K31"/>
      <c r="L31"/>
      <c r="M31"/>
      <c r="N31"/>
    </row>
    <row r="32" spans="1:14" ht="15.75" customHeight="1" thickBot="1" x14ac:dyDescent="0.25">
      <c r="A32" s="59" t="s">
        <v>225</v>
      </c>
      <c r="B32" s="15">
        <v>0</v>
      </c>
      <c r="C32" s="3">
        <f>SUMIF(Saisie_Janvier!$A$5:$A$128,$A$32:$A$35,Debits_Janvier)</f>
        <v>0</v>
      </c>
      <c r="D32" s="3">
        <f>SUM(B32-C32)</f>
        <v>0</v>
      </c>
      <c r="F32" s="59" t="s">
        <v>175</v>
      </c>
      <c r="G32" s="15">
        <v>0</v>
      </c>
      <c r="H32" s="3">
        <f>SUMIF(Saisie_Janvier!$A$5:$A$128,$F$29:$F$33,Debits_Janvier)</f>
        <v>0</v>
      </c>
      <c r="I32" s="3">
        <f t="shared" si="2"/>
        <v>0</v>
      </c>
      <c r="K32"/>
      <c r="L32"/>
      <c r="M32"/>
      <c r="N32"/>
    </row>
    <row r="33" spans="1:9" ht="15.75" customHeight="1" thickBot="1" x14ac:dyDescent="0.25">
      <c r="A33" s="25" t="s">
        <v>79</v>
      </c>
      <c r="B33" s="29">
        <v>0</v>
      </c>
      <c r="C33" s="4">
        <f>SUM(C32:C32)</f>
        <v>0</v>
      </c>
      <c r="D33" s="4">
        <f>SUM(D32:D32)</f>
        <v>0</v>
      </c>
      <c r="F33" s="59" t="s">
        <v>229</v>
      </c>
      <c r="G33" s="15">
        <v>0</v>
      </c>
      <c r="H33" s="3">
        <f>SUMIF(Saisie_Janvier!$A$5:$A$128,$F$29:$F$33,Debits_Janvier)</f>
        <v>0</v>
      </c>
      <c r="I33" s="3">
        <f t="shared" si="2"/>
        <v>0</v>
      </c>
    </row>
    <row r="34" spans="1:9" ht="15.75" customHeight="1" thickBot="1" x14ac:dyDescent="0.25">
      <c r="A34" s="124" t="s">
        <v>90</v>
      </c>
      <c r="B34" s="125"/>
      <c r="C34" s="125"/>
      <c r="D34" s="126"/>
      <c r="F34" s="59" t="s">
        <v>212</v>
      </c>
      <c r="G34" s="15">
        <v>0</v>
      </c>
      <c r="H34" s="3">
        <f>SUMIF(Saisie_Janvier!$A$5:$A$128,$F$29:$F$34,Debits_Janvier)</f>
        <v>0</v>
      </c>
      <c r="I34" s="3">
        <f t="shared" si="2"/>
        <v>0</v>
      </c>
    </row>
    <row r="35" spans="1:9" ht="15.75" customHeight="1" thickBot="1" x14ac:dyDescent="0.25">
      <c r="A35" s="59" t="s">
        <v>76</v>
      </c>
      <c r="B35" s="15">
        <v>0</v>
      </c>
      <c r="C35" s="3">
        <f>SUMIF(Saisie_Janvier!$A$5:$A$128,$A$35:$A$55,Debits_Janvier)</f>
        <v>0</v>
      </c>
      <c r="D35" s="3">
        <f>SUM(B35-C35)</f>
        <v>0</v>
      </c>
      <c r="F35" s="58" t="s">
        <v>59</v>
      </c>
      <c r="G35" s="4">
        <f>SUM(G29:G34)</f>
        <v>0</v>
      </c>
      <c r="H35" s="4">
        <f>SUM(H29:H34)</f>
        <v>0</v>
      </c>
      <c r="I35" s="4">
        <f>SUM(I29:I34)</f>
        <v>0</v>
      </c>
    </row>
    <row r="36" spans="1:9" ht="15.75" customHeight="1" thickBot="1" x14ac:dyDescent="0.25">
      <c r="A36" s="59" t="s">
        <v>226</v>
      </c>
      <c r="B36" s="15">
        <v>0</v>
      </c>
      <c r="C36" s="3">
        <f>SUMIF(Saisie_Janvier!$A$5:$A$128,$A$35:$A$53,Debits_Janvier)</f>
        <v>0</v>
      </c>
      <c r="D36" s="3">
        <f t="shared" ref="D36:D41" si="3">SUM(B36-C36)</f>
        <v>0</v>
      </c>
      <c r="F36" s="127" t="s">
        <v>72</v>
      </c>
      <c r="G36" s="128"/>
      <c r="H36" s="128"/>
      <c r="I36" s="129"/>
    </row>
    <row r="37" spans="1:9" ht="15.75" customHeight="1" thickBot="1" x14ac:dyDescent="0.25">
      <c r="A37" s="59" t="s">
        <v>132</v>
      </c>
      <c r="B37" s="15">
        <v>0</v>
      </c>
      <c r="C37" s="3">
        <f>SUMIF(Saisie_Janvier!$A$5:$A$128,$A$35:$A$53,Debits_Janvier)</f>
        <v>0</v>
      </c>
      <c r="D37" s="3">
        <f t="shared" si="3"/>
        <v>0</v>
      </c>
      <c r="F37" s="59" t="s">
        <v>77</v>
      </c>
      <c r="G37" s="15">
        <v>0</v>
      </c>
      <c r="H37" s="3">
        <f>SUMIF(Saisie_Janvier!$A$5:$A$128,$F$37:$F$38,Debits_Janvier)</f>
        <v>0</v>
      </c>
      <c r="I37" s="3">
        <f>SUM(G37-H37)</f>
        <v>0</v>
      </c>
    </row>
    <row r="38" spans="1:9" ht="15.75" customHeight="1" thickBot="1" x14ac:dyDescent="0.25">
      <c r="A38" s="59" t="s">
        <v>210</v>
      </c>
      <c r="B38" s="15">
        <v>0</v>
      </c>
      <c r="C38" s="3">
        <f>SUMIF(Saisie_Janvier!$A$5:$A$128,$A$35:$A$53,Debits_Janvier)</f>
        <v>0</v>
      </c>
      <c r="D38" s="3">
        <f t="shared" si="3"/>
        <v>0</v>
      </c>
      <c r="F38" s="59" t="s">
        <v>213</v>
      </c>
      <c r="G38" s="15">
        <v>0</v>
      </c>
      <c r="H38" s="3">
        <f>SUMIF(Saisie_Janvier!$A$5:$A$128,$F$37:$F$38,Debits_Janvier)</f>
        <v>0</v>
      </c>
      <c r="I38" s="3">
        <f>SUM(G38-H38)</f>
        <v>0</v>
      </c>
    </row>
    <row r="39" spans="1:9" ht="15.75" customHeight="1" thickBot="1" x14ac:dyDescent="0.25">
      <c r="A39" s="59" t="s">
        <v>80</v>
      </c>
      <c r="B39" s="15">
        <v>0</v>
      </c>
      <c r="C39" s="3">
        <f>SUMIF(Saisie_Janvier!$A$5:$A$128,$A$35:$A$52,Debits_Janvier)</f>
        <v>0</v>
      </c>
      <c r="D39" s="3">
        <f t="shared" si="3"/>
        <v>0</v>
      </c>
      <c r="F39" s="58" t="s">
        <v>83</v>
      </c>
      <c r="G39" s="4">
        <f>SUM(G37:G38)</f>
        <v>0</v>
      </c>
      <c r="H39" s="4">
        <f>SUM(H37:H38)</f>
        <v>0</v>
      </c>
      <c r="I39" s="4">
        <f>SUM(I37:I38)</f>
        <v>0</v>
      </c>
    </row>
    <row r="40" spans="1:9" ht="15.75" customHeight="1" thickBot="1" x14ac:dyDescent="0.25">
      <c r="A40" s="60" t="s">
        <v>161</v>
      </c>
      <c r="B40" s="15">
        <v>0</v>
      </c>
      <c r="C40" s="3">
        <f>SUMIF(Saisie_Janvier!$A$5:$A$128,$A$35:$A$51,Debits_Janvier)</f>
        <v>0</v>
      </c>
      <c r="D40" s="3">
        <f t="shared" si="3"/>
        <v>0</v>
      </c>
      <c r="F40" s="121" t="s">
        <v>9</v>
      </c>
      <c r="G40" s="122"/>
      <c r="H40" s="122"/>
      <c r="I40" s="123"/>
    </row>
    <row r="41" spans="1:9" ht="15.75" customHeight="1" thickBot="1" x14ac:dyDescent="0.25">
      <c r="A41" s="59" t="s">
        <v>24</v>
      </c>
      <c r="B41" s="15">
        <v>0</v>
      </c>
      <c r="C41" s="3">
        <f>SUMIF(Saisie_Janvier!$A$5:$A$128,$A$35:$A$48,Debits_Janvier)</f>
        <v>0</v>
      </c>
      <c r="D41" s="3">
        <f t="shared" si="3"/>
        <v>0</v>
      </c>
      <c r="F41" s="59" t="s">
        <v>141</v>
      </c>
      <c r="G41" s="15">
        <v>0</v>
      </c>
      <c r="H41" s="3">
        <f>SUMIF(Saisie_Janvier!$A$5:$A$128,$F$41:$F$50,Debits_Janvier)</f>
        <v>0</v>
      </c>
      <c r="I41" s="3">
        <f t="shared" ref="I41:I50" si="4">SUM(G41-H41)</f>
        <v>0</v>
      </c>
    </row>
    <row r="42" spans="1:9" ht="15.75" customHeight="1" thickBot="1" x14ac:dyDescent="0.25">
      <c r="A42" s="60" t="s">
        <v>162</v>
      </c>
      <c r="B42" s="15">
        <v>0</v>
      </c>
      <c r="C42" s="3">
        <f>SUMIF(Saisie_Janvier!$A$5:$A$128,$A$35:$A$48,Debits_Janvier)</f>
        <v>0</v>
      </c>
      <c r="D42" s="3">
        <f>SUM(B42-C42)</f>
        <v>0</v>
      </c>
      <c r="F42" s="59" t="s">
        <v>214</v>
      </c>
      <c r="G42" s="15">
        <v>0</v>
      </c>
      <c r="H42" s="3">
        <f>SUMIF(Saisie_Janvier!$A$5:$A$128,$F$41:$F$50,Debits_Janvier)</f>
        <v>0</v>
      </c>
      <c r="I42" s="3">
        <f t="shared" si="4"/>
        <v>0</v>
      </c>
    </row>
    <row r="43" spans="1:9" ht="15.75" customHeight="1" thickBot="1" x14ac:dyDescent="0.25">
      <c r="A43" s="60" t="s">
        <v>227</v>
      </c>
      <c r="B43" s="15">
        <v>0</v>
      </c>
      <c r="C43" s="3">
        <f>SUMIF(Saisie_Janvier!$A$5:$A$128,$A$35:$A$44,Debits_Janvier)</f>
        <v>0</v>
      </c>
      <c r="D43" s="3">
        <f>SUM(B43-C43)</f>
        <v>0</v>
      </c>
      <c r="F43" s="59" t="s">
        <v>215</v>
      </c>
      <c r="G43" s="15">
        <v>0</v>
      </c>
      <c r="H43" s="3">
        <f>SUMIF(Saisie_Janvier!$A$5:$A$128,$F$41:$F$50,Debits_Janvier)</f>
        <v>0</v>
      </c>
      <c r="I43" s="3">
        <f t="shared" si="4"/>
        <v>0</v>
      </c>
    </row>
    <row r="44" spans="1:9" ht="15.75" customHeight="1" thickBot="1" x14ac:dyDescent="0.25">
      <c r="A44" s="94" t="s">
        <v>163</v>
      </c>
      <c r="B44" s="15">
        <v>0</v>
      </c>
      <c r="C44" s="3">
        <f>SUMIF(Saisie_Janvier!$A$5:$A$128,$A$35:$A$44,Debits_Janvier)</f>
        <v>0</v>
      </c>
      <c r="D44" s="3">
        <f>SUM(B44-C44)</f>
        <v>0</v>
      </c>
      <c r="F44" s="59" t="s">
        <v>8</v>
      </c>
      <c r="G44" s="15">
        <v>0</v>
      </c>
      <c r="H44" s="3">
        <f>SUMIF(Saisie_Janvier!$A$5:$A$128,$F$41:$F$50,Debits_Janvier)</f>
        <v>0</v>
      </c>
      <c r="I44" s="3">
        <f t="shared" si="4"/>
        <v>0</v>
      </c>
    </row>
    <row r="45" spans="1:9" ht="15.75" customHeight="1" thickBot="1" x14ac:dyDescent="0.25">
      <c r="A45" s="58" t="s">
        <v>91</v>
      </c>
      <c r="B45" s="4">
        <f>SUM(B35:B44)</f>
        <v>0</v>
      </c>
      <c r="C45" s="4">
        <f>SUM(C35:C44)</f>
        <v>0</v>
      </c>
      <c r="D45" s="4">
        <f>SUM(D35:D44)</f>
        <v>0</v>
      </c>
      <c r="F45" s="59" t="s">
        <v>12</v>
      </c>
      <c r="G45" s="15">
        <v>0</v>
      </c>
      <c r="H45" s="3">
        <f>SUMIF(Saisie_Janvier!$A$5:$A$128,$F$41:$F$50,Debits_Janvier)</f>
        <v>0</v>
      </c>
      <c r="I45" s="3">
        <f t="shared" si="4"/>
        <v>0</v>
      </c>
    </row>
    <row r="46" spans="1:9" ht="15.75" customHeight="1" thickBot="1" x14ac:dyDescent="0.25">
      <c r="A46" s="124" t="s">
        <v>73</v>
      </c>
      <c r="B46" s="125"/>
      <c r="C46" s="125"/>
      <c r="D46" s="126"/>
      <c r="F46" s="59" t="s">
        <v>230</v>
      </c>
      <c r="G46" s="15">
        <v>0</v>
      </c>
      <c r="H46" s="3">
        <f>SUMIF(Saisie_Janvier!$A$5:$A$128,$F$41:$F$50,Debits_Janvier)</f>
        <v>0</v>
      </c>
      <c r="I46" s="3">
        <f t="shared" si="4"/>
        <v>0</v>
      </c>
    </row>
    <row r="47" spans="1:9" ht="15.75" customHeight="1" thickBot="1" x14ac:dyDescent="0.25">
      <c r="A47" s="59" t="s">
        <v>135</v>
      </c>
      <c r="B47" s="15">
        <v>0</v>
      </c>
      <c r="C47" s="3">
        <f>SUMIF(Saisie_Janvier!$A$5:$A$128,$A$47:$A$51,Debits_Janvier)</f>
        <v>0</v>
      </c>
      <c r="D47" s="3">
        <f>SUM(B47-C47)</f>
        <v>0</v>
      </c>
      <c r="F47" s="60" t="s">
        <v>131</v>
      </c>
      <c r="G47" s="15">
        <v>26.5</v>
      </c>
      <c r="H47" s="3">
        <f>SUMIF(Saisie_Janvier!$A$5:$A$128,$F$41:$F$50,Debits_Janvier)</f>
        <v>26.5</v>
      </c>
      <c r="I47" s="3">
        <f t="shared" si="4"/>
        <v>0</v>
      </c>
    </row>
    <row r="48" spans="1:9" ht="15.75" customHeight="1" thickBot="1" x14ac:dyDescent="0.25">
      <c r="A48" s="59" t="s">
        <v>104</v>
      </c>
      <c r="B48" s="15">
        <v>0</v>
      </c>
      <c r="C48" s="3">
        <f>SUMIF(Saisie_Janvier!$A$5:$A$128,$A$47:$A$51,Debits_Janvier)</f>
        <v>0</v>
      </c>
      <c r="D48" s="3">
        <f>SUM(B48-C48)</f>
        <v>0</v>
      </c>
      <c r="F48" s="59" t="s">
        <v>31</v>
      </c>
      <c r="G48" s="15">
        <v>0</v>
      </c>
      <c r="H48" s="3">
        <f>SUMIF(Saisie_Janvier!$A$5:$A$128,$F$41:$F$50,Debits_Janvier)</f>
        <v>0</v>
      </c>
      <c r="I48" s="3">
        <f t="shared" si="4"/>
        <v>0</v>
      </c>
    </row>
    <row r="49" spans="1:9" ht="15.75" customHeight="1" thickBot="1" x14ac:dyDescent="0.25">
      <c r="A49" s="60" t="s">
        <v>166</v>
      </c>
      <c r="B49" s="15">
        <v>0</v>
      </c>
      <c r="C49" s="3">
        <f>SUMIF(Saisie_Janvier!$A$5:$A$128,$A$47:$A$51,Debits_Janvier)</f>
        <v>0</v>
      </c>
      <c r="D49" s="3">
        <f>SUM(B49-C49)</f>
        <v>0</v>
      </c>
      <c r="F49" s="59" t="s">
        <v>32</v>
      </c>
      <c r="G49" s="15">
        <v>0</v>
      </c>
      <c r="H49" s="3">
        <f>SUMIF(Saisie_Janvier!$A$5:$A$128,$F$41:$F$50,Debits_Janvier)</f>
        <v>0</v>
      </c>
      <c r="I49" s="3">
        <f t="shared" si="4"/>
        <v>0</v>
      </c>
    </row>
    <row r="50" spans="1:9" ht="15.75" customHeight="1" thickBot="1" x14ac:dyDescent="0.25">
      <c r="A50" s="25" t="s">
        <v>81</v>
      </c>
      <c r="B50" s="4">
        <f>SUM(B47:B49)</f>
        <v>0</v>
      </c>
      <c r="C50" s="4">
        <f>SUM(C47:C49)</f>
        <v>0</v>
      </c>
      <c r="D50" s="4">
        <f>SUM(D47:D49)</f>
        <v>0</v>
      </c>
      <c r="F50" s="59" t="s">
        <v>35</v>
      </c>
      <c r="G50" s="15">
        <v>0</v>
      </c>
      <c r="H50" s="3">
        <f>SUMIF(Saisie_Janvier!$A$5:$A$128,$F$41:$F$50,Debits_Janvier)</f>
        <v>0</v>
      </c>
      <c r="I50" s="3">
        <f t="shared" si="4"/>
        <v>0</v>
      </c>
    </row>
    <row r="51" spans="1:9" ht="15.75" customHeight="1" thickBot="1" x14ac:dyDescent="0.25">
      <c r="A51" s="124" t="s">
        <v>14</v>
      </c>
      <c r="B51" s="125"/>
      <c r="C51" s="125"/>
      <c r="D51" s="126"/>
      <c r="F51" s="58" t="s">
        <v>177</v>
      </c>
      <c r="G51" s="4">
        <f>SUM(G41:G50)</f>
        <v>26.5</v>
      </c>
      <c r="H51" s="4">
        <f>SUM(H41:H50)</f>
        <v>26.5</v>
      </c>
      <c r="I51" s="4">
        <f>SUM(I41:I50)</f>
        <v>0</v>
      </c>
    </row>
    <row r="52" spans="1:9" ht="15.75" customHeight="1" thickBot="1" x14ac:dyDescent="0.25">
      <c r="A52" s="59" t="s">
        <v>134</v>
      </c>
      <c r="B52" s="15">
        <v>0</v>
      </c>
      <c r="C52" s="3">
        <f>SUMIF(Saisie_Janvier!$A$5:$A$128,$A$52:$A$56,Debits_Janvier)</f>
        <v>0</v>
      </c>
      <c r="D52" s="3">
        <f>SUM(B52-C52)</f>
        <v>0</v>
      </c>
      <c r="F52" s="121" t="s">
        <v>11</v>
      </c>
      <c r="G52" s="122"/>
      <c r="H52" s="122"/>
      <c r="I52" s="123"/>
    </row>
    <row r="53" spans="1:9" ht="15.75" customHeight="1" thickBot="1" x14ac:dyDescent="0.25">
      <c r="A53" s="59" t="s">
        <v>13</v>
      </c>
      <c r="B53" s="15">
        <v>0</v>
      </c>
      <c r="C53" s="3">
        <f>SUMIF(Saisie_Janvier!$A$5:$A$128,$A$52:$A$56,Debits_Janvier)</f>
        <v>0</v>
      </c>
      <c r="D53" s="3">
        <f>SUM(B53-C53)</f>
        <v>0</v>
      </c>
      <c r="F53" s="59" t="s">
        <v>142</v>
      </c>
      <c r="G53" s="15">
        <v>0</v>
      </c>
      <c r="H53" s="3">
        <f>SUMIF(Saisie_Janvier!$A$5:$A$128,$F$53:$F$62,Debits_Janvier)</f>
        <v>0</v>
      </c>
      <c r="I53" s="3">
        <f t="shared" ref="I53:I62" si="5">SUM(G53-H53)</f>
        <v>0</v>
      </c>
    </row>
    <row r="54" spans="1:9" ht="15.75" customHeight="1" thickBot="1" x14ac:dyDescent="0.25">
      <c r="A54" s="59" t="s">
        <v>15</v>
      </c>
      <c r="B54" s="15">
        <v>120</v>
      </c>
      <c r="C54" s="3">
        <f>SUMIF(Saisie_Janvier!$A$5:$A$128,$A$52:$A$56,Debits_Janvier)</f>
        <v>120</v>
      </c>
      <c r="D54" s="3">
        <f>SUM(B54-C54)</f>
        <v>0</v>
      </c>
      <c r="F54" s="59" t="s">
        <v>10</v>
      </c>
      <c r="G54" s="15">
        <v>0</v>
      </c>
      <c r="H54" s="3">
        <f>SUMIF(Saisie_Janvier!$A$5:$A$128,$F$53:$F$62,Debits_Janvier)</f>
        <v>0</v>
      </c>
      <c r="I54" s="3">
        <f t="shared" si="5"/>
        <v>0</v>
      </c>
    </row>
    <row r="55" spans="1:9" ht="15.75" customHeight="1" thickBot="1" x14ac:dyDescent="0.25">
      <c r="A55" s="60" t="s">
        <v>164</v>
      </c>
      <c r="B55" s="15">
        <v>0</v>
      </c>
      <c r="C55" s="3">
        <f>SUMIF(Saisie_Janvier!$A$5:$A$128,$A$52:$A$56,Debits_Janvier)</f>
        <v>0</v>
      </c>
      <c r="D55" s="3">
        <f>SUM(B55-C55)</f>
        <v>0</v>
      </c>
      <c r="F55" s="59" t="s">
        <v>216</v>
      </c>
      <c r="G55" s="15">
        <v>0</v>
      </c>
      <c r="H55" s="3">
        <f>SUMIF(Saisie_Janvier!$A$5:$A$128,$F$53:$F$62,Debits_Janvier)</f>
        <v>0</v>
      </c>
      <c r="I55" s="3">
        <f t="shared" si="5"/>
        <v>0</v>
      </c>
    </row>
    <row r="56" spans="1:9" ht="15.75" customHeight="1" thickBot="1" x14ac:dyDescent="0.25">
      <c r="A56" s="59" t="s">
        <v>165</v>
      </c>
      <c r="B56" s="15">
        <v>0</v>
      </c>
      <c r="C56" s="3">
        <f>SUMIF(Saisie_Janvier!$A$5:$A$128,$A$52:$A$56,Debits_Janvier)</f>
        <v>0</v>
      </c>
      <c r="D56" s="3">
        <f>SUM(B56-C56)</f>
        <v>0</v>
      </c>
      <c r="F56" s="59" t="s">
        <v>17</v>
      </c>
      <c r="G56" s="15">
        <v>0</v>
      </c>
      <c r="H56" s="3">
        <f>SUMIF(Saisie_Janvier!$A$5:$A$128,$F$53:$F$62,Debits_Janvier)</f>
        <v>0</v>
      </c>
      <c r="I56" s="3">
        <f t="shared" si="5"/>
        <v>0</v>
      </c>
    </row>
    <row r="57" spans="1:9" ht="15.75" customHeight="1" thickBot="1" x14ac:dyDescent="0.25">
      <c r="A57" s="25" t="s">
        <v>218</v>
      </c>
      <c r="B57" s="120">
        <f>SUM(B52:B56)</f>
        <v>120</v>
      </c>
      <c r="C57" s="4">
        <f>SUM(C52:C56)</f>
        <v>120</v>
      </c>
      <c r="D57" s="4">
        <f>SUM(D52:D56)</f>
        <v>0</v>
      </c>
      <c r="F57" s="59" t="s">
        <v>70</v>
      </c>
      <c r="G57" s="15">
        <v>0</v>
      </c>
      <c r="H57" s="3">
        <f>SUMIF(Saisie_Janvier!$A$5:$A$128,$F$53:$F$62,Debits_Janvier)</f>
        <v>0</v>
      </c>
      <c r="I57" s="3">
        <f t="shared" si="5"/>
        <v>0</v>
      </c>
    </row>
    <row r="58" spans="1:9" ht="15.75" customHeight="1" thickBot="1" x14ac:dyDescent="0.25">
      <c r="A58" s="124" t="s">
        <v>23</v>
      </c>
      <c r="B58" s="125"/>
      <c r="C58" s="125"/>
      <c r="D58" s="126"/>
      <c r="F58" s="59" t="s">
        <v>178</v>
      </c>
      <c r="G58" s="15">
        <v>0</v>
      </c>
      <c r="H58" s="3">
        <f>SUMIF(Saisie_Janvier!$A$5:$A$128,$F$53:$F$62,Debits_Janvier)</f>
        <v>0</v>
      </c>
      <c r="I58" s="3">
        <f t="shared" si="5"/>
        <v>0</v>
      </c>
    </row>
    <row r="59" spans="1:9" ht="15.75" customHeight="1" thickBot="1" x14ac:dyDescent="0.25">
      <c r="A59" s="59" t="s">
        <v>136</v>
      </c>
      <c r="B59" s="15">
        <v>0</v>
      </c>
      <c r="C59" s="3">
        <f>SUMIF(Saisie_Janvier!$A$5:$A$128,$A$59:$A$63,Debits_Janvier)</f>
        <v>0</v>
      </c>
      <c r="D59" s="3">
        <f>SUM(B59-C59)</f>
        <v>0</v>
      </c>
      <c r="F59" s="59" t="s">
        <v>217</v>
      </c>
      <c r="G59" s="15">
        <v>0</v>
      </c>
      <c r="H59" s="3">
        <f>SUMIF(Saisie_Janvier!$A$5:$A$128,$F$53:$F$62,Debits_Janvier)</f>
        <v>0</v>
      </c>
      <c r="I59" s="3">
        <f t="shared" si="5"/>
        <v>0</v>
      </c>
    </row>
    <row r="60" spans="1:9" ht="15.75" customHeight="1" thickBot="1" x14ac:dyDescent="0.25">
      <c r="A60" s="59" t="s">
        <v>7</v>
      </c>
      <c r="B60" s="15">
        <v>0</v>
      </c>
      <c r="C60" s="3">
        <f>SUMIF(Saisie_Janvier!$A$5:$A$128,$A$59:$A$63,Debits_Janvier)</f>
        <v>0</v>
      </c>
      <c r="D60" s="3">
        <f>SUM(B60-C60)</f>
        <v>0</v>
      </c>
      <c r="F60" s="59" t="s">
        <v>37</v>
      </c>
      <c r="G60" s="15">
        <v>0</v>
      </c>
      <c r="H60" s="3">
        <f>SUMIF(Saisie_Janvier!$A$5:$A$128,$F$53:$F$62,Debits_Janvier)</f>
        <v>0</v>
      </c>
      <c r="I60" s="3">
        <f t="shared" si="5"/>
        <v>0</v>
      </c>
    </row>
    <row r="61" spans="1:9" ht="15.75" customHeight="1" thickBot="1" x14ac:dyDescent="0.25">
      <c r="A61" s="25" t="s">
        <v>55</v>
      </c>
      <c r="B61" s="4">
        <f>SUM(B59:B60)</f>
        <v>0</v>
      </c>
      <c r="C61" s="4">
        <f>SUM(C59:C60)</f>
        <v>0</v>
      </c>
      <c r="D61" s="4">
        <f>SUM(D59:D60)</f>
        <v>0</v>
      </c>
      <c r="F61" s="60" t="s">
        <v>179</v>
      </c>
      <c r="G61" s="15">
        <v>0</v>
      </c>
      <c r="H61" s="3">
        <f>SUMIF(Saisie_Janvier!$A$5:$A$128,$F$53:$F$62,Debits_Janvier)</f>
        <v>0</v>
      </c>
      <c r="I61" s="3">
        <f t="shared" si="5"/>
        <v>0</v>
      </c>
    </row>
    <row r="62" spans="1:9" ht="15.75" customHeight="1" thickBot="1" x14ac:dyDescent="0.25">
      <c r="A62" s="121" t="s">
        <v>29</v>
      </c>
      <c r="B62" s="122"/>
      <c r="C62" s="122"/>
      <c r="D62" s="123"/>
      <c r="F62" s="59" t="s">
        <v>41</v>
      </c>
      <c r="G62" s="15">
        <v>0</v>
      </c>
      <c r="H62" s="3">
        <f>SUMIF(Saisie_Janvier!$A$5:$A$128,$F$53:$F$62,Debits_Janvier)</f>
        <v>0</v>
      </c>
      <c r="I62" s="3">
        <f t="shared" si="5"/>
        <v>0</v>
      </c>
    </row>
    <row r="63" spans="1:9" ht="15.75" customHeight="1" thickBot="1" x14ac:dyDescent="0.25">
      <c r="A63" s="59" t="s">
        <v>137</v>
      </c>
      <c r="B63" s="15">
        <v>0</v>
      </c>
      <c r="C63" s="3">
        <f>SUMIF(Saisie_Janvier!$A$5:$A$128,$A$63:$A$66,Debits_Janvier)</f>
        <v>0</v>
      </c>
      <c r="D63" s="3">
        <f>SUM(B63-C63)</f>
        <v>0</v>
      </c>
      <c r="F63" s="25" t="s">
        <v>60</v>
      </c>
      <c r="G63" s="4">
        <f>SUM(G53:G62)</f>
        <v>0</v>
      </c>
      <c r="H63" s="4">
        <f>SUM(H53:H62)</f>
        <v>0</v>
      </c>
      <c r="I63" s="4">
        <f>SUM(I53:I62)</f>
        <v>0</v>
      </c>
    </row>
    <row r="64" spans="1:9" ht="15.75" customHeight="1" thickBot="1" x14ac:dyDescent="0.25">
      <c r="A64" s="59" t="s">
        <v>129</v>
      </c>
      <c r="B64" s="15">
        <v>0</v>
      </c>
      <c r="C64" s="3">
        <f>SUMIF(Saisie_Janvier!$A$5:$A$128,$A$63:$A$66,Debits_Janvier)</f>
        <v>0</v>
      </c>
      <c r="D64" s="3">
        <f>SUM(B64-C64)</f>
        <v>0</v>
      </c>
      <c r="F64" s="121" t="s">
        <v>34</v>
      </c>
      <c r="G64" s="122"/>
      <c r="H64" s="122"/>
      <c r="I64" s="123"/>
    </row>
    <row r="65" spans="1:9" ht="15.75" customHeight="1" thickBot="1" x14ac:dyDescent="0.25">
      <c r="A65" s="59" t="s">
        <v>228</v>
      </c>
      <c r="B65" s="15">
        <v>0</v>
      </c>
      <c r="C65" s="3">
        <f>SUMIF(Saisie_Janvier!$A$5:$A$128,$A$63:$A$66,Debits_Janvier)</f>
        <v>0</v>
      </c>
      <c r="D65" s="3">
        <f>SUM(B65-C65)</f>
        <v>0</v>
      </c>
      <c r="F65" s="59" t="s">
        <v>231</v>
      </c>
      <c r="G65" s="15">
        <v>0</v>
      </c>
      <c r="H65" s="3">
        <f>SUMIF(Saisie_Janvier!$A$5:$A$128,F65:F67,Debits_Janvier)</f>
        <v>0</v>
      </c>
      <c r="I65" s="3">
        <f>SUM(G65-H65)</f>
        <v>0</v>
      </c>
    </row>
    <row r="66" spans="1:9" ht="15.75" customHeight="1" thickBot="1" x14ac:dyDescent="0.25">
      <c r="A66" s="58" t="s">
        <v>57</v>
      </c>
      <c r="B66" s="4">
        <f>SUM(B63:B65)</f>
        <v>0</v>
      </c>
      <c r="C66" s="4">
        <f>SUM(C63:C65)</f>
        <v>0</v>
      </c>
      <c r="D66" s="4">
        <f>SUM(D63:D65)</f>
        <v>0</v>
      </c>
      <c r="F66" s="25" t="s">
        <v>86</v>
      </c>
      <c r="G66" s="4">
        <f>SUM(G65:G65)</f>
        <v>0</v>
      </c>
      <c r="H66" s="4">
        <f>SUM(H65:H65)</f>
        <v>0</v>
      </c>
      <c r="I66" s="4">
        <f>SUM(I65:I65)</f>
        <v>0</v>
      </c>
    </row>
    <row r="67" spans="1:9" ht="15.75" customHeight="1" thickBot="1" x14ac:dyDescent="0.25">
      <c r="A67" s="121" t="s">
        <v>16</v>
      </c>
      <c r="B67" s="122"/>
      <c r="C67" s="122"/>
      <c r="D67" s="123"/>
      <c r="F67" s="25" t="s">
        <v>84</v>
      </c>
      <c r="G67" s="4">
        <f>SUM(B25+B30+B33+B45+B50+B57+B61+B66+B76+G12+G21+G27+G35+G39+G51+G63+G66)</f>
        <v>231.5</v>
      </c>
      <c r="H67" s="4">
        <f>SUM(C25+C30+C33+C45+C50+C57+C61+C66+C76+H12+H21+H27+H35+H39+H51+H63+H66)</f>
        <v>231.5</v>
      </c>
      <c r="I67" s="4">
        <f>SUM(D25+D30+D33+D45+D50+D57+D61+D66+D76+I12+I21+I27+I35+I39+I51+I63+I66)</f>
        <v>0</v>
      </c>
    </row>
    <row r="68" spans="1:9" ht="15.75" customHeight="1" thickBot="1" x14ac:dyDescent="0.25">
      <c r="A68" s="59" t="s">
        <v>78</v>
      </c>
      <c r="B68" s="15">
        <v>0</v>
      </c>
      <c r="C68" s="3">
        <f>SUMIF(Saisie_Janvier!$A$5:$A$128,$A$68:$A$75,Debits_Janvier)</f>
        <v>0</v>
      </c>
      <c r="D68" s="3">
        <f t="shared" ref="D68:D75" si="6">SUM(B68-C68)</f>
        <v>0</v>
      </c>
    </row>
    <row r="69" spans="1:9" ht="15.75" customHeight="1" thickBot="1" x14ac:dyDescent="0.25">
      <c r="A69" s="59" t="s">
        <v>211</v>
      </c>
      <c r="B69" s="15">
        <v>0</v>
      </c>
      <c r="C69" s="3">
        <f>SUMIF(Saisie_Janvier!$A$5:$A$128,$A$68:$A$75,Debits_Janvier)</f>
        <v>0</v>
      </c>
      <c r="D69" s="3">
        <f t="shared" si="6"/>
        <v>0</v>
      </c>
    </row>
    <row r="70" spans="1:9" ht="15.75" customHeight="1" thickBot="1" x14ac:dyDescent="0.25">
      <c r="A70" s="59" t="s">
        <v>167</v>
      </c>
      <c r="B70" s="15">
        <v>0</v>
      </c>
      <c r="C70" s="3">
        <f>SUMIF(Saisie_Janvier!$A$5:$A$128,$A$68:$A$75,Debits_Janvier)</f>
        <v>0</v>
      </c>
      <c r="D70" s="3">
        <f t="shared" si="6"/>
        <v>0</v>
      </c>
    </row>
    <row r="71" spans="1:9" ht="15.75" customHeight="1" thickBot="1" x14ac:dyDescent="0.25">
      <c r="A71" s="60" t="s">
        <v>168</v>
      </c>
      <c r="B71" s="15">
        <v>0</v>
      </c>
      <c r="C71" s="3">
        <f>SUMIF(Saisie_Janvier!$A$5:$A$128,$A$68:$A$75,Debits_Janvier)</f>
        <v>0</v>
      </c>
      <c r="D71" s="3">
        <f t="shared" si="6"/>
        <v>0</v>
      </c>
    </row>
    <row r="72" spans="1:9" ht="15.75" customHeight="1" thickBot="1" x14ac:dyDescent="0.25">
      <c r="A72" s="60" t="s">
        <v>169</v>
      </c>
      <c r="B72" s="15">
        <v>0</v>
      </c>
      <c r="C72" s="3">
        <f>SUMIF(Saisie_Janvier!$A$5:$A$128,$A$68:$A$75,Debits_Janvier)</f>
        <v>0</v>
      </c>
      <c r="D72" s="3">
        <f t="shared" si="6"/>
        <v>0</v>
      </c>
    </row>
    <row r="73" spans="1:9" ht="15.75" customHeight="1" thickBot="1" x14ac:dyDescent="0.25">
      <c r="A73" s="59" t="s">
        <v>130</v>
      </c>
      <c r="B73" s="15">
        <v>0</v>
      </c>
      <c r="C73" s="3">
        <f>SUMIF(Saisie_Janvier!$A$5:$A$128,$A$68:$A$75,Debits_Janvier)</f>
        <v>0</v>
      </c>
      <c r="D73" s="3">
        <f t="shared" si="6"/>
        <v>0</v>
      </c>
    </row>
    <row r="74" spans="1:9" ht="15.75" customHeight="1" thickBot="1" x14ac:dyDescent="0.25">
      <c r="A74" s="59" t="s">
        <v>27</v>
      </c>
      <c r="B74" s="15">
        <v>0</v>
      </c>
      <c r="C74" s="3">
        <f>SUMIF(Saisie_Janvier!$A$5:$A$128,$A$68:$A$75,Debits_Janvier)</f>
        <v>0</v>
      </c>
      <c r="D74" s="3">
        <f t="shared" si="6"/>
        <v>0</v>
      </c>
    </row>
    <row r="75" spans="1:9" ht="15.75" customHeight="1" thickBot="1" x14ac:dyDescent="0.25">
      <c r="A75" s="59" t="s">
        <v>221</v>
      </c>
      <c r="B75" s="15">
        <v>0</v>
      </c>
      <c r="C75" s="3">
        <f>SUMIF(Saisie_Janvier!$A$5:$A$128,$A$68:$A$75,Debits_Janvier)</f>
        <v>0</v>
      </c>
      <c r="D75" s="3">
        <f t="shared" si="6"/>
        <v>0</v>
      </c>
    </row>
    <row r="76" spans="1:9" ht="15.75" customHeight="1" thickBot="1" x14ac:dyDescent="0.25">
      <c r="A76" s="58" t="s">
        <v>56</v>
      </c>
      <c r="B76" s="4">
        <f>SUM(B68:B75)</f>
        <v>0</v>
      </c>
      <c r="C76" s="4">
        <f>SUM(C68:C75)</f>
        <v>0</v>
      </c>
      <c r="D76" s="4">
        <f>SUM(D68:D75)</f>
        <v>0</v>
      </c>
    </row>
    <row r="77" spans="1:9" ht="15.75" customHeight="1" x14ac:dyDescent="0.2"/>
    <row r="78" spans="1:9" ht="15.75" customHeight="1" x14ac:dyDescent="0.2"/>
    <row r="79" spans="1:9" ht="15.75" customHeight="1" x14ac:dyDescent="0.2"/>
    <row r="80" spans="1:9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</sheetData>
  <sheetProtection sheet="1" objects="1" scenarios="1"/>
  <sortState xmlns:xlrd2="http://schemas.microsoft.com/office/spreadsheetml/2017/richdata2" ref="A43:D48">
    <sortCondition ref="A43:A48"/>
  </sortState>
  <mergeCells count="8">
    <mergeCell ref="K12:N12"/>
    <mergeCell ref="K17:N17"/>
    <mergeCell ref="A5:D5"/>
    <mergeCell ref="F1:G1"/>
    <mergeCell ref="F2:G2"/>
    <mergeCell ref="K5:N5"/>
    <mergeCell ref="F5:I5"/>
    <mergeCell ref="K7:N7"/>
  </mergeCells>
  <conditionalFormatting sqref="A75">
    <cfRule type="cellIs" dxfId="40" priority="98" operator="equal">
      <formula>0</formula>
    </cfRule>
    <cfRule type="cellIs" dxfId="39" priority="99" operator="lessThan">
      <formula>0</formula>
    </cfRule>
    <cfRule type="cellIs" dxfId="38" priority="100" operator="lessThan">
      <formula>0</formula>
    </cfRule>
  </conditionalFormatting>
  <dataValidations count="1">
    <dataValidation allowBlank="1" showInputMessage="1" showErrorMessage="1" sqref="F46 A32 A27 A43 A40:A41" xr:uid="{00000000-0002-0000-0600-000000000000}"/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9"/>
  <dimension ref="A1:IV126"/>
  <sheetViews>
    <sheetView zoomScale="85" zoomScaleNormal="85" workbookViewId="0">
      <pane ySplit="3" topLeftCell="A4" activePane="bottomLeft" state="frozen"/>
      <selection activeCell="A43" sqref="A43:D76"/>
      <selection pane="bottomLeft" activeCell="A5" sqref="A5:D5"/>
    </sheetView>
  </sheetViews>
  <sheetFormatPr baseColWidth="10" defaultRowHeight="15" x14ac:dyDescent="0.2"/>
  <cols>
    <col min="1" max="1" width="40.88671875" customWidth="1"/>
    <col min="5" max="5" width="1.77734375" customWidth="1"/>
    <col min="6" max="6" width="40.88671875" customWidth="1"/>
    <col min="10" max="10" width="1.77734375" customWidth="1"/>
    <col min="11" max="11" width="40.88671875" customWidth="1"/>
  </cols>
  <sheetData>
    <row r="1" spans="1:256" ht="27" customHeight="1" thickTop="1" thickBot="1" x14ac:dyDescent="0.35">
      <c r="A1" s="8" t="s">
        <v>0</v>
      </c>
      <c r="B1" s="6"/>
      <c r="C1" s="6"/>
      <c r="D1" s="6"/>
      <c r="E1" s="6"/>
      <c r="F1" s="181" t="str">
        <f>"Année " &amp;  Année</f>
        <v>Année 2024</v>
      </c>
      <c r="G1" s="182"/>
      <c r="H1" s="6"/>
      <c r="I1" s="6"/>
      <c r="J1" s="6"/>
      <c r="K1" s="17"/>
      <c r="L1" s="17"/>
      <c r="M1" s="17"/>
      <c r="N1" s="17"/>
    </row>
    <row r="2" spans="1:256" ht="21.75" customHeight="1" thickTop="1" thickBot="1" x14ac:dyDescent="0.35">
      <c r="A2" s="6" t="s">
        <v>0</v>
      </c>
      <c r="D2" s="6"/>
      <c r="E2" s="6"/>
      <c r="F2" s="185" t="str">
        <f>"Mois de "&amp;Mois2&amp;""</f>
        <v>Mois de FEVRIER 2024</v>
      </c>
      <c r="G2" s="186"/>
      <c r="H2" s="6"/>
      <c r="I2" s="6"/>
      <c r="J2" s="6"/>
      <c r="K2" s="17"/>
      <c r="L2" s="17"/>
      <c r="M2" s="6"/>
      <c r="N2" s="6"/>
    </row>
    <row r="3" spans="1:256" ht="20.100000000000001" customHeight="1" thickTop="1" thickBot="1" x14ac:dyDescent="0.35">
      <c r="A3" s="6"/>
      <c r="D3" s="111" t="s">
        <v>87</v>
      </c>
      <c r="E3" s="6"/>
      <c r="F3" s="6"/>
      <c r="G3" s="6"/>
      <c r="H3" s="39" t="s">
        <v>89</v>
      </c>
      <c r="I3" s="6"/>
      <c r="J3" s="6"/>
      <c r="K3" s="17"/>
      <c r="L3" s="39" t="s">
        <v>88</v>
      </c>
      <c r="N3" s="39" t="s">
        <v>43</v>
      </c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</row>
    <row r="4" spans="1:256" ht="15" customHeight="1" thickBot="1" x14ac:dyDescent="0.25">
      <c r="A4" t="s">
        <v>0</v>
      </c>
    </row>
    <row r="5" spans="1:256" ht="15.75" customHeight="1" thickBot="1" x14ac:dyDescent="0.25">
      <c r="A5" s="180" t="s">
        <v>45</v>
      </c>
      <c r="B5" s="180"/>
      <c r="C5" s="180"/>
      <c r="D5" s="180"/>
      <c r="E5" s="22"/>
      <c r="F5" s="180" t="s">
        <v>105</v>
      </c>
      <c r="G5" s="180"/>
      <c r="H5" s="180"/>
      <c r="I5" s="180"/>
      <c r="J5" s="22"/>
      <c r="K5" s="180" t="s">
        <v>61</v>
      </c>
      <c r="L5" s="180"/>
      <c r="M5" s="180"/>
      <c r="N5" s="180"/>
    </row>
    <row r="6" spans="1:256" ht="15.75" customHeight="1" thickBot="1" x14ac:dyDescent="0.25">
      <c r="A6" s="23" t="s">
        <v>51</v>
      </c>
      <c r="B6" s="23" t="s">
        <v>47</v>
      </c>
      <c r="C6" s="23" t="s">
        <v>48</v>
      </c>
      <c r="D6" s="23" t="s">
        <v>44</v>
      </c>
      <c r="E6" s="22"/>
      <c r="F6" s="24" t="s">
        <v>51</v>
      </c>
      <c r="G6" s="24" t="s">
        <v>47</v>
      </c>
      <c r="H6" s="24" t="s">
        <v>48</v>
      </c>
      <c r="I6" s="24" t="s">
        <v>44</v>
      </c>
      <c r="J6" s="22"/>
      <c r="K6" s="24" t="s">
        <v>51</v>
      </c>
      <c r="L6" s="24" t="s">
        <v>47</v>
      </c>
      <c r="M6" s="24" t="s">
        <v>48</v>
      </c>
      <c r="N6" s="24" t="s">
        <v>44</v>
      </c>
    </row>
    <row r="7" spans="1:256" ht="15.75" customHeight="1" thickBot="1" x14ac:dyDescent="0.25">
      <c r="A7" s="56" t="s">
        <v>108</v>
      </c>
      <c r="B7" s="15">
        <v>0</v>
      </c>
      <c r="C7" s="3">
        <f>SUMIF(Saisie_Fevrier!$A$5:$A$128,$A$7:$A$20,Credits_Fevrier)</f>
        <v>0</v>
      </c>
      <c r="D7" s="3">
        <f>SUM(B7-C7)</f>
        <v>0</v>
      </c>
      <c r="E7" s="22"/>
      <c r="F7" s="121" t="s">
        <v>18</v>
      </c>
      <c r="G7" s="122"/>
      <c r="H7" s="122"/>
      <c r="I7" s="123"/>
      <c r="J7" s="22"/>
      <c r="K7" s="177" t="s">
        <v>62</v>
      </c>
      <c r="L7" s="178"/>
      <c r="M7" s="178"/>
      <c r="N7" s="179"/>
    </row>
    <row r="8" spans="1:256" ht="15.75" customHeight="1" thickBot="1" x14ac:dyDescent="0.25">
      <c r="A8" s="57" t="s">
        <v>155</v>
      </c>
      <c r="B8" s="15">
        <v>0</v>
      </c>
      <c r="C8" s="3">
        <f>SUMIF(Saisie_Fevrier!$A$5:$A$128,$A$7:$A$20,Credits_Fevrier)</f>
        <v>0</v>
      </c>
      <c r="D8" s="3">
        <f>SUM(B8-C8)</f>
        <v>0</v>
      </c>
      <c r="E8" s="22"/>
      <c r="F8" s="59" t="s">
        <v>138</v>
      </c>
      <c r="G8" s="15">
        <v>0</v>
      </c>
      <c r="H8" s="3">
        <f>SUMIF(Saisie_Fevrier!$A$5:$A$128,$F$8:$F$11,Debits_Fevrier)</f>
        <v>0</v>
      </c>
      <c r="I8" s="3">
        <f>SUM(G8-H8)</f>
        <v>0</v>
      </c>
      <c r="J8" s="22"/>
      <c r="K8" s="54" t="s">
        <v>117</v>
      </c>
      <c r="L8" s="7">
        <f>Janvier!L11</f>
        <v>1368.5</v>
      </c>
      <c r="M8" s="7">
        <f>L8</f>
        <v>1368.5</v>
      </c>
      <c r="N8" s="3">
        <f>SUM(L8-M8)</f>
        <v>0</v>
      </c>
    </row>
    <row r="9" spans="1:256" ht="15.75" customHeight="1" thickBot="1" x14ac:dyDescent="0.25">
      <c r="A9" s="57" t="s">
        <v>187</v>
      </c>
      <c r="B9" s="15">
        <v>0</v>
      </c>
      <c r="C9" s="3">
        <f>SUMIF(Saisie_Fevrier!$A$5:$A$128,$A$7:$A$20,Credits_Fevrier)</f>
        <v>0</v>
      </c>
      <c r="D9" s="3">
        <f>SUM(B9-C9)</f>
        <v>0</v>
      </c>
      <c r="E9" s="22"/>
      <c r="F9" s="59" t="s">
        <v>21</v>
      </c>
      <c r="G9" s="15">
        <v>0</v>
      </c>
      <c r="H9" s="3">
        <f>SUMIF(Saisie_Fevrier!$A$5:$A$128,$F$8:$F$11,Debits_Fevrier)</f>
        <v>0</v>
      </c>
      <c r="I9" s="3">
        <f>SUM(G9-H9)</f>
        <v>0</v>
      </c>
      <c r="J9" s="22"/>
      <c r="K9" s="53" t="s">
        <v>63</v>
      </c>
      <c r="L9" s="3">
        <f>B18</f>
        <v>0</v>
      </c>
      <c r="M9" s="3">
        <f>C18</f>
        <v>1500</v>
      </c>
      <c r="N9" s="3">
        <f>SUM(L9-M9)</f>
        <v>-1500</v>
      </c>
    </row>
    <row r="10" spans="1:256" ht="15.75" customHeight="1" thickBot="1" x14ac:dyDescent="0.25">
      <c r="A10" s="57" t="s">
        <v>156</v>
      </c>
      <c r="B10" s="15">
        <v>0</v>
      </c>
      <c r="C10" s="3">
        <f>SUMIF(Saisie_Fevrier!$A$5:$A$128,$A$7:$A$20,Credits_Fevrier)</f>
        <v>0</v>
      </c>
      <c r="D10" s="3">
        <f>SUM(B10-C10)</f>
        <v>0</v>
      </c>
      <c r="E10" s="22"/>
      <c r="F10" s="59" t="s">
        <v>39</v>
      </c>
      <c r="G10" s="15">
        <v>0</v>
      </c>
      <c r="H10" s="3">
        <f>SUMIF(Saisie_Fevrier!$A$5:$A$128,$F$8:$F$11,Debits_Fevrier)</f>
        <v>0</v>
      </c>
      <c r="I10" s="3">
        <f>SUM(G10-H10)</f>
        <v>0</v>
      </c>
      <c r="J10" s="22"/>
      <c r="K10" s="53" t="s">
        <v>64</v>
      </c>
      <c r="L10" s="3">
        <f>G67</f>
        <v>200</v>
      </c>
      <c r="M10" s="3">
        <f>H67</f>
        <v>1201.5</v>
      </c>
      <c r="N10" s="3">
        <f>SUM(L10-M10)</f>
        <v>-1001.5</v>
      </c>
    </row>
    <row r="11" spans="1:256" ht="15.75" customHeight="1" thickBot="1" x14ac:dyDescent="0.25">
      <c r="A11" s="57" t="s">
        <v>157</v>
      </c>
      <c r="B11" s="15">
        <v>0</v>
      </c>
      <c r="C11" s="3">
        <f>SUMIF(Saisie_Fevrier!$A$5:$A$128,$A$7:$A$20,Credits_Fevrier)</f>
        <v>0</v>
      </c>
      <c r="D11" s="3">
        <f>SUM(B11-C11)</f>
        <v>0</v>
      </c>
      <c r="E11" s="22"/>
      <c r="F11" s="59" t="s">
        <v>219</v>
      </c>
      <c r="G11" s="15">
        <v>0</v>
      </c>
      <c r="H11" s="3">
        <f>SUMIF(Saisie_Fevrier!$A$5:$A$128,$F$8:$F$11,Debits_Fevrier)</f>
        <v>0</v>
      </c>
      <c r="I11" s="3">
        <f>SUM(G11-H11)</f>
        <v>0</v>
      </c>
      <c r="J11" s="22"/>
      <c r="K11" s="25" t="s">
        <v>65</v>
      </c>
      <c r="L11" s="4">
        <f>SUM(L8+L9-L10)</f>
        <v>1168.5</v>
      </c>
      <c r="M11" s="4">
        <f>SUM(M8+M9-M10)</f>
        <v>1667</v>
      </c>
      <c r="N11" s="4">
        <f>SUM(N8+N9-N10)</f>
        <v>-498.5</v>
      </c>
    </row>
    <row r="12" spans="1:256" ht="15.75" customHeight="1" thickBot="1" x14ac:dyDescent="0.25">
      <c r="A12" s="57" t="s">
        <v>223</v>
      </c>
      <c r="B12" s="15">
        <v>0</v>
      </c>
      <c r="C12" s="3">
        <f>SUMIF(Saisie_Fevrier!$A$5:$A$128,$A$7:$A$18,Credits_Fevrier)</f>
        <v>1500</v>
      </c>
      <c r="D12" s="3">
        <f t="shared" ref="D12:D17" si="0">SUM(B12-C12)</f>
        <v>-1500</v>
      </c>
      <c r="E12" s="22"/>
      <c r="F12" s="58" t="s">
        <v>58</v>
      </c>
      <c r="G12" s="28">
        <f>SUM(G8:G11)</f>
        <v>0</v>
      </c>
      <c r="H12" s="28">
        <f>SUM(H8:H11)</f>
        <v>0</v>
      </c>
      <c r="I12" s="28">
        <f>SUM(I8:I11)</f>
        <v>0</v>
      </c>
      <c r="J12" s="22"/>
      <c r="K12" s="177" t="s">
        <v>66</v>
      </c>
      <c r="L12" s="178"/>
      <c r="M12" s="178"/>
      <c r="N12" s="179"/>
    </row>
    <row r="13" spans="1:256" ht="15.75" customHeight="1" thickBot="1" x14ac:dyDescent="0.25">
      <c r="A13" s="57" t="s">
        <v>190</v>
      </c>
      <c r="B13" s="15">
        <v>0</v>
      </c>
      <c r="C13" s="3">
        <f>SUMIF(Saisie_Fevrier!$A$5:$A$128,$A$7:$A$17,Credits_Fevrier)</f>
        <v>0</v>
      </c>
      <c r="D13" s="3">
        <f t="shared" si="0"/>
        <v>0</v>
      </c>
      <c r="E13" s="22"/>
      <c r="F13" s="121" t="s">
        <v>6</v>
      </c>
      <c r="G13" s="122"/>
      <c r="H13" s="122"/>
      <c r="I13" s="123"/>
      <c r="J13" s="22"/>
      <c r="K13" s="53" t="s">
        <v>115</v>
      </c>
      <c r="L13" s="7">
        <f>Janvier!L13</f>
        <v>4000</v>
      </c>
      <c r="M13" s="7">
        <f>L13</f>
        <v>4000</v>
      </c>
      <c r="N13" s="3">
        <f>SUM(L13-M13)</f>
        <v>0</v>
      </c>
    </row>
    <row r="14" spans="1:256" ht="15.75" customHeight="1" thickBot="1" x14ac:dyDescent="0.25">
      <c r="A14" s="57" t="s">
        <v>158</v>
      </c>
      <c r="B14" s="15">
        <v>0</v>
      </c>
      <c r="C14" s="3">
        <f>SUMIF(Saisie_Fevrier!$A$5:$A$128,$A$7:$A$17,Credits_Fevrier)</f>
        <v>0</v>
      </c>
      <c r="D14" s="3">
        <f t="shared" si="0"/>
        <v>0</v>
      </c>
      <c r="E14" s="22"/>
      <c r="F14" s="59" t="s">
        <v>139</v>
      </c>
      <c r="G14" s="15">
        <v>0</v>
      </c>
      <c r="H14" s="3">
        <f>SUMIF(Saisie_Fevrier!$A$5:$A$128,$F$14:$F$20,Debits_Fevrier)</f>
        <v>0</v>
      </c>
      <c r="I14" s="3">
        <f t="shared" ref="I14:I20" si="1">SUM(G14-H14)</f>
        <v>0</v>
      </c>
      <c r="J14" s="22"/>
      <c r="K14" s="53" t="s">
        <v>63</v>
      </c>
      <c r="L14" s="15">
        <f>B60</f>
        <v>0</v>
      </c>
      <c r="M14" s="15">
        <f>C60</f>
        <v>0</v>
      </c>
      <c r="N14" s="3">
        <f>SUM(L14-M14)</f>
        <v>0</v>
      </c>
    </row>
    <row r="15" spans="1:256" ht="15.75" customHeight="1" thickBot="1" x14ac:dyDescent="0.25">
      <c r="A15" s="57" t="s">
        <v>159</v>
      </c>
      <c r="B15" s="15">
        <v>0</v>
      </c>
      <c r="C15" s="3">
        <f>SUMIF(Saisie_Fevrier!$A$5:$A$128,$A$7:$A$17,Credits_Fevrier)</f>
        <v>0</v>
      </c>
      <c r="D15" s="3">
        <f t="shared" si="0"/>
        <v>0</v>
      </c>
      <c r="E15" s="22"/>
      <c r="F15" s="59" t="s">
        <v>5</v>
      </c>
      <c r="G15" s="15">
        <v>0</v>
      </c>
      <c r="H15" s="3">
        <f>SUMIF(Saisie_Fevrier!$A$5:$A$128,$F$14:$F$20,Debits_Fevrier)</f>
        <v>0</v>
      </c>
      <c r="I15" s="3">
        <f t="shared" si="1"/>
        <v>0</v>
      </c>
      <c r="J15" s="22"/>
      <c r="K15" s="53" t="s">
        <v>64</v>
      </c>
      <c r="L15" s="15">
        <f>B8</f>
        <v>0</v>
      </c>
      <c r="M15" s="3">
        <f>C8</f>
        <v>0</v>
      </c>
      <c r="N15" s="3">
        <f>SUM(L15-M15)</f>
        <v>0</v>
      </c>
    </row>
    <row r="16" spans="1:256" ht="15.75" customHeight="1" thickBot="1" x14ac:dyDescent="0.25">
      <c r="A16" s="57" t="s">
        <v>69</v>
      </c>
      <c r="B16" s="15">
        <v>0</v>
      </c>
      <c r="C16" s="3">
        <f>SUMIF(Saisie_Fevrier!$A$5:$A$128,$A$7:$A$17,Credits_Fevrier)</f>
        <v>0</v>
      </c>
      <c r="D16" s="3">
        <f t="shared" si="0"/>
        <v>0</v>
      </c>
      <c r="E16" s="22"/>
      <c r="F16" s="59" t="s">
        <v>170</v>
      </c>
      <c r="G16" s="15">
        <v>0</v>
      </c>
      <c r="H16" s="3">
        <f>SUMIF(Saisie_Fevrier!$A$5:$A$128,$F$14:$F$20,Debits_Fevrier)</f>
        <v>0</v>
      </c>
      <c r="I16" s="3">
        <f t="shared" si="1"/>
        <v>0</v>
      </c>
      <c r="J16" s="22"/>
      <c r="K16" s="25" t="s">
        <v>65</v>
      </c>
      <c r="L16" s="4">
        <f>SUM(L13+L14-L15)</f>
        <v>4000</v>
      </c>
      <c r="M16" s="4">
        <f>SUM(M13+M14-M15)</f>
        <v>4000</v>
      </c>
      <c r="N16" s="4">
        <f>SUM(N13+N14-N15)</f>
        <v>0</v>
      </c>
    </row>
    <row r="17" spans="1:14" ht="15.75" customHeight="1" thickBot="1" x14ac:dyDescent="0.25">
      <c r="A17" s="57" t="s">
        <v>191</v>
      </c>
      <c r="B17" s="15">
        <v>0</v>
      </c>
      <c r="C17" s="3">
        <f>SUMIF(Saisie_Fevrier!$A$5:$A$128,$A$7:$A$17,Credits_Fevrier)</f>
        <v>0</v>
      </c>
      <c r="D17" s="3">
        <f t="shared" si="0"/>
        <v>0</v>
      </c>
      <c r="E17" s="22"/>
      <c r="F17" s="59" t="s">
        <v>25</v>
      </c>
      <c r="G17" s="15">
        <v>0</v>
      </c>
      <c r="H17" s="3">
        <f>SUMIF(Saisie_Fevrier!$A$5:$A$128,$F$14:$F$20,Debits_Fevrier)</f>
        <v>0</v>
      </c>
      <c r="I17" s="3">
        <f t="shared" si="1"/>
        <v>0</v>
      </c>
      <c r="J17" s="22"/>
      <c r="K17" s="177" t="s">
        <v>67</v>
      </c>
      <c r="L17" s="178"/>
      <c r="M17" s="178"/>
      <c r="N17" s="179"/>
    </row>
    <row r="18" spans="1:14" ht="15.75" customHeight="1" thickBot="1" x14ac:dyDescent="0.25">
      <c r="A18" s="26" t="s">
        <v>46</v>
      </c>
      <c r="B18" s="29">
        <f>SUM(B7:B17)</f>
        <v>0</v>
      </c>
      <c r="C18" s="29">
        <f>SUM(C7:C17)</f>
        <v>1500</v>
      </c>
      <c r="D18" s="29">
        <f>SUM(D7:D17)</f>
        <v>-1500</v>
      </c>
      <c r="E18" s="22"/>
      <c r="F18" s="59" t="s">
        <v>26</v>
      </c>
      <c r="G18" s="15">
        <v>0</v>
      </c>
      <c r="H18" s="3">
        <f>SUMIF(Saisie_Fevrier!$A$5:$A$128,$F$14:$F$20,Debits_Fevrier)</f>
        <v>850</v>
      </c>
      <c r="I18" s="3">
        <f t="shared" si="1"/>
        <v>-850</v>
      </c>
      <c r="J18" s="22"/>
      <c r="K18" s="53" t="s">
        <v>116</v>
      </c>
      <c r="L18" s="7">
        <f>Janvier!L21</f>
        <v>20</v>
      </c>
      <c r="M18" s="7">
        <f>L18</f>
        <v>20</v>
      </c>
      <c r="N18" s="3">
        <f>SUM(L18-M18)</f>
        <v>0</v>
      </c>
    </row>
    <row r="19" spans="1:14" ht="15.75" customHeight="1" thickBot="1" x14ac:dyDescent="0.25">
      <c r="A19" s="27"/>
      <c r="B19" s="27"/>
      <c r="C19" s="27"/>
      <c r="D19" s="27"/>
      <c r="E19" s="22"/>
      <c r="F19" s="59" t="s">
        <v>172</v>
      </c>
      <c r="G19" s="15">
        <v>0</v>
      </c>
      <c r="H19" s="3">
        <f>SUMIF(Saisie_Fevrier!$A$5:$A$128,$F$14:$F$20,Debits_Fevrier)</f>
        <v>0</v>
      </c>
      <c r="I19" s="3">
        <f t="shared" si="1"/>
        <v>0</v>
      </c>
      <c r="J19" s="22"/>
      <c r="K19" s="53" t="s">
        <v>63</v>
      </c>
      <c r="L19" s="15">
        <f>B11</f>
        <v>0</v>
      </c>
      <c r="M19" s="15">
        <f>C11</f>
        <v>0</v>
      </c>
      <c r="N19" s="3">
        <f>SUM(L19-M19)</f>
        <v>0</v>
      </c>
    </row>
    <row r="20" spans="1:14" ht="15.75" customHeight="1" thickBot="1" x14ac:dyDescent="0.25">
      <c r="A20" s="130" t="s">
        <v>50</v>
      </c>
      <c r="B20" s="131"/>
      <c r="C20" s="131"/>
      <c r="D20" s="132"/>
      <c r="E20" s="22"/>
      <c r="F20" s="59" t="s">
        <v>171</v>
      </c>
      <c r="G20" s="15">
        <v>0</v>
      </c>
      <c r="H20" s="3">
        <f>SUMIF(Saisie_Fevrier!$A$5:$A$128,$F$14:$F$20,Debits_Fevrier)</f>
        <v>0</v>
      </c>
      <c r="I20" s="3">
        <f t="shared" si="1"/>
        <v>0</v>
      </c>
      <c r="J20" s="22"/>
      <c r="K20" s="53" t="s">
        <v>64</v>
      </c>
      <c r="L20" s="15">
        <f>B11</f>
        <v>0</v>
      </c>
      <c r="M20" s="3">
        <f>C11</f>
        <v>0</v>
      </c>
      <c r="N20" s="3">
        <f>SUM(L20-M20)</f>
        <v>0</v>
      </c>
    </row>
    <row r="21" spans="1:14" ht="15.75" customHeight="1" thickBot="1" x14ac:dyDescent="0.25">
      <c r="A21" s="23" t="s">
        <v>51</v>
      </c>
      <c r="B21" s="23" t="s">
        <v>47</v>
      </c>
      <c r="C21" s="23" t="s">
        <v>48</v>
      </c>
      <c r="D21" s="23" t="s">
        <v>44</v>
      </c>
      <c r="E21" s="22"/>
      <c r="F21" s="58" t="s">
        <v>173</v>
      </c>
      <c r="G21" s="28">
        <f>SUM(G14:G20)</f>
        <v>0</v>
      </c>
      <c r="H21" s="28">
        <f>SUM(H14:H20)</f>
        <v>850</v>
      </c>
      <c r="I21" s="28">
        <f>SUM(I14:I20)</f>
        <v>-850</v>
      </c>
      <c r="J21" s="22"/>
      <c r="K21" s="25" t="s">
        <v>65</v>
      </c>
      <c r="L21" s="30">
        <f>SUM(L18+L19-L20)</f>
        <v>20</v>
      </c>
      <c r="M21" s="30">
        <f>SUM(M18+M19-M20)</f>
        <v>20</v>
      </c>
      <c r="N21" s="4">
        <f>SUM(N18+N19-N20)</f>
        <v>0</v>
      </c>
    </row>
    <row r="22" spans="1:14" ht="15.75" customHeight="1" thickBot="1" x14ac:dyDescent="0.25">
      <c r="A22" s="124" t="s">
        <v>36</v>
      </c>
      <c r="B22" s="125"/>
      <c r="C22" s="125"/>
      <c r="D22" s="126"/>
      <c r="E22" s="22"/>
      <c r="F22" s="121" t="s">
        <v>74</v>
      </c>
      <c r="G22" s="122"/>
      <c r="H22" s="122"/>
      <c r="I22" s="123"/>
      <c r="J22" s="22"/>
      <c r="K22" s="2" t="s">
        <v>68</v>
      </c>
      <c r="L22" s="4">
        <f>SUM(L11+L16+L21)</f>
        <v>5188.5</v>
      </c>
      <c r="M22" s="4">
        <f>SUM(M11+M16+M21)</f>
        <v>5687</v>
      </c>
      <c r="N22" s="4">
        <f>SUM(N11+N16+N21)</f>
        <v>-498.5</v>
      </c>
    </row>
    <row r="23" spans="1:14" ht="15.75" customHeight="1" thickBot="1" x14ac:dyDescent="0.25">
      <c r="A23" s="59" t="s">
        <v>133</v>
      </c>
      <c r="B23" s="15">
        <v>0</v>
      </c>
      <c r="C23" s="3">
        <f>SUMIF(Saisie_Fevrier!$A$5:$A$128,$A$23:$A$24,Debits_Fevrier)</f>
        <v>0</v>
      </c>
      <c r="D23" s="3">
        <f>SUM(B23-C23)</f>
        <v>0</v>
      </c>
      <c r="E23" s="22"/>
      <c r="F23" s="59" t="s">
        <v>140</v>
      </c>
      <c r="G23" s="15">
        <v>0</v>
      </c>
      <c r="H23" s="3">
        <f>SUMIF(Saisie_Fevrier!$A$5:$A$128,$F$23:$F$26,Debits_Fevrier)</f>
        <v>0</v>
      </c>
      <c r="I23" s="3">
        <f>SUM(G23-H23)</f>
        <v>0</v>
      </c>
      <c r="J23" s="22"/>
    </row>
    <row r="24" spans="1:14" ht="15.75" customHeight="1" thickBot="1" x14ac:dyDescent="0.25">
      <c r="A24" s="59" t="s">
        <v>206</v>
      </c>
      <c r="B24" s="15">
        <v>0</v>
      </c>
      <c r="C24" s="3">
        <f>SUMIF(Saisie_Fevrier!$A$5:$A$128,$A$23:$A$24,Debits_Fevrier)</f>
        <v>0</v>
      </c>
      <c r="D24" s="3">
        <f>SUM(B24-C24)</f>
        <v>0</v>
      </c>
      <c r="E24" s="22"/>
      <c r="F24" s="60" t="s">
        <v>19</v>
      </c>
      <c r="G24" s="15">
        <v>0</v>
      </c>
      <c r="H24" s="3">
        <f>SUMIF(Saisie_Fevrier!$A$5:$A$128,$F$23:$F$26,Debits_Fevrier)</f>
        <v>0</v>
      </c>
      <c r="I24" s="3">
        <f>SUM(G24-H24)</f>
        <v>0</v>
      </c>
      <c r="J24" s="22"/>
    </row>
    <row r="25" spans="1:14" ht="15.75" customHeight="1" thickBot="1" x14ac:dyDescent="0.25">
      <c r="A25" s="25" t="s">
        <v>52</v>
      </c>
      <c r="B25" s="28">
        <f>SUM(B23:B24)</f>
        <v>0</v>
      </c>
      <c r="C25" s="28">
        <f>SUM(C23:C24)</f>
        <v>0</v>
      </c>
      <c r="D25" s="28">
        <f>SUM(D23:D24)</f>
        <v>0</v>
      </c>
      <c r="E25" s="22"/>
      <c r="F25" s="60" t="s">
        <v>174</v>
      </c>
      <c r="G25" s="15">
        <v>0</v>
      </c>
      <c r="H25" s="3">
        <f>SUMIF(Saisie_Fevrier!$A$5:$A$128,$F$23:$F$26,Debits_Fevrier)</f>
        <v>0</v>
      </c>
      <c r="I25" s="3">
        <f>SUM(G25-H25)</f>
        <v>0</v>
      </c>
      <c r="J25" s="22"/>
    </row>
    <row r="26" spans="1:14" ht="15.75" customHeight="1" thickBot="1" x14ac:dyDescent="0.25">
      <c r="A26" s="124" t="s">
        <v>28</v>
      </c>
      <c r="B26" s="125"/>
      <c r="C26" s="125"/>
      <c r="D26" s="126"/>
      <c r="E26" s="22"/>
      <c r="F26" s="60" t="s">
        <v>30</v>
      </c>
      <c r="G26" s="15">
        <v>200</v>
      </c>
      <c r="H26" s="3">
        <f>SUMIF(Saisie_Fevrier!$A$5:$A$128,$F$23:$F$26,Debits_Fevrier)</f>
        <v>200</v>
      </c>
      <c r="I26" s="3">
        <f>SUM(G26-H26)</f>
        <v>0</v>
      </c>
      <c r="J26" s="22"/>
    </row>
    <row r="27" spans="1:14" ht="15.75" customHeight="1" thickBot="1" x14ac:dyDescent="0.25">
      <c r="A27" s="59" t="s">
        <v>208</v>
      </c>
      <c r="B27" s="15">
        <v>0</v>
      </c>
      <c r="C27" s="3">
        <f>SUMIF(Saisie_Fevrier!$A$5:$A$128,$A$27:$A$30,Debits_Fevrier)</f>
        <v>0</v>
      </c>
      <c r="D27" s="3">
        <f>SUM(B27-C27)</f>
        <v>0</v>
      </c>
      <c r="E27" s="22"/>
      <c r="F27" s="58" t="s">
        <v>103</v>
      </c>
      <c r="G27" s="4">
        <f>SUM(G23:G26)</f>
        <v>200</v>
      </c>
      <c r="H27" s="4">
        <f>SUM(H23:H26)</f>
        <v>200</v>
      </c>
      <c r="I27" s="4">
        <f>SUM(I23:I26)</f>
        <v>0</v>
      </c>
      <c r="J27" s="22"/>
    </row>
    <row r="28" spans="1:14" ht="15.75" customHeight="1" thickBot="1" x14ac:dyDescent="0.25">
      <c r="A28" s="59" t="s">
        <v>204</v>
      </c>
      <c r="B28" s="15">
        <v>0</v>
      </c>
      <c r="C28" s="3">
        <f>SUMIF(Saisie_Fevrier!$A$5:$A$128,$A$27:$A$30,Debits_Fevrier)</f>
        <v>0</v>
      </c>
      <c r="D28" s="3">
        <f>SUM(B28-C28)</f>
        <v>0</v>
      </c>
      <c r="E28" s="22"/>
      <c r="F28" s="121" t="s">
        <v>180</v>
      </c>
      <c r="G28" s="122"/>
      <c r="H28" s="122"/>
      <c r="I28" s="123"/>
      <c r="J28" s="22"/>
    </row>
    <row r="29" spans="1:14" ht="15.75" customHeight="1" thickBot="1" x14ac:dyDescent="0.25">
      <c r="A29" s="60" t="s">
        <v>224</v>
      </c>
      <c r="B29" s="15">
        <v>0</v>
      </c>
      <c r="C29" s="3">
        <f>SUMIF(Saisie_Fevrier!$A$5:$A$128,$A$27:$A$30,Debits_Fevrier)</f>
        <v>0</v>
      </c>
      <c r="D29" s="3">
        <f>SUM(B29-C29)</f>
        <v>0</v>
      </c>
      <c r="E29" s="22"/>
      <c r="F29" s="59" t="s">
        <v>85</v>
      </c>
      <c r="G29" s="15">
        <v>0</v>
      </c>
      <c r="H29" s="3">
        <f>SUMIF(Saisie_Fevrier!$A$5:$A$128,$F$29:$F$33,Debits_Fevrier)</f>
        <v>0</v>
      </c>
      <c r="I29" s="3">
        <f t="shared" ref="I29:I34" si="2">SUM(G29-H29)</f>
        <v>0</v>
      </c>
      <c r="J29" s="22"/>
    </row>
    <row r="30" spans="1:14" ht="15.75" customHeight="1" thickBot="1" x14ac:dyDescent="0.25">
      <c r="A30" s="25" t="s">
        <v>209</v>
      </c>
      <c r="B30" s="28">
        <f>SUM(B27:B29)</f>
        <v>0</v>
      </c>
      <c r="C30" s="28">
        <f>SUM(C27:C29)</f>
        <v>0</v>
      </c>
      <c r="D30" s="28">
        <f>SUM(D27:D29)</f>
        <v>0</v>
      </c>
      <c r="E30" s="22"/>
      <c r="F30" s="59" t="s">
        <v>128</v>
      </c>
      <c r="G30" s="15">
        <v>0</v>
      </c>
      <c r="H30" s="3">
        <f>SUMIF(Saisie_Fevrier!$A$5:$A$128,$F$29:$F$33,Debits_Fevrier)</f>
        <v>0</v>
      </c>
      <c r="I30" s="3">
        <f t="shared" si="2"/>
        <v>0</v>
      </c>
      <c r="J30" s="22"/>
    </row>
    <row r="31" spans="1:14" ht="15.75" customHeight="1" thickBot="1" x14ac:dyDescent="0.25">
      <c r="A31" s="124" t="s">
        <v>71</v>
      </c>
      <c r="B31" s="125"/>
      <c r="C31" s="125"/>
      <c r="D31" s="126"/>
      <c r="E31" s="22"/>
      <c r="F31" s="59" t="s">
        <v>207</v>
      </c>
      <c r="G31" s="15">
        <v>0</v>
      </c>
      <c r="H31" s="3">
        <f>SUMIF(Saisie_Fevrier!$A$5:$A$128,$F$29:$F$33,Debits_Fevrier)</f>
        <v>0</v>
      </c>
      <c r="I31" s="3">
        <f t="shared" si="2"/>
        <v>0</v>
      </c>
      <c r="J31" s="22"/>
    </row>
    <row r="32" spans="1:14" ht="15.75" customHeight="1" thickBot="1" x14ac:dyDescent="0.25">
      <c r="A32" s="59" t="s">
        <v>225</v>
      </c>
      <c r="B32" s="15">
        <v>0</v>
      </c>
      <c r="C32" s="3">
        <f>SUMIF(Saisie_Fevrier!$A$5:$A$128,$A$32:$A$35,Debits_Fevrier)</f>
        <v>0</v>
      </c>
      <c r="D32" s="3">
        <f>SUM(B32-C32)</f>
        <v>0</v>
      </c>
      <c r="E32" s="22"/>
      <c r="F32" s="59" t="s">
        <v>175</v>
      </c>
      <c r="G32" s="15">
        <v>0</v>
      </c>
      <c r="H32" s="3">
        <f>SUMIF(Saisie_Fevrier!$A$5:$A$128,$F$29:$F$33,Debits_Fevrier)</f>
        <v>0</v>
      </c>
      <c r="I32" s="3">
        <f t="shared" si="2"/>
        <v>0</v>
      </c>
      <c r="J32" s="22"/>
    </row>
    <row r="33" spans="1:14" ht="15.75" customHeight="1" thickBot="1" x14ac:dyDescent="0.25">
      <c r="A33" s="25" t="s">
        <v>79</v>
      </c>
      <c r="B33" s="29">
        <v>0</v>
      </c>
      <c r="C33" s="4">
        <f>SUM(C32:C32)</f>
        <v>0</v>
      </c>
      <c r="D33" s="4">
        <f>SUM(D32:D32)</f>
        <v>0</v>
      </c>
      <c r="E33" s="22"/>
      <c r="F33" s="59" t="s">
        <v>229</v>
      </c>
      <c r="G33" s="15">
        <v>0</v>
      </c>
      <c r="H33" s="3">
        <f>SUMIF(Saisie_Fevrier!$A$5:$A$128,$F$29:$F$33,Debits_Fevrier)</f>
        <v>0</v>
      </c>
      <c r="I33" s="3">
        <f t="shared" si="2"/>
        <v>0</v>
      </c>
      <c r="J33" s="22"/>
      <c r="K33" s="22"/>
      <c r="L33" s="22"/>
      <c r="M33" s="22"/>
      <c r="N33" s="22"/>
    </row>
    <row r="34" spans="1:14" ht="15.75" customHeight="1" thickBot="1" x14ac:dyDescent="0.25">
      <c r="A34" s="124" t="s">
        <v>90</v>
      </c>
      <c r="B34" s="125"/>
      <c r="C34" s="125"/>
      <c r="D34" s="126"/>
      <c r="E34" s="22"/>
      <c r="F34" s="59" t="s">
        <v>212</v>
      </c>
      <c r="G34" s="15">
        <v>0</v>
      </c>
      <c r="H34" s="3">
        <f>SUMIF(Saisie_Fevrier!$A$5:$A$128,$F$29:$F$34,Debits_Fevrier)</f>
        <v>0</v>
      </c>
      <c r="I34" s="3">
        <f t="shared" si="2"/>
        <v>0</v>
      </c>
      <c r="J34" s="22"/>
      <c r="K34" s="22"/>
      <c r="L34" s="22"/>
      <c r="M34" s="22"/>
      <c r="N34" s="22"/>
    </row>
    <row r="35" spans="1:14" ht="15.75" customHeight="1" thickBot="1" x14ac:dyDescent="0.25">
      <c r="A35" s="59" t="s">
        <v>76</v>
      </c>
      <c r="B35" s="15">
        <v>0</v>
      </c>
      <c r="C35" s="3">
        <f>SUMIF(Saisie_Fevrier!$A$5:$A$128,$A$35:$A$55,Debits_Fevrier)</f>
        <v>0</v>
      </c>
      <c r="D35" s="3">
        <f>SUM(B35-C35)</f>
        <v>0</v>
      </c>
      <c r="E35" s="22"/>
      <c r="F35" s="58" t="s">
        <v>59</v>
      </c>
      <c r="G35" s="4">
        <f>SUM(G29:G34)</f>
        <v>0</v>
      </c>
      <c r="H35" s="4">
        <f>SUM(H29:H34)</f>
        <v>0</v>
      </c>
      <c r="I35" s="4">
        <f>SUM(I29:I34)</f>
        <v>0</v>
      </c>
      <c r="J35" s="22"/>
      <c r="K35" s="22"/>
      <c r="L35" s="22"/>
      <c r="M35" s="22"/>
      <c r="N35" s="22"/>
    </row>
    <row r="36" spans="1:14" ht="15.75" customHeight="1" thickBot="1" x14ac:dyDescent="0.25">
      <c r="A36" s="59" t="s">
        <v>226</v>
      </c>
      <c r="B36" s="15">
        <v>0</v>
      </c>
      <c r="C36" s="3">
        <f>SUMIF(Saisie_Fevrier!$A$5:$A$128,$A$35:$A$53,Debits_Fevrier)</f>
        <v>0</v>
      </c>
      <c r="D36" s="3">
        <f t="shared" ref="D36:D41" si="3">SUM(B36-C36)</f>
        <v>0</v>
      </c>
      <c r="E36" s="22"/>
      <c r="F36" s="127" t="s">
        <v>72</v>
      </c>
      <c r="G36" s="128"/>
      <c r="H36" s="128"/>
      <c r="I36" s="129"/>
      <c r="J36" s="22"/>
      <c r="K36" s="22"/>
      <c r="L36" s="22"/>
      <c r="M36" s="22"/>
      <c r="N36" s="22"/>
    </row>
    <row r="37" spans="1:14" ht="15.75" customHeight="1" thickBot="1" x14ac:dyDescent="0.25">
      <c r="A37" s="59" t="s">
        <v>132</v>
      </c>
      <c r="B37" s="15">
        <v>0</v>
      </c>
      <c r="C37" s="3">
        <f>SUMIF(Saisie_Fevrier!$A$5:$A$128,$A$35:$A$53,Debits_Fevrier)</f>
        <v>0</v>
      </c>
      <c r="D37" s="3">
        <f t="shared" si="3"/>
        <v>0</v>
      </c>
      <c r="E37" s="22"/>
      <c r="F37" s="59" t="s">
        <v>77</v>
      </c>
      <c r="G37" s="15">
        <v>0</v>
      </c>
      <c r="H37" s="3">
        <f>SUMIF(Saisie_Fevrier!$A$5:$A$128,$F$37:$F$38,Debits_Fevrier)</f>
        <v>0</v>
      </c>
      <c r="I37" s="3">
        <f>SUM(G37-H37)</f>
        <v>0</v>
      </c>
      <c r="J37" s="22"/>
      <c r="K37" s="22"/>
      <c r="L37" s="22"/>
      <c r="M37" s="22"/>
      <c r="N37" s="22"/>
    </row>
    <row r="38" spans="1:14" ht="15.75" customHeight="1" thickBot="1" x14ac:dyDescent="0.25">
      <c r="A38" s="59" t="s">
        <v>210</v>
      </c>
      <c r="B38" s="15">
        <v>0</v>
      </c>
      <c r="C38" s="3">
        <f>SUMIF(Saisie_Fevrier!$A$5:$A$128,$A$35:$A$53,Debits_Fevrier)</f>
        <v>0</v>
      </c>
      <c r="D38" s="3">
        <f t="shared" si="3"/>
        <v>0</v>
      </c>
      <c r="E38" s="22"/>
      <c r="F38" s="59" t="s">
        <v>213</v>
      </c>
      <c r="G38" s="15">
        <v>0</v>
      </c>
      <c r="H38" s="3">
        <f>SUMIF(Saisie_Fevrier!$A$5:$A$128,$F$37:$F$38,Debits_Fevrier)</f>
        <v>0</v>
      </c>
      <c r="I38" s="3">
        <f>SUM(G38-H38)</f>
        <v>0</v>
      </c>
      <c r="J38" s="22"/>
      <c r="K38" s="22"/>
      <c r="L38" s="22"/>
      <c r="M38" s="22"/>
      <c r="N38" s="22"/>
    </row>
    <row r="39" spans="1:14" ht="15.75" customHeight="1" thickBot="1" x14ac:dyDescent="0.25">
      <c r="A39" s="59" t="s">
        <v>80</v>
      </c>
      <c r="B39" s="15">
        <v>0</v>
      </c>
      <c r="C39" s="3">
        <f>SUMIF(Saisie_Fevrier!$A$5:$A$128,$A$35:$A$52,Debits_Fevrier)</f>
        <v>0</v>
      </c>
      <c r="D39" s="3">
        <f t="shared" si="3"/>
        <v>0</v>
      </c>
      <c r="E39" s="22"/>
      <c r="F39" s="58" t="s">
        <v>83</v>
      </c>
      <c r="G39" s="4">
        <f>SUM(G37:G38)</f>
        <v>0</v>
      </c>
      <c r="H39" s="4">
        <f>SUM(H37:H38)</f>
        <v>0</v>
      </c>
      <c r="I39" s="4">
        <f>SUM(I37:I38)</f>
        <v>0</v>
      </c>
      <c r="J39" s="22"/>
      <c r="K39" s="22"/>
      <c r="L39" s="22"/>
      <c r="M39" s="22"/>
      <c r="N39" s="22"/>
    </row>
    <row r="40" spans="1:14" ht="15.75" customHeight="1" thickBot="1" x14ac:dyDescent="0.25">
      <c r="A40" s="60" t="s">
        <v>161</v>
      </c>
      <c r="B40" s="15">
        <v>0</v>
      </c>
      <c r="C40" s="3">
        <f>SUMIF(Saisie_Fevrier!$A$5:$A$128,$A$35:$A$51,Debits_Fevrier)</f>
        <v>0</v>
      </c>
      <c r="D40" s="3">
        <f t="shared" si="3"/>
        <v>0</v>
      </c>
      <c r="E40" s="22"/>
      <c r="F40" s="121" t="s">
        <v>9</v>
      </c>
      <c r="G40" s="122"/>
      <c r="H40" s="122"/>
      <c r="I40" s="123"/>
      <c r="J40" s="22"/>
      <c r="K40" s="22"/>
      <c r="L40" s="22"/>
      <c r="M40" s="22"/>
      <c r="N40" s="22"/>
    </row>
    <row r="41" spans="1:14" ht="15.75" customHeight="1" thickBot="1" x14ac:dyDescent="0.25">
      <c r="A41" s="59" t="s">
        <v>24</v>
      </c>
      <c r="B41" s="15">
        <v>0</v>
      </c>
      <c r="C41" s="3">
        <f>SUMIF(Saisie_Fevrier!$A$5:$A$128,$A$35:$A$48,Debits_Fevrier)</f>
        <v>0</v>
      </c>
      <c r="D41" s="3">
        <f t="shared" si="3"/>
        <v>0</v>
      </c>
      <c r="E41" s="22"/>
      <c r="F41" s="59" t="s">
        <v>141</v>
      </c>
      <c r="G41" s="15">
        <v>0</v>
      </c>
      <c r="H41" s="3">
        <f>SUMIF(Saisie_Fevrier!$A$5:$A$128,$F$41:$F$50,Debits_Fevrier)</f>
        <v>0</v>
      </c>
      <c r="I41" s="3">
        <f t="shared" ref="I41:I50" si="4">SUM(G41-H41)</f>
        <v>0</v>
      </c>
      <c r="J41" s="22"/>
      <c r="K41" s="22"/>
      <c r="L41" s="22"/>
      <c r="M41" s="22"/>
      <c r="N41" s="22"/>
    </row>
    <row r="42" spans="1:14" ht="15.75" customHeight="1" thickBot="1" x14ac:dyDescent="0.25">
      <c r="A42" s="60" t="s">
        <v>162</v>
      </c>
      <c r="B42" s="15">
        <v>0</v>
      </c>
      <c r="C42" s="3">
        <f>SUMIF(Saisie_Fevrier!$A$5:$A$128,$A$35:$A$48,Debits_Fevrier)</f>
        <v>0</v>
      </c>
      <c r="D42" s="3">
        <f>SUM(B42-C42)</f>
        <v>0</v>
      </c>
      <c r="E42" s="22"/>
      <c r="F42" s="59" t="s">
        <v>214</v>
      </c>
      <c r="G42" s="15">
        <v>0</v>
      </c>
      <c r="H42" s="3">
        <f>SUMIF(Saisie_Fevrier!$A$5:$A$128,$F$41:$F$50,Debits_Fevrier)</f>
        <v>0</v>
      </c>
      <c r="I42" s="3">
        <f t="shared" si="4"/>
        <v>0</v>
      </c>
      <c r="J42" s="22"/>
      <c r="K42" s="22"/>
      <c r="L42" s="22"/>
      <c r="M42" s="22"/>
      <c r="N42" s="22"/>
    </row>
    <row r="43" spans="1:14" ht="15.75" customHeight="1" thickBot="1" x14ac:dyDescent="0.25">
      <c r="A43" s="60" t="s">
        <v>227</v>
      </c>
      <c r="B43" s="15">
        <v>0</v>
      </c>
      <c r="C43" s="3">
        <f>SUMIF(Saisie_Fevrier!$A$5:$A$128,$A$35:$A$44,Debits_Fevrier)</f>
        <v>0</v>
      </c>
      <c r="D43" s="3">
        <f>SUM(B43-C43)</f>
        <v>0</v>
      </c>
      <c r="E43" s="22"/>
      <c r="F43" s="59" t="s">
        <v>215</v>
      </c>
      <c r="G43" s="15">
        <v>0</v>
      </c>
      <c r="H43" s="3">
        <f>SUMIF(Saisie_Fevrier!$A$5:$A$128,$F$41:$F$50,Debits_Fevrier)</f>
        <v>0</v>
      </c>
      <c r="I43" s="3">
        <f t="shared" si="4"/>
        <v>0</v>
      </c>
      <c r="J43" s="22"/>
      <c r="K43" s="22"/>
      <c r="L43" s="22"/>
      <c r="M43" s="22"/>
      <c r="N43" s="22"/>
    </row>
    <row r="44" spans="1:14" ht="15.75" customHeight="1" thickBot="1" x14ac:dyDescent="0.25">
      <c r="A44" s="94" t="s">
        <v>163</v>
      </c>
      <c r="B44" s="15">
        <v>0</v>
      </c>
      <c r="C44" s="3">
        <f>SUMIF(Saisie_Fevrier!$A$5:$A$128,$A$35:$A$44,Debits_Fevrier)</f>
        <v>0</v>
      </c>
      <c r="D44" s="3">
        <f>SUM(B44-C44)</f>
        <v>0</v>
      </c>
      <c r="E44" s="22"/>
      <c r="F44" s="59" t="s">
        <v>8</v>
      </c>
      <c r="G44" s="15">
        <v>0</v>
      </c>
      <c r="H44" s="3">
        <f>SUMIF(Saisie_Fevrier!$A$5:$A$128,$F$41:$F$50,Debits_Fevrier)</f>
        <v>0</v>
      </c>
      <c r="I44" s="3">
        <f t="shared" si="4"/>
        <v>0</v>
      </c>
      <c r="J44" s="22"/>
      <c r="K44" s="22"/>
      <c r="L44" s="22"/>
      <c r="M44" s="22"/>
      <c r="N44" s="22"/>
    </row>
    <row r="45" spans="1:14" ht="15.75" customHeight="1" thickBot="1" x14ac:dyDescent="0.25">
      <c r="A45" s="58" t="s">
        <v>91</v>
      </c>
      <c r="B45" s="4">
        <f>SUM(B35:B44)</f>
        <v>0</v>
      </c>
      <c r="C45" s="4">
        <f>SUM(C35:C44)</f>
        <v>0</v>
      </c>
      <c r="D45" s="4">
        <f>SUM(D35:D44)</f>
        <v>0</v>
      </c>
      <c r="E45" s="22"/>
      <c r="F45" s="59" t="s">
        <v>12</v>
      </c>
      <c r="G45" s="15">
        <v>0</v>
      </c>
      <c r="H45" s="3">
        <f>SUMIF(Saisie_Fevrier!$A$5:$A$128,$F$41:$F$50,Debits_Fevrier)</f>
        <v>0</v>
      </c>
      <c r="I45" s="3">
        <f t="shared" si="4"/>
        <v>0</v>
      </c>
      <c r="J45" s="22"/>
      <c r="K45" s="22"/>
      <c r="L45" s="22"/>
      <c r="M45" s="22"/>
      <c r="N45" s="22"/>
    </row>
    <row r="46" spans="1:14" ht="15.75" customHeight="1" thickBot="1" x14ac:dyDescent="0.25">
      <c r="A46" s="124" t="s">
        <v>73</v>
      </c>
      <c r="B46" s="125"/>
      <c r="C46" s="125"/>
      <c r="D46" s="126"/>
      <c r="E46" s="22"/>
      <c r="F46" s="59" t="s">
        <v>230</v>
      </c>
      <c r="G46" s="15">
        <v>0</v>
      </c>
      <c r="H46" s="3">
        <f>SUMIF(Saisie_Fevrier!$A$5:$A$128,$F$41:$F$50,Debits_Fevrier)</f>
        <v>0</v>
      </c>
      <c r="I46" s="3">
        <f t="shared" si="4"/>
        <v>0</v>
      </c>
      <c r="J46" s="22"/>
      <c r="K46" s="22"/>
      <c r="L46" s="22"/>
      <c r="M46" s="22"/>
      <c r="N46" s="22"/>
    </row>
    <row r="47" spans="1:14" ht="15.75" customHeight="1" thickBot="1" x14ac:dyDescent="0.25">
      <c r="A47" s="59" t="s">
        <v>135</v>
      </c>
      <c r="B47" s="15">
        <v>0</v>
      </c>
      <c r="C47" s="3">
        <f>SUMIF(Saisie_Fevrier!$A$5:$A$128,$A$47:$A$51,Debits_Fevrier)</f>
        <v>0</v>
      </c>
      <c r="D47" s="3">
        <f>SUM(B47-C47)</f>
        <v>0</v>
      </c>
      <c r="E47" s="22"/>
      <c r="F47" s="60" t="s">
        <v>131</v>
      </c>
      <c r="G47" s="15">
        <v>0</v>
      </c>
      <c r="H47" s="3">
        <f>SUMIF(Saisie_Fevrier!$A$5:$A$128,$F$41:$F$50,Debits_Fevrier)</f>
        <v>26.5</v>
      </c>
      <c r="I47" s="3">
        <f t="shared" si="4"/>
        <v>-26.5</v>
      </c>
      <c r="J47" s="22"/>
      <c r="K47" s="22"/>
      <c r="L47" s="22"/>
      <c r="M47" s="22"/>
      <c r="N47" s="22"/>
    </row>
    <row r="48" spans="1:14" ht="15.75" customHeight="1" thickBot="1" x14ac:dyDescent="0.25">
      <c r="A48" s="59" t="s">
        <v>104</v>
      </c>
      <c r="B48" s="15">
        <v>0</v>
      </c>
      <c r="C48" s="3">
        <f>SUMIF(Saisie_Fevrier!$A$5:$A$128,$A$47:$A$51,Debits_Fevrier)</f>
        <v>0</v>
      </c>
      <c r="D48" s="3">
        <f>SUM(B48-C48)</f>
        <v>0</v>
      </c>
      <c r="E48" s="22"/>
      <c r="F48" s="59" t="s">
        <v>31</v>
      </c>
      <c r="G48" s="15">
        <v>0</v>
      </c>
      <c r="H48" s="3">
        <f>SUMIF(Saisie_Fevrier!$A$5:$A$128,$F$41:$F$50,Debits_Fevrier)</f>
        <v>0</v>
      </c>
      <c r="I48" s="3">
        <f t="shared" si="4"/>
        <v>0</v>
      </c>
      <c r="J48" s="22"/>
      <c r="K48" s="22"/>
      <c r="L48" s="22"/>
      <c r="M48" s="22"/>
      <c r="N48" s="22"/>
    </row>
    <row r="49" spans="1:14" ht="15.75" customHeight="1" thickBot="1" x14ac:dyDescent="0.25">
      <c r="A49" s="60" t="s">
        <v>166</v>
      </c>
      <c r="B49" s="15">
        <v>0</v>
      </c>
      <c r="C49" s="3">
        <f>SUMIF(Saisie_Fevrier!$A$5:$A$128,$A$47:$A$51,Debits_Fevrier)</f>
        <v>0</v>
      </c>
      <c r="D49" s="3">
        <f>SUM(B49-C49)</f>
        <v>0</v>
      </c>
      <c r="E49" s="22"/>
      <c r="F49" s="59" t="s">
        <v>32</v>
      </c>
      <c r="G49" s="15">
        <v>0</v>
      </c>
      <c r="H49" s="3">
        <f>SUMIF(Saisie_Fevrier!$A$5:$A$128,$F$41:$F$50,Debits_Fevrier)</f>
        <v>0</v>
      </c>
      <c r="I49" s="3">
        <f t="shared" si="4"/>
        <v>0</v>
      </c>
      <c r="J49" s="22"/>
      <c r="K49" s="22"/>
      <c r="L49" s="22"/>
      <c r="M49" s="22"/>
      <c r="N49" s="22"/>
    </row>
    <row r="50" spans="1:14" ht="15.75" customHeight="1" thickBot="1" x14ac:dyDescent="0.25">
      <c r="A50" s="25" t="s">
        <v>81</v>
      </c>
      <c r="B50" s="4">
        <f>SUM(B47:B49)</f>
        <v>0</v>
      </c>
      <c r="C50" s="4">
        <f>SUM(C47:C49)</f>
        <v>0</v>
      </c>
      <c r="D50" s="4">
        <f>SUM(D47:D49)</f>
        <v>0</v>
      </c>
      <c r="E50" s="22"/>
      <c r="F50" s="59" t="s">
        <v>35</v>
      </c>
      <c r="G50" s="15">
        <v>0</v>
      </c>
      <c r="H50" s="3">
        <f>SUMIF(Saisie_Fevrier!$A$5:$A$128,$F$41:$F$50,Debits_Fevrier)</f>
        <v>0</v>
      </c>
      <c r="I50" s="3">
        <f t="shared" si="4"/>
        <v>0</v>
      </c>
      <c r="J50" s="22"/>
      <c r="K50" s="22"/>
      <c r="L50" s="22"/>
      <c r="M50" s="22"/>
      <c r="N50" s="22"/>
    </row>
    <row r="51" spans="1:14" ht="15.75" customHeight="1" thickBot="1" x14ac:dyDescent="0.25">
      <c r="A51" s="124" t="s">
        <v>14</v>
      </c>
      <c r="B51" s="125"/>
      <c r="C51" s="125"/>
      <c r="D51" s="126"/>
      <c r="E51" s="22"/>
      <c r="F51" s="58" t="s">
        <v>177</v>
      </c>
      <c r="G51" s="4">
        <f>SUM(G41:G50)</f>
        <v>0</v>
      </c>
      <c r="H51" s="4">
        <f>SUM(H41:H50)</f>
        <v>26.5</v>
      </c>
      <c r="I51" s="4">
        <f>SUM(I41:I50)</f>
        <v>-26.5</v>
      </c>
      <c r="J51" s="22"/>
      <c r="K51" s="22"/>
      <c r="L51" s="22"/>
      <c r="M51" s="22"/>
      <c r="N51" s="22"/>
    </row>
    <row r="52" spans="1:14" ht="15.75" customHeight="1" thickBot="1" x14ac:dyDescent="0.25">
      <c r="A52" s="59" t="s">
        <v>134</v>
      </c>
      <c r="B52" s="15">
        <v>0</v>
      </c>
      <c r="C52" s="3">
        <f>SUMIF(Saisie_Fevrier!$A$5:$A$128,$A$52:$A$56,Debits_Fevrier)</f>
        <v>0</v>
      </c>
      <c r="D52" s="3">
        <f>SUM(B52-C52)</f>
        <v>0</v>
      </c>
      <c r="E52" s="22"/>
      <c r="F52" s="121" t="s">
        <v>11</v>
      </c>
      <c r="G52" s="122"/>
      <c r="H52" s="122"/>
      <c r="I52" s="123"/>
      <c r="J52" s="22"/>
      <c r="K52" s="22"/>
      <c r="L52" s="22"/>
      <c r="M52" s="22"/>
      <c r="N52" s="22"/>
    </row>
    <row r="53" spans="1:14" ht="15.75" customHeight="1" thickBot="1" x14ac:dyDescent="0.25">
      <c r="A53" s="59" t="s">
        <v>13</v>
      </c>
      <c r="B53" s="15">
        <v>0</v>
      </c>
      <c r="C53" s="3">
        <f>SUMIF(Saisie_Fevrier!$A$5:$A$128,$A$52:$A$56,Debits_Fevrier)</f>
        <v>0</v>
      </c>
      <c r="D53" s="3">
        <f>SUM(B53-C53)</f>
        <v>0</v>
      </c>
      <c r="E53" s="22"/>
      <c r="F53" s="59" t="s">
        <v>142</v>
      </c>
      <c r="G53" s="15">
        <v>0</v>
      </c>
      <c r="H53" s="3">
        <f>SUMIF(Saisie_Fevrier!$A$5:$A$128,$F$53:$F$62,Debits_Fevrier)</f>
        <v>0</v>
      </c>
      <c r="I53" s="3">
        <f t="shared" ref="I53:I62" si="5">SUM(G53-H53)</f>
        <v>0</v>
      </c>
      <c r="J53" s="22"/>
      <c r="K53" s="22"/>
      <c r="L53" s="22"/>
      <c r="M53" s="22"/>
      <c r="N53" s="22"/>
    </row>
    <row r="54" spans="1:14" ht="15.75" customHeight="1" thickBot="1" x14ac:dyDescent="0.25">
      <c r="A54" s="59" t="s">
        <v>15</v>
      </c>
      <c r="B54" s="15">
        <v>0</v>
      </c>
      <c r="C54" s="3">
        <f>SUMIF(Saisie_Fevrier!$A$5:$A$128,$A$52:$A$56,Debits_Fevrier)</f>
        <v>0</v>
      </c>
      <c r="D54" s="3">
        <f>SUM(B54-C54)</f>
        <v>0</v>
      </c>
      <c r="E54" s="22"/>
      <c r="F54" s="59" t="s">
        <v>10</v>
      </c>
      <c r="G54" s="15">
        <v>0</v>
      </c>
      <c r="H54" s="3">
        <f>SUMIF(Saisie_Fevrier!$A$5:$A$128,$F$53:$F$62,Debits_Fevrier)</f>
        <v>0</v>
      </c>
      <c r="I54" s="3">
        <f t="shared" si="5"/>
        <v>0</v>
      </c>
      <c r="J54" s="22"/>
      <c r="K54" s="22"/>
      <c r="L54" s="22"/>
      <c r="M54" s="22"/>
      <c r="N54" s="22"/>
    </row>
    <row r="55" spans="1:14" ht="15.75" customHeight="1" thickBot="1" x14ac:dyDescent="0.25">
      <c r="A55" s="60" t="s">
        <v>164</v>
      </c>
      <c r="B55" s="15">
        <v>0</v>
      </c>
      <c r="C55" s="3">
        <f>SUMIF(Saisie_Fevrier!$A$5:$A$128,$A$52:$A$56,Debits_Fevrier)</f>
        <v>0</v>
      </c>
      <c r="D55" s="3">
        <f>SUM(B55-C55)</f>
        <v>0</v>
      </c>
      <c r="E55" s="22"/>
      <c r="F55" s="59" t="s">
        <v>216</v>
      </c>
      <c r="G55" s="15">
        <v>0</v>
      </c>
      <c r="H55" s="3">
        <f>SUMIF(Saisie_Fevrier!$A$5:$A$128,$F$53:$F$62,Debits_Fevrier)</f>
        <v>125</v>
      </c>
      <c r="I55" s="3">
        <f t="shared" si="5"/>
        <v>-125</v>
      </c>
      <c r="J55" s="22"/>
      <c r="K55" s="22"/>
      <c r="L55" s="22"/>
      <c r="M55" s="22"/>
      <c r="N55" s="22"/>
    </row>
    <row r="56" spans="1:14" ht="15.75" customHeight="1" thickBot="1" x14ac:dyDescent="0.25">
      <c r="A56" s="59" t="s">
        <v>165</v>
      </c>
      <c r="B56" s="15">
        <v>0</v>
      </c>
      <c r="C56" s="3">
        <f>SUMIF(Saisie_Fevrier!$A$5:$A$128,$A$52:$A$56,Debits_Fevrier)</f>
        <v>0</v>
      </c>
      <c r="D56" s="3">
        <f>SUM(B56-C56)</f>
        <v>0</v>
      </c>
      <c r="E56" s="22"/>
      <c r="F56" s="59" t="s">
        <v>17</v>
      </c>
      <c r="G56" s="15">
        <v>0</v>
      </c>
      <c r="H56" s="3">
        <f>SUMIF(Saisie_Fevrier!$A$5:$A$128,$F$53:$F$62,Debits_Fevrier)</f>
        <v>0</v>
      </c>
      <c r="I56" s="3">
        <f t="shared" si="5"/>
        <v>0</v>
      </c>
      <c r="J56" s="22"/>
      <c r="K56" s="22"/>
      <c r="L56" s="22"/>
      <c r="M56" s="22"/>
      <c r="N56" s="22"/>
    </row>
    <row r="57" spans="1:14" ht="15.75" customHeight="1" thickBot="1" x14ac:dyDescent="0.25">
      <c r="A57" s="25" t="s">
        <v>218</v>
      </c>
      <c r="B57" s="120">
        <f>SUM(B52:B56)</f>
        <v>0</v>
      </c>
      <c r="C57" s="4">
        <f>SUM(C52:C56)</f>
        <v>0</v>
      </c>
      <c r="D57" s="4">
        <f>SUM(D52:D56)</f>
        <v>0</v>
      </c>
      <c r="E57" s="22"/>
      <c r="F57" s="59" t="s">
        <v>70</v>
      </c>
      <c r="G57" s="15">
        <v>0</v>
      </c>
      <c r="H57" s="3">
        <f>SUMIF(Saisie_Fevrier!$A$5:$A$128,$F$53:$F$62,Debits_Fevrier)</f>
        <v>0</v>
      </c>
      <c r="I57" s="3">
        <f t="shared" si="5"/>
        <v>0</v>
      </c>
      <c r="J57" s="22"/>
      <c r="K57" s="22"/>
      <c r="L57" s="22"/>
      <c r="M57" s="22"/>
      <c r="N57" s="22"/>
    </row>
    <row r="58" spans="1:14" ht="15.75" customHeight="1" thickBot="1" x14ac:dyDescent="0.25">
      <c r="A58" s="124" t="s">
        <v>23</v>
      </c>
      <c r="B58" s="125"/>
      <c r="C58" s="125"/>
      <c r="D58" s="126"/>
      <c r="E58" s="22"/>
      <c r="F58" s="59" t="s">
        <v>178</v>
      </c>
      <c r="G58" s="15">
        <v>0</v>
      </c>
      <c r="H58" s="3">
        <f>SUMIF(Saisie_Fevrier!$A$5:$A$128,$F$53:$F$62,Debits_Fevrier)</f>
        <v>0</v>
      </c>
      <c r="I58" s="3">
        <f t="shared" si="5"/>
        <v>0</v>
      </c>
      <c r="J58" s="22"/>
      <c r="K58" s="22"/>
      <c r="L58" s="22"/>
      <c r="M58" s="22"/>
      <c r="N58" s="22"/>
    </row>
    <row r="59" spans="1:14" ht="15.75" customHeight="1" thickBot="1" x14ac:dyDescent="0.25">
      <c r="A59" s="59" t="s">
        <v>136</v>
      </c>
      <c r="B59" s="15">
        <v>0</v>
      </c>
      <c r="C59" s="3">
        <f>SUMIF(Saisie_Fevrier!$A$5:$A$128,$A$59:$A$63,Debits_Fevrier)</f>
        <v>0</v>
      </c>
      <c r="D59" s="3">
        <f>SUM(B59-C59)</f>
        <v>0</v>
      </c>
      <c r="E59" s="22"/>
      <c r="F59" s="59" t="s">
        <v>217</v>
      </c>
      <c r="G59" s="15">
        <v>0</v>
      </c>
      <c r="H59" s="3">
        <f>SUMIF(Saisie_Fevrier!$A$5:$A$128,$F$53:$F$62,Debits_Fevrier)</f>
        <v>0</v>
      </c>
      <c r="I59" s="3">
        <f t="shared" si="5"/>
        <v>0</v>
      </c>
      <c r="J59" s="22"/>
      <c r="K59" s="22"/>
      <c r="L59" s="22"/>
      <c r="M59" s="22"/>
      <c r="N59" s="22"/>
    </row>
    <row r="60" spans="1:14" ht="15.75" customHeight="1" thickBot="1" x14ac:dyDescent="0.25">
      <c r="A60" s="59" t="s">
        <v>7</v>
      </c>
      <c r="B60" s="15">
        <v>0</v>
      </c>
      <c r="C60" s="3">
        <f>SUMIF(Saisie_Fevrier!$A$5:$A$128,$A$59:$A$63,Debits_Fevrier)</f>
        <v>0</v>
      </c>
      <c r="D60" s="3">
        <f>SUM(B60-C60)</f>
        <v>0</v>
      </c>
      <c r="E60" s="22"/>
      <c r="F60" s="59" t="s">
        <v>37</v>
      </c>
      <c r="G60" s="15">
        <v>0</v>
      </c>
      <c r="H60" s="3">
        <f>SUMIF(Saisie_Fevrier!$A$5:$A$128,$F$53:$F$62,Debits_Fevrier)</f>
        <v>0</v>
      </c>
      <c r="I60" s="3">
        <f t="shared" si="5"/>
        <v>0</v>
      </c>
      <c r="J60" s="22"/>
      <c r="K60" s="22"/>
      <c r="L60" s="22"/>
      <c r="M60" s="22"/>
      <c r="N60" s="22"/>
    </row>
    <row r="61" spans="1:14" ht="15.75" customHeight="1" thickBot="1" x14ac:dyDescent="0.25">
      <c r="A61" s="25" t="s">
        <v>55</v>
      </c>
      <c r="B61" s="4">
        <f>SUM(B59:B60)</f>
        <v>0</v>
      </c>
      <c r="C61" s="4">
        <f>SUM(C59:C60)</f>
        <v>0</v>
      </c>
      <c r="D61" s="4">
        <f>SUM(D59:D60)</f>
        <v>0</v>
      </c>
      <c r="E61" s="22"/>
      <c r="F61" s="60" t="s">
        <v>179</v>
      </c>
      <c r="G61" s="15">
        <v>0</v>
      </c>
      <c r="H61" s="3">
        <f>SUMIF(Saisie_Fevrier!$A$5:$A$128,$F$53:$F$62,Debits_Fevrier)</f>
        <v>0</v>
      </c>
      <c r="I61" s="3">
        <f t="shared" si="5"/>
        <v>0</v>
      </c>
      <c r="J61" s="22"/>
      <c r="K61" s="22"/>
      <c r="L61" s="22"/>
      <c r="M61" s="22"/>
      <c r="N61" s="22"/>
    </row>
    <row r="62" spans="1:14" ht="15.75" customHeight="1" thickBot="1" x14ac:dyDescent="0.25">
      <c r="A62" s="121" t="s">
        <v>29</v>
      </c>
      <c r="B62" s="122"/>
      <c r="C62" s="122"/>
      <c r="D62" s="123"/>
      <c r="E62" s="22"/>
      <c r="F62" s="59" t="s">
        <v>41</v>
      </c>
      <c r="G62" s="15">
        <v>0</v>
      </c>
      <c r="H62" s="3">
        <f>SUMIF(Saisie_Fevrier!$A$5:$A$128,$F$53:$F$62,Debits_Fevrier)</f>
        <v>0</v>
      </c>
      <c r="I62" s="3">
        <f t="shared" si="5"/>
        <v>0</v>
      </c>
      <c r="J62" s="22"/>
      <c r="K62" s="22"/>
      <c r="L62" s="22"/>
      <c r="M62" s="22"/>
      <c r="N62" s="22"/>
    </row>
    <row r="63" spans="1:14" ht="15.75" customHeight="1" thickBot="1" x14ac:dyDescent="0.25">
      <c r="A63" s="59" t="s">
        <v>137</v>
      </c>
      <c r="B63" s="15">
        <v>0</v>
      </c>
      <c r="C63" s="3">
        <f>SUMIF(Saisie_Fevrier!$A$5:$A$128,$A$63:$A$66,Debits_Fevrier)</f>
        <v>0</v>
      </c>
      <c r="D63" s="3">
        <f>SUM(B63-C63)</f>
        <v>0</v>
      </c>
      <c r="E63" s="22"/>
      <c r="F63" s="25" t="s">
        <v>60</v>
      </c>
      <c r="G63" s="4">
        <f>SUM(G53:G62)</f>
        <v>0</v>
      </c>
      <c r="H63" s="4">
        <f>SUM(H53:H62)</f>
        <v>125</v>
      </c>
      <c r="I63" s="4">
        <f>SUM(I53:I62)</f>
        <v>-125</v>
      </c>
      <c r="J63" s="22"/>
      <c r="K63" s="22"/>
      <c r="L63" s="22"/>
      <c r="M63" s="22"/>
      <c r="N63" s="22"/>
    </row>
    <row r="64" spans="1:14" ht="15.75" customHeight="1" thickBot="1" x14ac:dyDescent="0.25">
      <c r="A64" s="59" t="s">
        <v>129</v>
      </c>
      <c r="B64" s="15">
        <v>0</v>
      </c>
      <c r="C64" s="3">
        <f>SUMIF(Saisie_Fevrier!$A$5:$A$128,$A$63:$A$66,Debits_Fevrier)</f>
        <v>0</v>
      </c>
      <c r="D64" s="3">
        <f>SUM(B64-C64)</f>
        <v>0</v>
      </c>
      <c r="E64" s="22"/>
      <c r="F64" s="121" t="s">
        <v>34</v>
      </c>
      <c r="G64" s="122"/>
      <c r="H64" s="122"/>
      <c r="I64" s="123"/>
      <c r="J64" s="22"/>
      <c r="K64" s="22"/>
      <c r="L64" s="22"/>
      <c r="M64" s="22"/>
      <c r="N64" s="22"/>
    </row>
    <row r="65" spans="1:14" ht="15.75" customHeight="1" thickBot="1" x14ac:dyDescent="0.25">
      <c r="A65" s="59" t="s">
        <v>228</v>
      </c>
      <c r="B65" s="15">
        <v>0</v>
      </c>
      <c r="C65" s="3">
        <f>SUMIF(Saisie_Fevrier!$A$5:$A$128,$A$63:$A$66,Debits_Fevrier)</f>
        <v>0</v>
      </c>
      <c r="D65" s="3">
        <f>SUM(B65-C65)</f>
        <v>0</v>
      </c>
      <c r="E65" s="22"/>
      <c r="F65" s="59" t="s">
        <v>231</v>
      </c>
      <c r="G65" s="15">
        <v>0</v>
      </c>
      <c r="H65" s="3">
        <f>SUMIF(Saisie_Fevrier!$A$5:$A$128,F65:F67,Debits_Fevrier)</f>
        <v>0</v>
      </c>
      <c r="I65" s="3">
        <f>SUM(G65-H65)</f>
        <v>0</v>
      </c>
      <c r="J65" s="22"/>
      <c r="K65" s="22"/>
      <c r="L65" s="22"/>
      <c r="M65" s="22"/>
      <c r="N65" s="22"/>
    </row>
    <row r="66" spans="1:14" ht="15.75" customHeight="1" thickBot="1" x14ac:dyDescent="0.25">
      <c r="A66" s="58" t="s">
        <v>57</v>
      </c>
      <c r="B66" s="4">
        <f>SUM(B63:B65)</f>
        <v>0</v>
      </c>
      <c r="C66" s="4">
        <f>SUM(C63:C65)</f>
        <v>0</v>
      </c>
      <c r="D66" s="4">
        <f>SUM(D63:D65)</f>
        <v>0</v>
      </c>
      <c r="E66" s="22"/>
      <c r="F66" s="25" t="s">
        <v>86</v>
      </c>
      <c r="G66" s="4">
        <f>SUM(G65:G65)</f>
        <v>0</v>
      </c>
      <c r="H66" s="4">
        <f>SUM(H65:H65)</f>
        <v>0</v>
      </c>
      <c r="I66" s="4">
        <f>SUM(I65:I65)</f>
        <v>0</v>
      </c>
      <c r="J66" s="22"/>
      <c r="K66" s="22"/>
      <c r="L66" s="22"/>
      <c r="M66" s="22"/>
      <c r="N66" s="22"/>
    </row>
    <row r="67" spans="1:14" ht="15.75" customHeight="1" thickBot="1" x14ac:dyDescent="0.25">
      <c r="A67" s="121" t="s">
        <v>16</v>
      </c>
      <c r="B67" s="122"/>
      <c r="C67" s="122"/>
      <c r="D67" s="123"/>
      <c r="E67" s="22"/>
      <c r="F67" s="25" t="s">
        <v>84</v>
      </c>
      <c r="G67" s="4">
        <f>SUM(B25+B30+B33+B45+B50+B57+B61+B66+B76+G12+G21+G27+G35+G39+G51+G63+G66)</f>
        <v>200</v>
      </c>
      <c r="H67" s="4">
        <f>SUM(C25+C30+C33+C45+C50+C57+C61+C66+C76+H12+H21+H27+H35+H39+H51+H63+H66)</f>
        <v>1201.5</v>
      </c>
      <c r="I67" s="4">
        <f>SUM(D25+D30+D33+D45+D50+D57+D61+D66+D76+I12+I21+I27+I35+I39+I51+I63+I66)</f>
        <v>-1001.5</v>
      </c>
      <c r="J67" s="22"/>
      <c r="K67" s="22"/>
      <c r="L67" s="22"/>
      <c r="M67" s="22"/>
      <c r="N67" s="22"/>
    </row>
    <row r="68" spans="1:14" ht="15.75" customHeight="1" thickBot="1" x14ac:dyDescent="0.25">
      <c r="A68" s="59" t="s">
        <v>78</v>
      </c>
      <c r="B68" s="15">
        <v>0</v>
      </c>
      <c r="C68" s="3">
        <f>SUMIF(Saisie_Fevrier!$A$5:$A$128,$A$68:$A$75,Debits_Fevrier)</f>
        <v>0</v>
      </c>
      <c r="D68" s="3">
        <f t="shared" ref="D68:D75" si="6">SUM(B68-C68)</f>
        <v>0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</row>
    <row r="69" spans="1:14" ht="15.75" customHeight="1" thickBot="1" x14ac:dyDescent="0.25">
      <c r="A69" s="59" t="s">
        <v>211</v>
      </c>
      <c r="B69" s="15">
        <v>0</v>
      </c>
      <c r="C69" s="3">
        <f>SUMIF(Saisie_Fevrier!$A$5:$A$128,$A$68:$A$75,Debits_Fevrier)</f>
        <v>0</v>
      </c>
      <c r="D69" s="3">
        <f t="shared" si="6"/>
        <v>0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</row>
    <row r="70" spans="1:14" ht="15.75" customHeight="1" thickBot="1" x14ac:dyDescent="0.25">
      <c r="A70" s="59" t="s">
        <v>167</v>
      </c>
      <c r="B70" s="15">
        <v>0</v>
      </c>
      <c r="C70" s="3">
        <f>SUMIF(Saisie_Fevrier!$A$5:$A$128,$A$68:$A$75,Debits_Fevrier)</f>
        <v>0</v>
      </c>
      <c r="D70" s="3">
        <f t="shared" si="6"/>
        <v>0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</row>
    <row r="71" spans="1:14" ht="15.75" customHeight="1" thickBot="1" x14ac:dyDescent="0.25">
      <c r="A71" s="60" t="s">
        <v>168</v>
      </c>
      <c r="B71" s="15">
        <v>0</v>
      </c>
      <c r="C71" s="3">
        <f>SUMIF(Saisie_Fevrier!$A$5:$A$128,$A$68:$A$75,Debits_Fevrier)</f>
        <v>0</v>
      </c>
      <c r="D71" s="3">
        <f t="shared" si="6"/>
        <v>0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</row>
    <row r="72" spans="1:14" ht="15.75" customHeight="1" thickBot="1" x14ac:dyDescent="0.25">
      <c r="A72" s="60" t="s">
        <v>169</v>
      </c>
      <c r="B72" s="15">
        <v>0</v>
      </c>
      <c r="C72" s="3">
        <f>SUMIF(Saisie_Fevrier!$A$5:$A$128,$A$68:$A$75,Debits_Fevrier)</f>
        <v>0</v>
      </c>
      <c r="D72" s="3">
        <f t="shared" si="6"/>
        <v>0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</row>
    <row r="73" spans="1:14" ht="15.75" customHeight="1" thickBot="1" x14ac:dyDescent="0.25">
      <c r="A73" s="59" t="s">
        <v>130</v>
      </c>
      <c r="B73" s="15">
        <v>0</v>
      </c>
      <c r="C73" s="3">
        <f>SUMIF(Saisie_Fevrier!$A$5:$A$128,$A$68:$A$75,Debits_Fevrier)</f>
        <v>0</v>
      </c>
      <c r="D73" s="3">
        <f t="shared" si="6"/>
        <v>0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</row>
    <row r="74" spans="1:14" ht="15.75" customHeight="1" thickBot="1" x14ac:dyDescent="0.25">
      <c r="A74" s="59" t="s">
        <v>27</v>
      </c>
      <c r="B74" s="15">
        <v>0</v>
      </c>
      <c r="C74" s="3">
        <f>SUMIF(Saisie_Fevrier!$A$5:$A$128,$A$68:$A$75,Debits_Fevrier)</f>
        <v>0</v>
      </c>
      <c r="D74" s="3">
        <f t="shared" si="6"/>
        <v>0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</row>
    <row r="75" spans="1:14" ht="15.75" customHeight="1" thickBot="1" x14ac:dyDescent="0.25">
      <c r="A75" s="59" t="s">
        <v>221</v>
      </c>
      <c r="B75" s="15">
        <v>0</v>
      </c>
      <c r="C75" s="3">
        <f>SUMIF(Saisie_Fevrier!$A$5:$A$128,$A$68:$A$75,Debits_Fevrier)</f>
        <v>0</v>
      </c>
      <c r="D75" s="3">
        <f t="shared" si="6"/>
        <v>0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</row>
    <row r="76" spans="1:14" ht="15.75" customHeight="1" thickBot="1" x14ac:dyDescent="0.25">
      <c r="A76" s="58" t="s">
        <v>56</v>
      </c>
      <c r="B76" s="4">
        <f>SUM(B68:B75)</f>
        <v>0</v>
      </c>
      <c r="C76" s="4">
        <f>SUM(C68:C75)</f>
        <v>0</v>
      </c>
      <c r="D76" s="4">
        <f>SUM(D68:D75)</f>
        <v>0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</row>
    <row r="77" spans="1:14" ht="15.75" customHeight="1" thickBot="1" x14ac:dyDescent="0.25">
      <c r="A77" s="59" t="s">
        <v>136</v>
      </c>
      <c r="B77" s="55">
        <v>0</v>
      </c>
      <c r="C77" s="3">
        <f>SUMIF(Saisie_Fevrier!$A$5:$A$128,$A$77:$A$81,Debits_Fevrier)</f>
        <v>0</v>
      </c>
      <c r="D77" s="3">
        <f>SUM(B77-C77)</f>
        <v>0</v>
      </c>
      <c r="E77" s="22"/>
      <c r="F77" s="22"/>
      <c r="G77" s="22"/>
      <c r="H77" s="22"/>
      <c r="I77" s="22"/>
    </row>
    <row r="78" spans="1:14" ht="15.75" customHeight="1" thickBot="1" x14ac:dyDescent="0.25">
      <c r="A78" s="59" t="s">
        <v>7</v>
      </c>
      <c r="B78" s="65">
        <v>0</v>
      </c>
      <c r="C78" s="3">
        <f>SUMIF(Saisie_Fevrier!$A$5:$A$128,$A$77:$A$81,Debits_Fevrier)</f>
        <v>0</v>
      </c>
      <c r="D78" s="3">
        <f>SUM(B78-C78)</f>
        <v>0</v>
      </c>
      <c r="E78" s="22"/>
      <c r="F78" s="22"/>
      <c r="G78" s="22"/>
      <c r="H78" s="22"/>
      <c r="I78" s="22"/>
    </row>
    <row r="79" spans="1:14" ht="15.75" customHeight="1" thickBot="1" x14ac:dyDescent="0.25">
      <c r="A79" s="59" t="s">
        <v>183</v>
      </c>
      <c r="B79" s="65">
        <v>0</v>
      </c>
      <c r="C79" s="3">
        <f>SUMIF(Saisie_Fevrier!$A$5:$A$128,$A$77:$A$81,Debits_Fevrier)</f>
        <v>0</v>
      </c>
      <c r="D79" s="3">
        <f>SUM(B79-C79)</f>
        <v>0</v>
      </c>
      <c r="E79" s="22"/>
      <c r="F79" s="22"/>
      <c r="G79" s="22"/>
      <c r="H79" s="22"/>
      <c r="I79" s="22"/>
    </row>
    <row r="80" spans="1:14" ht="15.75" customHeight="1" thickBot="1" x14ac:dyDescent="0.25">
      <c r="A80" s="59" t="s">
        <v>22</v>
      </c>
      <c r="B80" s="65">
        <v>0</v>
      </c>
      <c r="C80" s="3">
        <f>SUMIF(Saisie_Fevrier!$A$5:$A$128,$A$77:$A$81,Debits_Fevrier)</f>
        <v>0</v>
      </c>
      <c r="D80" s="3">
        <f>SUM(B80-C80)</f>
        <v>0</v>
      </c>
      <c r="E80" s="22"/>
      <c r="F80" s="22"/>
      <c r="G80" s="22"/>
      <c r="H80" s="22"/>
      <c r="I80" s="22"/>
    </row>
    <row r="81" spans="1:9" ht="15.75" customHeight="1" thickBot="1" x14ac:dyDescent="0.25">
      <c r="A81" s="59" t="s">
        <v>33</v>
      </c>
      <c r="B81" s="65">
        <v>0</v>
      </c>
      <c r="C81" s="3">
        <f>SUMIF(Saisie_Fevrier!$A$5:$A$128,$A$77:$A$81,Debits_Fevrier)</f>
        <v>0</v>
      </c>
      <c r="D81" s="3">
        <f>SUM(B81-C81)</f>
        <v>0</v>
      </c>
      <c r="E81" s="22"/>
      <c r="F81" s="22"/>
      <c r="G81" s="22"/>
      <c r="H81" s="22"/>
      <c r="I81" s="22"/>
    </row>
    <row r="82" spans="1:9" ht="15.75" customHeight="1" thickBot="1" x14ac:dyDescent="0.25">
      <c r="A82" s="25" t="s">
        <v>55</v>
      </c>
      <c r="B82" s="4">
        <f>SUM(B77:B81)</f>
        <v>0</v>
      </c>
      <c r="C82" s="4">
        <f>SUM(C77:C81)</f>
        <v>0</v>
      </c>
      <c r="D82" s="4">
        <f>SUM(D77:D81)</f>
        <v>0</v>
      </c>
      <c r="E82" s="22"/>
      <c r="F82" s="22"/>
      <c r="G82" s="22"/>
      <c r="H82" s="22"/>
      <c r="I82" s="22"/>
    </row>
    <row r="83" spans="1:9" ht="15.75" customHeight="1" x14ac:dyDescent="0.2">
      <c r="E83" s="22"/>
      <c r="F83" s="22"/>
      <c r="G83" s="22"/>
      <c r="H83" s="22"/>
      <c r="I83" s="22"/>
    </row>
    <row r="84" spans="1:9" ht="15.75" customHeight="1" x14ac:dyDescent="0.2">
      <c r="E84" s="22"/>
      <c r="F84" s="22"/>
      <c r="G84" s="22"/>
      <c r="H84" s="22"/>
      <c r="I84" s="22"/>
    </row>
    <row r="85" spans="1:9" ht="15.75" customHeight="1" x14ac:dyDescent="0.2">
      <c r="E85" s="22"/>
      <c r="F85" s="22"/>
      <c r="G85" s="22"/>
      <c r="H85" s="22"/>
      <c r="I85" s="22"/>
    </row>
    <row r="86" spans="1:9" ht="15.75" customHeight="1" x14ac:dyDescent="0.2">
      <c r="E86" s="22"/>
      <c r="F86" s="22"/>
      <c r="G86" s="22"/>
      <c r="H86" s="22"/>
      <c r="I86" s="22"/>
    </row>
    <row r="87" spans="1:9" ht="15.75" customHeight="1" x14ac:dyDescent="0.2">
      <c r="A87" s="22"/>
      <c r="B87" s="22"/>
      <c r="C87" s="22"/>
      <c r="D87" s="22"/>
      <c r="E87" s="22"/>
    </row>
    <row r="88" spans="1:9" ht="15.75" customHeight="1" x14ac:dyDescent="0.2"/>
    <row r="89" spans="1:9" ht="15.75" customHeight="1" x14ac:dyDescent="0.2"/>
    <row r="90" spans="1:9" ht="15.75" customHeight="1" x14ac:dyDescent="0.2"/>
    <row r="91" spans="1:9" ht="15.75" customHeight="1" x14ac:dyDescent="0.2"/>
    <row r="92" spans="1:9" ht="15.75" customHeight="1" x14ac:dyDescent="0.2"/>
    <row r="93" spans="1:9" ht="15.75" customHeight="1" x14ac:dyDescent="0.2"/>
    <row r="94" spans="1:9" ht="15.75" customHeight="1" x14ac:dyDescent="0.2"/>
    <row r="95" spans="1:9" ht="15.75" customHeight="1" x14ac:dyDescent="0.2"/>
    <row r="96" spans="1:9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</sheetData>
  <sheetProtection sheet="1" objects="1" scenarios="1"/>
  <sortState xmlns:xlrd2="http://schemas.microsoft.com/office/spreadsheetml/2017/richdata2" ref="A57:D62">
    <sortCondition ref="A57:A62"/>
  </sortState>
  <mergeCells count="8">
    <mergeCell ref="A5:D5"/>
    <mergeCell ref="F5:I5"/>
    <mergeCell ref="K5:N5"/>
    <mergeCell ref="K7:N7"/>
    <mergeCell ref="K17:N17"/>
    <mergeCell ref="K12:N12"/>
    <mergeCell ref="F1:G1"/>
    <mergeCell ref="F2:G2"/>
  </mergeCells>
  <conditionalFormatting sqref="A75">
    <cfRule type="cellIs" dxfId="37" priority="73" operator="equal">
      <formula>0</formula>
    </cfRule>
    <cfRule type="cellIs" dxfId="36" priority="74" operator="lessThan">
      <formula>0</formula>
    </cfRule>
    <cfRule type="cellIs" dxfId="35" priority="75" operator="lessThan">
      <formula>0</formula>
    </cfRule>
  </conditionalFormatting>
  <dataValidations count="1">
    <dataValidation allowBlank="1" showInputMessage="1" showErrorMessage="1" sqref="F46 A32 A27 A43 A40:A41" xr:uid="{B6151CD0-6779-45EA-A6C8-9478C259DB47}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50"/>
  <dimension ref="A1:H140"/>
  <sheetViews>
    <sheetView tabSelected="1" zoomScaleNormal="100" workbookViewId="0">
      <pane ySplit="4" topLeftCell="A5" activePane="bottomLeft" state="frozen"/>
      <selection activeCell="H9" sqref="H9"/>
      <selection pane="bottomLeft" sqref="A1:E1"/>
    </sheetView>
  </sheetViews>
  <sheetFormatPr baseColWidth="10" defaultRowHeight="15" x14ac:dyDescent="0.2"/>
  <cols>
    <col min="1" max="1" width="47.77734375" customWidth="1"/>
    <col min="2" max="2" width="20.77734375" style="42" customWidth="1"/>
    <col min="3" max="5" width="12.77734375" customWidth="1"/>
    <col min="7" max="7" width="11.77734375" bestFit="1" customWidth="1"/>
  </cols>
  <sheetData>
    <row r="1" spans="1:8" ht="24.95" customHeight="1" thickBot="1" x14ac:dyDescent="0.25">
      <c r="A1" s="187" t="s">
        <v>124</v>
      </c>
      <c r="B1" s="188"/>
      <c r="C1" s="188"/>
      <c r="D1" s="188"/>
      <c r="E1" s="189"/>
    </row>
    <row r="2" spans="1:8" ht="24.95" customHeight="1" thickBot="1" x14ac:dyDescent="0.25">
      <c r="A2" s="190" t="str">
        <f>"Mois de : "</f>
        <v xml:space="preserve">Mois de : </v>
      </c>
      <c r="B2" s="192" t="s">
        <v>243</v>
      </c>
      <c r="C2" s="44" t="s">
        <v>122</v>
      </c>
      <c r="D2" s="44" t="s">
        <v>123</v>
      </c>
      <c r="E2" s="44" t="s">
        <v>3</v>
      </c>
    </row>
    <row r="3" spans="1:8" ht="24.95" customHeight="1" thickBot="1" x14ac:dyDescent="0.25">
      <c r="A3" s="191"/>
      <c r="B3" s="193"/>
      <c r="C3" s="45">
        <f>SUM(Debits_Janvier)</f>
        <v>356.5</v>
      </c>
      <c r="D3" s="45">
        <f>SUM(Credits_Janvier)</f>
        <v>1500</v>
      </c>
      <c r="E3" s="45">
        <f>SUM($D$3-$C$3)</f>
        <v>1143.5</v>
      </c>
    </row>
    <row r="4" spans="1:8" ht="24.95" customHeight="1" x14ac:dyDescent="0.2">
      <c r="A4" s="115" t="s">
        <v>118</v>
      </c>
      <c r="B4" s="116" t="s">
        <v>121</v>
      </c>
      <c r="C4" s="114" t="s">
        <v>1</v>
      </c>
      <c r="D4" s="114" t="s">
        <v>2</v>
      </c>
      <c r="E4" s="114" t="s">
        <v>3</v>
      </c>
    </row>
    <row r="5" spans="1:8" ht="20.100000000000001" customHeight="1" x14ac:dyDescent="0.2">
      <c r="A5" s="107" t="s">
        <v>223</v>
      </c>
      <c r="B5" s="107" t="s">
        <v>242</v>
      </c>
      <c r="C5" s="107"/>
      <c r="D5" s="107">
        <v>1500</v>
      </c>
      <c r="E5" s="107">
        <f>SUM($D$5-$C$5)</f>
        <v>1500</v>
      </c>
    </row>
    <row r="6" spans="1:8" ht="20.100000000000001" customHeight="1" thickBot="1" x14ac:dyDescent="0.25">
      <c r="A6" s="107" t="s">
        <v>204</v>
      </c>
      <c r="B6" s="107" t="s">
        <v>237</v>
      </c>
      <c r="C6" s="107">
        <v>85</v>
      </c>
      <c r="D6" s="107"/>
      <c r="E6" s="107">
        <f>SUM($E$5+$D$6-$C$6)</f>
        <v>1415</v>
      </c>
      <c r="F6" t="s">
        <v>0</v>
      </c>
    </row>
    <row r="7" spans="1:8" ht="20.100000000000001" customHeight="1" thickBot="1" x14ac:dyDescent="0.25">
      <c r="A7" s="107" t="s">
        <v>15</v>
      </c>
      <c r="B7" s="107" t="s">
        <v>237</v>
      </c>
      <c r="C7" s="107">
        <v>120</v>
      </c>
      <c r="D7" s="107"/>
      <c r="E7" s="107">
        <f>SUM($E$6+$D$7-$C$7)</f>
        <v>1295</v>
      </c>
      <c r="F7" s="113" t="s">
        <v>49</v>
      </c>
    </row>
    <row r="8" spans="1:8" ht="20.100000000000001" customHeight="1" x14ac:dyDescent="0.2">
      <c r="A8" s="107" t="s">
        <v>131</v>
      </c>
      <c r="B8" s="107" t="s">
        <v>234</v>
      </c>
      <c r="C8" s="107">
        <v>26.5</v>
      </c>
      <c r="D8" s="107"/>
      <c r="E8" s="107">
        <f>SUM($E$7+$D$8-$C$8)</f>
        <v>1268.5</v>
      </c>
    </row>
    <row r="9" spans="1:8" ht="20.100000000000001" customHeight="1" x14ac:dyDescent="0.2">
      <c r="A9" s="107" t="s">
        <v>187</v>
      </c>
      <c r="B9" s="107" t="s">
        <v>234</v>
      </c>
      <c r="C9" s="107">
        <v>125</v>
      </c>
      <c r="D9" s="107"/>
      <c r="E9" s="107">
        <f>SUM($E$8+$D$9-$C$9)</f>
        <v>1143.5</v>
      </c>
      <c r="G9" s="136"/>
    </row>
    <row r="10" spans="1:8" ht="20.100000000000001" customHeight="1" thickBot="1" x14ac:dyDescent="0.25">
      <c r="A10" s="107"/>
      <c r="B10" s="107"/>
      <c r="C10" s="107"/>
      <c r="D10" s="107"/>
      <c r="E10" s="107">
        <f>SUM($E$9+$D$10-$C$10)</f>
        <v>1143.5</v>
      </c>
    </row>
    <row r="11" spans="1:8" ht="20.100000000000001" customHeight="1" thickBot="1" x14ac:dyDescent="0.25">
      <c r="A11" s="107"/>
      <c r="B11" s="107"/>
      <c r="C11" s="107"/>
      <c r="D11" s="107"/>
      <c r="E11" s="107">
        <f>SUM($E$10+$D$11-$C$11)</f>
        <v>1143.5</v>
      </c>
      <c r="F11" s="113" t="s">
        <v>42</v>
      </c>
      <c r="H11" t="s">
        <v>0</v>
      </c>
    </row>
    <row r="12" spans="1:8" ht="20.100000000000001" customHeight="1" x14ac:dyDescent="0.2">
      <c r="A12" s="107"/>
      <c r="B12" s="107"/>
      <c r="C12" s="107"/>
      <c r="D12" s="107"/>
      <c r="E12" s="107">
        <f>SUM($E$11+$D$12-$C$12)</f>
        <v>1143.5</v>
      </c>
      <c r="H12" t="s">
        <v>0</v>
      </c>
    </row>
    <row r="13" spans="1:8" ht="20.100000000000001" customHeight="1" x14ac:dyDescent="0.2">
      <c r="A13" s="107"/>
      <c r="B13" s="107"/>
      <c r="C13" s="107"/>
      <c r="D13" s="107"/>
      <c r="E13" s="107">
        <f>SUM($E$12+$D$13-$C$13)</f>
        <v>1143.5</v>
      </c>
      <c r="H13" t="s">
        <v>0</v>
      </c>
    </row>
    <row r="14" spans="1:8" ht="20.100000000000001" customHeight="1" thickBot="1" x14ac:dyDescent="0.25">
      <c r="A14" s="107"/>
      <c r="B14" s="107"/>
      <c r="C14" s="107"/>
      <c r="D14" s="107"/>
      <c r="E14" s="107">
        <f>SUM($E$13+$D$14-$C$14)</f>
        <v>1143.5</v>
      </c>
      <c r="H14" t="s">
        <v>0</v>
      </c>
    </row>
    <row r="15" spans="1:8" ht="20.100000000000001" customHeight="1" thickBot="1" x14ac:dyDescent="0.25">
      <c r="A15" s="107"/>
      <c r="B15" s="107"/>
      <c r="C15" s="107"/>
      <c r="D15" s="107"/>
      <c r="E15" s="107">
        <f>SUM($E$14+$D$15-$C$15)</f>
        <v>1143.5</v>
      </c>
      <c r="F15" s="106" t="s">
        <v>4</v>
      </c>
      <c r="H15" t="s">
        <v>0</v>
      </c>
    </row>
    <row r="16" spans="1:8" ht="20.100000000000001" customHeight="1" x14ac:dyDescent="0.2">
      <c r="A16" s="107"/>
      <c r="B16" s="107"/>
      <c r="C16" s="107"/>
      <c r="D16" s="107"/>
      <c r="E16" s="107">
        <f>SUM($E$15+$D$16-$C$16)</f>
        <v>1143.5</v>
      </c>
      <c r="H16" t="s">
        <v>0</v>
      </c>
    </row>
    <row r="17" spans="1:8" ht="20.100000000000001" customHeight="1" x14ac:dyDescent="0.2">
      <c r="A17" s="107"/>
      <c r="B17" s="107"/>
      <c r="C17" s="107"/>
      <c r="D17" s="107"/>
      <c r="E17" s="107">
        <f>SUM($E$16+$D$17-$C$17)</f>
        <v>1143.5</v>
      </c>
      <c r="H17" t="s">
        <v>0</v>
      </c>
    </row>
    <row r="18" spans="1:8" ht="20.100000000000001" customHeight="1" thickBot="1" x14ac:dyDescent="0.25">
      <c r="A18" s="107"/>
      <c r="B18" s="107"/>
      <c r="C18" s="107"/>
      <c r="D18" s="107"/>
      <c r="E18" s="107">
        <f>SUM($E$17+$D$18-$C$18)</f>
        <v>1143.5</v>
      </c>
      <c r="H18" t="s">
        <v>0</v>
      </c>
    </row>
    <row r="19" spans="1:8" ht="20.100000000000001" customHeight="1" thickBot="1" x14ac:dyDescent="0.25">
      <c r="A19" s="107"/>
      <c r="B19" s="107"/>
      <c r="C19" s="107"/>
      <c r="D19" s="107"/>
      <c r="E19" s="107">
        <f>SUM($E$18+$D$19-$C$19)</f>
        <v>1143.5</v>
      </c>
      <c r="F19" s="106" t="s">
        <v>120</v>
      </c>
      <c r="H19" t="s">
        <v>0</v>
      </c>
    </row>
    <row r="20" spans="1:8" ht="20.100000000000001" customHeight="1" x14ac:dyDescent="0.2">
      <c r="A20" s="107"/>
      <c r="B20" s="107"/>
      <c r="C20" s="107"/>
      <c r="D20" s="107"/>
      <c r="E20" s="107">
        <f>SUM($E$19+$D$20-$C$20)</f>
        <v>1143.5</v>
      </c>
      <c r="H20" t="s">
        <v>0</v>
      </c>
    </row>
    <row r="21" spans="1:8" ht="20.100000000000001" customHeight="1" x14ac:dyDescent="0.2">
      <c r="A21" s="107"/>
      <c r="B21" s="107"/>
      <c r="C21" s="107"/>
      <c r="D21" s="107"/>
      <c r="E21" s="107">
        <f>SUM($E$20+$D$21-$C$21)</f>
        <v>1143.5</v>
      </c>
      <c r="H21" t="s">
        <v>0</v>
      </c>
    </row>
    <row r="22" spans="1:8" ht="20.100000000000001" customHeight="1" x14ac:dyDescent="0.2">
      <c r="A22" s="107"/>
      <c r="B22" s="107"/>
      <c r="C22" s="107"/>
      <c r="D22" s="107"/>
      <c r="E22" s="107">
        <f>SUM($E$21+$D$22-$C$22)</f>
        <v>1143.5</v>
      </c>
      <c r="H22" t="s">
        <v>0</v>
      </c>
    </row>
    <row r="23" spans="1:8" ht="20.100000000000001" customHeight="1" x14ac:dyDescent="0.2">
      <c r="A23" s="107"/>
      <c r="B23" s="107"/>
      <c r="C23" s="107"/>
      <c r="D23" s="107"/>
      <c r="E23" s="107">
        <f>SUM($E$22+$D$23-$C$23)</f>
        <v>1143.5</v>
      </c>
      <c r="H23" t="s">
        <v>0</v>
      </c>
    </row>
    <row r="24" spans="1:8" ht="20.100000000000001" customHeight="1" x14ac:dyDescent="0.2">
      <c r="A24" s="107"/>
      <c r="B24" s="107"/>
      <c r="C24" s="107"/>
      <c r="D24" s="107"/>
      <c r="E24" s="107">
        <f>SUM($E$23+$D$24-$C$24)</f>
        <v>1143.5</v>
      </c>
    </row>
    <row r="25" spans="1:8" ht="20.100000000000001" customHeight="1" x14ac:dyDescent="0.2">
      <c r="A25" s="107"/>
      <c r="B25" s="107"/>
      <c r="C25" s="107"/>
      <c r="D25" s="107"/>
      <c r="E25" s="107">
        <f>SUM($E$24+$D$25-$C$25)</f>
        <v>1143.5</v>
      </c>
    </row>
    <row r="26" spans="1:8" ht="20.100000000000001" customHeight="1" x14ac:dyDescent="0.2">
      <c r="A26" s="107"/>
      <c r="B26" s="107"/>
      <c r="C26" s="107"/>
      <c r="D26" s="107"/>
      <c r="E26" s="107">
        <f>SUM($E$25+$D$26-$C$26)</f>
        <v>1143.5</v>
      </c>
    </row>
    <row r="27" spans="1:8" ht="20.100000000000001" customHeight="1" x14ac:dyDescent="0.2">
      <c r="A27" s="107"/>
      <c r="B27" s="107"/>
      <c r="C27" s="107"/>
      <c r="D27" s="107"/>
      <c r="E27" s="107">
        <f>SUM($E$26+$D$27-$C$27)</f>
        <v>1143.5</v>
      </c>
    </row>
    <row r="28" spans="1:8" ht="20.100000000000001" customHeight="1" x14ac:dyDescent="0.2">
      <c r="A28" s="107"/>
      <c r="B28" s="107"/>
      <c r="C28" s="107"/>
      <c r="D28" s="107"/>
      <c r="E28" s="107">
        <f>SUM($E$27+$D$28-$C$28)</f>
        <v>1143.5</v>
      </c>
    </row>
    <row r="29" spans="1:8" ht="20.100000000000001" customHeight="1" x14ac:dyDescent="0.2">
      <c r="A29" s="107"/>
      <c r="B29" s="107"/>
      <c r="C29" s="107"/>
      <c r="D29" s="107"/>
      <c r="E29" s="107">
        <f t="shared" ref="E29:E67" si="0">SUM(E28+D29-C29)</f>
        <v>1143.5</v>
      </c>
    </row>
    <row r="30" spans="1:8" ht="20.100000000000001" customHeight="1" x14ac:dyDescent="0.2">
      <c r="A30" s="107"/>
      <c r="B30" s="107"/>
      <c r="C30" s="107"/>
      <c r="D30" s="107"/>
      <c r="E30" s="107">
        <f t="shared" si="0"/>
        <v>1143.5</v>
      </c>
    </row>
    <row r="31" spans="1:8" ht="20.100000000000001" customHeight="1" x14ac:dyDescent="0.2">
      <c r="A31" s="107"/>
      <c r="B31" s="107"/>
      <c r="C31" s="107"/>
      <c r="D31" s="107"/>
      <c r="E31" s="107">
        <f>SUM($E$30+$D$31-$C$31)</f>
        <v>1143.5</v>
      </c>
    </row>
    <row r="32" spans="1:8" ht="20.100000000000001" customHeight="1" x14ac:dyDescent="0.2">
      <c r="A32" s="107"/>
      <c r="B32" s="107"/>
      <c r="C32" s="107"/>
      <c r="D32" s="107"/>
      <c r="E32" s="107">
        <f>SUM($E$31+$D$32-$C$32)</f>
        <v>1143.5</v>
      </c>
    </row>
    <row r="33" spans="1:5" ht="20.100000000000001" customHeight="1" x14ac:dyDescent="0.2">
      <c r="A33" s="107"/>
      <c r="B33" s="107"/>
      <c r="C33" s="107"/>
      <c r="D33" s="107"/>
      <c r="E33" s="107">
        <f t="shared" si="0"/>
        <v>1143.5</v>
      </c>
    </row>
    <row r="34" spans="1:5" ht="20.100000000000001" customHeight="1" x14ac:dyDescent="0.2">
      <c r="A34" s="107"/>
      <c r="B34" s="107"/>
      <c r="C34" s="107"/>
      <c r="D34" s="107"/>
      <c r="E34" s="107">
        <f t="shared" si="0"/>
        <v>1143.5</v>
      </c>
    </row>
    <row r="35" spans="1:5" ht="20.100000000000001" customHeight="1" x14ac:dyDescent="0.2">
      <c r="A35" s="107"/>
      <c r="B35" s="107"/>
      <c r="C35" s="107"/>
      <c r="D35" s="107"/>
      <c r="E35" s="107">
        <f t="shared" si="0"/>
        <v>1143.5</v>
      </c>
    </row>
    <row r="36" spans="1:5" ht="20.100000000000001" customHeight="1" x14ac:dyDescent="0.2">
      <c r="A36" s="107"/>
      <c r="B36" s="107"/>
      <c r="C36" s="107"/>
      <c r="D36" s="107"/>
      <c r="E36" s="107">
        <f t="shared" si="0"/>
        <v>1143.5</v>
      </c>
    </row>
    <row r="37" spans="1:5" ht="20.100000000000001" customHeight="1" x14ac:dyDescent="0.2">
      <c r="A37" s="107"/>
      <c r="B37" s="107"/>
      <c r="C37" s="107"/>
      <c r="D37" s="107"/>
      <c r="E37" s="107">
        <f>SUM($E$36+$D$37-$C$37)</f>
        <v>1143.5</v>
      </c>
    </row>
    <row r="38" spans="1:5" ht="20.100000000000001" customHeight="1" x14ac:dyDescent="0.2">
      <c r="A38" s="107"/>
      <c r="B38" s="107"/>
      <c r="C38" s="107"/>
      <c r="D38" s="107"/>
      <c r="E38" s="107">
        <f t="shared" si="0"/>
        <v>1143.5</v>
      </c>
    </row>
    <row r="39" spans="1:5" ht="20.100000000000001" customHeight="1" x14ac:dyDescent="0.2">
      <c r="A39" s="107"/>
      <c r="B39" s="107"/>
      <c r="C39" s="107"/>
      <c r="D39" s="107"/>
      <c r="E39" s="107">
        <f t="shared" si="0"/>
        <v>1143.5</v>
      </c>
    </row>
    <row r="40" spans="1:5" ht="20.100000000000001" customHeight="1" x14ac:dyDescent="0.2">
      <c r="A40" s="107"/>
      <c r="B40" s="107"/>
      <c r="C40" s="107"/>
      <c r="D40" s="107"/>
      <c r="E40" s="107">
        <f t="shared" si="0"/>
        <v>1143.5</v>
      </c>
    </row>
    <row r="41" spans="1:5" ht="20.100000000000001" customHeight="1" x14ac:dyDescent="0.2">
      <c r="A41" s="107"/>
      <c r="B41" s="107"/>
      <c r="C41" s="107"/>
      <c r="D41" s="107"/>
      <c r="E41" s="107">
        <f t="shared" si="0"/>
        <v>1143.5</v>
      </c>
    </row>
    <row r="42" spans="1:5" ht="20.100000000000001" customHeight="1" x14ac:dyDescent="0.2">
      <c r="A42" s="107"/>
      <c r="B42" s="107"/>
      <c r="C42" s="107"/>
      <c r="D42" s="107"/>
      <c r="E42" s="107">
        <f t="shared" si="0"/>
        <v>1143.5</v>
      </c>
    </row>
    <row r="43" spans="1:5" ht="20.100000000000001" customHeight="1" x14ac:dyDescent="0.2">
      <c r="A43" s="107"/>
      <c r="B43" s="107"/>
      <c r="C43" s="107"/>
      <c r="D43" s="107"/>
      <c r="E43" s="107">
        <f t="shared" si="0"/>
        <v>1143.5</v>
      </c>
    </row>
    <row r="44" spans="1:5" ht="20.100000000000001" customHeight="1" x14ac:dyDescent="0.2">
      <c r="A44" s="107"/>
      <c r="B44" s="107"/>
      <c r="C44" s="107"/>
      <c r="D44" s="107"/>
      <c r="E44" s="107">
        <f t="shared" si="0"/>
        <v>1143.5</v>
      </c>
    </row>
    <row r="45" spans="1:5" ht="20.100000000000001" customHeight="1" x14ac:dyDescent="0.2">
      <c r="A45" s="107"/>
      <c r="B45" s="107"/>
      <c r="C45" s="107"/>
      <c r="D45" s="107"/>
      <c r="E45" s="107">
        <f t="shared" si="0"/>
        <v>1143.5</v>
      </c>
    </row>
    <row r="46" spans="1:5" ht="20.100000000000001" customHeight="1" x14ac:dyDescent="0.2">
      <c r="A46" s="107"/>
      <c r="B46" s="107"/>
      <c r="C46" s="107"/>
      <c r="D46" s="107"/>
      <c r="E46" s="107">
        <f>SUM($E$45+$D$46-$C$46)</f>
        <v>1143.5</v>
      </c>
    </row>
    <row r="47" spans="1:5" ht="20.100000000000001" customHeight="1" x14ac:dyDescent="0.2">
      <c r="A47" s="107"/>
      <c r="B47" s="107"/>
      <c r="C47" s="107"/>
      <c r="D47" s="107"/>
      <c r="E47" s="107">
        <f>SUM($E$46+$D$47-$C$47)</f>
        <v>1143.5</v>
      </c>
    </row>
    <row r="48" spans="1:5" ht="20.100000000000001" customHeight="1" x14ac:dyDescent="0.2">
      <c r="A48" s="107"/>
      <c r="B48" s="107"/>
      <c r="C48" s="107"/>
      <c r="D48" s="107"/>
      <c r="E48" s="107">
        <f t="shared" si="0"/>
        <v>1143.5</v>
      </c>
    </row>
    <row r="49" spans="1:5" ht="20.100000000000001" customHeight="1" x14ac:dyDescent="0.2">
      <c r="A49" s="107"/>
      <c r="B49" s="107"/>
      <c r="C49" s="107"/>
      <c r="D49" s="107"/>
      <c r="E49" s="107">
        <f>SUM($E$48+$D$49-$C$49)</f>
        <v>1143.5</v>
      </c>
    </row>
    <row r="50" spans="1:5" ht="20.100000000000001" customHeight="1" x14ac:dyDescent="0.2">
      <c r="A50" s="107"/>
      <c r="B50" s="107"/>
      <c r="C50" s="107"/>
      <c r="D50" s="107"/>
      <c r="E50" s="107">
        <f t="shared" si="0"/>
        <v>1143.5</v>
      </c>
    </row>
    <row r="51" spans="1:5" ht="20.100000000000001" customHeight="1" x14ac:dyDescent="0.2">
      <c r="A51" s="107"/>
      <c r="B51" s="107"/>
      <c r="C51" s="107"/>
      <c r="D51" s="107"/>
      <c r="E51" s="107">
        <f>SUM($E$50+$D$51-$C$51)</f>
        <v>1143.5</v>
      </c>
    </row>
    <row r="52" spans="1:5" ht="20.100000000000001" customHeight="1" x14ac:dyDescent="0.2">
      <c r="A52" s="107"/>
      <c r="B52" s="107"/>
      <c r="C52" s="107"/>
      <c r="D52" s="107"/>
      <c r="E52" s="107">
        <f t="shared" si="0"/>
        <v>1143.5</v>
      </c>
    </row>
    <row r="53" spans="1:5" ht="20.100000000000001" customHeight="1" x14ac:dyDescent="0.2">
      <c r="A53" s="107"/>
      <c r="B53" s="107"/>
      <c r="C53" s="107"/>
      <c r="D53" s="107"/>
      <c r="E53" s="107">
        <f>SUM($E$52+$D$53-$C$53)</f>
        <v>1143.5</v>
      </c>
    </row>
    <row r="54" spans="1:5" ht="20.100000000000001" customHeight="1" x14ac:dyDescent="0.2">
      <c r="A54" s="107"/>
      <c r="B54" s="107"/>
      <c r="C54" s="107"/>
      <c r="D54" s="107"/>
      <c r="E54" s="107">
        <f t="shared" si="0"/>
        <v>1143.5</v>
      </c>
    </row>
    <row r="55" spans="1:5" ht="20.100000000000001" customHeight="1" x14ac:dyDescent="0.2">
      <c r="A55" s="107"/>
      <c r="B55" s="107"/>
      <c r="C55" s="107"/>
      <c r="D55" s="107"/>
      <c r="E55" s="107">
        <f t="shared" si="0"/>
        <v>1143.5</v>
      </c>
    </row>
    <row r="56" spans="1:5" ht="20.100000000000001" customHeight="1" x14ac:dyDescent="0.2">
      <c r="A56" s="107"/>
      <c r="B56" s="107"/>
      <c r="C56" s="107"/>
      <c r="D56" s="107"/>
      <c r="E56" s="107">
        <f t="shared" si="0"/>
        <v>1143.5</v>
      </c>
    </row>
    <row r="57" spans="1:5" ht="20.100000000000001" customHeight="1" x14ac:dyDescent="0.2">
      <c r="A57" s="107"/>
      <c r="B57" s="107"/>
      <c r="C57" s="107"/>
      <c r="D57" s="107"/>
      <c r="E57" s="107">
        <f t="shared" si="0"/>
        <v>1143.5</v>
      </c>
    </row>
    <row r="58" spans="1:5" ht="20.100000000000001" customHeight="1" x14ac:dyDescent="0.2">
      <c r="A58" s="107"/>
      <c r="B58" s="107"/>
      <c r="C58" s="107"/>
      <c r="D58" s="107"/>
      <c r="E58" s="107">
        <f>SUM($E$57+$D$58-$C$58)</f>
        <v>1143.5</v>
      </c>
    </row>
    <row r="59" spans="1:5" ht="20.100000000000001" customHeight="1" x14ac:dyDescent="0.2">
      <c r="A59" s="107"/>
      <c r="B59" s="107"/>
      <c r="C59" s="107"/>
      <c r="D59" s="107"/>
      <c r="E59" s="107">
        <f t="shared" si="0"/>
        <v>1143.5</v>
      </c>
    </row>
    <row r="60" spans="1:5" ht="20.100000000000001" customHeight="1" x14ac:dyDescent="0.2">
      <c r="A60" s="107"/>
      <c r="B60" s="107"/>
      <c r="C60" s="107"/>
      <c r="D60" s="107"/>
      <c r="E60" s="107">
        <f t="shared" si="0"/>
        <v>1143.5</v>
      </c>
    </row>
    <row r="61" spans="1:5" ht="20.100000000000001" customHeight="1" x14ac:dyDescent="0.2">
      <c r="A61" s="107"/>
      <c r="B61" s="107"/>
      <c r="C61" s="107"/>
      <c r="D61" s="107"/>
      <c r="E61" s="107">
        <f t="shared" si="0"/>
        <v>1143.5</v>
      </c>
    </row>
    <row r="62" spans="1:5" ht="20.100000000000001" customHeight="1" x14ac:dyDescent="0.2">
      <c r="A62" s="107"/>
      <c r="B62" s="107"/>
      <c r="C62" s="107"/>
      <c r="D62" s="107"/>
      <c r="E62" s="107">
        <f t="shared" si="0"/>
        <v>1143.5</v>
      </c>
    </row>
    <row r="63" spans="1:5" ht="20.100000000000001" customHeight="1" x14ac:dyDescent="0.2">
      <c r="A63" s="107"/>
      <c r="B63" s="107"/>
      <c r="C63" s="107"/>
      <c r="D63" s="107"/>
      <c r="E63" s="107">
        <f>SUM($E$62+$D$63-$C$63)</f>
        <v>1143.5</v>
      </c>
    </row>
    <row r="64" spans="1:5" ht="20.100000000000001" customHeight="1" x14ac:dyDescent="0.2">
      <c r="A64" s="107"/>
      <c r="B64" s="107"/>
      <c r="C64" s="107"/>
      <c r="D64" s="107"/>
      <c r="E64" s="107">
        <f>SUM($E$63+$D$64-$C$64)</f>
        <v>1143.5</v>
      </c>
    </row>
    <row r="65" spans="1:7" ht="20.100000000000001" customHeight="1" x14ac:dyDescent="0.2">
      <c r="A65" s="107"/>
      <c r="B65" s="107"/>
      <c r="C65" s="107"/>
      <c r="D65" s="107"/>
      <c r="E65" s="107">
        <f t="shared" si="0"/>
        <v>1143.5</v>
      </c>
    </row>
    <row r="66" spans="1:7" ht="20.100000000000001" customHeight="1" x14ac:dyDescent="0.2">
      <c r="A66" s="107"/>
      <c r="B66" s="107"/>
      <c r="C66" s="107"/>
      <c r="D66" s="107"/>
      <c r="E66" s="107">
        <f>SUM($E$65+$D$66-$C$66)</f>
        <v>1143.5</v>
      </c>
    </row>
    <row r="67" spans="1:7" ht="20.100000000000001" customHeight="1" x14ac:dyDescent="0.2">
      <c r="A67" s="107"/>
      <c r="B67" s="107"/>
      <c r="C67" s="107"/>
      <c r="D67" s="107"/>
      <c r="E67" s="107">
        <f t="shared" si="0"/>
        <v>1143.5</v>
      </c>
    </row>
    <row r="68" spans="1:7" ht="20.100000000000001" customHeight="1" x14ac:dyDescent="0.2">
      <c r="A68" s="107"/>
      <c r="B68" s="107"/>
      <c r="C68" s="107"/>
      <c r="D68" s="107"/>
      <c r="E68" s="107">
        <f>SUM($E$67+$D$68-$C$68)</f>
        <v>1143.5</v>
      </c>
    </row>
    <row r="69" spans="1:7" ht="20.100000000000001" customHeight="1" x14ac:dyDescent="0.2">
      <c r="A69" s="107"/>
      <c r="B69" s="107"/>
      <c r="C69" s="107"/>
      <c r="D69" s="107"/>
      <c r="E69" s="107">
        <f>SUM($E$68+$D$69-$C$69)</f>
        <v>1143.5</v>
      </c>
    </row>
    <row r="70" spans="1:7" ht="20.100000000000001" customHeight="1" x14ac:dyDescent="0.2">
      <c r="A70" s="107"/>
      <c r="B70" s="107"/>
      <c r="C70" s="107"/>
      <c r="D70" s="107"/>
      <c r="E70" s="107">
        <f>SUM($E$69+$D$70-$C$70)</f>
        <v>1143.5</v>
      </c>
      <c r="G70" s="118">
        <f>4456.04-D3</f>
        <v>2956.04</v>
      </c>
    </row>
    <row r="71" spans="1:7" ht="20.100000000000001" customHeight="1" x14ac:dyDescent="0.2">
      <c r="A71" s="107"/>
      <c r="B71" s="107"/>
      <c r="C71" s="107"/>
      <c r="D71" s="107"/>
      <c r="E71" s="107">
        <f>SUM($E$70+$D$71-$C$71)</f>
        <v>1143.5</v>
      </c>
    </row>
    <row r="72" spans="1:7" ht="20.100000000000001" customHeight="1" x14ac:dyDescent="0.2">
      <c r="A72" s="107"/>
      <c r="B72" s="107"/>
      <c r="C72" s="107"/>
      <c r="D72" s="107"/>
      <c r="E72" s="107">
        <f t="shared" ref="E72:E134" si="1">SUM(E71+D72-C72)</f>
        <v>1143.5</v>
      </c>
    </row>
    <row r="73" spans="1:7" ht="20.100000000000001" customHeight="1" x14ac:dyDescent="0.2">
      <c r="A73" s="107"/>
      <c r="B73" s="107"/>
      <c r="C73" s="107"/>
      <c r="D73" s="107"/>
      <c r="E73" s="107">
        <f t="shared" si="1"/>
        <v>1143.5</v>
      </c>
    </row>
    <row r="74" spans="1:7" ht="20.100000000000001" customHeight="1" x14ac:dyDescent="0.2">
      <c r="A74" s="107"/>
      <c r="B74" s="107"/>
      <c r="C74" s="107"/>
      <c r="D74" s="107"/>
      <c r="E74" s="107">
        <f t="shared" si="1"/>
        <v>1143.5</v>
      </c>
    </row>
    <row r="75" spans="1:7" ht="20.100000000000001" customHeight="1" x14ac:dyDescent="0.2">
      <c r="A75" s="107"/>
      <c r="B75" s="107"/>
      <c r="C75" s="107"/>
      <c r="D75" s="107"/>
      <c r="E75" s="107">
        <f t="shared" si="1"/>
        <v>1143.5</v>
      </c>
    </row>
    <row r="76" spans="1:7" ht="20.100000000000001" customHeight="1" x14ac:dyDescent="0.2">
      <c r="A76" s="107"/>
      <c r="B76" s="107"/>
      <c r="C76" s="107"/>
      <c r="D76" s="107"/>
      <c r="E76" s="107">
        <f t="shared" si="1"/>
        <v>1143.5</v>
      </c>
    </row>
    <row r="77" spans="1:7" ht="20.100000000000001" customHeight="1" x14ac:dyDescent="0.2">
      <c r="A77" s="107"/>
      <c r="B77" s="107"/>
      <c r="C77" s="107"/>
      <c r="D77" s="107"/>
      <c r="E77" s="107">
        <f t="shared" si="1"/>
        <v>1143.5</v>
      </c>
    </row>
    <row r="78" spans="1:7" ht="20.100000000000001" customHeight="1" x14ac:dyDescent="0.2">
      <c r="A78" s="107"/>
      <c r="B78" s="107"/>
      <c r="C78" s="107"/>
      <c r="D78" s="107"/>
      <c r="E78" s="107">
        <f t="shared" si="1"/>
        <v>1143.5</v>
      </c>
    </row>
    <row r="79" spans="1:7" ht="20.100000000000001" customHeight="1" x14ac:dyDescent="0.2">
      <c r="A79" s="107"/>
      <c r="B79" s="107"/>
      <c r="C79" s="107"/>
      <c r="D79" s="107"/>
      <c r="E79" s="107">
        <f t="shared" si="1"/>
        <v>1143.5</v>
      </c>
    </row>
    <row r="80" spans="1:7" ht="20.100000000000001" customHeight="1" x14ac:dyDescent="0.2">
      <c r="A80" s="107"/>
      <c r="B80" s="107"/>
      <c r="C80" s="107"/>
      <c r="D80" s="107"/>
      <c r="E80" s="107">
        <f t="shared" si="1"/>
        <v>1143.5</v>
      </c>
    </row>
    <row r="81" spans="1:5" ht="20.100000000000001" customHeight="1" x14ac:dyDescent="0.2">
      <c r="A81" s="107"/>
      <c r="B81" s="107"/>
      <c r="C81" s="107"/>
      <c r="D81" s="107"/>
      <c r="E81" s="107">
        <f t="shared" si="1"/>
        <v>1143.5</v>
      </c>
    </row>
    <row r="82" spans="1:5" ht="20.100000000000001" customHeight="1" x14ac:dyDescent="0.2">
      <c r="A82" s="107"/>
      <c r="B82" s="107"/>
      <c r="C82" s="107"/>
      <c r="D82" s="107"/>
      <c r="E82" s="107">
        <f t="shared" si="1"/>
        <v>1143.5</v>
      </c>
    </row>
    <row r="83" spans="1:5" ht="20.100000000000001" customHeight="1" x14ac:dyDescent="0.2">
      <c r="A83" s="107"/>
      <c r="B83" s="107"/>
      <c r="C83" s="107"/>
      <c r="D83" s="107"/>
      <c r="E83" s="107">
        <f t="shared" si="1"/>
        <v>1143.5</v>
      </c>
    </row>
    <row r="84" spans="1:5" ht="20.100000000000001" customHeight="1" x14ac:dyDescent="0.2">
      <c r="A84" s="107"/>
      <c r="B84" s="107"/>
      <c r="C84" s="107"/>
      <c r="D84" s="107"/>
      <c r="E84" s="107">
        <f t="shared" si="1"/>
        <v>1143.5</v>
      </c>
    </row>
    <row r="85" spans="1:5" ht="20.100000000000001" customHeight="1" x14ac:dyDescent="0.2">
      <c r="A85" s="107"/>
      <c r="B85" s="107"/>
      <c r="C85" s="107"/>
      <c r="D85" s="107"/>
      <c r="E85" s="107">
        <f t="shared" si="1"/>
        <v>1143.5</v>
      </c>
    </row>
    <row r="86" spans="1:5" ht="20.100000000000001" customHeight="1" x14ac:dyDescent="0.2">
      <c r="A86" s="107"/>
      <c r="B86" s="107"/>
      <c r="C86" s="107"/>
      <c r="D86" s="107"/>
      <c r="E86" s="107">
        <f t="shared" si="1"/>
        <v>1143.5</v>
      </c>
    </row>
    <row r="87" spans="1:5" ht="20.100000000000001" customHeight="1" x14ac:dyDescent="0.2">
      <c r="A87" s="107"/>
      <c r="B87" s="107"/>
      <c r="C87" s="107"/>
      <c r="D87" s="107"/>
      <c r="E87" s="107">
        <f t="shared" si="1"/>
        <v>1143.5</v>
      </c>
    </row>
    <row r="88" spans="1:5" ht="20.100000000000001" customHeight="1" x14ac:dyDescent="0.2">
      <c r="A88" s="107"/>
      <c r="B88" s="107"/>
      <c r="C88" s="107"/>
      <c r="D88" s="107"/>
      <c r="E88" s="107">
        <f t="shared" si="1"/>
        <v>1143.5</v>
      </c>
    </row>
    <row r="89" spans="1:5" ht="20.100000000000001" customHeight="1" x14ac:dyDescent="0.2">
      <c r="A89" s="107"/>
      <c r="B89" s="107"/>
      <c r="C89" s="107"/>
      <c r="D89" s="107"/>
      <c r="E89" s="107">
        <f t="shared" si="1"/>
        <v>1143.5</v>
      </c>
    </row>
    <row r="90" spans="1:5" ht="20.100000000000001" customHeight="1" x14ac:dyDescent="0.2">
      <c r="A90" s="107"/>
      <c r="B90" s="107"/>
      <c r="C90" s="107"/>
      <c r="D90" s="107"/>
      <c r="E90" s="107">
        <f t="shared" si="1"/>
        <v>1143.5</v>
      </c>
    </row>
    <row r="91" spans="1:5" ht="20.100000000000001" customHeight="1" x14ac:dyDescent="0.2">
      <c r="A91" s="107"/>
      <c r="B91" s="107"/>
      <c r="C91" s="107"/>
      <c r="D91" s="107"/>
      <c r="E91" s="107">
        <f t="shared" si="1"/>
        <v>1143.5</v>
      </c>
    </row>
    <row r="92" spans="1:5" ht="20.100000000000001" customHeight="1" x14ac:dyDescent="0.2">
      <c r="A92" s="107"/>
      <c r="B92" s="107"/>
      <c r="C92" s="107"/>
      <c r="D92" s="107"/>
      <c r="E92" s="107">
        <f t="shared" si="1"/>
        <v>1143.5</v>
      </c>
    </row>
    <row r="93" spans="1:5" ht="20.100000000000001" customHeight="1" x14ac:dyDescent="0.2">
      <c r="A93" s="107"/>
      <c r="B93" s="107"/>
      <c r="C93" s="107"/>
      <c r="D93" s="107"/>
      <c r="E93" s="107">
        <f t="shared" si="1"/>
        <v>1143.5</v>
      </c>
    </row>
    <row r="94" spans="1:5" ht="20.100000000000001" customHeight="1" x14ac:dyDescent="0.2">
      <c r="A94" s="107"/>
      <c r="B94" s="107"/>
      <c r="C94" s="107"/>
      <c r="D94" s="107"/>
      <c r="E94" s="107">
        <f t="shared" si="1"/>
        <v>1143.5</v>
      </c>
    </row>
    <row r="95" spans="1:5" ht="20.100000000000001" customHeight="1" x14ac:dyDescent="0.2">
      <c r="A95" s="107"/>
      <c r="B95" s="107"/>
      <c r="C95" s="107"/>
      <c r="D95" s="107"/>
      <c r="E95" s="107">
        <f t="shared" si="1"/>
        <v>1143.5</v>
      </c>
    </row>
    <row r="96" spans="1:5" ht="20.100000000000001" customHeight="1" x14ac:dyDescent="0.2">
      <c r="A96" s="107"/>
      <c r="B96" s="107"/>
      <c r="C96" s="107"/>
      <c r="D96" s="107"/>
      <c r="E96" s="107">
        <f t="shared" si="1"/>
        <v>1143.5</v>
      </c>
    </row>
    <row r="97" spans="1:5" ht="20.100000000000001" customHeight="1" x14ac:dyDescent="0.2">
      <c r="A97" s="107"/>
      <c r="B97" s="107"/>
      <c r="C97" s="107"/>
      <c r="D97" s="107"/>
      <c r="E97" s="107">
        <f t="shared" si="1"/>
        <v>1143.5</v>
      </c>
    </row>
    <row r="98" spans="1:5" ht="20.100000000000001" customHeight="1" x14ac:dyDescent="0.2">
      <c r="A98" s="107"/>
      <c r="B98" s="107"/>
      <c r="C98" s="107"/>
      <c r="D98" s="107"/>
      <c r="E98" s="107">
        <f t="shared" si="1"/>
        <v>1143.5</v>
      </c>
    </row>
    <row r="99" spans="1:5" ht="20.100000000000001" customHeight="1" x14ac:dyDescent="0.2">
      <c r="A99" s="107"/>
      <c r="B99" s="107"/>
      <c r="C99" s="107"/>
      <c r="D99" s="107"/>
      <c r="E99" s="107">
        <f t="shared" si="1"/>
        <v>1143.5</v>
      </c>
    </row>
    <row r="100" spans="1:5" ht="20.100000000000001" customHeight="1" x14ac:dyDescent="0.2">
      <c r="A100" s="107"/>
      <c r="B100" s="107"/>
      <c r="C100" s="107"/>
      <c r="D100" s="107"/>
      <c r="E100" s="107">
        <f t="shared" si="1"/>
        <v>1143.5</v>
      </c>
    </row>
    <row r="101" spans="1:5" ht="20.100000000000001" customHeight="1" x14ac:dyDescent="0.2">
      <c r="A101" s="107"/>
      <c r="B101" s="107"/>
      <c r="C101" s="107"/>
      <c r="D101" s="107"/>
      <c r="E101" s="107">
        <f t="shared" si="1"/>
        <v>1143.5</v>
      </c>
    </row>
    <row r="102" spans="1:5" ht="20.100000000000001" customHeight="1" x14ac:dyDescent="0.2">
      <c r="A102" s="107"/>
      <c r="B102" s="107"/>
      <c r="C102" s="107"/>
      <c r="D102" s="107"/>
      <c r="E102" s="107">
        <f t="shared" si="1"/>
        <v>1143.5</v>
      </c>
    </row>
    <row r="103" spans="1:5" ht="20.100000000000001" customHeight="1" x14ac:dyDescent="0.2">
      <c r="A103" s="107"/>
      <c r="B103" s="107"/>
      <c r="C103" s="107"/>
      <c r="D103" s="107"/>
      <c r="E103" s="107">
        <f t="shared" si="1"/>
        <v>1143.5</v>
      </c>
    </row>
    <row r="104" spans="1:5" ht="20.100000000000001" customHeight="1" x14ac:dyDescent="0.2">
      <c r="A104" s="107"/>
      <c r="B104" s="107"/>
      <c r="C104" s="107"/>
      <c r="D104" s="107"/>
      <c r="E104" s="107">
        <f t="shared" si="1"/>
        <v>1143.5</v>
      </c>
    </row>
    <row r="105" spans="1:5" ht="20.100000000000001" customHeight="1" x14ac:dyDescent="0.2">
      <c r="A105" s="107"/>
      <c r="B105" s="107"/>
      <c r="C105" s="107"/>
      <c r="D105" s="107"/>
      <c r="E105" s="107">
        <f t="shared" si="1"/>
        <v>1143.5</v>
      </c>
    </row>
    <row r="106" spans="1:5" ht="20.100000000000001" customHeight="1" x14ac:dyDescent="0.2">
      <c r="A106" s="107"/>
      <c r="B106" s="107"/>
      <c r="C106" s="107"/>
      <c r="D106" s="107"/>
      <c r="E106" s="107">
        <f t="shared" si="1"/>
        <v>1143.5</v>
      </c>
    </row>
    <row r="107" spans="1:5" ht="20.100000000000001" customHeight="1" x14ac:dyDescent="0.2">
      <c r="A107" s="107"/>
      <c r="B107" s="107"/>
      <c r="C107" s="107"/>
      <c r="D107" s="107"/>
      <c r="E107" s="107">
        <f t="shared" si="1"/>
        <v>1143.5</v>
      </c>
    </row>
    <row r="108" spans="1:5" ht="20.100000000000001" customHeight="1" x14ac:dyDescent="0.2">
      <c r="A108" s="107"/>
      <c r="B108" s="107"/>
      <c r="C108" s="107"/>
      <c r="D108" s="107"/>
      <c r="E108" s="107">
        <f t="shared" si="1"/>
        <v>1143.5</v>
      </c>
    </row>
    <row r="109" spans="1:5" ht="20.100000000000001" customHeight="1" x14ac:dyDescent="0.2">
      <c r="A109" s="107"/>
      <c r="B109" s="107"/>
      <c r="C109" s="107"/>
      <c r="D109" s="107"/>
      <c r="E109" s="107">
        <f t="shared" si="1"/>
        <v>1143.5</v>
      </c>
    </row>
    <row r="110" spans="1:5" ht="20.100000000000001" customHeight="1" x14ac:dyDescent="0.2">
      <c r="A110" s="107"/>
      <c r="B110" s="107"/>
      <c r="C110" s="107"/>
      <c r="D110" s="107"/>
      <c r="E110" s="107">
        <f t="shared" si="1"/>
        <v>1143.5</v>
      </c>
    </row>
    <row r="111" spans="1:5" ht="20.100000000000001" customHeight="1" x14ac:dyDescent="0.2">
      <c r="A111" s="107"/>
      <c r="B111" s="107"/>
      <c r="C111" s="107"/>
      <c r="D111" s="107"/>
      <c r="E111" s="107">
        <f t="shared" si="1"/>
        <v>1143.5</v>
      </c>
    </row>
    <row r="112" spans="1:5" ht="20.100000000000001" customHeight="1" x14ac:dyDescent="0.2">
      <c r="A112" s="107"/>
      <c r="B112" s="107"/>
      <c r="C112" s="107"/>
      <c r="D112" s="107"/>
      <c r="E112" s="107">
        <f t="shared" si="1"/>
        <v>1143.5</v>
      </c>
    </row>
    <row r="113" spans="1:5" ht="20.100000000000001" customHeight="1" x14ac:dyDescent="0.2">
      <c r="A113" s="107"/>
      <c r="B113" s="107"/>
      <c r="C113" s="107"/>
      <c r="D113" s="107"/>
      <c r="E113" s="107">
        <f t="shared" si="1"/>
        <v>1143.5</v>
      </c>
    </row>
    <row r="114" spans="1:5" ht="20.100000000000001" customHeight="1" x14ac:dyDescent="0.2">
      <c r="A114" s="107"/>
      <c r="B114" s="107"/>
      <c r="C114" s="107"/>
      <c r="D114" s="107"/>
      <c r="E114" s="107">
        <f t="shared" si="1"/>
        <v>1143.5</v>
      </c>
    </row>
    <row r="115" spans="1:5" ht="20.100000000000001" customHeight="1" x14ac:dyDescent="0.2">
      <c r="A115" s="107"/>
      <c r="B115" s="107"/>
      <c r="C115" s="107"/>
      <c r="D115" s="107"/>
      <c r="E115" s="107">
        <f t="shared" si="1"/>
        <v>1143.5</v>
      </c>
    </row>
    <row r="116" spans="1:5" ht="20.100000000000001" customHeight="1" x14ac:dyDescent="0.2">
      <c r="A116" s="107"/>
      <c r="B116" s="107"/>
      <c r="C116" s="107"/>
      <c r="D116" s="107"/>
      <c r="E116" s="107">
        <f t="shared" si="1"/>
        <v>1143.5</v>
      </c>
    </row>
    <row r="117" spans="1:5" ht="20.100000000000001" customHeight="1" x14ac:dyDescent="0.2">
      <c r="A117" s="107"/>
      <c r="B117" s="107"/>
      <c r="C117" s="107"/>
      <c r="D117" s="107"/>
      <c r="E117" s="107">
        <f t="shared" si="1"/>
        <v>1143.5</v>
      </c>
    </row>
    <row r="118" spans="1:5" ht="20.100000000000001" customHeight="1" x14ac:dyDescent="0.2">
      <c r="A118" s="117"/>
      <c r="B118" s="117"/>
      <c r="C118" s="117"/>
      <c r="D118" s="117"/>
      <c r="E118" s="107">
        <f t="shared" si="1"/>
        <v>1143.5</v>
      </c>
    </row>
    <row r="119" spans="1:5" ht="20.100000000000001" customHeight="1" x14ac:dyDescent="0.2">
      <c r="A119" s="117"/>
      <c r="B119" s="117"/>
      <c r="C119" s="117"/>
      <c r="D119" s="117"/>
      <c r="E119" s="107">
        <f t="shared" si="1"/>
        <v>1143.5</v>
      </c>
    </row>
    <row r="120" spans="1:5" ht="20.100000000000001" customHeight="1" x14ac:dyDescent="0.2">
      <c r="A120" s="117"/>
      <c r="B120" s="117"/>
      <c r="C120" s="117"/>
      <c r="D120" s="117"/>
      <c r="E120" s="107">
        <f t="shared" si="1"/>
        <v>1143.5</v>
      </c>
    </row>
    <row r="121" spans="1:5" ht="20.100000000000001" customHeight="1" x14ac:dyDescent="0.2">
      <c r="A121" s="117"/>
      <c r="B121" s="117"/>
      <c r="C121" s="117"/>
      <c r="D121" s="117"/>
      <c r="E121" s="107">
        <f t="shared" si="1"/>
        <v>1143.5</v>
      </c>
    </row>
    <row r="122" spans="1:5" ht="20.100000000000001" customHeight="1" x14ac:dyDescent="0.2">
      <c r="A122" s="117"/>
      <c r="B122" s="117"/>
      <c r="C122" s="117"/>
      <c r="D122" s="117"/>
      <c r="E122" s="107">
        <f t="shared" si="1"/>
        <v>1143.5</v>
      </c>
    </row>
    <row r="123" spans="1:5" ht="20.100000000000001" customHeight="1" x14ac:dyDescent="0.2">
      <c r="A123" s="117"/>
      <c r="B123" s="117"/>
      <c r="C123" s="117"/>
      <c r="D123" s="117"/>
      <c r="E123" s="107">
        <f t="shared" si="1"/>
        <v>1143.5</v>
      </c>
    </row>
    <row r="124" spans="1:5" ht="20.100000000000001" customHeight="1" x14ac:dyDescent="0.2">
      <c r="A124" s="117"/>
      <c r="B124" s="117"/>
      <c r="C124" s="117"/>
      <c r="D124" s="117"/>
      <c r="E124" s="107">
        <f t="shared" si="1"/>
        <v>1143.5</v>
      </c>
    </row>
    <row r="125" spans="1:5" ht="20.100000000000001" customHeight="1" x14ac:dyDescent="0.2">
      <c r="A125" s="117"/>
      <c r="B125" s="117"/>
      <c r="C125" s="117"/>
      <c r="D125" s="117"/>
      <c r="E125" s="107">
        <f t="shared" si="1"/>
        <v>1143.5</v>
      </c>
    </row>
    <row r="126" spans="1:5" ht="20.100000000000001" customHeight="1" x14ac:dyDescent="0.2">
      <c r="A126" s="117"/>
      <c r="B126" s="117"/>
      <c r="C126" s="117"/>
      <c r="D126" s="117"/>
      <c r="E126" s="107">
        <f t="shared" si="1"/>
        <v>1143.5</v>
      </c>
    </row>
    <row r="127" spans="1:5" ht="20.100000000000001" customHeight="1" x14ac:dyDescent="0.2">
      <c r="A127" s="117"/>
      <c r="B127" s="117"/>
      <c r="C127" s="117"/>
      <c r="D127" s="117"/>
      <c r="E127" s="107">
        <f t="shared" si="1"/>
        <v>1143.5</v>
      </c>
    </row>
    <row r="128" spans="1:5" ht="20.100000000000001" customHeight="1" x14ac:dyDescent="0.2">
      <c r="A128" s="117"/>
      <c r="B128" s="117"/>
      <c r="C128" s="117"/>
      <c r="D128" s="117"/>
      <c r="E128" s="107">
        <f t="shared" si="1"/>
        <v>1143.5</v>
      </c>
    </row>
    <row r="129" spans="1:5" ht="20.100000000000001" customHeight="1" x14ac:dyDescent="0.2">
      <c r="A129" s="117"/>
      <c r="B129" s="117"/>
      <c r="C129" s="117"/>
      <c r="D129" s="117"/>
      <c r="E129" s="107">
        <f t="shared" si="1"/>
        <v>1143.5</v>
      </c>
    </row>
    <row r="130" spans="1:5" ht="20.100000000000001" customHeight="1" x14ac:dyDescent="0.2">
      <c r="A130" s="117"/>
      <c r="B130" s="117"/>
      <c r="C130" s="117"/>
      <c r="D130" s="117"/>
      <c r="E130" s="107">
        <f t="shared" si="1"/>
        <v>1143.5</v>
      </c>
    </row>
    <row r="131" spans="1:5" ht="20.100000000000001" customHeight="1" x14ac:dyDescent="0.2">
      <c r="A131" s="117"/>
      <c r="B131" s="117"/>
      <c r="C131" s="117"/>
      <c r="D131" s="117"/>
      <c r="E131" s="107">
        <f t="shared" si="1"/>
        <v>1143.5</v>
      </c>
    </row>
    <row r="132" spans="1:5" ht="20.100000000000001" customHeight="1" x14ac:dyDescent="0.2">
      <c r="A132" s="117"/>
      <c r="B132" s="117"/>
      <c r="C132" s="117"/>
      <c r="D132" s="117"/>
      <c r="E132" s="107">
        <f t="shared" si="1"/>
        <v>1143.5</v>
      </c>
    </row>
    <row r="133" spans="1:5" ht="20.100000000000001" customHeight="1" x14ac:dyDescent="0.2">
      <c r="A133" s="117"/>
      <c r="B133" s="117"/>
      <c r="C133" s="117"/>
      <c r="D133" s="117"/>
      <c r="E133" s="107">
        <f t="shared" si="1"/>
        <v>1143.5</v>
      </c>
    </row>
    <row r="134" spans="1:5" ht="20.100000000000001" customHeight="1" x14ac:dyDescent="0.2">
      <c r="A134" s="117"/>
      <c r="B134" s="117"/>
      <c r="C134" s="117"/>
      <c r="D134" s="117"/>
      <c r="E134" s="107">
        <f t="shared" si="1"/>
        <v>1143.5</v>
      </c>
    </row>
    <row r="135" spans="1:5" ht="20.100000000000001" customHeight="1" x14ac:dyDescent="0.2">
      <c r="A135" s="117"/>
      <c r="B135" s="117"/>
      <c r="C135" s="117"/>
      <c r="D135" s="117"/>
      <c r="E135" s="107">
        <f>SUM(E134+D135-C135)</f>
        <v>1143.5</v>
      </c>
    </row>
    <row r="136" spans="1:5" ht="20.100000000000001" customHeight="1" x14ac:dyDescent="0.2">
      <c r="A136" s="117"/>
      <c r="B136" s="117"/>
      <c r="C136" s="117"/>
      <c r="D136" s="117"/>
      <c r="E136" s="107">
        <f>SUM(E135+D136-C136)</f>
        <v>1143.5</v>
      </c>
    </row>
    <row r="137" spans="1:5" ht="20.100000000000001" customHeight="1" x14ac:dyDescent="0.2">
      <c r="A137" s="117"/>
      <c r="B137" s="117"/>
      <c r="C137" s="117"/>
      <c r="D137" s="117"/>
      <c r="E137" s="107">
        <f>SUM(E136+D137-C137)</f>
        <v>1143.5</v>
      </c>
    </row>
    <row r="138" spans="1:5" ht="20.100000000000001" customHeight="1" x14ac:dyDescent="0.2">
      <c r="A138" s="117"/>
      <c r="B138" s="117"/>
      <c r="C138" s="117"/>
      <c r="D138" s="117"/>
      <c r="E138" s="107">
        <f>SUM(E137+D138-C138)</f>
        <v>1143.5</v>
      </c>
    </row>
    <row r="139" spans="1:5" ht="20.100000000000001" customHeight="1" x14ac:dyDescent="0.2">
      <c r="A139" s="117"/>
      <c r="B139" s="117"/>
      <c r="C139" s="117"/>
      <c r="D139" s="117"/>
      <c r="E139" s="107">
        <f>SUM(E138+D139-C139)</f>
        <v>1143.5</v>
      </c>
    </row>
    <row r="140" spans="1:5" x14ac:dyDescent="0.2">
      <c r="B140"/>
    </row>
  </sheetData>
  <mergeCells count="3">
    <mergeCell ref="A1:E1"/>
    <mergeCell ref="A2:A3"/>
    <mergeCell ref="B2:B3"/>
  </mergeCells>
  <conditionalFormatting sqref="A118:D139">
    <cfRule type="cellIs" dxfId="34" priority="20" operator="equal">
      <formula>0</formula>
    </cfRule>
  </conditionalFormatting>
  <conditionalFormatting sqref="E5:E45 A51:E51 C46:E50 A63:E63 C52:E62 A66:E66 C64:E65 A68:E117 C67:E67">
    <cfRule type="expression" dxfId="33" priority="19">
      <formula>COUNT($A5:$E129)</formula>
    </cfRule>
  </conditionalFormatting>
  <conditionalFormatting sqref="A5:D37 C38:D45 A38:B46">
    <cfRule type="expression" dxfId="32" priority="18">
      <formula>COUNT($A5:$E129)</formula>
    </cfRule>
  </conditionalFormatting>
  <conditionalFormatting sqref="A47:B47 A49:B49">
    <cfRule type="expression" dxfId="31" priority="17">
      <formula>COUNT($A47:$E171)</formula>
    </cfRule>
  </conditionalFormatting>
  <conditionalFormatting sqref="A53:B53">
    <cfRule type="expression" dxfId="30" priority="15">
      <formula>COUNT($A53:$E177)</formula>
    </cfRule>
  </conditionalFormatting>
  <conditionalFormatting sqref="A58:B58">
    <cfRule type="expression" dxfId="29" priority="14">
      <formula>COUNT($A58:$E182)</formula>
    </cfRule>
  </conditionalFormatting>
  <conditionalFormatting sqref="A64:B64">
    <cfRule type="expression" dxfId="28" priority="10">
      <formula>COUNT($A64:$E188)</formula>
    </cfRule>
  </conditionalFormatting>
  <conditionalFormatting sqref="A65:B65">
    <cfRule type="expression" dxfId="27" priority="9">
      <formula>COUNT($A65:$E189)</formula>
    </cfRule>
  </conditionalFormatting>
  <conditionalFormatting sqref="A67:B67">
    <cfRule type="expression" dxfId="26" priority="8">
      <formula>COUNT($A67:$E191)</formula>
    </cfRule>
  </conditionalFormatting>
  <conditionalFormatting sqref="A48:B48">
    <cfRule type="expression" dxfId="25" priority="7">
      <formula>COUNT($A48:$E172)</formula>
    </cfRule>
  </conditionalFormatting>
  <conditionalFormatting sqref="A50:B50">
    <cfRule type="expression" dxfId="24" priority="6">
      <formula>COUNT($A50:$E174)</formula>
    </cfRule>
  </conditionalFormatting>
  <conditionalFormatting sqref="A52:B52">
    <cfRule type="expression" dxfId="23" priority="5">
      <formula>COUNT($A52:$E176)</formula>
    </cfRule>
  </conditionalFormatting>
  <conditionalFormatting sqref="A54:B54">
    <cfRule type="expression" dxfId="22" priority="4">
      <formula>COUNT($A54:$E178)</formula>
    </cfRule>
  </conditionalFormatting>
  <conditionalFormatting sqref="A55:B57">
    <cfRule type="expression" dxfId="21" priority="3">
      <formula>COUNT($A55:$E179)</formula>
    </cfRule>
  </conditionalFormatting>
  <conditionalFormatting sqref="A59:B62">
    <cfRule type="expression" dxfId="20" priority="2">
      <formula>COUNT($A59:$E183)</formula>
    </cfRule>
  </conditionalFormatting>
  <conditionalFormatting sqref="E118:E139">
    <cfRule type="expression" dxfId="19" priority="1">
      <formula>COUNT($A118:$E242)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" operator="containsText" id="{A3324B45-FC12-426E-9CD6-9001B5F6F6EF}">
            <xm:f>NOT(ISERROR(SEARCH("-",B2)))</xm:f>
            <xm:f>"-"</xm:f>
            <x14:dxf>
              <fill>
                <patternFill>
                  <bgColor rgb="FFFF0000"/>
                </patternFill>
              </fill>
            </x14:dxf>
          </x14:cfRule>
          <xm:sqref>B2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51"/>
  <dimension ref="A1:G144"/>
  <sheetViews>
    <sheetView zoomScaleNormal="100" workbookViewId="0">
      <pane ySplit="4" topLeftCell="A5" activePane="bottomLeft" state="frozen"/>
      <selection pane="bottomLeft" sqref="A1:E1"/>
    </sheetView>
  </sheetViews>
  <sheetFormatPr baseColWidth="10" defaultRowHeight="15" x14ac:dyDescent="0.2"/>
  <cols>
    <col min="1" max="1" width="47.77734375" customWidth="1"/>
    <col min="2" max="2" width="20.77734375" customWidth="1"/>
    <col min="3" max="5" width="12.77734375" customWidth="1"/>
    <col min="7" max="10" width="12.77734375" customWidth="1"/>
  </cols>
  <sheetData>
    <row r="1" spans="1:7" ht="24.95" customHeight="1" thickBot="1" x14ac:dyDescent="0.25">
      <c r="A1" s="187" t="s">
        <v>124</v>
      </c>
      <c r="B1" s="188"/>
      <c r="C1" s="188"/>
      <c r="D1" s="188"/>
      <c r="E1" s="189"/>
    </row>
    <row r="2" spans="1:7" ht="24.95" customHeight="1" thickBot="1" x14ac:dyDescent="0.25">
      <c r="A2" s="190" t="str">
        <f>"Mois de : "</f>
        <v xml:space="preserve">Mois de : </v>
      </c>
      <c r="B2" s="192" t="s">
        <v>233</v>
      </c>
      <c r="C2" s="44" t="s">
        <v>122</v>
      </c>
      <c r="D2" s="44" t="s">
        <v>123</v>
      </c>
      <c r="E2" s="44" t="s">
        <v>3</v>
      </c>
    </row>
    <row r="3" spans="1:7" ht="24.95" customHeight="1" thickBot="1" x14ac:dyDescent="0.25">
      <c r="A3" s="191"/>
      <c r="B3" s="193"/>
      <c r="C3" s="45">
        <f>SUM(Debits_Fevrier)</f>
        <v>1201.5</v>
      </c>
      <c r="D3" s="45">
        <f>SUM(Credits_Fevrier)</f>
        <v>1500</v>
      </c>
      <c r="E3" s="45">
        <f>SUM($D$3-$C$3)</f>
        <v>298.5</v>
      </c>
    </row>
    <row r="4" spans="1:7" ht="24.95" customHeight="1" thickBot="1" x14ac:dyDescent="0.25">
      <c r="A4" s="104" t="s">
        <v>118</v>
      </c>
      <c r="B4" s="105" t="s">
        <v>121</v>
      </c>
      <c r="C4" s="75" t="s">
        <v>1</v>
      </c>
      <c r="D4" s="75" t="s">
        <v>2</v>
      </c>
      <c r="E4" s="75" t="s">
        <v>3</v>
      </c>
    </row>
    <row r="5" spans="1:7" ht="20.100000000000001" customHeight="1" x14ac:dyDescent="0.2">
      <c r="A5" s="107" t="s">
        <v>223</v>
      </c>
      <c r="B5" s="107" t="s">
        <v>242</v>
      </c>
      <c r="C5" s="107"/>
      <c r="D5" s="107">
        <v>1500</v>
      </c>
      <c r="E5" s="107">
        <f>SUM($D$5-$C$5)</f>
        <v>1500</v>
      </c>
    </row>
    <row r="6" spans="1:7" ht="20.100000000000001" customHeight="1" thickBot="1" x14ac:dyDescent="0.25">
      <c r="A6" s="107" t="s">
        <v>26</v>
      </c>
      <c r="B6" s="107" t="s">
        <v>234</v>
      </c>
      <c r="C6" s="107">
        <v>850</v>
      </c>
      <c r="D6" s="107"/>
      <c r="E6" s="107">
        <f>SUM($E$5+$D$6-$C$6)</f>
        <v>650</v>
      </c>
    </row>
    <row r="7" spans="1:7" ht="20.100000000000001" customHeight="1" thickBot="1" x14ac:dyDescent="0.25">
      <c r="A7" s="107" t="s">
        <v>30</v>
      </c>
      <c r="B7" s="107" t="s">
        <v>239</v>
      </c>
      <c r="C7" s="107">
        <v>200</v>
      </c>
      <c r="D7" s="107"/>
      <c r="E7" s="107">
        <f>SUM($E$6+$D$7-$C$7)</f>
        <v>450</v>
      </c>
      <c r="F7" s="109" t="s">
        <v>49</v>
      </c>
    </row>
    <row r="8" spans="1:7" ht="20.100000000000001" customHeight="1" x14ac:dyDescent="0.2">
      <c r="A8" s="107" t="s">
        <v>131</v>
      </c>
      <c r="B8" s="107" t="s">
        <v>234</v>
      </c>
      <c r="C8" s="107">
        <v>26.5</v>
      </c>
      <c r="D8" s="107"/>
      <c r="E8" s="107">
        <f>SUM($E$7+$D$8-$C$8)</f>
        <v>423.5</v>
      </c>
    </row>
    <row r="9" spans="1:7" ht="20.100000000000001" customHeight="1" x14ac:dyDescent="0.2">
      <c r="A9" s="107" t="s">
        <v>216</v>
      </c>
      <c r="B9" s="107" t="s">
        <v>238</v>
      </c>
      <c r="C9" s="107">
        <v>125</v>
      </c>
      <c r="D9" s="107"/>
      <c r="E9" s="107">
        <f>SUM($E$8+$D$9-$C$9)</f>
        <v>298.5</v>
      </c>
      <c r="G9" s="136"/>
    </row>
    <row r="10" spans="1:7" ht="20.100000000000001" customHeight="1" thickBot="1" x14ac:dyDescent="0.25">
      <c r="A10" s="107"/>
      <c r="B10" s="107"/>
      <c r="C10" s="107"/>
      <c r="D10" s="107"/>
      <c r="E10" s="107">
        <f>SUM($E$9+$D$10-$C$10)</f>
        <v>298.5</v>
      </c>
    </row>
    <row r="11" spans="1:7" ht="20.100000000000001" customHeight="1" thickBot="1" x14ac:dyDescent="0.25">
      <c r="A11" s="107"/>
      <c r="B11" s="107"/>
      <c r="C11" s="107"/>
      <c r="D11" s="107"/>
      <c r="E11" s="107">
        <f>SUM($E$10+$D$11-$C$11)</f>
        <v>298.5</v>
      </c>
      <c r="F11" s="108" t="s">
        <v>42</v>
      </c>
    </row>
    <row r="12" spans="1:7" ht="20.100000000000001" customHeight="1" x14ac:dyDescent="0.2">
      <c r="A12" s="107"/>
      <c r="B12" s="107"/>
      <c r="C12" s="107"/>
      <c r="D12" s="107"/>
      <c r="E12" s="107">
        <f>SUM($E$11+$D$12-$C$12)</f>
        <v>298.5</v>
      </c>
    </row>
    <row r="13" spans="1:7" ht="20.100000000000001" customHeight="1" x14ac:dyDescent="0.2">
      <c r="A13" s="107"/>
      <c r="B13" s="107"/>
      <c r="C13" s="107"/>
      <c r="D13" s="107"/>
      <c r="E13" s="107">
        <f>SUM($E$12+$D$13-$C$13)</f>
        <v>298.5</v>
      </c>
    </row>
    <row r="14" spans="1:7" ht="20.100000000000001" customHeight="1" thickBot="1" x14ac:dyDescent="0.25">
      <c r="A14" s="107"/>
      <c r="B14" s="107"/>
      <c r="C14" s="107"/>
      <c r="D14" s="107"/>
      <c r="E14" s="107">
        <f>SUM($E$13+$D$14-$C$14)</f>
        <v>298.5</v>
      </c>
    </row>
    <row r="15" spans="1:7" ht="20.100000000000001" customHeight="1" thickBot="1" x14ac:dyDescent="0.25">
      <c r="A15" s="107"/>
      <c r="B15" s="107"/>
      <c r="C15" s="107"/>
      <c r="D15" s="107"/>
      <c r="E15" s="107">
        <f>SUM($E$14+$D$15-$C$15)</f>
        <v>298.5</v>
      </c>
      <c r="F15" s="108" t="s">
        <v>4</v>
      </c>
    </row>
    <row r="16" spans="1:7" ht="20.100000000000001" customHeight="1" x14ac:dyDescent="0.2">
      <c r="A16" s="107"/>
      <c r="B16" s="107"/>
      <c r="C16" s="107"/>
      <c r="D16" s="107"/>
      <c r="E16" s="107">
        <f>SUM($E$15+$D$16-$C$16)</f>
        <v>298.5</v>
      </c>
    </row>
    <row r="17" spans="1:7" ht="20.100000000000001" customHeight="1" x14ac:dyDescent="0.2">
      <c r="A17" s="107"/>
      <c r="B17" s="107"/>
      <c r="C17" s="107"/>
      <c r="D17" s="107"/>
      <c r="E17" s="107">
        <f>SUM($E$16+$D$17-$C$17)</f>
        <v>298.5</v>
      </c>
      <c r="G17" t="s">
        <v>0</v>
      </c>
    </row>
    <row r="18" spans="1:7" ht="20.100000000000001" customHeight="1" thickBot="1" x14ac:dyDescent="0.25">
      <c r="A18" s="107"/>
      <c r="B18" s="107"/>
      <c r="C18" s="107"/>
      <c r="D18" s="107"/>
      <c r="E18" s="107">
        <f>SUM($E$17+$D$18-$C$18)</f>
        <v>298.5</v>
      </c>
    </row>
    <row r="19" spans="1:7" ht="20.100000000000001" customHeight="1" thickBot="1" x14ac:dyDescent="0.25">
      <c r="A19" s="107"/>
      <c r="B19" s="107"/>
      <c r="C19" s="107"/>
      <c r="D19" s="107"/>
      <c r="E19" s="107">
        <f>SUM($E$18+$D$19-$C$19)</f>
        <v>298.5</v>
      </c>
      <c r="F19" s="108" t="s">
        <v>120</v>
      </c>
    </row>
    <row r="20" spans="1:7" ht="20.100000000000001" customHeight="1" x14ac:dyDescent="0.2">
      <c r="A20" s="107"/>
      <c r="B20" s="107"/>
      <c r="C20" s="107"/>
      <c r="D20" s="107"/>
      <c r="E20" s="107">
        <f>SUM($E$19+$D$20-$C$20)</f>
        <v>298.5</v>
      </c>
    </row>
    <row r="21" spans="1:7" ht="20.100000000000001" customHeight="1" x14ac:dyDescent="0.2">
      <c r="A21" s="107"/>
      <c r="B21" s="107"/>
      <c r="C21" s="107"/>
      <c r="D21" s="107"/>
      <c r="E21" s="107">
        <f>SUM($E$20+$D$21-$C$21)</f>
        <v>298.5</v>
      </c>
    </row>
    <row r="22" spans="1:7" ht="20.100000000000001" customHeight="1" x14ac:dyDescent="0.2">
      <c r="A22" s="107"/>
      <c r="B22" s="107"/>
      <c r="C22" s="107"/>
      <c r="D22" s="107"/>
      <c r="E22" s="107">
        <f>SUM($E$21+$D$22-$C$22)</f>
        <v>298.5</v>
      </c>
    </row>
    <row r="23" spans="1:7" ht="20.100000000000001" customHeight="1" x14ac:dyDescent="0.2">
      <c r="A23" s="107"/>
      <c r="B23" s="107"/>
      <c r="C23" s="107"/>
      <c r="D23" s="107"/>
      <c r="E23" s="107">
        <f>SUM($E$22+$D$23-$C$23)</f>
        <v>298.5</v>
      </c>
    </row>
    <row r="24" spans="1:7" ht="20.100000000000001" customHeight="1" x14ac:dyDescent="0.2">
      <c r="A24" s="107"/>
      <c r="B24" s="107"/>
      <c r="C24" s="107"/>
      <c r="D24" s="107"/>
      <c r="E24" s="107">
        <f>SUM($E$23+$D$24-$C$24)</f>
        <v>298.5</v>
      </c>
    </row>
    <row r="25" spans="1:7" ht="20.100000000000001" customHeight="1" x14ac:dyDescent="0.2">
      <c r="A25" s="107"/>
      <c r="B25" s="107"/>
      <c r="C25" s="107"/>
      <c r="D25" s="107"/>
      <c r="E25" s="107">
        <f>SUM($E$24+$D$25-$C$25)</f>
        <v>298.5</v>
      </c>
    </row>
    <row r="26" spans="1:7" ht="20.100000000000001" customHeight="1" x14ac:dyDescent="0.2">
      <c r="A26" s="107"/>
      <c r="B26" s="107"/>
      <c r="C26" s="107"/>
      <c r="D26" s="107"/>
      <c r="E26" s="107">
        <f t="shared" ref="E26:E70" si="0">SUM(E25+D26-C26)</f>
        <v>298.5</v>
      </c>
    </row>
    <row r="27" spans="1:7" ht="17.25" customHeight="1" x14ac:dyDescent="0.2">
      <c r="A27" s="107"/>
      <c r="B27" s="107"/>
      <c r="C27" s="107"/>
      <c r="D27" s="107"/>
      <c r="E27" s="107">
        <f>SUM($E$26+$D$27-$C$27)</f>
        <v>298.5</v>
      </c>
    </row>
    <row r="28" spans="1:7" ht="20.100000000000001" customHeight="1" x14ac:dyDescent="0.2">
      <c r="A28" s="107"/>
      <c r="B28" s="107"/>
      <c r="C28" s="107"/>
      <c r="D28" s="107"/>
      <c r="E28" s="107">
        <f t="shared" si="0"/>
        <v>298.5</v>
      </c>
    </row>
    <row r="29" spans="1:7" ht="20.100000000000001" customHeight="1" x14ac:dyDescent="0.2">
      <c r="A29" s="107"/>
      <c r="B29" s="107"/>
      <c r="C29" s="107"/>
      <c r="D29" s="107"/>
      <c r="E29" s="107">
        <f>SUM($E$28+$D$29-$C$29)</f>
        <v>298.5</v>
      </c>
    </row>
    <row r="30" spans="1:7" ht="20.100000000000001" customHeight="1" x14ac:dyDescent="0.2">
      <c r="A30" s="107"/>
      <c r="B30" s="107"/>
      <c r="C30" s="107"/>
      <c r="D30" s="107"/>
      <c r="E30" s="107">
        <f>SUM($E$29+$D$30-$C$30)</f>
        <v>298.5</v>
      </c>
    </row>
    <row r="31" spans="1:7" ht="20.100000000000001" customHeight="1" x14ac:dyDescent="0.2">
      <c r="A31" s="107"/>
      <c r="B31" s="107"/>
      <c r="C31" s="107"/>
      <c r="D31" s="107"/>
      <c r="E31" s="107">
        <f>SUM($E$30+$D$31-$C$31)</f>
        <v>298.5</v>
      </c>
    </row>
    <row r="32" spans="1:7" ht="20.100000000000001" customHeight="1" x14ac:dyDescent="0.2">
      <c r="A32" s="107"/>
      <c r="B32" s="107"/>
      <c r="C32" s="107"/>
      <c r="D32" s="107"/>
      <c r="E32" s="107">
        <f>SUM($E$31+$D$32-$C$32)</f>
        <v>298.5</v>
      </c>
    </row>
    <row r="33" spans="1:5" ht="20.100000000000001" customHeight="1" x14ac:dyDescent="0.2">
      <c r="A33" s="107"/>
      <c r="B33" s="107"/>
      <c r="C33" s="107"/>
      <c r="D33" s="107"/>
      <c r="E33" s="107">
        <f>SUM($E$32+$D$33-$C$33)</f>
        <v>298.5</v>
      </c>
    </row>
    <row r="34" spans="1:5" ht="20.100000000000001" customHeight="1" x14ac:dyDescent="0.2">
      <c r="A34" s="107"/>
      <c r="B34" s="107"/>
      <c r="C34" s="107"/>
      <c r="D34" s="107"/>
      <c r="E34" s="107">
        <f t="shared" si="0"/>
        <v>298.5</v>
      </c>
    </row>
    <row r="35" spans="1:5" ht="20.100000000000001" customHeight="1" x14ac:dyDescent="0.2">
      <c r="A35" s="107"/>
      <c r="B35" s="107"/>
      <c r="C35" s="107"/>
      <c r="D35" s="107"/>
      <c r="E35" s="107">
        <f t="shared" si="0"/>
        <v>298.5</v>
      </c>
    </row>
    <row r="36" spans="1:5" ht="20.100000000000001" customHeight="1" x14ac:dyDescent="0.2">
      <c r="A36" s="107"/>
      <c r="B36" s="107"/>
      <c r="C36" s="107"/>
      <c r="D36" s="107"/>
      <c r="E36" s="107">
        <f t="shared" si="0"/>
        <v>298.5</v>
      </c>
    </row>
    <row r="37" spans="1:5" ht="20.100000000000001" customHeight="1" x14ac:dyDescent="0.2">
      <c r="A37" s="107"/>
      <c r="B37" s="107"/>
      <c r="C37" s="107"/>
      <c r="D37" s="107"/>
      <c r="E37" s="107">
        <f>SUM($E$36+$D$37-$C$37)</f>
        <v>298.5</v>
      </c>
    </row>
    <row r="38" spans="1:5" ht="20.100000000000001" customHeight="1" x14ac:dyDescent="0.2">
      <c r="A38" s="107"/>
      <c r="B38" s="107"/>
      <c r="C38" s="107"/>
      <c r="D38" s="107"/>
      <c r="E38" s="107">
        <f>SUM($E$37+$D$38-$C$38)</f>
        <v>298.5</v>
      </c>
    </row>
    <row r="39" spans="1:5" ht="20.100000000000001" customHeight="1" x14ac:dyDescent="0.2">
      <c r="A39" s="107"/>
      <c r="B39" s="107"/>
      <c r="C39" s="107"/>
      <c r="D39" s="107"/>
      <c r="E39" s="107">
        <f>SUM($E$38+$D$39-$C$39)</f>
        <v>298.5</v>
      </c>
    </row>
    <row r="40" spans="1:5" ht="20.100000000000001" customHeight="1" x14ac:dyDescent="0.2">
      <c r="A40" s="107"/>
      <c r="B40" s="107"/>
      <c r="C40" s="107"/>
      <c r="D40" s="107"/>
      <c r="E40" s="107">
        <f t="shared" si="0"/>
        <v>298.5</v>
      </c>
    </row>
    <row r="41" spans="1:5" ht="20.100000000000001" customHeight="1" x14ac:dyDescent="0.2">
      <c r="A41" s="107"/>
      <c r="B41" s="107"/>
      <c r="C41" s="107"/>
      <c r="D41" s="107"/>
      <c r="E41" s="107">
        <f t="shared" si="0"/>
        <v>298.5</v>
      </c>
    </row>
    <row r="42" spans="1:5" ht="20.100000000000001" customHeight="1" x14ac:dyDescent="0.2">
      <c r="A42" s="107"/>
      <c r="B42" s="107"/>
      <c r="C42" s="107"/>
      <c r="D42" s="107"/>
      <c r="E42" s="107">
        <f>SUM($E$41+$D$42-$C$42)</f>
        <v>298.5</v>
      </c>
    </row>
    <row r="43" spans="1:5" ht="20.100000000000001" customHeight="1" x14ac:dyDescent="0.2">
      <c r="A43" s="107"/>
      <c r="B43" s="107"/>
      <c r="C43" s="107"/>
      <c r="D43" s="107"/>
      <c r="E43" s="107">
        <f t="shared" si="0"/>
        <v>298.5</v>
      </c>
    </row>
    <row r="44" spans="1:5" ht="20.100000000000001" customHeight="1" x14ac:dyDescent="0.2">
      <c r="A44" s="107"/>
      <c r="B44" s="107"/>
      <c r="C44" s="107"/>
      <c r="D44" s="107"/>
      <c r="E44" s="107">
        <f>SUM($E$43+$D$44-$C$44)</f>
        <v>298.5</v>
      </c>
    </row>
    <row r="45" spans="1:5" ht="20.100000000000001" customHeight="1" x14ac:dyDescent="0.2">
      <c r="A45" s="107"/>
      <c r="B45" s="107"/>
      <c r="C45" s="107"/>
      <c r="D45" s="107"/>
      <c r="E45" s="107">
        <f>SUM($E$44+$D$45-$C$45)</f>
        <v>298.5</v>
      </c>
    </row>
    <row r="46" spans="1:5" ht="20.100000000000001" customHeight="1" x14ac:dyDescent="0.2">
      <c r="A46" s="107"/>
      <c r="B46" s="107"/>
      <c r="C46" s="107"/>
      <c r="D46" s="107"/>
      <c r="E46" s="107">
        <f>SUM($E$45+$D$46-$C$46)</f>
        <v>298.5</v>
      </c>
    </row>
    <row r="47" spans="1:5" ht="20.100000000000001" customHeight="1" x14ac:dyDescent="0.2">
      <c r="A47" s="107"/>
      <c r="B47" s="107"/>
      <c r="C47" s="107"/>
      <c r="D47" s="107"/>
      <c r="E47" s="107">
        <f t="shared" si="0"/>
        <v>298.5</v>
      </c>
    </row>
    <row r="48" spans="1:5" ht="20.100000000000001" customHeight="1" x14ac:dyDescent="0.2">
      <c r="A48" s="107"/>
      <c r="B48" s="107"/>
      <c r="C48" s="107"/>
      <c r="D48" s="107"/>
      <c r="E48" s="107">
        <f t="shared" si="0"/>
        <v>298.5</v>
      </c>
    </row>
    <row r="49" spans="1:6" ht="20.100000000000001" customHeight="1" x14ac:dyDescent="0.2">
      <c r="A49" s="107"/>
      <c r="B49" s="107"/>
      <c r="C49" s="107"/>
      <c r="D49" s="107"/>
      <c r="E49" s="107">
        <f t="shared" si="0"/>
        <v>298.5</v>
      </c>
    </row>
    <row r="50" spans="1:6" ht="20.100000000000001" customHeight="1" x14ac:dyDescent="0.2">
      <c r="A50" s="107"/>
      <c r="B50" s="107"/>
      <c r="C50" s="107"/>
      <c r="D50" s="107"/>
      <c r="E50" s="107">
        <f>SUM($E$49+$D$50-$C$50)</f>
        <v>298.5</v>
      </c>
    </row>
    <row r="51" spans="1:6" ht="20.100000000000001" customHeight="1" x14ac:dyDescent="0.2">
      <c r="A51" s="107"/>
      <c r="B51" s="107"/>
      <c r="C51" s="107"/>
      <c r="D51" s="107"/>
      <c r="E51" s="107">
        <f t="shared" si="0"/>
        <v>298.5</v>
      </c>
    </row>
    <row r="52" spans="1:6" ht="20.100000000000001" customHeight="1" x14ac:dyDescent="0.2">
      <c r="A52" s="107"/>
      <c r="B52" s="107"/>
      <c r="C52" s="107"/>
      <c r="D52" s="107"/>
      <c r="E52" s="107">
        <f t="shared" si="0"/>
        <v>298.5</v>
      </c>
    </row>
    <row r="53" spans="1:6" ht="20.100000000000001" customHeight="1" x14ac:dyDescent="0.2">
      <c r="A53" s="107"/>
      <c r="B53" s="107"/>
      <c r="C53" s="107"/>
      <c r="D53" s="107"/>
      <c r="E53" s="107">
        <f>SUM($E$52+$D$53-$C$53)</f>
        <v>298.5</v>
      </c>
      <c r="F53" t="s">
        <v>0</v>
      </c>
    </row>
    <row r="54" spans="1:6" ht="20.100000000000001" customHeight="1" x14ac:dyDescent="0.2">
      <c r="A54" s="107"/>
      <c r="B54" s="107"/>
      <c r="C54" s="107"/>
      <c r="D54" s="107"/>
      <c r="E54" s="107">
        <f>SUM($E$53+$D$54-$C$54)</f>
        <v>298.5</v>
      </c>
    </row>
    <row r="55" spans="1:6" ht="20.100000000000001" customHeight="1" x14ac:dyDescent="0.2">
      <c r="A55" s="107"/>
      <c r="B55" s="107"/>
      <c r="C55" s="107"/>
      <c r="D55" s="107"/>
      <c r="E55" s="107">
        <f>SUM($E$54+$D$55-$C$55)</f>
        <v>298.5</v>
      </c>
    </row>
    <row r="56" spans="1:6" ht="20.100000000000001" customHeight="1" x14ac:dyDescent="0.2">
      <c r="A56" s="107"/>
      <c r="B56" s="107"/>
      <c r="C56" s="107"/>
      <c r="D56" s="107"/>
      <c r="E56" s="107">
        <f t="shared" si="0"/>
        <v>298.5</v>
      </c>
    </row>
    <row r="57" spans="1:6" ht="20.100000000000001" customHeight="1" x14ac:dyDescent="0.2">
      <c r="A57" s="107"/>
      <c r="B57" s="107"/>
      <c r="C57" s="107"/>
      <c r="D57" s="107"/>
      <c r="E57" s="107">
        <f t="shared" si="0"/>
        <v>298.5</v>
      </c>
    </row>
    <row r="58" spans="1:6" ht="20.100000000000001" customHeight="1" x14ac:dyDescent="0.2">
      <c r="A58" s="107"/>
      <c r="B58" s="107"/>
      <c r="C58" s="107"/>
      <c r="D58" s="107"/>
      <c r="E58" s="107">
        <f>SUM($E$57+$D$58-$C$58)</f>
        <v>298.5</v>
      </c>
    </row>
    <row r="59" spans="1:6" ht="20.100000000000001" customHeight="1" x14ac:dyDescent="0.2">
      <c r="A59" s="107"/>
      <c r="B59" s="107"/>
      <c r="C59" s="107"/>
      <c r="D59" s="107"/>
      <c r="E59" s="107">
        <f t="shared" si="0"/>
        <v>298.5</v>
      </c>
    </row>
    <row r="60" spans="1:6" ht="20.100000000000001" customHeight="1" x14ac:dyDescent="0.2">
      <c r="A60" s="107"/>
      <c r="B60" s="107"/>
      <c r="C60" s="107"/>
      <c r="D60" s="107"/>
      <c r="E60" s="107">
        <f t="shared" si="0"/>
        <v>298.5</v>
      </c>
    </row>
    <row r="61" spans="1:6" ht="20.100000000000001" customHeight="1" x14ac:dyDescent="0.2">
      <c r="A61" s="107"/>
      <c r="B61" s="107"/>
      <c r="C61" s="107"/>
      <c r="D61" s="107"/>
      <c r="E61" s="107">
        <f t="shared" si="0"/>
        <v>298.5</v>
      </c>
    </row>
    <row r="62" spans="1:6" ht="20.100000000000001" customHeight="1" x14ac:dyDescent="0.2">
      <c r="A62" s="107"/>
      <c r="B62" s="107"/>
      <c r="C62" s="107"/>
      <c r="D62" s="107"/>
      <c r="E62" s="107">
        <f t="shared" si="0"/>
        <v>298.5</v>
      </c>
    </row>
    <row r="63" spans="1:6" ht="20.100000000000001" customHeight="1" x14ac:dyDescent="0.2">
      <c r="A63" s="107"/>
      <c r="B63" s="107"/>
      <c r="C63" s="107"/>
      <c r="D63" s="107"/>
      <c r="E63" s="107">
        <f t="shared" si="0"/>
        <v>298.5</v>
      </c>
    </row>
    <row r="64" spans="1:6" ht="20.100000000000001" customHeight="1" x14ac:dyDescent="0.2">
      <c r="A64" s="107"/>
      <c r="B64" s="107"/>
      <c r="C64" s="107"/>
      <c r="D64" s="107"/>
      <c r="E64" s="107">
        <f>SUM($E$63+$D$64-$C$64)</f>
        <v>298.5</v>
      </c>
    </row>
    <row r="65" spans="1:5" ht="20.100000000000001" customHeight="1" x14ac:dyDescent="0.2">
      <c r="A65" s="107"/>
      <c r="B65" s="107"/>
      <c r="C65" s="107"/>
      <c r="D65" s="107"/>
      <c r="E65" s="107">
        <f t="shared" si="0"/>
        <v>298.5</v>
      </c>
    </row>
    <row r="66" spans="1:5" ht="20.100000000000001" customHeight="1" x14ac:dyDescent="0.2">
      <c r="A66" s="107"/>
      <c r="B66" s="107"/>
      <c r="C66" s="107"/>
      <c r="D66" s="107"/>
      <c r="E66" s="107">
        <f>SUM($E$65+$D$66-$C$66)</f>
        <v>298.5</v>
      </c>
    </row>
    <row r="67" spans="1:5" ht="20.100000000000001" customHeight="1" x14ac:dyDescent="0.2">
      <c r="A67" s="107"/>
      <c r="B67" s="107"/>
      <c r="C67" s="107"/>
      <c r="D67" s="107"/>
      <c r="E67" s="107">
        <f>SUM($E$66+$D$67-$C$67)</f>
        <v>298.5</v>
      </c>
    </row>
    <row r="68" spans="1:5" ht="20.100000000000001" customHeight="1" x14ac:dyDescent="0.2">
      <c r="A68" s="107"/>
      <c r="B68" s="107"/>
      <c r="C68" s="107"/>
      <c r="D68" s="107"/>
      <c r="E68" s="107">
        <f t="shared" si="0"/>
        <v>298.5</v>
      </c>
    </row>
    <row r="69" spans="1:5" ht="20.100000000000001" customHeight="1" x14ac:dyDescent="0.2">
      <c r="A69" s="107"/>
      <c r="B69" s="107"/>
      <c r="C69" s="107"/>
      <c r="D69" s="107"/>
      <c r="E69" s="107">
        <f>SUM($E$68+$D$69-$C$69)</f>
        <v>298.5</v>
      </c>
    </row>
    <row r="70" spans="1:5" ht="20.100000000000001" customHeight="1" x14ac:dyDescent="0.2">
      <c r="A70" s="107"/>
      <c r="B70" s="107"/>
      <c r="C70" s="107"/>
      <c r="D70" s="107"/>
      <c r="E70" s="107">
        <f t="shared" si="0"/>
        <v>298.5</v>
      </c>
    </row>
    <row r="71" spans="1:5" ht="20.100000000000001" customHeight="1" x14ac:dyDescent="0.2">
      <c r="A71" s="107"/>
      <c r="B71" s="107"/>
      <c r="C71" s="107"/>
      <c r="D71" s="107"/>
      <c r="E71" s="107">
        <f t="shared" ref="E71:E134" si="1">SUM(E70+D71-C71)</f>
        <v>298.5</v>
      </c>
    </row>
    <row r="72" spans="1:5" ht="20.100000000000001" customHeight="1" x14ac:dyDescent="0.2">
      <c r="A72" s="107"/>
      <c r="B72" s="107"/>
      <c r="C72" s="107"/>
      <c r="D72" s="107"/>
      <c r="E72" s="107">
        <f t="shared" si="1"/>
        <v>298.5</v>
      </c>
    </row>
    <row r="73" spans="1:5" ht="20.100000000000001" customHeight="1" x14ac:dyDescent="0.2">
      <c r="A73" s="107"/>
      <c r="B73" s="107"/>
      <c r="C73" s="107"/>
      <c r="D73" s="107"/>
      <c r="E73" s="107">
        <f t="shared" si="1"/>
        <v>298.5</v>
      </c>
    </row>
    <row r="74" spans="1:5" ht="20.100000000000001" customHeight="1" x14ac:dyDescent="0.2">
      <c r="A74" s="107"/>
      <c r="B74" s="107"/>
      <c r="C74" s="107"/>
      <c r="D74" s="107"/>
      <c r="E74" s="107">
        <f>SUM($E$73+$D$74-$C$74)</f>
        <v>298.5</v>
      </c>
    </row>
    <row r="75" spans="1:5" ht="20.100000000000001" customHeight="1" x14ac:dyDescent="0.2">
      <c r="A75" s="107"/>
      <c r="B75" s="107"/>
      <c r="C75" s="107"/>
      <c r="D75" s="107"/>
      <c r="E75" s="107">
        <f t="shared" si="1"/>
        <v>298.5</v>
      </c>
    </row>
    <row r="76" spans="1:5" ht="20.100000000000001" customHeight="1" x14ac:dyDescent="0.2">
      <c r="A76" s="107"/>
      <c r="B76" s="107"/>
      <c r="C76" s="107"/>
      <c r="D76" s="107"/>
      <c r="E76" s="107">
        <f t="shared" si="1"/>
        <v>298.5</v>
      </c>
    </row>
    <row r="77" spans="1:5" ht="20.100000000000001" customHeight="1" x14ac:dyDescent="0.2">
      <c r="A77" s="107"/>
      <c r="B77" s="107"/>
      <c r="C77" s="107"/>
      <c r="D77" s="107"/>
      <c r="E77" s="107">
        <f t="shared" si="1"/>
        <v>298.5</v>
      </c>
    </row>
    <row r="78" spans="1:5" ht="20.100000000000001" customHeight="1" x14ac:dyDescent="0.2">
      <c r="A78" s="107"/>
      <c r="B78" s="107"/>
      <c r="C78" s="107"/>
      <c r="D78" s="107"/>
      <c r="E78" s="107">
        <f t="shared" si="1"/>
        <v>298.5</v>
      </c>
    </row>
    <row r="79" spans="1:5" ht="20.100000000000001" customHeight="1" x14ac:dyDescent="0.2">
      <c r="A79" s="107"/>
      <c r="B79" s="107"/>
      <c r="C79" s="107"/>
      <c r="D79" s="107"/>
      <c r="E79" s="107">
        <f t="shared" si="1"/>
        <v>298.5</v>
      </c>
    </row>
    <row r="80" spans="1:5" ht="20.100000000000001" customHeight="1" x14ac:dyDescent="0.2">
      <c r="A80" s="107"/>
      <c r="B80" s="107"/>
      <c r="C80" s="107"/>
      <c r="D80" s="107"/>
      <c r="E80" s="107">
        <f t="shared" si="1"/>
        <v>298.5</v>
      </c>
    </row>
    <row r="81" spans="1:5" ht="20.100000000000001" customHeight="1" x14ac:dyDescent="0.2">
      <c r="A81" s="107"/>
      <c r="B81" s="107"/>
      <c r="C81" s="107"/>
      <c r="D81" s="107"/>
      <c r="E81" s="107">
        <f t="shared" si="1"/>
        <v>298.5</v>
      </c>
    </row>
    <row r="82" spans="1:5" ht="20.100000000000001" customHeight="1" x14ac:dyDescent="0.2">
      <c r="A82" s="107"/>
      <c r="B82" s="107"/>
      <c r="C82" s="107"/>
      <c r="D82" s="107"/>
      <c r="E82" s="107">
        <f t="shared" si="1"/>
        <v>298.5</v>
      </c>
    </row>
    <row r="83" spans="1:5" ht="20.100000000000001" customHeight="1" x14ac:dyDescent="0.2">
      <c r="A83" s="107"/>
      <c r="B83" s="107"/>
      <c r="C83" s="107"/>
      <c r="D83" s="107"/>
      <c r="E83" s="107">
        <f t="shared" si="1"/>
        <v>298.5</v>
      </c>
    </row>
    <row r="84" spans="1:5" ht="20.100000000000001" customHeight="1" x14ac:dyDescent="0.2">
      <c r="A84" s="107"/>
      <c r="B84" s="107"/>
      <c r="C84" s="107"/>
      <c r="D84" s="107"/>
      <c r="E84" s="107">
        <f t="shared" si="1"/>
        <v>298.5</v>
      </c>
    </row>
    <row r="85" spans="1:5" ht="20.100000000000001" customHeight="1" x14ac:dyDescent="0.2">
      <c r="A85" s="107"/>
      <c r="B85" s="107"/>
      <c r="C85" s="107"/>
      <c r="D85" s="107"/>
      <c r="E85" s="107">
        <f t="shared" si="1"/>
        <v>298.5</v>
      </c>
    </row>
    <row r="86" spans="1:5" ht="20.100000000000001" customHeight="1" x14ac:dyDescent="0.2">
      <c r="A86" s="107"/>
      <c r="B86" s="107"/>
      <c r="C86" s="107"/>
      <c r="D86" s="107"/>
      <c r="E86" s="107">
        <f t="shared" si="1"/>
        <v>298.5</v>
      </c>
    </row>
    <row r="87" spans="1:5" ht="20.100000000000001" customHeight="1" x14ac:dyDescent="0.2">
      <c r="A87" s="107"/>
      <c r="B87" s="107"/>
      <c r="C87" s="107"/>
      <c r="D87" s="107"/>
      <c r="E87" s="107">
        <f t="shared" si="1"/>
        <v>298.5</v>
      </c>
    </row>
    <row r="88" spans="1:5" ht="20.100000000000001" customHeight="1" x14ac:dyDescent="0.2">
      <c r="A88" s="107"/>
      <c r="B88" s="107"/>
      <c r="C88" s="107"/>
      <c r="D88" s="107"/>
      <c r="E88" s="107">
        <f t="shared" si="1"/>
        <v>298.5</v>
      </c>
    </row>
    <row r="89" spans="1:5" ht="20.100000000000001" customHeight="1" x14ac:dyDescent="0.2">
      <c r="A89" s="107"/>
      <c r="B89" s="107"/>
      <c r="C89" s="107"/>
      <c r="D89" s="107"/>
      <c r="E89" s="107">
        <f t="shared" si="1"/>
        <v>298.5</v>
      </c>
    </row>
    <row r="90" spans="1:5" ht="20.100000000000001" customHeight="1" x14ac:dyDescent="0.2">
      <c r="A90" s="107"/>
      <c r="B90" s="107"/>
      <c r="C90" s="107"/>
      <c r="D90" s="107"/>
      <c r="E90" s="107">
        <f t="shared" si="1"/>
        <v>298.5</v>
      </c>
    </row>
    <row r="91" spans="1:5" ht="20.100000000000001" customHeight="1" x14ac:dyDescent="0.2">
      <c r="A91" s="107"/>
      <c r="B91" s="107"/>
      <c r="C91" s="107"/>
      <c r="D91" s="107"/>
      <c r="E91" s="107">
        <f t="shared" si="1"/>
        <v>298.5</v>
      </c>
    </row>
    <row r="92" spans="1:5" ht="20.100000000000001" customHeight="1" x14ac:dyDescent="0.2">
      <c r="A92" s="107"/>
      <c r="B92" s="107"/>
      <c r="C92" s="107"/>
      <c r="D92" s="107"/>
      <c r="E92" s="107">
        <f t="shared" si="1"/>
        <v>298.5</v>
      </c>
    </row>
    <row r="93" spans="1:5" ht="20.100000000000001" customHeight="1" x14ac:dyDescent="0.2">
      <c r="A93" s="107"/>
      <c r="B93" s="107"/>
      <c r="C93" s="107"/>
      <c r="D93" s="107"/>
      <c r="E93" s="107">
        <f t="shared" si="1"/>
        <v>298.5</v>
      </c>
    </row>
    <row r="94" spans="1:5" ht="20.100000000000001" customHeight="1" x14ac:dyDescent="0.2">
      <c r="A94" s="107"/>
      <c r="B94" s="107"/>
      <c r="C94" s="107"/>
      <c r="D94" s="107"/>
      <c r="E94" s="107">
        <f t="shared" si="1"/>
        <v>298.5</v>
      </c>
    </row>
    <row r="95" spans="1:5" ht="20.100000000000001" customHeight="1" x14ac:dyDescent="0.2">
      <c r="A95" s="107"/>
      <c r="B95" s="107"/>
      <c r="C95" s="107"/>
      <c r="D95" s="107"/>
      <c r="E95" s="107">
        <f t="shared" si="1"/>
        <v>298.5</v>
      </c>
    </row>
    <row r="96" spans="1:5" ht="20.100000000000001" customHeight="1" x14ac:dyDescent="0.2">
      <c r="A96" s="107"/>
      <c r="B96" s="107"/>
      <c r="C96" s="107"/>
      <c r="D96" s="107"/>
      <c r="E96" s="107">
        <f t="shared" si="1"/>
        <v>298.5</v>
      </c>
    </row>
    <row r="97" spans="1:5" ht="20.100000000000001" customHeight="1" x14ac:dyDescent="0.2">
      <c r="A97" s="107"/>
      <c r="B97" s="107"/>
      <c r="C97" s="107"/>
      <c r="D97" s="107"/>
      <c r="E97" s="107">
        <f t="shared" si="1"/>
        <v>298.5</v>
      </c>
    </row>
    <row r="98" spans="1:5" ht="20.100000000000001" customHeight="1" x14ac:dyDescent="0.2">
      <c r="A98" s="107"/>
      <c r="B98" s="107"/>
      <c r="C98" s="107"/>
      <c r="D98" s="107"/>
      <c r="E98" s="107">
        <f t="shared" si="1"/>
        <v>298.5</v>
      </c>
    </row>
    <row r="99" spans="1:5" ht="20.100000000000001" customHeight="1" x14ac:dyDescent="0.2">
      <c r="A99" s="107"/>
      <c r="B99" s="107"/>
      <c r="C99" s="107"/>
      <c r="D99" s="107"/>
      <c r="E99" s="107">
        <f t="shared" si="1"/>
        <v>298.5</v>
      </c>
    </row>
    <row r="100" spans="1:5" ht="20.100000000000001" customHeight="1" x14ac:dyDescent="0.2">
      <c r="A100" s="107"/>
      <c r="B100" s="107"/>
      <c r="C100" s="107"/>
      <c r="D100" s="107"/>
      <c r="E100" s="107">
        <f t="shared" si="1"/>
        <v>298.5</v>
      </c>
    </row>
    <row r="101" spans="1:5" ht="20.100000000000001" customHeight="1" x14ac:dyDescent="0.2">
      <c r="A101" s="107"/>
      <c r="B101" s="107"/>
      <c r="C101" s="107"/>
      <c r="D101" s="107"/>
      <c r="E101" s="107">
        <f t="shared" si="1"/>
        <v>298.5</v>
      </c>
    </row>
    <row r="102" spans="1:5" ht="20.100000000000001" customHeight="1" x14ac:dyDescent="0.2">
      <c r="A102" s="107"/>
      <c r="B102" s="107"/>
      <c r="C102" s="107"/>
      <c r="D102" s="107"/>
      <c r="E102" s="107">
        <f t="shared" si="1"/>
        <v>298.5</v>
      </c>
    </row>
    <row r="103" spans="1:5" ht="20.100000000000001" customHeight="1" x14ac:dyDescent="0.2">
      <c r="A103" s="107"/>
      <c r="B103" s="107"/>
      <c r="C103" s="107"/>
      <c r="D103" s="107"/>
      <c r="E103" s="107">
        <f t="shared" si="1"/>
        <v>298.5</v>
      </c>
    </row>
    <row r="104" spans="1:5" ht="20.100000000000001" customHeight="1" x14ac:dyDescent="0.2">
      <c r="A104" s="107"/>
      <c r="B104" s="107"/>
      <c r="C104" s="107"/>
      <c r="D104" s="107"/>
      <c r="E104" s="107">
        <f t="shared" si="1"/>
        <v>298.5</v>
      </c>
    </row>
    <row r="105" spans="1:5" ht="20.100000000000001" customHeight="1" x14ac:dyDescent="0.2">
      <c r="A105" s="107"/>
      <c r="B105" s="107"/>
      <c r="C105" s="107"/>
      <c r="D105" s="107"/>
      <c r="E105" s="107">
        <f t="shared" si="1"/>
        <v>298.5</v>
      </c>
    </row>
    <row r="106" spans="1:5" ht="20.100000000000001" customHeight="1" x14ac:dyDescent="0.2">
      <c r="A106" s="107"/>
      <c r="B106" s="107"/>
      <c r="C106" s="107"/>
      <c r="D106" s="107"/>
      <c r="E106" s="107">
        <f t="shared" si="1"/>
        <v>298.5</v>
      </c>
    </row>
    <row r="107" spans="1:5" ht="20.100000000000001" customHeight="1" x14ac:dyDescent="0.2">
      <c r="A107" s="107"/>
      <c r="B107" s="107"/>
      <c r="C107" s="107"/>
      <c r="D107" s="107"/>
      <c r="E107" s="107">
        <f t="shared" si="1"/>
        <v>298.5</v>
      </c>
    </row>
    <row r="108" spans="1:5" ht="20.100000000000001" customHeight="1" x14ac:dyDescent="0.2">
      <c r="A108" s="107"/>
      <c r="B108" s="107"/>
      <c r="C108" s="107"/>
      <c r="D108" s="107"/>
      <c r="E108" s="107">
        <f t="shared" si="1"/>
        <v>298.5</v>
      </c>
    </row>
    <row r="109" spans="1:5" ht="20.100000000000001" customHeight="1" x14ac:dyDescent="0.2">
      <c r="A109" s="107"/>
      <c r="B109" s="107"/>
      <c r="C109" s="107"/>
      <c r="D109" s="107"/>
      <c r="E109" s="107">
        <f t="shared" si="1"/>
        <v>298.5</v>
      </c>
    </row>
    <row r="110" spans="1:5" ht="20.100000000000001" customHeight="1" x14ac:dyDescent="0.2">
      <c r="A110" s="107"/>
      <c r="B110" s="107"/>
      <c r="C110" s="107"/>
      <c r="D110" s="107"/>
      <c r="E110" s="107">
        <f t="shared" si="1"/>
        <v>298.5</v>
      </c>
    </row>
    <row r="111" spans="1:5" ht="20.100000000000001" customHeight="1" x14ac:dyDescent="0.2">
      <c r="A111" s="107"/>
      <c r="B111" s="107"/>
      <c r="C111" s="107"/>
      <c r="D111" s="107"/>
      <c r="E111" s="107">
        <f t="shared" si="1"/>
        <v>298.5</v>
      </c>
    </row>
    <row r="112" spans="1:5" ht="20.100000000000001" customHeight="1" x14ac:dyDescent="0.2">
      <c r="A112" s="107"/>
      <c r="B112" s="107"/>
      <c r="C112" s="107"/>
      <c r="D112" s="107"/>
      <c r="E112" s="107">
        <f t="shared" si="1"/>
        <v>298.5</v>
      </c>
    </row>
    <row r="113" spans="1:5" ht="20.100000000000001" customHeight="1" x14ac:dyDescent="0.2">
      <c r="A113" s="107"/>
      <c r="B113" s="107"/>
      <c r="C113" s="107"/>
      <c r="D113" s="107"/>
      <c r="E113" s="107">
        <f t="shared" si="1"/>
        <v>298.5</v>
      </c>
    </row>
    <row r="114" spans="1:5" ht="20.100000000000001" customHeight="1" x14ac:dyDescent="0.2">
      <c r="A114" s="107"/>
      <c r="B114" s="107"/>
      <c r="C114" s="107"/>
      <c r="D114" s="107"/>
      <c r="E114" s="107">
        <f t="shared" si="1"/>
        <v>298.5</v>
      </c>
    </row>
    <row r="115" spans="1:5" ht="20.100000000000001" customHeight="1" x14ac:dyDescent="0.2">
      <c r="A115" s="107"/>
      <c r="B115" s="107"/>
      <c r="C115" s="107"/>
      <c r="D115" s="107"/>
      <c r="E115" s="107">
        <f t="shared" si="1"/>
        <v>298.5</v>
      </c>
    </row>
    <row r="116" spans="1:5" ht="20.100000000000001" customHeight="1" x14ac:dyDescent="0.2">
      <c r="A116" s="107"/>
      <c r="B116" s="107"/>
      <c r="C116" s="107"/>
      <c r="D116" s="107"/>
      <c r="E116" s="107">
        <f t="shared" si="1"/>
        <v>298.5</v>
      </c>
    </row>
    <row r="117" spans="1:5" ht="20.100000000000001" customHeight="1" x14ac:dyDescent="0.2">
      <c r="A117" s="107"/>
      <c r="B117" s="107"/>
      <c r="C117" s="107"/>
      <c r="D117" s="107"/>
      <c r="E117" s="107">
        <f t="shared" si="1"/>
        <v>298.5</v>
      </c>
    </row>
    <row r="118" spans="1:5" ht="20.100000000000001" customHeight="1" x14ac:dyDescent="0.2">
      <c r="A118" s="117"/>
      <c r="B118" s="117"/>
      <c r="C118" s="117"/>
      <c r="D118" s="117"/>
      <c r="E118" s="107">
        <f t="shared" si="1"/>
        <v>298.5</v>
      </c>
    </row>
    <row r="119" spans="1:5" ht="20.100000000000001" customHeight="1" x14ac:dyDescent="0.2">
      <c r="A119" s="117"/>
      <c r="B119" s="117"/>
      <c r="C119" s="117"/>
      <c r="D119" s="117"/>
      <c r="E119" s="107">
        <f t="shared" si="1"/>
        <v>298.5</v>
      </c>
    </row>
    <row r="120" spans="1:5" ht="20.100000000000001" customHeight="1" x14ac:dyDescent="0.2">
      <c r="A120" s="117"/>
      <c r="B120" s="117"/>
      <c r="C120" s="117"/>
      <c r="D120" s="117"/>
      <c r="E120" s="107">
        <f t="shared" si="1"/>
        <v>298.5</v>
      </c>
    </row>
    <row r="121" spans="1:5" ht="20.100000000000001" customHeight="1" x14ac:dyDescent="0.2">
      <c r="A121" s="117"/>
      <c r="B121" s="117"/>
      <c r="C121" s="117"/>
      <c r="D121" s="117"/>
      <c r="E121" s="107">
        <f t="shared" si="1"/>
        <v>298.5</v>
      </c>
    </row>
    <row r="122" spans="1:5" ht="20.100000000000001" customHeight="1" x14ac:dyDescent="0.2">
      <c r="A122" s="117"/>
      <c r="B122" s="117"/>
      <c r="C122" s="117"/>
      <c r="D122" s="117"/>
      <c r="E122" s="107">
        <f t="shared" si="1"/>
        <v>298.5</v>
      </c>
    </row>
    <row r="123" spans="1:5" ht="20.100000000000001" customHeight="1" x14ac:dyDescent="0.2">
      <c r="A123" s="117"/>
      <c r="B123" s="117"/>
      <c r="C123" s="117"/>
      <c r="D123" s="117"/>
      <c r="E123" s="107">
        <f t="shared" si="1"/>
        <v>298.5</v>
      </c>
    </row>
    <row r="124" spans="1:5" ht="20.100000000000001" customHeight="1" x14ac:dyDescent="0.2">
      <c r="A124" s="117"/>
      <c r="B124" s="117"/>
      <c r="C124" s="117"/>
      <c r="D124" s="117"/>
      <c r="E124" s="107">
        <f t="shared" si="1"/>
        <v>298.5</v>
      </c>
    </row>
    <row r="125" spans="1:5" ht="20.100000000000001" customHeight="1" x14ac:dyDescent="0.2">
      <c r="A125" s="117"/>
      <c r="B125" s="117"/>
      <c r="C125" s="117"/>
      <c r="D125" s="117"/>
      <c r="E125" s="107">
        <f t="shared" si="1"/>
        <v>298.5</v>
      </c>
    </row>
    <row r="126" spans="1:5" ht="20.100000000000001" customHeight="1" x14ac:dyDescent="0.2">
      <c r="A126" s="117"/>
      <c r="B126" s="117"/>
      <c r="C126" s="117"/>
      <c r="D126" s="117"/>
      <c r="E126" s="107">
        <f t="shared" si="1"/>
        <v>298.5</v>
      </c>
    </row>
    <row r="127" spans="1:5" ht="20.100000000000001" customHeight="1" x14ac:dyDescent="0.2">
      <c r="A127" s="117"/>
      <c r="B127" s="117"/>
      <c r="C127" s="117"/>
      <c r="D127" s="117"/>
      <c r="E127" s="107">
        <f t="shared" si="1"/>
        <v>298.5</v>
      </c>
    </row>
    <row r="128" spans="1:5" ht="20.100000000000001" customHeight="1" x14ac:dyDescent="0.2">
      <c r="A128" s="117"/>
      <c r="B128" s="117"/>
      <c r="C128" s="117"/>
      <c r="D128" s="117"/>
      <c r="E128" s="107">
        <f t="shared" si="1"/>
        <v>298.5</v>
      </c>
    </row>
    <row r="129" spans="1:5" ht="20.100000000000001" customHeight="1" x14ac:dyDescent="0.2">
      <c r="A129" s="117"/>
      <c r="B129" s="117"/>
      <c r="C129" s="117"/>
      <c r="D129" s="117"/>
      <c r="E129" s="107">
        <f t="shared" si="1"/>
        <v>298.5</v>
      </c>
    </row>
    <row r="130" spans="1:5" ht="20.100000000000001" customHeight="1" x14ac:dyDescent="0.2">
      <c r="A130" s="117"/>
      <c r="B130" s="117"/>
      <c r="C130" s="117"/>
      <c r="D130" s="117"/>
      <c r="E130" s="107">
        <f t="shared" si="1"/>
        <v>298.5</v>
      </c>
    </row>
    <row r="131" spans="1:5" ht="20.100000000000001" customHeight="1" x14ac:dyDescent="0.2">
      <c r="A131" s="117"/>
      <c r="B131" s="117"/>
      <c r="C131" s="117"/>
      <c r="D131" s="117"/>
      <c r="E131" s="107">
        <f t="shared" si="1"/>
        <v>298.5</v>
      </c>
    </row>
    <row r="132" spans="1:5" ht="20.100000000000001" customHeight="1" x14ac:dyDescent="0.2">
      <c r="A132" s="117"/>
      <c r="B132" s="117"/>
      <c r="C132" s="117"/>
      <c r="D132" s="117"/>
      <c r="E132" s="107">
        <f t="shared" si="1"/>
        <v>298.5</v>
      </c>
    </row>
    <row r="133" spans="1:5" ht="20.100000000000001" customHeight="1" x14ac:dyDescent="0.2">
      <c r="A133" s="117"/>
      <c r="B133" s="117"/>
      <c r="C133" s="117"/>
      <c r="D133" s="117"/>
      <c r="E133" s="107">
        <f t="shared" si="1"/>
        <v>298.5</v>
      </c>
    </row>
    <row r="134" spans="1:5" ht="20.100000000000001" customHeight="1" x14ac:dyDescent="0.2">
      <c r="A134" s="117"/>
      <c r="B134" s="117"/>
      <c r="C134" s="117"/>
      <c r="D134" s="117"/>
      <c r="E134" s="107">
        <f t="shared" si="1"/>
        <v>298.5</v>
      </c>
    </row>
    <row r="135" spans="1:5" ht="20.100000000000001" customHeight="1" x14ac:dyDescent="0.2">
      <c r="A135" s="117"/>
      <c r="B135" s="117"/>
      <c r="C135" s="117"/>
      <c r="D135" s="117"/>
      <c r="E135" s="107">
        <f>SUM(E134+D135-C135)</f>
        <v>298.5</v>
      </c>
    </row>
    <row r="136" spans="1:5" ht="20.100000000000001" customHeight="1" x14ac:dyDescent="0.2">
      <c r="A136" s="117"/>
      <c r="B136" s="117"/>
      <c r="C136" s="117"/>
      <c r="D136" s="117"/>
      <c r="E136" s="107">
        <f>SUM(E135+D136-C136)</f>
        <v>298.5</v>
      </c>
    </row>
    <row r="137" spans="1:5" ht="20.100000000000001" customHeight="1" x14ac:dyDescent="0.2">
      <c r="A137" s="117"/>
      <c r="B137" s="117"/>
      <c r="C137" s="117"/>
      <c r="D137" s="117"/>
      <c r="E137" s="107">
        <f>SUM(E136+D137-C137)</f>
        <v>298.5</v>
      </c>
    </row>
    <row r="138" spans="1:5" ht="20.100000000000001" customHeight="1" x14ac:dyDescent="0.2">
      <c r="A138" s="117"/>
      <c r="B138" s="117"/>
      <c r="C138" s="117"/>
      <c r="D138" s="117"/>
      <c r="E138" s="107">
        <f>SUM(E137+D138-C138)</f>
        <v>298.5</v>
      </c>
    </row>
    <row r="139" spans="1:5" ht="20.100000000000001" customHeight="1" x14ac:dyDescent="0.2">
      <c r="A139" s="117"/>
      <c r="B139" s="117"/>
      <c r="C139" s="117"/>
      <c r="D139" s="117"/>
      <c r="E139" s="107">
        <f>SUM(E138+D139-C139)</f>
        <v>298.5</v>
      </c>
    </row>
    <row r="140" spans="1:5" x14ac:dyDescent="0.2">
      <c r="A140" s="107"/>
      <c r="B140" s="107"/>
      <c r="C140" s="107"/>
      <c r="D140" s="107"/>
      <c r="E140" s="107" t="str">
        <f>IF(A140="","",SUM(E139+D140-C140))</f>
        <v/>
      </c>
    </row>
    <row r="141" spans="1:5" x14ac:dyDescent="0.2">
      <c r="A141" s="107"/>
      <c r="B141" s="107"/>
      <c r="C141" s="107"/>
      <c r="D141" s="107"/>
      <c r="E141" s="107" t="str">
        <f>IF(A141="","",SUM(E140+D141-C141))</f>
        <v/>
      </c>
    </row>
    <row r="142" spans="1:5" x14ac:dyDescent="0.2">
      <c r="A142" s="107"/>
      <c r="B142" s="107"/>
      <c r="C142" s="107"/>
      <c r="D142" s="107"/>
      <c r="E142" s="107" t="str">
        <f>IF(A142="","",SUM(E141+D142-C142))</f>
        <v/>
      </c>
    </row>
    <row r="143" spans="1:5" x14ac:dyDescent="0.2">
      <c r="A143" s="107"/>
      <c r="B143" s="107"/>
      <c r="C143" s="107"/>
      <c r="D143" s="107"/>
      <c r="E143" s="107" t="str">
        <f>IF(A143="","",SUM(E142+D143-C143))</f>
        <v/>
      </c>
    </row>
    <row r="144" spans="1:5" x14ac:dyDescent="0.2">
      <c r="A144" s="107"/>
      <c r="B144" s="107"/>
      <c r="C144" s="107"/>
      <c r="D144" s="107"/>
      <c r="E144" s="107" t="str">
        <f>IF(A144="","",SUM(E143+D144-C144))</f>
        <v/>
      </c>
    </row>
  </sheetData>
  <mergeCells count="3">
    <mergeCell ref="A1:E1"/>
    <mergeCell ref="A2:A3"/>
    <mergeCell ref="B2:B3"/>
  </mergeCells>
  <conditionalFormatting sqref="A140:E144">
    <cfRule type="expression" dxfId="17" priority="33">
      <formula>COUNT($A140:$E264)</formula>
    </cfRule>
  </conditionalFormatting>
  <conditionalFormatting sqref="A118:D139">
    <cfRule type="cellIs" dxfId="16" priority="19" operator="equal">
      <formula>0</formula>
    </cfRule>
  </conditionalFormatting>
  <conditionalFormatting sqref="A50:E50 E5:E45 C46:E49 A54:E54 B55:E55 A67:E67 C51:E53 C56:E66 A69:E69 C68:E68 A74:E117 C70:E73">
    <cfRule type="expression" dxfId="15" priority="18">
      <formula>COUNT($A5:$E129)</formula>
    </cfRule>
  </conditionalFormatting>
  <conditionalFormatting sqref="C45:D45 A5:D7 A45:B49 A9:D44 D8">
    <cfRule type="expression" dxfId="14" priority="17">
      <formula>COUNT($A5:$E129)</formula>
    </cfRule>
  </conditionalFormatting>
  <conditionalFormatting sqref="A55">
    <cfRule type="expression" dxfId="13" priority="15">
      <formula>COUNT($A55:$E179)</formula>
    </cfRule>
  </conditionalFormatting>
  <conditionalFormatting sqref="A59:B59 A64:B64">
    <cfRule type="expression" dxfId="12" priority="14">
      <formula>COUNT($A59:$E183)</formula>
    </cfRule>
  </conditionalFormatting>
  <conditionalFormatting sqref="A51:B53">
    <cfRule type="expression" dxfId="11" priority="12">
      <formula>COUNT($A51:$E175)</formula>
    </cfRule>
  </conditionalFormatting>
  <conditionalFormatting sqref="A56:B58">
    <cfRule type="expression" dxfId="10" priority="11">
      <formula>COUNT($A56:$E180)</formula>
    </cfRule>
  </conditionalFormatting>
  <conditionalFormatting sqref="A60:B60 B61">
    <cfRule type="expression" dxfId="9" priority="10">
      <formula>COUNT($A60:$E184)</formula>
    </cfRule>
  </conditionalFormatting>
  <conditionalFormatting sqref="A61">
    <cfRule type="expression" dxfId="8" priority="9">
      <formula>COUNT($A61:$E185)</formula>
    </cfRule>
  </conditionalFormatting>
  <conditionalFormatting sqref="A62:B62">
    <cfRule type="expression" dxfId="7" priority="7">
      <formula>COUNT($A62:$E186)</formula>
    </cfRule>
  </conditionalFormatting>
  <conditionalFormatting sqref="A63:B63">
    <cfRule type="expression" dxfId="6" priority="6">
      <formula>COUNT($A63:$E187)</formula>
    </cfRule>
  </conditionalFormatting>
  <conditionalFormatting sqref="A65:B66">
    <cfRule type="expression" dxfId="5" priority="5">
      <formula>COUNT($A65:$E189)</formula>
    </cfRule>
  </conditionalFormatting>
  <conditionalFormatting sqref="A68:B68">
    <cfRule type="expression" dxfId="4" priority="4">
      <formula>COUNT($A68:$E192)</formula>
    </cfRule>
  </conditionalFormatting>
  <conditionalFormatting sqref="A70:B73">
    <cfRule type="expression" dxfId="3" priority="3">
      <formula>COUNT($A70:$E194)</formula>
    </cfRule>
  </conditionalFormatting>
  <conditionalFormatting sqref="A8:C8">
    <cfRule type="expression" dxfId="2" priority="2">
      <formula>COUNT($A8:$E132)</formula>
    </cfRule>
  </conditionalFormatting>
  <conditionalFormatting sqref="E118:E139">
    <cfRule type="expression" dxfId="1" priority="1">
      <formula>COUNT($A118:$E242)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2" operator="containsText" id="{CF2670EB-6D2E-4C55-985C-BCAAEB104F18}">
            <xm:f>NOT(ISERROR(SEARCH("-",B2)))</xm:f>
            <xm:f>"-"</xm:f>
            <x14:dxf>
              <fill>
                <patternFill>
                  <bgColor rgb="FFFF0000"/>
                </patternFill>
              </fill>
            </x14:dxf>
          </x14:cfRule>
          <xm:sqref>B2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23</vt:i4>
      </vt:variant>
    </vt:vector>
  </HeadingPairs>
  <TitlesOfParts>
    <vt:vector size="33" baseType="lpstr">
      <vt:lpstr>Donnees</vt:lpstr>
      <vt:lpstr>Accueil</vt:lpstr>
      <vt:lpstr>Nomenclature</vt:lpstr>
      <vt:lpstr>Recapitulation</vt:lpstr>
      <vt:lpstr>Saisie_Mensuelle</vt:lpstr>
      <vt:lpstr>Etats_Mensuels</vt:lpstr>
      <vt:lpstr>Janvier</vt:lpstr>
      <vt:lpstr>Fevrier</vt:lpstr>
      <vt:lpstr>Saisie_Janvier</vt:lpstr>
      <vt:lpstr>Saisie_Fevrier</vt:lpstr>
      <vt:lpstr>Année</vt:lpstr>
      <vt:lpstr>Credits_Fevrier</vt:lpstr>
      <vt:lpstr>Credits_Janvier</vt:lpstr>
      <vt:lpstr>Debits_Fevrier</vt:lpstr>
      <vt:lpstr>Debits_Janvier</vt:lpstr>
      <vt:lpstr>Feuilles_Mois</vt:lpstr>
      <vt:lpstr>Intitulé_Cptes_Tresorerie</vt:lpstr>
      <vt:lpstr>ListeNature</vt:lpstr>
      <vt:lpstr>Modes_paiement</vt:lpstr>
      <vt:lpstr>Modes_Paiement_Fevrier</vt:lpstr>
      <vt:lpstr>Modes_Paiement_Janvier</vt:lpstr>
      <vt:lpstr>Mois</vt:lpstr>
      <vt:lpstr>Mois1</vt:lpstr>
      <vt:lpstr>Mois2</vt:lpstr>
      <vt:lpstr>Moyens_Paiement</vt:lpstr>
      <vt:lpstr>Nbr_Mois_Traite</vt:lpstr>
      <vt:lpstr>Nomenclature</vt:lpstr>
      <vt:lpstr>Recap_Comptes</vt:lpstr>
      <vt:lpstr>Solde_Initial_CC_BNP</vt:lpstr>
      <vt:lpstr>Solde_Initial_CEL</vt:lpstr>
      <vt:lpstr>Solde_Initial_LDD</vt:lpstr>
      <vt:lpstr>Total_Debits_Fevrier</vt:lpstr>
      <vt:lpstr>Total_Debits_Janvier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LouReeD</cp:lastModifiedBy>
  <cp:lastPrinted>2023-05-10T10:28:48Z</cp:lastPrinted>
  <dcterms:created xsi:type="dcterms:W3CDTF">2016-08-07T12:59:16Z</dcterms:created>
  <dcterms:modified xsi:type="dcterms:W3CDTF">2024-03-27T20:36:19Z</dcterms:modified>
</cp:coreProperties>
</file>