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12015" windowHeight="10245"/>
  </bookViews>
  <sheets>
    <sheet name="Planning Perpétuel" sheetId="1" r:id="rId1"/>
    <sheet name="Base de données" sheetId="7" r:id="rId2"/>
    <sheet name="Paramètres_Application" sheetId="5" r:id="rId3"/>
  </sheets>
  <definedNames>
    <definedName name="_DC">Paramètres_Application!$A$2</definedName>
    <definedName name="_SB">Paramètres_Application!$A$3</definedName>
    <definedName name="Archive">Paramètres_Application!$A$7</definedName>
    <definedName name="Chômés">Paramètres_Application!$B$9</definedName>
    <definedName name="Date_Deb">'Planning Perpétuel'!$G$4</definedName>
    <definedName name="Fériés">OFFSET(Paramètres_Application!$D$2,,,COUNTA(Paramètres_Application!$D:$D),)</definedName>
    <definedName name="Les_Fériés">Paramètres_Application!$H$2:$H$18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OFFSET(Paramètres_Application!$G$2,,,COUNTA(Paramètres_Application!$G:$G)-1,)</definedName>
    <definedName name="Salariés">Tab_Résa[Nom Prénom]</definedName>
    <definedName name="T_SE">Paramètres_Application!$I$3</definedName>
    <definedName name="Type_Congés">Paramètres_Application!$M$2:$M$9</definedName>
  </definedNames>
  <calcPr calcId="145621"/>
</workbook>
</file>

<file path=xl/calcChain.xml><?xml version="1.0" encoding="utf-8"?>
<calcChain xmlns="http://schemas.openxmlformats.org/spreadsheetml/2006/main">
  <c r="E2" i="7" l="1"/>
  <c r="E5" i="7"/>
  <c r="E3" i="7"/>
  <c r="E6" i="7"/>
  <c r="E4" i="7"/>
  <c r="H19" i="5" l="1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3" i="5"/>
  <c r="G4" i="5" l="1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I3" i="5"/>
  <c r="G4" i="1" l="1"/>
  <c r="G6" i="1" s="1"/>
  <c r="G7" i="1" l="1"/>
  <c r="G8" i="1"/>
  <c r="G2" i="5"/>
  <c r="H17" i="5" s="1"/>
  <c r="G3" i="5"/>
  <c r="H18" i="5" s="1"/>
  <c r="D2" i="5"/>
  <c r="H2" i="5" s="1"/>
  <c r="D4" i="5"/>
  <c r="H4" i="5" s="1"/>
  <c r="D3" i="5"/>
  <c r="D10" i="5"/>
  <c r="H10" i="5" s="1"/>
  <c r="D7" i="5"/>
  <c r="H7" i="5" s="1"/>
  <c r="D9" i="5"/>
  <c r="H9" i="5" s="1"/>
  <c r="D6" i="5"/>
  <c r="H6" i="5" s="1"/>
  <c r="G2" i="1"/>
  <c r="G1" i="1"/>
  <c r="G3" i="1"/>
  <c r="H4" i="1"/>
  <c r="H8" i="1" s="1"/>
  <c r="D16" i="5"/>
  <c r="H16" i="5" s="1"/>
  <c r="D15" i="5"/>
  <c r="H15" i="5" s="1"/>
  <c r="D14" i="5"/>
  <c r="H14" i="5" s="1"/>
  <c r="D13" i="5"/>
  <c r="H13" i="5" s="1"/>
  <c r="D12" i="5"/>
  <c r="H12" i="5" s="1"/>
  <c r="D11" i="5"/>
  <c r="H11" i="5" s="1"/>
  <c r="D8" i="5"/>
  <c r="H8" i="5" s="1"/>
  <c r="D5" i="5"/>
  <c r="H5" i="5" s="1"/>
  <c r="H6" i="1" l="1"/>
  <c r="H7" i="1"/>
  <c r="F4" i="7"/>
  <c r="F5" i="7"/>
  <c r="F6" i="7"/>
  <c r="F2" i="7"/>
  <c r="F3" i="7"/>
  <c r="H2" i="1"/>
  <c r="H3" i="1"/>
  <c r="H1" i="1"/>
  <c r="I4" i="1"/>
  <c r="I8" i="1" s="1"/>
  <c r="B9" i="5"/>
  <c r="I6" i="1" l="1"/>
  <c r="I7" i="1"/>
  <c r="I2" i="1"/>
  <c r="I3" i="1"/>
  <c r="I1" i="1"/>
  <c r="J4" i="1"/>
  <c r="J8" i="1" s="1"/>
  <c r="J6" i="1" l="1"/>
  <c r="J7" i="1"/>
  <c r="J2" i="1"/>
  <c r="J3" i="1"/>
  <c r="J1" i="1"/>
  <c r="K4" i="1"/>
  <c r="K8" i="1" s="1"/>
  <c r="K6" i="1" l="1"/>
  <c r="K7" i="1"/>
  <c r="K2" i="1"/>
  <c r="K3" i="1"/>
  <c r="K1" i="1"/>
  <c r="L4" i="1"/>
  <c r="L8" i="1" s="1"/>
  <c r="L6" i="1" l="1"/>
  <c r="L7" i="1"/>
  <c r="L2" i="1"/>
  <c r="L3" i="1"/>
  <c r="L1" i="1"/>
  <c r="M4" i="1"/>
  <c r="M8" i="1" s="1"/>
  <c r="M6" i="1" l="1"/>
  <c r="M7" i="1"/>
  <c r="M2" i="1"/>
  <c r="M3" i="1"/>
  <c r="M1" i="1"/>
  <c r="N4" i="1"/>
  <c r="N8" i="1" s="1"/>
  <c r="N6" i="1" l="1"/>
  <c r="N7" i="1"/>
  <c r="N2" i="1"/>
  <c r="N3" i="1"/>
  <c r="N1" i="1"/>
  <c r="O4" i="1"/>
  <c r="O8" i="1" s="1"/>
  <c r="O6" i="1" l="1"/>
  <c r="O7" i="1"/>
  <c r="O2" i="1"/>
  <c r="O3" i="1"/>
  <c r="O1" i="1"/>
  <c r="P4" i="1"/>
  <c r="P8" i="1" s="1"/>
  <c r="P6" i="1" l="1"/>
  <c r="P7" i="1"/>
  <c r="P2" i="1"/>
  <c r="P3" i="1"/>
  <c r="P1" i="1"/>
  <c r="Q4" i="1"/>
  <c r="Q8" i="1" s="1"/>
  <c r="Q6" i="1" l="1"/>
  <c r="Q7" i="1"/>
  <c r="Q2" i="1"/>
  <c r="Q3" i="1"/>
  <c r="Q1" i="1"/>
  <c r="R4" i="1"/>
  <c r="R8" i="1" s="1"/>
  <c r="R6" i="1" l="1"/>
  <c r="R7" i="1"/>
  <c r="R2" i="1"/>
  <c r="R3" i="1"/>
  <c r="R1" i="1"/>
  <c r="S4" i="1"/>
  <c r="S8" i="1" s="1"/>
  <c r="S6" i="1" l="1"/>
  <c r="S7" i="1"/>
  <c r="S2" i="1"/>
  <c r="S3" i="1"/>
  <c r="S1" i="1"/>
  <c r="T4" i="1"/>
  <c r="T8" i="1" s="1"/>
  <c r="T6" i="1" l="1"/>
  <c r="T7" i="1"/>
  <c r="T2" i="1"/>
  <c r="T3" i="1"/>
  <c r="T1" i="1"/>
  <c r="U4" i="1"/>
  <c r="U8" i="1" s="1"/>
  <c r="U6" i="1" l="1"/>
  <c r="U7" i="1"/>
  <c r="U2" i="1"/>
  <c r="U3" i="1"/>
  <c r="U1" i="1"/>
  <c r="V4" i="1"/>
  <c r="V8" i="1" s="1"/>
  <c r="V6" i="1" l="1"/>
  <c r="V7" i="1"/>
  <c r="V2" i="1"/>
  <c r="V3" i="1"/>
  <c r="V1" i="1"/>
  <c r="W4" i="1"/>
  <c r="W8" i="1" s="1"/>
  <c r="W6" i="1" l="1"/>
  <c r="W7" i="1"/>
  <c r="W2" i="1"/>
  <c r="W3" i="1"/>
  <c r="W1" i="1"/>
  <c r="X4" i="1"/>
  <c r="X8" i="1" s="1"/>
  <c r="X6" i="1" l="1"/>
  <c r="X7" i="1"/>
  <c r="X2" i="1"/>
  <c r="X3" i="1"/>
  <c r="X1" i="1"/>
  <c r="Y4" i="1"/>
  <c r="Y8" i="1" s="1"/>
  <c r="Y6" i="1" l="1"/>
  <c r="Y7" i="1"/>
  <c r="Y2" i="1"/>
  <c r="Y3" i="1"/>
  <c r="Y1" i="1"/>
  <c r="Z4" i="1"/>
  <c r="Z8" i="1" s="1"/>
  <c r="Z6" i="1" l="1"/>
  <c r="Z7" i="1"/>
  <c r="Z2" i="1"/>
  <c r="Z3" i="1"/>
  <c r="Z1" i="1"/>
  <c r="AA4" i="1"/>
  <c r="AA8" i="1" s="1"/>
  <c r="AA6" i="1" l="1"/>
  <c r="AA7" i="1"/>
  <c r="AA2" i="1"/>
  <c r="AA3" i="1"/>
  <c r="AA1" i="1"/>
  <c r="AB4" i="1"/>
  <c r="AB8" i="1" s="1"/>
  <c r="AB6" i="1" l="1"/>
  <c r="AB7" i="1"/>
  <c r="AB2" i="1"/>
  <c r="AB3" i="1"/>
  <c r="AB1" i="1"/>
  <c r="AC4" i="1"/>
  <c r="AC8" i="1" s="1"/>
  <c r="AC6" i="1" l="1"/>
  <c r="AC7" i="1"/>
  <c r="AC2" i="1"/>
  <c r="AC3" i="1"/>
  <c r="AC1" i="1"/>
  <c r="AD4" i="1"/>
  <c r="AD8" i="1" s="1"/>
  <c r="AD6" i="1" l="1"/>
  <c r="AD7" i="1"/>
  <c r="AD2" i="1"/>
  <c r="AD3" i="1"/>
  <c r="AD1" i="1"/>
  <c r="AE4" i="1"/>
  <c r="AE8" i="1" s="1"/>
  <c r="AE6" i="1" l="1"/>
  <c r="AE7" i="1"/>
  <c r="AE2" i="1"/>
  <c r="AE3" i="1"/>
  <c r="AE1" i="1"/>
  <c r="AF4" i="1"/>
  <c r="AF8" i="1" s="1"/>
  <c r="AF6" i="1" l="1"/>
  <c r="AF7" i="1"/>
  <c r="AF2" i="1"/>
  <c r="AF3" i="1"/>
  <c r="AF1" i="1"/>
  <c r="AG4" i="1"/>
  <c r="AG8" i="1" s="1"/>
  <c r="AG6" i="1" l="1"/>
  <c r="AG7" i="1"/>
  <c r="AG2" i="1"/>
  <c r="AG3" i="1"/>
  <c r="AG1" i="1"/>
  <c r="AH4" i="1"/>
  <c r="AH8" i="1" s="1"/>
  <c r="AH6" i="1" l="1"/>
  <c r="AH7" i="1"/>
  <c r="AH2" i="1"/>
  <c r="AH3" i="1"/>
  <c r="AH1" i="1"/>
  <c r="AI4" i="1"/>
  <c r="AI8" i="1" s="1"/>
  <c r="AI6" i="1" l="1"/>
  <c r="AI7" i="1"/>
  <c r="AI2" i="1"/>
  <c r="AI3" i="1"/>
  <c r="AI1" i="1"/>
  <c r="AJ4" i="1"/>
  <c r="AJ8" i="1" s="1"/>
  <c r="AJ6" i="1" l="1"/>
  <c r="AJ7" i="1"/>
  <c r="AJ2" i="1"/>
  <c r="AJ3" i="1"/>
  <c r="AJ1" i="1"/>
  <c r="AK4" i="1"/>
  <c r="AK8" i="1" s="1"/>
  <c r="AK6" i="1" l="1"/>
  <c r="AK7" i="1"/>
  <c r="AK2" i="1"/>
  <c r="AK3" i="1"/>
  <c r="AK1" i="1"/>
  <c r="AL4" i="1"/>
  <c r="AL8" i="1" s="1"/>
  <c r="AL6" i="1" l="1"/>
  <c r="AL7" i="1"/>
  <c r="AL2" i="1"/>
  <c r="AL3" i="1"/>
  <c r="AL1" i="1"/>
  <c r="AM4" i="1"/>
  <c r="AM8" i="1" s="1"/>
  <c r="AM6" i="1" l="1"/>
  <c r="AM7" i="1"/>
  <c r="AM2" i="1"/>
  <c r="AM3" i="1"/>
  <c r="AM1" i="1"/>
  <c r="AN4" i="1"/>
  <c r="AN8" i="1" s="1"/>
  <c r="AN6" i="1" l="1"/>
  <c r="AN7" i="1"/>
  <c r="AN2" i="1"/>
  <c r="AN3" i="1"/>
  <c r="AN1" i="1"/>
  <c r="AO4" i="1"/>
  <c r="AO8" i="1" s="1"/>
  <c r="AO6" i="1" l="1"/>
  <c r="AO7" i="1"/>
  <c r="AO2" i="1"/>
  <c r="AO3" i="1"/>
  <c r="AO1" i="1"/>
  <c r="AP4" i="1"/>
  <c r="AP8" i="1" s="1"/>
  <c r="AP6" i="1" l="1"/>
  <c r="AP7" i="1"/>
  <c r="AP2" i="1"/>
  <c r="AP3" i="1"/>
  <c r="AP1" i="1"/>
  <c r="AQ4" i="1"/>
  <c r="AQ8" i="1" s="1"/>
  <c r="AQ6" i="1" l="1"/>
  <c r="AQ7" i="1"/>
  <c r="AQ1" i="1"/>
  <c r="AQ2" i="1"/>
  <c r="AQ3" i="1"/>
</calcChain>
</file>

<file path=xl/sharedStrings.xml><?xml version="1.0" encoding="utf-8"?>
<sst xmlns="http://schemas.openxmlformats.org/spreadsheetml/2006/main" count="114" uniqueCount="103">
  <si>
    <t>Nom</t>
  </si>
  <si>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</si>
  <si>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</si>
  <si>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</si>
  <si>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</si>
  <si>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</si>
  <si>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</si>
  <si>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</si>
  <si>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</si>
  <si>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</si>
  <si>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</si>
  <si>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</si>
  <si>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</si>
  <si>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</si>
  <si>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</si>
  <si>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</si>
  <si>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</si>
  <si>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</si>
  <si>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</si>
  <si>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</si>
  <si>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</si>
  <si>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</si>
  <si>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</si>
  <si>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</si>
  <si>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</si>
  <si>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</si>
  <si>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</si>
  <si>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</si>
  <si>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</si>
  <si>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</si>
  <si>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</si>
  <si>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</si>
  <si>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</si>
  <si>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</si>
  <si>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</si>
  <si>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</si>
  <si>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</si>
  <si>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</si>
  <si>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</si>
  <si>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</si>
  <si>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</si>
  <si>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</si>
  <si>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</si>
  <si>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</si>
  <si>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</si>
  <si>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</si>
  <si>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Premier jour de la semaine</t>
  </si>
  <si>
    <t>Lundi</t>
  </si>
  <si>
    <t>Intitulé 2</t>
  </si>
  <si>
    <t>Intitulé 3</t>
  </si>
  <si>
    <t>Intitulé 4</t>
  </si>
  <si>
    <t>Intitulé 5</t>
  </si>
  <si>
    <t>Intitulé 6</t>
  </si>
  <si>
    <t>Ici une fenêtre pour afficher des messages ou bien un logo ou toutes autres informations.</t>
  </si>
  <si>
    <t>Premier jour de la semaine :</t>
  </si>
  <si>
    <t>Indications des dates chômées supplémentaires :</t>
  </si>
  <si>
    <t>Ici vous indiquez les dates pour lesquelles l'application les affichera en couleur pour indiquer qu'elles sont chômées</t>
  </si>
  <si>
    <t>Sélection des jours fériés :</t>
  </si>
  <si>
    <t>Indique le premier jour de la semaine, c’est-à-dire l'information qu'il faut pour le "déoupage visuel" des différentes semaines du planning</t>
  </si>
  <si>
    <t>Sélectionnez les jours fériés qui seront effectifs sur le planning par simple coche et décoche</t>
  </si>
  <si>
    <t>Sélection des jours chômés :</t>
  </si>
  <si>
    <t>Par simple coche et décoche, sélectionnez les jours chômés à afficher sur le planning</t>
  </si>
  <si>
    <t>Décalage d'affichage du Planning :</t>
  </si>
  <si>
    <t>Ce sont  des valeurs système qui permettent le scroll du planning perpétuel, ne pas toucher, si ce n'est pour les mettres à 0 afin d'initialiser la planning à "aujourd'hui"</t>
  </si>
  <si>
    <t>Nombre de jours d'archive sur "Aujourd'hui" :</t>
  </si>
  <si>
    <t>Valeur système afin d'afficher un historique de planning de 14 jours avant "aujourd'hui". Si égal à 0 alors aujourd'hui est en première colonne</t>
  </si>
  <si>
    <t>Les cellules violettes en bas des colonnes contiennent pour certaines des formules dont le résultat est utilisé pour les MFC du planning. Ne pas toucher !</t>
  </si>
  <si>
    <t>LouReeD</t>
  </si>
  <si>
    <t>date de début</t>
  </si>
  <si>
    <t>Date de fin</t>
  </si>
  <si>
    <t>Ci-dessous 6 colonnes de "gestion" en rapport avec le calendrier</t>
  </si>
  <si>
    <t>@ bientôt</t>
  </si>
  <si>
    <t>Répétitif ?</t>
  </si>
  <si>
    <t>Cette nouvelle version vous permet de "créer" vos dates fériées : il vous suffit d'entrer une date et de cocher la case à cocher</t>
  </si>
  <si>
    <t>comme cela cette date sera considérée comme fériée toutes les années.</t>
  </si>
  <si>
    <t>Si la date est férié que pour une année, entrez la date et décochez la case à cocher, elle ne sera "comptabilisée" qu'une seule fois.</t>
  </si>
  <si>
    <t>Dates calculées</t>
  </si>
  <si>
    <t>Type</t>
  </si>
  <si>
    <t>Nb Jours</t>
  </si>
  <si>
    <t>code</t>
  </si>
  <si>
    <t>Congé Payé</t>
  </si>
  <si>
    <t>CP</t>
  </si>
  <si>
    <t>Congé Sans solde</t>
  </si>
  <si>
    <t>CSS</t>
  </si>
  <si>
    <t>RTT</t>
  </si>
  <si>
    <t>Arrêt de travail</t>
  </si>
  <si>
    <t>AT</t>
  </si>
  <si>
    <t>Arrêt maladie</t>
  </si>
  <si>
    <t>AM</t>
  </si>
  <si>
    <t>Absence non autorisé</t>
  </si>
  <si>
    <t>ANA</t>
  </si>
  <si>
    <t>Maternité</t>
  </si>
  <si>
    <t>M</t>
  </si>
  <si>
    <t>Paternité</t>
  </si>
  <si>
    <t>P</t>
  </si>
  <si>
    <t>N°</t>
  </si>
  <si>
    <t>Les Fériés</t>
  </si>
  <si>
    <t>Type texte</t>
  </si>
  <si>
    <t>Type N°</t>
  </si>
  <si>
    <t>Nom Prénom</t>
  </si>
  <si>
    <t>LouReeD LRD</t>
  </si>
  <si>
    <t>LouReeD GRD</t>
  </si>
  <si>
    <t>Nouv 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</si>
</sst>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14" fontId="0" fillId="0" borderId="0" xfId="0" applyNumberFormat="1"/>
    <xf numFmtId="0" fontId="0" fillId="3" borderId="0" xfId="0" applyFill="1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14" fontId="5" fillId="2" borderId="4" xfId="0" applyNumberFormat="1" applyFont="1" applyFill="1" applyBorder="1"/>
    <xf numFmtId="0" fontId="3" fillId="2" borderId="1" xfId="0" applyFont="1" applyFill="1" applyBorder="1" applyAlignment="1">
      <alignment horizontal="center" vertical="center"/>
    </xf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0" fillId="3" borderId="12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top" wrapText="1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2" fillId="3" borderId="9" xfId="0" applyFont="1" applyFill="1" applyBorder="1"/>
    <xf numFmtId="14" fontId="11" fillId="0" borderId="0" xfId="0" applyNumberFormat="1" applyFont="1"/>
    <xf numFmtId="0" fontId="11" fillId="0" borderId="0" xfId="0" applyFont="1"/>
    <xf numFmtId="0" fontId="0" fillId="0" borderId="0" xfId="0" applyAlignment="1">
      <alignment horizontal="left" indent="2"/>
    </xf>
    <xf numFmtId="14" fontId="0" fillId="0" borderId="0" xfId="0" applyNumberFormat="1" applyAlignment="1">
      <alignment horizontal="left" indent="2"/>
    </xf>
    <xf numFmtId="0" fontId="0" fillId="0" borderId="0" xfId="0" quotePrefix="1"/>
    <xf numFmtId="0" fontId="4" fillId="3" borderId="4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0" fontId="0" fillId="11" borderId="5" xfId="0" applyFont="1" applyFill="1" applyBorder="1" applyAlignment="1">
      <alignment horizontal="center" vertical="center"/>
    </xf>
    <xf numFmtId="0" fontId="0" fillId="12" borderId="5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 indent="1"/>
    </xf>
    <xf numFmtId="0" fontId="2" fillId="0" borderId="0" xfId="0" applyNumberFormat="1" applyFont="1" applyAlignment="1">
      <alignment horizontal="center" vertical="center"/>
    </xf>
    <xf numFmtId="0" fontId="2" fillId="5" borderId="2" xfId="0" applyFont="1" applyFill="1" applyBorder="1" applyAlignment="1">
      <alignment horizontal="right" vertical="center" indent="4"/>
    </xf>
    <xf numFmtId="0" fontId="2" fillId="5" borderId="4" xfId="0" applyFont="1" applyFill="1" applyBorder="1" applyAlignment="1">
      <alignment horizontal="right" vertical="center" indent="4"/>
    </xf>
    <xf numFmtId="0" fontId="2" fillId="5" borderId="3" xfId="0" applyFont="1" applyFill="1" applyBorder="1" applyAlignment="1">
      <alignment horizontal="right" vertical="center" indent="4"/>
    </xf>
    <xf numFmtId="0" fontId="10" fillId="6" borderId="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3"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solid">
          <fgColor indexed="64"/>
          <bgColor theme="7" tint="-0.49998474074526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6" tint="-0.499984740745262"/>
      </font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62"/>
      <tableStyleElement type="headerRow" dxfId="61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C2" lockText="1" noThreeD="1"/>
</file>

<file path=xl/ctrlProps/ctrlProp9.xml><?xml version="1.0" encoding="utf-8"?>
<formControlPr xmlns="http://schemas.microsoft.com/office/spreadsheetml/2009/9/main" objectType="CheckBox" fmlaLink="C3" lockText="1" noThreeD="1"/>
</file>

<file path=xl/ctrlProps/ctrlProp10.xml><?xml version="1.0" encoding="utf-8"?>
<formControlPr xmlns="http://schemas.microsoft.com/office/spreadsheetml/2009/9/main" objectType="CheckBox" checked="Checked" fmlaLink="C4" lockText="1" noThreeD="1"/>
</file>

<file path=xl/ctrlProps/ctrlProp11.xml><?xml version="1.0" encoding="utf-8"?>
<formControlPr xmlns="http://schemas.microsoft.com/office/spreadsheetml/2009/9/main" objectType="CheckBox" checked="Checked" fmlaLink="C5" lockText="1" noThreeD="1"/>
</file>

<file path=xl/ctrlProps/ctrlProp12.xml><?xml version="1.0" encoding="utf-8"?>
<formControlPr xmlns="http://schemas.microsoft.com/office/spreadsheetml/2009/9/main" objectType="CheckBox" checked="Checked" fmlaLink="C6" lockText="1" noThreeD="1"/>
</file>

<file path=xl/ctrlProps/ctrlProp13.xml><?xml version="1.0" encoding="utf-8"?>
<formControlPr xmlns="http://schemas.microsoft.com/office/spreadsheetml/2009/9/main" objectType="CheckBox" checked="Checked" fmlaLink="C8" lockText="1" noThreeD="1"/>
</file>

<file path=xl/ctrlProps/ctrlProp14.xml><?xml version="1.0" encoding="utf-8"?>
<formControlPr xmlns="http://schemas.microsoft.com/office/spreadsheetml/2009/9/main" objectType="CheckBox" checked="Checked" fmlaLink="C10" lockText="1" noThreeD="1"/>
</file>

<file path=xl/ctrlProps/ctrlProp15.xml><?xml version="1.0" encoding="utf-8"?>
<formControlPr xmlns="http://schemas.microsoft.com/office/spreadsheetml/2009/9/main" objectType="CheckBox" checked="Checked" fmlaLink="C9" lockText="1" noThreeD="1"/>
</file>

<file path=xl/ctrlProps/ctrlProp16.xml><?xml version="1.0" encoding="utf-8"?>
<formControlPr xmlns="http://schemas.microsoft.com/office/spreadsheetml/2009/9/main" objectType="CheckBox" checked="Checked" fmlaLink="C11" lockText="1" noThreeD="1"/>
</file>

<file path=xl/ctrlProps/ctrlProp17.xml><?xml version="1.0" encoding="utf-8"?>
<formControlPr xmlns="http://schemas.microsoft.com/office/spreadsheetml/2009/9/main" objectType="CheckBox" checked="Checked" fmlaLink="C12" lockText="1" noThreeD="1"/>
</file>

<file path=xl/ctrlProps/ctrlProp18.xml><?xml version="1.0" encoding="utf-8"?>
<formControlPr xmlns="http://schemas.microsoft.com/office/spreadsheetml/2009/9/main" objectType="CheckBox" checked="Checked" fmlaLink="C13" lockText="1" noThreeD="1"/>
</file>

<file path=xl/ctrlProps/ctrlProp19.xml><?xml version="1.0" encoding="utf-8"?>
<formControlPr xmlns="http://schemas.microsoft.com/office/spreadsheetml/2009/9/main" objectType="CheckBox" checked="Checked" fmlaLink="C14" lockText="1" noThreeD="1"/>
</file>

<file path=xl/ctrlProps/ctrlProp20.xml><?xml version="1.0" encoding="utf-8"?>
<formControlPr xmlns="http://schemas.microsoft.com/office/spreadsheetml/2009/9/main" objectType="CheckBox" checked="Checked" fmlaLink="C7" lockText="1" noThreeD="1"/>
</file>

<file path=xl/ctrlProps/ctrlProp21.xml><?xml version="1.0" encoding="utf-8"?>
<formControlPr xmlns="http://schemas.microsoft.com/office/spreadsheetml/2009/9/main" objectType="CheckBox" checked="Checked" fmlaLink="C15" lockText="1" noThreeD="1"/>
</file>

<file path=xl/ctrlProps/ctrlProp22.xml><?xml version="1.0" encoding="utf-8"?>
<formControlPr xmlns="http://schemas.microsoft.com/office/spreadsheetml/2009/9/main" objectType="CheckBox" checked="Checked" fmlaLink="C16" lockText="1" noThreeD="1"/>
</file>

<file path=xl/ctrlProps/ctrlProp23.xml><?xml version="1.0" encoding="utf-8"?>
<formControlPr xmlns="http://schemas.microsoft.com/office/spreadsheetml/2009/9/main" objectType="CheckBox" checked="Checked" fmlaLink="F2" lockText="1" noThreeD="1"/>
</file>

<file path=xl/ctrlProps/ctrlProp24.xml><?xml version="1.0" encoding="utf-8"?>
<formControlPr xmlns="http://schemas.microsoft.com/office/spreadsheetml/2009/9/main" objectType="CheckBox" checked="Checked" fmlaLink="F3" lockText="1" noThreeD="1"/>
</file>

<file path=xl/ctrlProps/ctrlProp25.xml><?xml version="1.0" encoding="utf-8"?>
<formControlPr xmlns="http://schemas.microsoft.com/office/spreadsheetml/2009/9/main" objectType="CheckBox" fmlaLink="F4" lockText="1" noThreeD="1"/>
</file>

<file path=xl/ctrlProps/ctrlProp26.xml><?xml version="1.0" encoding="utf-8"?>
<formControlPr xmlns="http://schemas.microsoft.com/office/spreadsheetml/2009/9/main" objectType="CheckBox" fmlaLink="F5" lockText="1" noThreeD="1"/>
</file>

<file path=xl/ctrlProps/ctrlProp27.xml><?xml version="1.0" encoding="utf-8"?>
<formControlPr xmlns="http://schemas.microsoft.com/office/spreadsheetml/2009/9/main" objectType="CheckBox" fmlaLink="F6" lockText="1" noThreeD="1"/>
</file>

<file path=xl/ctrlProps/ctrlProp28.xml><?xml version="1.0" encoding="utf-8"?>
<formControlPr xmlns="http://schemas.microsoft.com/office/spreadsheetml/2009/9/main" objectType="CheckBox" fmlaLink="F7" lockText="1" noThreeD="1"/>
</file>

<file path=xl/ctrlProps/ctrlProp29.xml><?xml version="1.0" encoding="utf-8"?>
<formControlPr xmlns="http://schemas.microsoft.com/office/spreadsheetml/2009/9/main" objectType="CheckBox" fmlaLink="F8" lockText="1" noThreeD="1"/>
</file>

<file path=xl/ctrlProps/ctrlProp30.xml><?xml version="1.0" encoding="utf-8"?>
<formControlPr xmlns="http://schemas.microsoft.com/office/spreadsheetml/2009/9/main" objectType="CheckBox" fmlaLink="F9" lockText="1" noThreeD="1"/>
</file>

<file path=xl/ctrlProps/ctrlProp31.xml><?xml version="1.0" encoding="utf-8"?>
<formControlPr xmlns="http://schemas.microsoft.com/office/spreadsheetml/2009/9/main" objectType="CheckBox" fmlaLink="F10" lockText="1" noThreeD="1"/>
</file>

<file path=xl/ctrlProps/ctrlProp32.xml><?xml version="1.0" encoding="utf-8"?>
<formControlPr xmlns="http://schemas.microsoft.com/office/spreadsheetml/2009/9/main" objectType="CheckBox" fmlaLink="F11" lockText="1" noThreeD="1"/>
</file>

<file path=xl/ctrlProps/ctrlProp33.xml><?xml version="1.0" encoding="utf-8"?>
<formControlPr xmlns="http://schemas.microsoft.com/office/spreadsheetml/2009/9/main" objectType="CheckBox" fmlaLink="F12" lockText="1" noThreeD="1"/>
</file>

<file path=xl/ctrlProps/ctrlProp34.xml><?xml version="1.0" encoding="utf-8"?>
<formControlPr xmlns="http://schemas.microsoft.com/office/spreadsheetml/2009/9/main" objectType="CheckBox" fmlaLink="F13" lockText="1" noThreeD="1"/>
</file>

<file path=xl/ctrlProps/ctrlProp35.xml><?xml version="1.0" encoding="utf-8"?>
<formControlPr xmlns="http://schemas.microsoft.com/office/spreadsheetml/2009/9/main" objectType="CheckBox" fmlaLink="F14" lockText="1" noThreeD="1"/>
</file>

<file path=xl/ctrlProps/ctrlProp36.xml><?xml version="1.0" encoding="utf-8"?>
<formControlPr xmlns="http://schemas.microsoft.com/office/spreadsheetml/2009/9/main" objectType="CheckBox" fmlaLink="F15" lockText="1" noThreeD="1"/>
</file>

<file path=xl/ctrlProps/ctrlProp37.xml><?xml version="1.0" encoding="utf-8"?>
<formControlPr xmlns="http://schemas.microsoft.com/office/spreadsheetml/2009/9/main" objectType="CheckBox" fmlaLink="F16" lockText="1" noThreeD="1"/>
</file>

<file path=xl/ctrlProps/ctrlProp38.xml><?xml version="1.0" encoding="utf-8"?>
<formControlPr xmlns="http://schemas.microsoft.com/office/spreadsheetml/2009/9/main" objectType="CheckBox" fmlaLink="F17" lockText="1" noThreeD="1"/>
</file>

<file path=xl/ctrlProps/ctrlProp39.xml><?xml version="1.0" encoding="utf-8"?>
<formControlPr xmlns="http://schemas.microsoft.com/office/spreadsheetml/2009/9/main" objectType="CheckBox" fmlaLink="F18" lockText="1" noThreeD="1"/>
</file>

<file path=xl/ctrlProps/ctrlProp40.xml><?xml version="1.0" encoding="utf-8"?>
<formControlPr xmlns="http://schemas.microsoft.com/office/spreadsheetml/2009/9/main" objectType="CheckBox" fmlaLink="F19" lockText="1" noThreeD="1"/>
</file>

<file path=xl/ctrlProps/ctrlProp41.xml><?xml version="1.0" encoding="utf-8"?>
<formControlPr xmlns="http://schemas.microsoft.com/office/spreadsheetml/2009/9/main" objectType="CheckBox" fmlaLink="F20" lockText="1" noThreeD="1"/>
</file>

<file path=xl/ctrlProps/ctrlProp42.xml><?xml version="1.0" encoding="utf-8"?>
<formControlPr xmlns="http://schemas.microsoft.com/office/spreadsheetml/2009/9/main" objectType="CheckBox" fmlaLink="F21" lockText="1" noThreeD="1"/>
</file>

<file path=xl/ctrlProps/ctrlProp43.xml><?xml version="1.0" encoding="utf-8"?>
<formControlPr xmlns="http://schemas.microsoft.com/office/spreadsheetml/2009/9/main" objectType="CheckBox" fmlaLink="F22" lockText="1" noThreeD="1"/>
</file>

<file path=xl/ctrlProps/ctrlProp44.xml><?xml version="1.0" encoding="utf-8"?>
<formControlPr xmlns="http://schemas.microsoft.com/office/spreadsheetml/2009/9/main" objectType="CheckBox" fmlaLink="F23" lockText="1" noThreeD="1"/>
</file>

<file path=xl/ctrlProps/ctrlProp45.xml><?xml version="1.0" encoding="utf-8"?>
<formControlPr xmlns="http://schemas.microsoft.com/office/spreadsheetml/2009/9/main" objectType="CheckBox" fmlaLink="F24" lockText="1" noThreeD="1"/>
</file>

<file path=xl/ctrlProps/ctrlProp46.xml><?xml version="1.0" encoding="utf-8"?>
<formControlPr xmlns="http://schemas.microsoft.com/office/spreadsheetml/2009/9/main" objectType="CheckBox" fmlaLink="F25" lockText="1" noThreeD="1"/>
</file>

<file path=xl/ctrlProps/ctrlProp47.xml><?xml version="1.0" encoding="utf-8"?>
<formControlPr xmlns="http://schemas.microsoft.com/office/spreadsheetml/2009/9/main" objectType="CheckBox" fmlaLink="F26" lockText="1" noThreeD="1"/>
</file>

<file path=xl/ctrlProps/ctrlProp48.xml><?xml version="1.0" encoding="utf-8"?>
<formControlPr xmlns="http://schemas.microsoft.com/office/spreadsheetml/2009/9/main" objectType="CheckBox" fmlaLink="F27" lockText="1" noThreeD="1"/>
</file>

<file path=xl/ctrlProps/ctrlProp49.xml><?xml version="1.0" encoding="utf-8"?>
<formControlPr xmlns="http://schemas.microsoft.com/office/spreadsheetml/2009/9/main" objectType="CheckBox" fmlaLink="F28" lockText="1" noThreeD="1"/>
</file>

<file path=xl/ctrlProps/ctrlProp50.xml><?xml version="1.0" encoding="utf-8"?>
<formControlPr xmlns="http://schemas.microsoft.com/office/spreadsheetml/2009/9/main" objectType="CheckBox" fmlaLink="F29" lockText="1" noThreeD="1"/>
</file>

<file path=xl/ctrlProps/ctrlProp51.xml><?xml version="1.0" encoding="utf-8"?>
<formControlPr xmlns="http://schemas.microsoft.com/office/spreadsheetml/2009/9/main" objectType="CheckBox" fmlaLink="F30" lockText="1" noThreeD="1"/>
</file>

<file path=xl/ctrlProps/ctrlProp52.xml><?xml version="1.0" encoding="utf-8"?>
<formControlPr xmlns="http://schemas.microsoft.com/office/spreadsheetml/2009/9/main" objectType="CheckBox" fmlaLink="F31" lockText="1" noThreeD="1"/>
</file>

<file path=xl/ctrlProps/ctrlProp53.xml><?xml version="1.0" encoding="utf-8"?>
<formControlPr xmlns="http://schemas.microsoft.com/office/spreadsheetml/2009/9/main" objectType="CheckBox" fmlaLink="F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9525</xdr:rowOff>
        </xdr:from>
        <xdr:to>
          <xdr:col>5</xdr:col>
          <xdr:colOff>942975</xdr:colOff>
          <xdr:row>3</xdr:row>
          <xdr:rowOff>180975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0</xdr:col>
          <xdr:colOff>342900</xdr:colOff>
          <xdr:row>3</xdr:row>
          <xdr:rowOff>180975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28575</xdr:colOff>
      <xdr:row>1</xdr:row>
      <xdr:rowOff>0</xdr:rowOff>
    </xdr:from>
    <xdr:to>
      <xdr:col>1</xdr:col>
      <xdr:colOff>209550</xdr:colOff>
      <xdr:row>1</xdr:row>
      <xdr:rowOff>276225</xdr:rowOff>
    </xdr:to>
    <xdr:sp macro="[0]!Congés" textlink="">
      <xdr:nvSpPr>
        <xdr:cNvPr id="2" name="Rectangle à coins arrondis 1"/>
        <xdr:cNvSpPr/>
      </xdr:nvSpPr>
      <xdr:spPr>
        <a:xfrm>
          <a:off x="28575" y="1533525"/>
          <a:ext cx="1133475" cy="2762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 congé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561975</xdr:rowOff>
        </xdr:from>
        <xdr:to>
          <xdr:col>3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0</xdr:rowOff>
        </xdr:from>
        <xdr:to>
          <xdr:col>3</xdr:col>
          <xdr:colOff>733425</xdr:colOff>
          <xdr:row>3</xdr:row>
          <xdr:rowOff>19050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180975</xdr:rowOff>
        </xdr:from>
        <xdr:to>
          <xdr:col>3</xdr:col>
          <xdr:colOff>733425</xdr:colOff>
          <xdr:row>4</xdr:row>
          <xdr:rowOff>9525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180975</xdr:rowOff>
        </xdr:from>
        <xdr:to>
          <xdr:col>3</xdr:col>
          <xdr:colOff>733425</xdr:colOff>
          <xdr:row>5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161925</xdr:rowOff>
        </xdr:from>
        <xdr:to>
          <xdr:col>4</xdr:col>
          <xdr:colOff>133350</xdr:colOff>
          <xdr:row>6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180975</xdr:rowOff>
        </xdr:from>
        <xdr:to>
          <xdr:col>3</xdr:col>
          <xdr:colOff>733425</xdr:colOff>
          <xdr:row>8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180975</xdr:rowOff>
        </xdr:from>
        <xdr:to>
          <xdr:col>3</xdr:col>
          <xdr:colOff>733425</xdr:colOff>
          <xdr:row>10</xdr:row>
          <xdr:rowOff>9525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733425</xdr:colOff>
          <xdr:row>9</xdr:row>
          <xdr:rowOff>9525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</xdr:row>
          <xdr:rowOff>180975</xdr:rowOff>
        </xdr:from>
        <xdr:to>
          <xdr:col>3</xdr:col>
          <xdr:colOff>733425</xdr:colOff>
          <xdr:row>11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171450</xdr:rowOff>
        </xdr:from>
        <xdr:to>
          <xdr:col>3</xdr:col>
          <xdr:colOff>733425</xdr:colOff>
          <xdr:row>12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11</xdr:row>
          <xdr:rowOff>171450</xdr:rowOff>
        </xdr:from>
        <xdr:to>
          <xdr:col>3</xdr:col>
          <xdr:colOff>733425</xdr:colOff>
          <xdr:row>13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180975</xdr:rowOff>
        </xdr:from>
        <xdr:to>
          <xdr:col>4</xdr:col>
          <xdr:colOff>314325</xdr:colOff>
          <xdr:row>14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</xdr:row>
          <xdr:rowOff>180975</xdr:rowOff>
        </xdr:from>
        <xdr:to>
          <xdr:col>3</xdr:col>
          <xdr:colOff>733425</xdr:colOff>
          <xdr:row>7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13</xdr:row>
          <xdr:rowOff>180975</xdr:rowOff>
        </xdr:from>
        <xdr:to>
          <xdr:col>3</xdr:col>
          <xdr:colOff>733425</xdr:colOff>
          <xdr:row>15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14</xdr:row>
          <xdr:rowOff>180975</xdr:rowOff>
        </xdr:from>
        <xdr:to>
          <xdr:col>3</xdr:col>
          <xdr:colOff>733425</xdr:colOff>
          <xdr:row>16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0</xdr:row>
          <xdr:rowOff>552450</xdr:rowOff>
        </xdr:from>
        <xdr:to>
          <xdr:col>8</xdr:col>
          <xdr:colOff>104775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</xdr:row>
          <xdr:rowOff>171450</xdr:rowOff>
        </xdr:from>
        <xdr:to>
          <xdr:col>8</xdr:col>
          <xdr:colOff>104775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</xdr:row>
          <xdr:rowOff>171450</xdr:rowOff>
        </xdr:from>
        <xdr:to>
          <xdr:col>8</xdr:col>
          <xdr:colOff>104775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</xdr:row>
          <xdr:rowOff>171450</xdr:rowOff>
        </xdr:from>
        <xdr:to>
          <xdr:col>8</xdr:col>
          <xdr:colOff>104775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4</xdr:row>
          <xdr:rowOff>171450</xdr:rowOff>
        </xdr:from>
        <xdr:to>
          <xdr:col>8</xdr:col>
          <xdr:colOff>104775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5</xdr:row>
          <xdr:rowOff>171450</xdr:rowOff>
        </xdr:from>
        <xdr:to>
          <xdr:col>8</xdr:col>
          <xdr:colOff>104775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6</xdr:row>
          <xdr:rowOff>171450</xdr:rowOff>
        </xdr:from>
        <xdr:to>
          <xdr:col>8</xdr:col>
          <xdr:colOff>104775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7</xdr:row>
          <xdr:rowOff>171450</xdr:rowOff>
        </xdr:from>
        <xdr:to>
          <xdr:col>8</xdr:col>
          <xdr:colOff>104775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171450</xdr:rowOff>
        </xdr:from>
        <xdr:to>
          <xdr:col>8</xdr:col>
          <xdr:colOff>104775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9</xdr:row>
          <xdr:rowOff>171450</xdr:rowOff>
        </xdr:from>
        <xdr:to>
          <xdr:col>8</xdr:col>
          <xdr:colOff>104775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10</xdr:row>
          <xdr:rowOff>171450</xdr:rowOff>
        </xdr:from>
        <xdr:to>
          <xdr:col>8</xdr:col>
          <xdr:colOff>104775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11</xdr:row>
          <xdr:rowOff>171450</xdr:rowOff>
        </xdr:from>
        <xdr:to>
          <xdr:col>8</xdr:col>
          <xdr:colOff>104775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12</xdr:row>
          <xdr:rowOff>171450</xdr:rowOff>
        </xdr:from>
        <xdr:to>
          <xdr:col>8</xdr:col>
          <xdr:colOff>104775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13</xdr:row>
          <xdr:rowOff>171450</xdr:rowOff>
        </xdr:from>
        <xdr:to>
          <xdr:col>8</xdr:col>
          <xdr:colOff>104775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14</xdr:row>
          <xdr:rowOff>171450</xdr:rowOff>
        </xdr:from>
        <xdr:to>
          <xdr:col>8</xdr:col>
          <xdr:colOff>104775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15</xdr:row>
          <xdr:rowOff>171450</xdr:rowOff>
        </xdr:from>
        <xdr:to>
          <xdr:col>8</xdr:col>
          <xdr:colOff>104775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16</xdr:row>
          <xdr:rowOff>171450</xdr:rowOff>
        </xdr:from>
        <xdr:to>
          <xdr:col>8</xdr:col>
          <xdr:colOff>104775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17</xdr:row>
          <xdr:rowOff>171450</xdr:rowOff>
        </xdr:from>
        <xdr:to>
          <xdr:col>8</xdr:col>
          <xdr:colOff>104775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18</xdr:row>
          <xdr:rowOff>171450</xdr:rowOff>
        </xdr:from>
        <xdr:to>
          <xdr:col>8</xdr:col>
          <xdr:colOff>104775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19</xdr:row>
          <xdr:rowOff>171450</xdr:rowOff>
        </xdr:from>
        <xdr:to>
          <xdr:col>8</xdr:col>
          <xdr:colOff>104775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20</xdr:row>
          <xdr:rowOff>171450</xdr:rowOff>
        </xdr:from>
        <xdr:to>
          <xdr:col>8</xdr:col>
          <xdr:colOff>104775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21</xdr:row>
          <xdr:rowOff>171450</xdr:rowOff>
        </xdr:from>
        <xdr:to>
          <xdr:col>8</xdr:col>
          <xdr:colOff>104775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22</xdr:row>
          <xdr:rowOff>171450</xdr:rowOff>
        </xdr:from>
        <xdr:to>
          <xdr:col>8</xdr:col>
          <xdr:colOff>104775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23</xdr:row>
          <xdr:rowOff>171450</xdr:rowOff>
        </xdr:from>
        <xdr:to>
          <xdr:col>8</xdr:col>
          <xdr:colOff>104775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24</xdr:row>
          <xdr:rowOff>171450</xdr:rowOff>
        </xdr:from>
        <xdr:to>
          <xdr:col>8</xdr:col>
          <xdr:colOff>104775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25</xdr:row>
          <xdr:rowOff>171450</xdr:rowOff>
        </xdr:from>
        <xdr:to>
          <xdr:col>8</xdr:col>
          <xdr:colOff>104775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26</xdr:row>
          <xdr:rowOff>171450</xdr:rowOff>
        </xdr:from>
        <xdr:to>
          <xdr:col>8</xdr:col>
          <xdr:colOff>104775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27</xdr:row>
          <xdr:rowOff>171450</xdr:rowOff>
        </xdr:from>
        <xdr:to>
          <xdr:col>8</xdr:col>
          <xdr:colOff>104775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28</xdr:row>
          <xdr:rowOff>171450</xdr:rowOff>
        </xdr:from>
        <xdr:to>
          <xdr:col>8</xdr:col>
          <xdr:colOff>104775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29</xdr:row>
          <xdr:rowOff>171450</xdr:rowOff>
        </xdr:from>
        <xdr:to>
          <xdr:col>8</xdr:col>
          <xdr:colOff>104775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30</xdr:row>
          <xdr:rowOff>171450</xdr:rowOff>
        </xdr:from>
        <xdr:to>
          <xdr:col>8</xdr:col>
          <xdr:colOff>104775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5:AQ8" totalsRowShown="0" headerRowDxfId="43" tableBorderDxfId="42">
  <autoFilter ref="A5:AQ8"/>
  <tableColumns count="43">
    <tableColumn id="1" name="Nom Prénom"/>
    <tableColumn id="2" name="Intitulé 2"/>
    <tableColumn id="3" name="Intitulé 3"/>
    <tableColumn id="4" name="Intitulé 4"/>
    <tableColumn id="5" name="Intitulé 5"/>
    <tableColumn id="6" name="Intitulé 6"/>
    <tableColumn id="7" name="Colonne1" dataDxfId="41">
      <calculatedColumnFormula>SUMPRODUCT((Tab_Résa[[#This Row],[Nom Prénom]]=Tableau2[Nom])*(G$4&gt;=Tableau2[date de début])*(G$4&lt;=Tableau2[Date de fin])*(Tableau2[Type N°]))</calculatedColumnFormula>
    </tableColumn>
    <tableColumn id="8" name="Colonne2" dataDxfId="40">
      <calculatedColumnFormula>SUMPRODUCT((Tab_Résa[[#This Row],[Nom Prénom]]=Tableau2[Nom])*(H$4&gt;=Tableau2[date de début])*(H$4&lt;=Tableau2[Date de fin])*(Tableau2[Type N°]))</calculatedColumnFormula>
    </tableColumn>
    <tableColumn id="9" name="Colonne3" dataDxfId="39">
      <calculatedColumnFormula>SUMPRODUCT((Tab_Résa[[#This Row],[Nom Prénom]]=Tableau2[Nom])*(I$4&gt;=Tableau2[date de début])*(I$4&lt;=Tableau2[Date de fin])*(Tableau2[Type N°]))</calculatedColumnFormula>
    </tableColumn>
    <tableColumn id="10" name="Colonne4" dataDxfId="38">
      <calculatedColumnFormula>SUMPRODUCT((Tab_Résa[[#This Row],[Nom Prénom]]=Tableau2[Nom])*(J$4&gt;=Tableau2[date de début])*(J$4&lt;=Tableau2[Date de fin])*(Tableau2[Type N°]))</calculatedColumnFormula>
    </tableColumn>
    <tableColumn id="11" name="Colonne5" dataDxfId="37">
      <calculatedColumnFormula>SUMPRODUCT((Tab_Résa[[#This Row],[Nom Prénom]]=Tableau2[Nom])*(K$4&gt;=Tableau2[date de début])*(K$4&lt;=Tableau2[Date de fin])*(Tableau2[Type N°]))</calculatedColumnFormula>
    </tableColumn>
    <tableColumn id="12" name="Colonne6" dataDxfId="36">
      <calculatedColumnFormula>SUMPRODUCT((Tab_Résa[[#This Row],[Nom Prénom]]=Tableau2[Nom])*(L$4&gt;=Tableau2[date de début])*(L$4&lt;=Tableau2[Date de fin])*(Tableau2[Type N°]))</calculatedColumnFormula>
    </tableColumn>
    <tableColumn id="13" name="Colonne7" dataDxfId="35">
      <calculatedColumnFormula>SUMPRODUCT((Tab_Résa[[#This Row],[Nom Prénom]]=Tableau2[Nom])*(M$4&gt;=Tableau2[date de début])*(M$4&lt;=Tableau2[Date de fin])*(Tableau2[Type N°]))</calculatedColumnFormula>
    </tableColumn>
    <tableColumn id="14" name="Colonne8" dataDxfId="34">
      <calculatedColumnFormula>SUMPRODUCT((Tab_Résa[[#This Row],[Nom Prénom]]=Tableau2[Nom])*(N$4&gt;=Tableau2[date de début])*(N$4&lt;=Tableau2[Date de fin])*(Tableau2[Type N°]))</calculatedColumnFormula>
    </tableColumn>
    <tableColumn id="15" name="Colonne9" dataDxfId="33">
      <calculatedColumnFormula>SUMPRODUCT((Tab_Résa[[#This Row],[Nom Prénom]]=Tableau2[Nom])*(O$4&gt;=Tableau2[date de début])*(O$4&lt;=Tableau2[Date de fin])*(Tableau2[Type N°]))</calculatedColumnFormula>
    </tableColumn>
    <tableColumn id="16" name="Colonne10" dataDxfId="32">
      <calculatedColumnFormula>SUMPRODUCT((Tab_Résa[[#This Row],[Nom Prénom]]=Tableau2[Nom])*(P$4&gt;=Tableau2[date de début])*(P$4&lt;=Tableau2[Date de fin])*(Tableau2[Type N°]))</calculatedColumnFormula>
    </tableColumn>
    <tableColumn id="17" name="Colonne11" dataDxfId="31">
      <calculatedColumnFormula>SUMPRODUCT((Tab_Résa[[#This Row],[Nom Prénom]]=Tableau2[Nom])*(Q$4&gt;=Tableau2[date de début])*(Q$4&lt;=Tableau2[Date de fin])*(Tableau2[Type N°]))</calculatedColumnFormula>
    </tableColumn>
    <tableColumn id="18" name="Colonne12" dataDxfId="30">
      <calculatedColumnFormula>SUMPRODUCT((Tab_Résa[[#This Row],[Nom Prénom]]=Tableau2[Nom])*(R$4&gt;=Tableau2[date de début])*(R$4&lt;=Tableau2[Date de fin])*(Tableau2[Type N°]))</calculatedColumnFormula>
    </tableColumn>
    <tableColumn id="19" name="Colonne13" dataDxfId="29">
      <calculatedColumnFormula>SUMPRODUCT((Tab_Résa[[#This Row],[Nom Prénom]]=Tableau2[Nom])*(S$4&gt;=Tableau2[date de début])*(S$4&lt;=Tableau2[Date de fin])*(Tableau2[Type N°]))</calculatedColumnFormula>
    </tableColumn>
    <tableColumn id="20" name="Colonne14" dataDxfId="28">
      <calculatedColumnFormula>SUMPRODUCT((Tab_Résa[[#This Row],[Nom Prénom]]=Tableau2[Nom])*(T$4&gt;=Tableau2[date de début])*(T$4&lt;=Tableau2[Date de fin])*(Tableau2[Type N°]))</calculatedColumnFormula>
    </tableColumn>
    <tableColumn id="21" name="Colonne15" dataDxfId="27">
      <calculatedColumnFormula>SUMPRODUCT((Tab_Résa[[#This Row],[Nom Prénom]]=Tableau2[Nom])*(U$4&gt;=Tableau2[date de début])*(U$4&lt;=Tableau2[Date de fin])*(Tableau2[Type N°]))</calculatedColumnFormula>
    </tableColumn>
    <tableColumn id="22" name="Colonne16" dataDxfId="26">
      <calculatedColumnFormula>SUMPRODUCT((Tab_Résa[[#This Row],[Nom Prénom]]=Tableau2[Nom])*(V$4&gt;=Tableau2[date de début])*(V$4&lt;=Tableau2[Date de fin])*(Tableau2[Type N°]))</calculatedColumnFormula>
    </tableColumn>
    <tableColumn id="23" name="Colonne17" dataDxfId="25">
      <calculatedColumnFormula>SUMPRODUCT((Tab_Résa[[#This Row],[Nom Prénom]]=Tableau2[Nom])*(W$4&gt;=Tableau2[date de début])*(W$4&lt;=Tableau2[Date de fin])*(Tableau2[Type N°]))</calculatedColumnFormula>
    </tableColumn>
    <tableColumn id="24" name="Colonne18" dataDxfId="24">
      <calculatedColumnFormula>SUMPRODUCT((Tab_Résa[[#This Row],[Nom Prénom]]=Tableau2[Nom])*(X$4&gt;=Tableau2[date de début])*(X$4&lt;=Tableau2[Date de fin])*(Tableau2[Type N°]))</calculatedColumnFormula>
    </tableColumn>
    <tableColumn id="25" name="Colonne19" dataDxfId="23">
      <calculatedColumnFormula>SUMPRODUCT((Tab_Résa[[#This Row],[Nom Prénom]]=Tableau2[Nom])*(Y$4&gt;=Tableau2[date de début])*(Y$4&lt;=Tableau2[Date de fin])*(Tableau2[Type N°]))</calculatedColumnFormula>
    </tableColumn>
    <tableColumn id="26" name="Colonne20" dataDxfId="22">
      <calculatedColumnFormula>SUMPRODUCT((Tab_Résa[[#This Row],[Nom Prénom]]=Tableau2[Nom])*(Z$4&gt;=Tableau2[date de début])*(Z$4&lt;=Tableau2[Date de fin])*(Tableau2[Type N°]))</calculatedColumnFormula>
    </tableColumn>
    <tableColumn id="27" name="Colonne21" dataDxfId="21">
      <calculatedColumnFormula>SUMPRODUCT((Tab_Résa[[#This Row],[Nom Prénom]]=Tableau2[Nom])*(AA$4&gt;=Tableau2[date de début])*(AA$4&lt;=Tableau2[Date de fin])*(Tableau2[Type N°]))</calculatedColumnFormula>
    </tableColumn>
    <tableColumn id="28" name="Colonne22" dataDxfId="20">
      <calculatedColumnFormula>SUMPRODUCT((Tab_Résa[[#This Row],[Nom Prénom]]=Tableau2[Nom])*(AB$4&gt;=Tableau2[date de début])*(AB$4&lt;=Tableau2[Date de fin])*(Tableau2[Type N°]))</calculatedColumnFormula>
    </tableColumn>
    <tableColumn id="29" name="Colonne23" dataDxfId="19">
      <calculatedColumnFormula>SUMPRODUCT((Tab_Résa[[#This Row],[Nom Prénom]]=Tableau2[Nom])*(AC$4&gt;=Tableau2[date de début])*(AC$4&lt;=Tableau2[Date de fin])*(Tableau2[Type N°]))</calculatedColumnFormula>
    </tableColumn>
    <tableColumn id="30" name="Colonne24" dataDxfId="18">
      <calculatedColumnFormula>SUMPRODUCT((Tab_Résa[[#This Row],[Nom Prénom]]=Tableau2[Nom])*(AD$4&gt;=Tableau2[date de début])*(AD$4&lt;=Tableau2[Date de fin])*(Tableau2[Type N°]))</calculatedColumnFormula>
    </tableColumn>
    <tableColumn id="31" name="Colonne25" dataDxfId="17">
      <calculatedColumnFormula>SUMPRODUCT((Tab_Résa[[#This Row],[Nom Prénom]]=Tableau2[Nom])*(AE$4&gt;=Tableau2[date de début])*(AE$4&lt;=Tableau2[Date de fin])*(Tableau2[Type N°]))</calculatedColumnFormula>
    </tableColumn>
    <tableColumn id="32" name="Colonne26" dataDxfId="16">
      <calculatedColumnFormula>SUMPRODUCT((Tab_Résa[[#This Row],[Nom Prénom]]=Tableau2[Nom])*(AF$4&gt;=Tableau2[date de début])*(AF$4&lt;=Tableau2[Date de fin])*(Tableau2[Type N°]))</calculatedColumnFormula>
    </tableColumn>
    <tableColumn id="33" name="Colonne27" dataDxfId="15">
      <calculatedColumnFormula>SUMPRODUCT((Tab_Résa[[#This Row],[Nom Prénom]]=Tableau2[Nom])*(AG$4&gt;=Tableau2[date de début])*(AG$4&lt;=Tableau2[Date de fin])*(Tableau2[Type N°]))</calculatedColumnFormula>
    </tableColumn>
    <tableColumn id="34" name="Colonne28" dataDxfId="14">
      <calculatedColumnFormula>SUMPRODUCT((Tab_Résa[[#This Row],[Nom Prénom]]=Tableau2[Nom])*(AH$4&gt;=Tableau2[date de début])*(AH$4&lt;=Tableau2[Date de fin])*(Tableau2[Type N°]))</calculatedColumnFormula>
    </tableColumn>
    <tableColumn id="35" name="Colonne29" dataDxfId="13">
      <calculatedColumnFormula>SUMPRODUCT((Tab_Résa[[#This Row],[Nom Prénom]]=Tableau2[Nom])*(AI$4&gt;=Tableau2[date de début])*(AI$4&lt;=Tableau2[Date de fin])*(Tableau2[Type N°]))</calculatedColumnFormula>
    </tableColumn>
    <tableColumn id="36" name="Colonne30" dataDxfId="12">
      <calculatedColumnFormula>SUMPRODUCT((Tab_Résa[[#This Row],[Nom Prénom]]=Tableau2[Nom])*(AJ$4&gt;=Tableau2[date de début])*(AJ$4&lt;=Tableau2[Date de fin])*(Tableau2[Type N°]))</calculatedColumnFormula>
    </tableColumn>
    <tableColumn id="37" name="Colonne31" dataDxfId="11">
      <calculatedColumnFormula>SUMPRODUCT((Tab_Résa[[#This Row],[Nom Prénom]]=Tableau2[Nom])*(AK$4&gt;=Tableau2[date de début])*(AK$4&lt;=Tableau2[Date de fin])*(Tableau2[Type N°]))</calculatedColumnFormula>
    </tableColumn>
    <tableColumn id="38" name="Colonne32" dataDxfId="10">
      <calculatedColumnFormula>SUMPRODUCT((Tab_Résa[[#This Row],[Nom Prénom]]=Tableau2[Nom])*(AL$4&gt;=Tableau2[date de début])*(AL$4&lt;=Tableau2[Date de fin])*(Tableau2[Type N°]))</calculatedColumnFormula>
    </tableColumn>
    <tableColumn id="39" name="Colonne33" dataDxfId="9">
      <calculatedColumnFormula>SUMPRODUCT((Tab_Résa[[#This Row],[Nom Prénom]]=Tableau2[Nom])*(AM$4&gt;=Tableau2[date de début])*(AM$4&lt;=Tableau2[Date de fin])*(Tableau2[Type N°]))</calculatedColumnFormula>
    </tableColumn>
    <tableColumn id="40" name="Colonne34" dataDxfId="8">
      <calculatedColumnFormula>SUMPRODUCT((Tab_Résa[[#This Row],[Nom Prénom]]=Tableau2[Nom])*(AN$4&gt;=Tableau2[date de début])*(AN$4&lt;=Tableau2[Date de fin])*(Tableau2[Type N°]))</calculatedColumnFormula>
    </tableColumn>
    <tableColumn id="41" name="Colonne35" dataDxfId="7">
      <calculatedColumnFormula>SUMPRODUCT((Tab_Résa[[#This Row],[Nom Prénom]]=Tableau2[Nom])*(AO$4&gt;=Tableau2[date de début])*(AO$4&lt;=Tableau2[Date de fin])*(Tableau2[Type N°]))</calculatedColumnFormula>
    </tableColumn>
    <tableColumn id="42" name="Colonne36" dataDxfId="6">
      <calculatedColumnFormula>SUMPRODUCT((Tab_Résa[[#This Row],[Nom Prénom]]=Tableau2[Nom])*(AP$4&gt;=Tableau2[date de début])*(AP$4&lt;=Tableau2[Date de fin])*(Tableau2[Type N°]))</calculatedColumnFormula>
    </tableColumn>
    <tableColumn id="43" name="Colonne37" dataDxfId="5">
      <calculatedColumnFormula>SUMPRODUCT((Tab_Résa[[#This Row],[Nom Prénom]]=Tableau2[Nom])*(AQ$4&gt;=Tableau2[date de début])*(AQ$4&lt;=Tableau2[Date de fin])*(Tableau2[Type N°]))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6" totalsRowShown="0">
  <autoFilter ref="A1:F6"/>
  <sortState ref="A2:F6">
    <sortCondition ref="A1:A6"/>
  </sortState>
  <tableColumns count="6">
    <tableColumn id="1" name="Nom"/>
    <tableColumn id="3" name="date de début"/>
    <tableColumn id="4" name="Date de fin"/>
    <tableColumn id="7" name="Type texte" dataDxfId="4"/>
    <tableColumn id="5" name="Type N°" dataDxfId="3">
      <calculatedColumnFormula>MATCH(D2,Type_Congés,0)</calculatedColumnFormula>
    </tableColumn>
    <tableColumn id="6" name="Nb Jours" dataDxfId="2">
      <calculatedColumnFormula>NETWORKDAYS.INTL(Tableau2[[#This Row],[date de début]],Tableau2[[#This Row],[Date de fin]],Chômés,Les_Fériés)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AR41"/>
  <sheetViews>
    <sheetView showGridLines="0" tabSelected="1" workbookViewId="0">
      <pane xSplit="43" ySplit="5" topLeftCell="AR6" activePane="bottomRight" state="frozen"/>
      <selection pane="topRight" activeCell="AR1" sqref="AR1"/>
      <selection pane="bottomLeft" activeCell="A12" sqref="A12"/>
      <selection pane="bottomRight" activeCell="N13" sqref="N13"/>
    </sheetView>
  </sheetViews>
  <sheetFormatPr baseColWidth="10" defaultColWidth="11.42578125" defaultRowHeight="15" x14ac:dyDescent="0.25"/>
  <cols>
    <col min="1" max="6" width="14.28515625" customWidth="1"/>
    <col min="7" max="43" width="4.28515625" customWidth="1"/>
  </cols>
  <sheetData>
    <row r="1" spans="1:44" ht="120.75" customHeight="1" x14ac:dyDescent="0.25">
      <c r="A1" s="68" t="s">
        <v>53</v>
      </c>
      <c r="B1" s="69"/>
      <c r="C1" s="69"/>
      <c r="D1" s="69"/>
      <c r="E1" s="69"/>
      <c r="F1" s="70"/>
      <c r="G1" s="16" t="str">
        <f ca="1">PROPER(TEXT(G$4,"MMMM"))&amp;" "&amp;YEAR(G4)</f>
        <v>Juillet 2018</v>
      </c>
      <c r="H1" s="17" t="str">
        <f ca="1">IF(MONTH(H$4)=MONTH(G$4),"",PROPER(TEXT(H$4,"MMMM"))&amp;" "&amp;YEAR(H$4))</f>
        <v/>
      </c>
      <c r="I1" s="17" t="str">
        <f t="shared" ref="I1:AQ1" ca="1" si="0">IF(MONTH(I$4)=MONTH(H$4),"",PROPER(TEXT(I$4,"MMMM"))&amp;" "&amp;YEAR(I$4))</f>
        <v/>
      </c>
      <c r="J1" s="17" t="str">
        <f t="shared" ca="1" si="0"/>
        <v/>
      </c>
      <c r="K1" s="17" t="str">
        <f t="shared" ca="1" si="0"/>
        <v/>
      </c>
      <c r="L1" s="17" t="str">
        <f t="shared" ca="1" si="0"/>
        <v/>
      </c>
      <c r="M1" s="17" t="str">
        <f t="shared" ca="1" si="0"/>
        <v/>
      </c>
      <c r="N1" s="17" t="str">
        <f t="shared" ca="1" si="0"/>
        <v/>
      </c>
      <c r="O1" s="17" t="str">
        <f t="shared" ca="1" si="0"/>
        <v/>
      </c>
      <c r="P1" s="17" t="str">
        <f t="shared" ca="1" si="0"/>
        <v/>
      </c>
      <c r="Q1" s="17" t="str">
        <f t="shared" ca="1" si="0"/>
        <v/>
      </c>
      <c r="R1" s="17" t="str">
        <f t="shared" ca="1" si="0"/>
        <v/>
      </c>
      <c r="S1" s="17" t="str">
        <f t="shared" ca="1" si="0"/>
        <v/>
      </c>
      <c r="T1" s="17" t="str">
        <f t="shared" ca="1" si="0"/>
        <v/>
      </c>
      <c r="U1" s="17" t="str">
        <f t="shared" ca="1" si="0"/>
        <v/>
      </c>
      <c r="V1" s="17" t="str">
        <f t="shared" ca="1" si="0"/>
        <v/>
      </c>
      <c r="W1" s="17" t="str">
        <f t="shared" ca="1" si="0"/>
        <v/>
      </c>
      <c r="X1" s="17" t="str">
        <f t="shared" ca="1" si="0"/>
        <v/>
      </c>
      <c r="Y1" s="17" t="str">
        <f t="shared" ca="1" si="0"/>
        <v/>
      </c>
      <c r="Z1" s="17" t="str">
        <f t="shared" ca="1" si="0"/>
        <v/>
      </c>
      <c r="AA1" s="17" t="str">
        <f t="shared" ca="1" si="0"/>
        <v/>
      </c>
      <c r="AB1" s="17" t="str">
        <f t="shared" ca="1" si="0"/>
        <v/>
      </c>
      <c r="AC1" s="17" t="str">
        <f t="shared" ca="1" si="0"/>
        <v/>
      </c>
      <c r="AD1" s="17" t="str">
        <f t="shared" ca="1" si="0"/>
        <v>Août 2018</v>
      </c>
      <c r="AE1" s="17" t="str">
        <f t="shared" ca="1" si="0"/>
        <v/>
      </c>
      <c r="AF1" s="17" t="str">
        <f t="shared" ca="1" si="0"/>
        <v/>
      </c>
      <c r="AG1" s="17" t="str">
        <f t="shared" ca="1" si="0"/>
        <v/>
      </c>
      <c r="AH1" s="17" t="str">
        <f t="shared" ca="1" si="0"/>
        <v/>
      </c>
      <c r="AI1" s="17" t="str">
        <f t="shared" ca="1" si="0"/>
        <v/>
      </c>
      <c r="AJ1" s="17" t="str">
        <f t="shared" ca="1" si="0"/>
        <v/>
      </c>
      <c r="AK1" s="17" t="str">
        <f t="shared" ca="1" si="0"/>
        <v/>
      </c>
      <c r="AL1" s="17" t="str">
        <f t="shared" ca="1" si="0"/>
        <v/>
      </c>
      <c r="AM1" s="17" t="str">
        <f t="shared" ca="1" si="0"/>
        <v/>
      </c>
      <c r="AN1" s="17" t="str">
        <f t="shared" ca="1" si="0"/>
        <v/>
      </c>
      <c r="AO1" s="17" t="str">
        <f t="shared" ca="1" si="0"/>
        <v/>
      </c>
      <c r="AP1" s="17" t="str">
        <f t="shared" ca="1" si="0"/>
        <v/>
      </c>
      <c r="AQ1" s="18" t="str">
        <f t="shared" ca="1" si="0"/>
        <v/>
      </c>
    </row>
    <row r="2" spans="1:44" ht="22.5" customHeight="1" x14ac:dyDescent="0.25">
      <c r="A2" s="65" t="s">
        <v>70</v>
      </c>
      <c r="B2" s="66"/>
      <c r="C2" s="66"/>
      <c r="D2" s="66"/>
      <c r="E2" s="66"/>
      <c r="F2" s="67"/>
      <c r="G2" s="12" t="str">
        <f ca="1">IF(WEEKDAY(G$4,T_SE)&gt;=4,"S"&amp;TEXT(INT((G$4-LOOKUP(G$4,DATE(YEAR(G$4)+{-1;0;1},1,3)-WEEKDAY(DATE(YEAR(G$4)+{-1;0;1},1,3))+2))/7)+1,"00"),"")</f>
        <v/>
      </c>
      <c r="H2" s="13" t="str">
        <f ca="1">IF(WEEKDAY(H$4,T_SE)=4,"S"&amp;TEXT(INT((H$4-LOOKUP(H$4,DATE(YEAR(H$4)+{-1;0;1},1,3)-WEEKDAY(DATE(YEAR(H$4)+{-1;0;1},1,3))+2))/7)+1,"00"),"")</f>
        <v/>
      </c>
      <c r="I2" s="13" t="str">
        <f ca="1">IF(WEEKDAY(I$4,T_SE)=4,"S"&amp;TEXT(INT((I$4-LOOKUP(I$4,DATE(YEAR(I$4)+{-1;0;1},1,3)-WEEKDAY(DATE(YEAR(I$4)+{-1;0;1},1,3))+2))/7)+1,"00"),"")</f>
        <v/>
      </c>
      <c r="J2" s="13" t="str">
        <f ca="1">IF(WEEKDAY(J$4,T_SE)=4,"S"&amp;TEXT(INT((J$4-LOOKUP(J$4,DATE(YEAR(J$4)+{-1;0;1},1,3)-WEEKDAY(DATE(YEAR(J$4)+{-1;0;1},1,3))+2))/7)+1,"00"),"")</f>
        <v>S28</v>
      </c>
      <c r="K2" s="13" t="str">
        <f ca="1">IF(WEEKDAY(K$4,T_SE)=4,"S"&amp;TEXT(INT((K$4-LOOKUP(K$4,DATE(YEAR(K$4)+{-1;0;1},1,3)-WEEKDAY(DATE(YEAR(K$4)+{-1;0;1},1,3))+2))/7)+1,"00"),"")</f>
        <v/>
      </c>
      <c r="L2" s="13" t="str">
        <f ca="1">IF(WEEKDAY(L$4,T_SE)=4,"S"&amp;TEXT(INT((L$4-LOOKUP(L$4,DATE(YEAR(L$4)+{-1;0;1},1,3)-WEEKDAY(DATE(YEAR(L$4)+{-1;0;1},1,3))+2))/7)+1,"00"),"")</f>
        <v/>
      </c>
      <c r="M2" s="13" t="str">
        <f ca="1">IF(WEEKDAY(M$4,T_SE)=4,"S"&amp;TEXT(INT((M$4-LOOKUP(M$4,DATE(YEAR(M$4)+{-1;0;1},1,3)-WEEKDAY(DATE(YEAR(M$4)+{-1;0;1},1,3))+2))/7)+1,"00"),"")</f>
        <v/>
      </c>
      <c r="N2" s="13" t="str">
        <f ca="1">IF(WEEKDAY(N$4,T_SE)=4,"S"&amp;TEXT(INT((N$4-LOOKUP(N$4,DATE(YEAR(N$4)+{-1;0;1},1,3)-WEEKDAY(DATE(YEAR(N$4)+{-1;0;1},1,3))+2))/7)+1,"00"),"")</f>
        <v/>
      </c>
      <c r="O2" s="13" t="str">
        <f ca="1">IF(WEEKDAY(O$4,T_SE)=4,"S"&amp;TEXT(INT((O$4-LOOKUP(O$4,DATE(YEAR(O$4)+{-1;0;1},1,3)-WEEKDAY(DATE(YEAR(O$4)+{-1;0;1},1,3))+2))/7)+1,"00"),"")</f>
        <v/>
      </c>
      <c r="P2" s="13" t="str">
        <f ca="1">IF(WEEKDAY(P$4,T_SE)=4,"S"&amp;TEXT(INT((P$4-LOOKUP(P$4,DATE(YEAR(P$4)+{-1;0;1},1,3)-WEEKDAY(DATE(YEAR(P$4)+{-1;0;1},1,3))+2))/7)+1,"00"),"")</f>
        <v/>
      </c>
      <c r="Q2" s="13" t="str">
        <f ca="1">IF(WEEKDAY(Q$4,T_SE)=4,"S"&amp;TEXT(INT((Q$4-LOOKUP(Q$4,DATE(YEAR(Q$4)+{-1;0;1},1,3)-WEEKDAY(DATE(YEAR(Q$4)+{-1;0;1},1,3))+2))/7)+1,"00"),"")</f>
        <v>S29</v>
      </c>
      <c r="R2" s="13" t="str">
        <f ca="1">IF(WEEKDAY(R$4,T_SE)=4,"S"&amp;TEXT(INT((R$4-LOOKUP(R$4,DATE(YEAR(R$4)+{-1;0;1},1,3)-WEEKDAY(DATE(YEAR(R$4)+{-1;0;1},1,3))+2))/7)+1,"00"),"")</f>
        <v/>
      </c>
      <c r="S2" s="13" t="str">
        <f ca="1">IF(WEEKDAY(S$4,T_SE)=4,"S"&amp;TEXT(INT((S$4-LOOKUP(S$4,DATE(YEAR(S$4)+{-1;0;1},1,3)-WEEKDAY(DATE(YEAR(S$4)+{-1;0;1},1,3))+2))/7)+1,"00"),"")</f>
        <v/>
      </c>
      <c r="T2" s="13" t="str">
        <f ca="1">IF(WEEKDAY(T$4,T_SE)=4,"S"&amp;TEXT(INT((T$4-LOOKUP(T$4,DATE(YEAR(T$4)+{-1;0;1},1,3)-WEEKDAY(DATE(YEAR(T$4)+{-1;0;1},1,3))+2))/7)+1,"00"),"")</f>
        <v/>
      </c>
      <c r="U2" s="13" t="str">
        <f ca="1">IF(WEEKDAY(U$4,T_SE)=4,"S"&amp;TEXT(INT((U$4-LOOKUP(U$4,DATE(YEAR(U$4)+{-1;0;1},1,3)-WEEKDAY(DATE(YEAR(U$4)+{-1;0;1},1,3))+2))/7)+1,"00"),"")</f>
        <v/>
      </c>
      <c r="V2" s="13" t="str">
        <f ca="1">IF(WEEKDAY(V$4,T_SE)=4,"S"&amp;TEXT(INT((V$4-LOOKUP(V$4,DATE(YEAR(V$4)+{-1;0;1},1,3)-WEEKDAY(DATE(YEAR(V$4)+{-1;0;1},1,3))+2))/7)+1,"00"),"")</f>
        <v/>
      </c>
      <c r="W2" s="13" t="str">
        <f ca="1">IF(WEEKDAY(W$4,T_SE)=4,"S"&amp;TEXT(INT((W$4-LOOKUP(W$4,DATE(YEAR(W$4)+{-1;0;1},1,3)-WEEKDAY(DATE(YEAR(W$4)+{-1;0;1},1,3))+2))/7)+1,"00"),"")</f>
        <v/>
      </c>
      <c r="X2" s="13" t="str">
        <f ca="1">IF(WEEKDAY(X$4,T_SE)=4,"S"&amp;TEXT(INT((X$4-LOOKUP(X$4,DATE(YEAR(X$4)+{-1;0;1},1,3)-WEEKDAY(DATE(YEAR(X$4)+{-1;0;1},1,3))+2))/7)+1,"00"),"")</f>
        <v>S30</v>
      </c>
      <c r="Y2" s="13" t="str">
        <f ca="1">IF(WEEKDAY(Y$4,T_SE)=4,"S"&amp;TEXT(INT((Y$4-LOOKUP(Y$4,DATE(YEAR(Y$4)+{-1;0;1},1,3)-WEEKDAY(DATE(YEAR(Y$4)+{-1;0;1},1,3))+2))/7)+1,"00"),"")</f>
        <v/>
      </c>
      <c r="Z2" s="13" t="str">
        <f ca="1">IF(WEEKDAY(Z$4,T_SE)=4,"S"&amp;TEXT(INT((Z$4-LOOKUP(Z$4,DATE(YEAR(Z$4)+{-1;0;1},1,3)-WEEKDAY(DATE(YEAR(Z$4)+{-1;0;1},1,3))+2))/7)+1,"00"),"")</f>
        <v/>
      </c>
      <c r="AA2" s="13" t="str">
        <f ca="1">IF(WEEKDAY(AA$4,T_SE)=4,"S"&amp;TEXT(INT((AA$4-LOOKUP(AA$4,DATE(YEAR(AA$4)+{-1;0;1},1,3)-WEEKDAY(DATE(YEAR(AA$4)+{-1;0;1},1,3))+2))/7)+1,"00"),"")</f>
        <v/>
      </c>
      <c r="AB2" s="13" t="str">
        <f ca="1">IF(WEEKDAY(AB$4,T_SE)=4,"S"&amp;TEXT(INT((AB$4-LOOKUP(AB$4,DATE(YEAR(AB$4)+{-1;0;1},1,3)-WEEKDAY(DATE(YEAR(AB$4)+{-1;0;1},1,3))+2))/7)+1,"00"),"")</f>
        <v/>
      </c>
      <c r="AC2" s="13" t="str">
        <f ca="1">IF(WEEKDAY(AC$4,T_SE)=4,"S"&amp;TEXT(INT((AC$4-LOOKUP(AC$4,DATE(YEAR(AC$4)+{-1;0;1},1,3)-WEEKDAY(DATE(YEAR(AC$4)+{-1;0;1},1,3))+2))/7)+1,"00"),"")</f>
        <v/>
      </c>
      <c r="AD2" s="13" t="str">
        <f ca="1">IF(WEEKDAY(AD$4,T_SE)=4,"S"&amp;TEXT(INT((AD$4-LOOKUP(AD$4,DATE(YEAR(AD$4)+{-1;0;1},1,3)-WEEKDAY(DATE(YEAR(AD$4)+{-1;0;1},1,3))+2))/7)+1,"00"),"")</f>
        <v/>
      </c>
      <c r="AE2" s="13" t="str">
        <f ca="1">IF(WEEKDAY(AE$4,T_SE)=4,"S"&amp;TEXT(INT((AE$4-LOOKUP(AE$4,DATE(YEAR(AE$4)+{-1;0;1},1,3)-WEEKDAY(DATE(YEAR(AE$4)+{-1;0;1},1,3))+2))/7)+1,"00"),"")</f>
        <v>S31</v>
      </c>
      <c r="AF2" s="13" t="str">
        <f ca="1">IF(WEEKDAY(AF$4,T_SE)=4,"S"&amp;TEXT(INT((AF$4-LOOKUP(AF$4,DATE(YEAR(AF$4)+{-1;0;1},1,3)-WEEKDAY(DATE(YEAR(AF$4)+{-1;0;1},1,3))+2))/7)+1,"00"),"")</f>
        <v/>
      </c>
      <c r="AG2" s="13" t="str">
        <f ca="1">IF(WEEKDAY(AG$4,T_SE)=4,"S"&amp;TEXT(INT((AG$4-LOOKUP(AG$4,DATE(YEAR(AG$4)+{-1;0;1},1,3)-WEEKDAY(DATE(YEAR(AG$4)+{-1;0;1},1,3))+2))/7)+1,"00"),"")</f>
        <v/>
      </c>
      <c r="AH2" s="13" t="str">
        <f ca="1">IF(WEEKDAY(AH$4,T_SE)=4,"S"&amp;TEXT(INT((AH$4-LOOKUP(AH$4,DATE(YEAR(AH$4)+{-1;0;1},1,3)-WEEKDAY(DATE(YEAR(AH$4)+{-1;0;1},1,3))+2))/7)+1,"00"),"")</f>
        <v/>
      </c>
      <c r="AI2" s="13" t="str">
        <f ca="1">IF(WEEKDAY(AI$4,T_SE)=4,"S"&amp;TEXT(INT((AI$4-LOOKUP(AI$4,DATE(YEAR(AI$4)+{-1;0;1},1,3)-WEEKDAY(DATE(YEAR(AI$4)+{-1;0;1},1,3))+2))/7)+1,"00"),"")</f>
        <v/>
      </c>
      <c r="AJ2" s="13" t="str">
        <f ca="1">IF(WEEKDAY(AJ$4,T_SE)=4,"S"&amp;TEXT(INT((AJ$4-LOOKUP(AJ$4,DATE(YEAR(AJ$4)+{-1;0;1},1,3)-WEEKDAY(DATE(YEAR(AJ$4)+{-1;0;1},1,3))+2))/7)+1,"00"),"")</f>
        <v/>
      </c>
      <c r="AK2" s="13" t="str">
        <f ca="1">IF(WEEKDAY(AK$4,T_SE)=4,"S"&amp;TEXT(INT((AK$4-LOOKUP(AK$4,DATE(YEAR(AK$4)+{-1;0;1},1,3)-WEEKDAY(DATE(YEAR(AK$4)+{-1;0;1},1,3))+2))/7)+1,"00"),"")</f>
        <v/>
      </c>
      <c r="AL2" s="13" t="str">
        <f ca="1">IF(WEEKDAY(AL$4,T_SE)=4,"S"&amp;TEXT(INT((AL$4-LOOKUP(AL$4,DATE(YEAR(AL$4)+{-1;0;1},1,3)-WEEKDAY(DATE(YEAR(AL$4)+{-1;0;1},1,3))+2))/7)+1,"00"),"")</f>
        <v>S32</v>
      </c>
      <c r="AM2" s="13" t="str">
        <f ca="1">IF(WEEKDAY(AM$4,T_SE)=4,"S"&amp;TEXT(INT((AM$4-LOOKUP(AM$4,DATE(YEAR(AM$4)+{-1;0;1},1,3)-WEEKDAY(DATE(YEAR(AM$4)+{-1;0;1},1,3))+2))/7)+1,"00"),"")</f>
        <v/>
      </c>
      <c r="AN2" s="13" t="str">
        <f ca="1">IF(WEEKDAY(AN$4,T_SE)=4,"S"&amp;TEXT(INT((AN$4-LOOKUP(AN$4,DATE(YEAR(AN$4)+{-1;0;1},1,3)-WEEKDAY(DATE(YEAR(AN$4)+{-1;0;1},1,3))+2))/7)+1,"00"),"")</f>
        <v/>
      </c>
      <c r="AO2" s="13" t="str">
        <f ca="1">IF(WEEKDAY(AO$4,T_SE)=4,"S"&amp;TEXT(INT((AO$4-LOOKUP(AO$4,DATE(YEAR(AO$4)+{-1;0;1},1,3)-WEEKDAY(DATE(YEAR(AO$4)+{-1;0;1},1,3))+2))/7)+1,"00"),"")</f>
        <v/>
      </c>
      <c r="AP2" s="13" t="str">
        <f ca="1">IF(WEEKDAY(AP$4,T_SE)=4,"S"&amp;TEXT(INT((AP$4-LOOKUP(AP$4,DATE(YEAR(AP$4)+{-1;0;1},1,3)-WEEKDAY(DATE(YEAR(AP$4)+{-1;0;1},1,3))+2))/7)+1,"00"),"")</f>
        <v/>
      </c>
      <c r="AQ2" s="14" t="str">
        <f ca="1">IF(WEEKDAY(AQ$4,T_SE)&lt;=4,"S"&amp;TEXT(INT((AQ$4-LOOKUP(AQ$4,DATE(YEAR(AQ$4)+{-1;0;1},1,3)-WEEKDAY(DATE(YEAR(AQ$4)+{-1;0;1},1,3))+2))/7)+1,"00"),"")</f>
        <v>S33</v>
      </c>
    </row>
    <row r="3" spans="1:44" x14ac:dyDescent="0.25">
      <c r="A3" s="21"/>
      <c r="B3" s="22"/>
      <c r="C3" s="22"/>
      <c r="D3" s="22"/>
      <c r="E3" s="22"/>
      <c r="F3" s="23"/>
      <c r="G3" s="31" t="str">
        <f ca="1">PROPER(TEXT(Date_Deb,"jjj"))</f>
        <v>Lun</v>
      </c>
      <c r="H3" s="15" t="str">
        <f ca="1">PROPER(TEXT(H4,"jjj"))</f>
        <v>Mar</v>
      </c>
      <c r="I3" s="15" t="str">
        <f t="shared" ref="I3:AQ3" ca="1" si="1">PROPER(TEXT(I4,"jjj"))</f>
        <v>Mer</v>
      </c>
      <c r="J3" s="15" t="str">
        <f t="shared" ca="1" si="1"/>
        <v>Jeu</v>
      </c>
      <c r="K3" s="15" t="str">
        <f t="shared" ca="1" si="1"/>
        <v>Ven</v>
      </c>
      <c r="L3" s="15" t="str">
        <f t="shared" ca="1" si="1"/>
        <v>Sam</v>
      </c>
      <c r="M3" s="15" t="str">
        <f t="shared" ca="1" si="1"/>
        <v>Dim</v>
      </c>
      <c r="N3" s="15" t="str">
        <f t="shared" ca="1" si="1"/>
        <v>Lun</v>
      </c>
      <c r="O3" s="15" t="str">
        <f t="shared" ca="1" si="1"/>
        <v>Mar</v>
      </c>
      <c r="P3" s="15" t="str">
        <f t="shared" ca="1" si="1"/>
        <v>Mer</v>
      </c>
      <c r="Q3" s="15" t="str">
        <f t="shared" ca="1" si="1"/>
        <v>Jeu</v>
      </c>
      <c r="R3" s="15" t="str">
        <f t="shared" ca="1" si="1"/>
        <v>Ven</v>
      </c>
      <c r="S3" s="15" t="str">
        <f t="shared" ca="1" si="1"/>
        <v>Sam</v>
      </c>
      <c r="T3" s="15" t="str">
        <f t="shared" ca="1" si="1"/>
        <v>Dim</v>
      </c>
      <c r="U3" s="15" t="str">
        <f t="shared" ca="1" si="1"/>
        <v>Lun</v>
      </c>
      <c r="V3" s="15" t="str">
        <f t="shared" ca="1" si="1"/>
        <v>Mar</v>
      </c>
      <c r="W3" s="15" t="str">
        <f t="shared" ca="1" si="1"/>
        <v>Mer</v>
      </c>
      <c r="X3" s="15" t="str">
        <f t="shared" ca="1" si="1"/>
        <v>Jeu</v>
      </c>
      <c r="Y3" s="15" t="str">
        <f t="shared" ca="1" si="1"/>
        <v>Ven</v>
      </c>
      <c r="Z3" s="15" t="str">
        <f t="shared" ca="1" si="1"/>
        <v>Sam</v>
      </c>
      <c r="AA3" s="15" t="str">
        <f t="shared" ca="1" si="1"/>
        <v>Dim</v>
      </c>
      <c r="AB3" s="15" t="str">
        <f t="shared" ca="1" si="1"/>
        <v>Lun</v>
      </c>
      <c r="AC3" s="15" t="str">
        <f t="shared" ca="1" si="1"/>
        <v>Mar</v>
      </c>
      <c r="AD3" s="15" t="str">
        <f t="shared" ca="1" si="1"/>
        <v>Mer</v>
      </c>
      <c r="AE3" s="15" t="str">
        <f t="shared" ca="1" si="1"/>
        <v>Jeu</v>
      </c>
      <c r="AF3" s="15" t="str">
        <f t="shared" ca="1" si="1"/>
        <v>Ven</v>
      </c>
      <c r="AG3" s="15" t="str">
        <f t="shared" ca="1" si="1"/>
        <v>Sam</v>
      </c>
      <c r="AH3" s="15" t="str">
        <f t="shared" ca="1" si="1"/>
        <v>Dim</v>
      </c>
      <c r="AI3" s="15" t="str">
        <f t="shared" ca="1" si="1"/>
        <v>Lun</v>
      </c>
      <c r="AJ3" s="15" t="str">
        <f t="shared" ca="1" si="1"/>
        <v>Mar</v>
      </c>
      <c r="AK3" s="15" t="str">
        <f t="shared" ca="1" si="1"/>
        <v>Mer</v>
      </c>
      <c r="AL3" s="15" t="str">
        <f t="shared" ca="1" si="1"/>
        <v>Jeu</v>
      </c>
      <c r="AM3" s="15" t="str">
        <f t="shared" ca="1" si="1"/>
        <v>Ven</v>
      </c>
      <c r="AN3" s="15" t="str">
        <f t="shared" ca="1" si="1"/>
        <v>Sam</v>
      </c>
      <c r="AO3" s="15" t="str">
        <f t="shared" ca="1" si="1"/>
        <v>Dim</v>
      </c>
      <c r="AP3" s="15" t="str">
        <f t="shared" ca="1" si="1"/>
        <v>Lun</v>
      </c>
      <c r="AQ3" s="15" t="str">
        <f t="shared" ca="1" si="1"/>
        <v>Mar</v>
      </c>
    </row>
    <row r="4" spans="1:44" x14ac:dyDescent="0.25">
      <c r="A4" s="33"/>
      <c r="B4" s="34"/>
      <c r="C4" s="34"/>
      <c r="D4" s="34"/>
      <c r="E4" s="34"/>
      <c r="F4" s="35"/>
      <c r="G4" s="32">
        <f ca="1">TODAY()-Archive+_DC+_SB</f>
        <v>43290</v>
      </c>
      <c r="H4" s="19">
        <f ca="1">Date_Deb+1</f>
        <v>43291</v>
      </c>
      <c r="I4" s="19">
        <f ca="1">H4+1</f>
        <v>43292</v>
      </c>
      <c r="J4" s="19">
        <f t="shared" ref="J4:AQ4" ca="1" si="2">I4+1</f>
        <v>43293</v>
      </c>
      <c r="K4" s="19">
        <f t="shared" ca="1" si="2"/>
        <v>43294</v>
      </c>
      <c r="L4" s="19">
        <f t="shared" ca="1" si="2"/>
        <v>43295</v>
      </c>
      <c r="M4" s="19">
        <f t="shared" ca="1" si="2"/>
        <v>43296</v>
      </c>
      <c r="N4" s="19">
        <f t="shared" ca="1" si="2"/>
        <v>43297</v>
      </c>
      <c r="O4" s="19">
        <f t="shared" ca="1" si="2"/>
        <v>43298</v>
      </c>
      <c r="P4" s="19">
        <f t="shared" ca="1" si="2"/>
        <v>43299</v>
      </c>
      <c r="Q4" s="19">
        <f t="shared" ca="1" si="2"/>
        <v>43300</v>
      </c>
      <c r="R4" s="19">
        <f t="shared" ca="1" si="2"/>
        <v>43301</v>
      </c>
      <c r="S4" s="19">
        <f t="shared" ca="1" si="2"/>
        <v>43302</v>
      </c>
      <c r="T4" s="19">
        <f t="shared" ca="1" si="2"/>
        <v>43303</v>
      </c>
      <c r="U4" s="19">
        <f t="shared" ca="1" si="2"/>
        <v>43304</v>
      </c>
      <c r="V4" s="19">
        <f t="shared" ca="1" si="2"/>
        <v>43305</v>
      </c>
      <c r="W4" s="19">
        <f t="shared" ca="1" si="2"/>
        <v>43306</v>
      </c>
      <c r="X4" s="19">
        <f t="shared" ca="1" si="2"/>
        <v>43307</v>
      </c>
      <c r="Y4" s="19">
        <f t="shared" ca="1" si="2"/>
        <v>43308</v>
      </c>
      <c r="Z4" s="19">
        <f t="shared" ca="1" si="2"/>
        <v>43309</v>
      </c>
      <c r="AA4" s="19">
        <f t="shared" ca="1" si="2"/>
        <v>43310</v>
      </c>
      <c r="AB4" s="19">
        <f t="shared" ca="1" si="2"/>
        <v>43311</v>
      </c>
      <c r="AC4" s="19">
        <f t="shared" ca="1" si="2"/>
        <v>43312</v>
      </c>
      <c r="AD4" s="19">
        <f t="shared" ca="1" si="2"/>
        <v>43313</v>
      </c>
      <c r="AE4" s="19">
        <f t="shared" ca="1" si="2"/>
        <v>43314</v>
      </c>
      <c r="AF4" s="19">
        <f t="shared" ca="1" si="2"/>
        <v>43315</v>
      </c>
      <c r="AG4" s="19">
        <f t="shared" ca="1" si="2"/>
        <v>43316</v>
      </c>
      <c r="AH4" s="19">
        <f t="shared" ca="1" si="2"/>
        <v>43317</v>
      </c>
      <c r="AI4" s="19">
        <f t="shared" ca="1" si="2"/>
        <v>43318</v>
      </c>
      <c r="AJ4" s="19">
        <f t="shared" ca="1" si="2"/>
        <v>43319</v>
      </c>
      <c r="AK4" s="19">
        <f t="shared" ca="1" si="2"/>
        <v>43320</v>
      </c>
      <c r="AL4" s="19">
        <f t="shared" ca="1" si="2"/>
        <v>43321</v>
      </c>
      <c r="AM4" s="19">
        <f t="shared" ca="1" si="2"/>
        <v>43322</v>
      </c>
      <c r="AN4" s="19">
        <f t="shared" ca="1" si="2"/>
        <v>43323</v>
      </c>
      <c r="AO4" s="19">
        <f t="shared" ca="1" si="2"/>
        <v>43324</v>
      </c>
      <c r="AP4" s="19">
        <f t="shared" ca="1" si="2"/>
        <v>43325</v>
      </c>
      <c r="AQ4" s="19">
        <f t="shared" ca="1" si="2"/>
        <v>43326</v>
      </c>
    </row>
    <row r="5" spans="1:44" ht="30" customHeight="1" x14ac:dyDescent="0.25">
      <c r="A5" s="29" t="s">
        <v>99</v>
      </c>
      <c r="B5" s="29" t="s">
        <v>48</v>
      </c>
      <c r="C5" s="29" t="s">
        <v>49</v>
      </c>
      <c r="D5" s="29" t="s">
        <v>50</v>
      </c>
      <c r="E5" s="29" t="s">
        <v>51</v>
      </c>
      <c r="F5" s="29" t="s">
        <v>52</v>
      </c>
      <c r="G5" s="20" t="s">
        <v>8</v>
      </c>
      <c r="H5" s="20" t="s">
        <v>9</v>
      </c>
      <c r="I5" s="20" t="s">
        <v>10</v>
      </c>
      <c r="J5" s="20" t="s">
        <v>11</v>
      </c>
      <c r="K5" s="20" t="s">
        <v>12</v>
      </c>
      <c r="L5" s="20" t="s">
        <v>13</v>
      </c>
      <c r="M5" s="20" t="s">
        <v>14</v>
      </c>
      <c r="N5" s="20" t="s">
        <v>15</v>
      </c>
      <c r="O5" s="20" t="s">
        <v>16</v>
      </c>
      <c r="P5" s="20" t="s">
        <v>17</v>
      </c>
      <c r="Q5" s="20" t="s">
        <v>18</v>
      </c>
      <c r="R5" s="20" t="s">
        <v>19</v>
      </c>
      <c r="S5" s="20" t="s">
        <v>20</v>
      </c>
      <c r="T5" s="20" t="s">
        <v>21</v>
      </c>
      <c r="U5" s="20" t="s">
        <v>22</v>
      </c>
      <c r="V5" s="20" t="s">
        <v>23</v>
      </c>
      <c r="W5" s="20" t="s">
        <v>24</v>
      </c>
      <c r="X5" s="20" t="s">
        <v>25</v>
      </c>
      <c r="Y5" s="20" t="s">
        <v>26</v>
      </c>
      <c r="Z5" s="20" t="s">
        <v>27</v>
      </c>
      <c r="AA5" s="20" t="s">
        <v>28</v>
      </c>
      <c r="AB5" s="20" t="s">
        <v>29</v>
      </c>
      <c r="AC5" s="20" t="s">
        <v>30</v>
      </c>
      <c r="AD5" s="20" t="s">
        <v>31</v>
      </c>
      <c r="AE5" s="20" t="s">
        <v>32</v>
      </c>
      <c r="AF5" s="20" t="s">
        <v>33</v>
      </c>
      <c r="AG5" s="20" t="s">
        <v>34</v>
      </c>
      <c r="AH5" s="20" t="s">
        <v>35</v>
      </c>
      <c r="AI5" s="20" t="s">
        <v>36</v>
      </c>
      <c r="AJ5" s="20" t="s">
        <v>37</v>
      </c>
      <c r="AK5" s="20" t="s">
        <v>38</v>
      </c>
      <c r="AL5" s="20" t="s">
        <v>39</v>
      </c>
      <c r="AM5" s="20" t="s">
        <v>40</v>
      </c>
      <c r="AN5" s="20" t="s">
        <v>41</v>
      </c>
      <c r="AO5" s="20" t="s">
        <v>42</v>
      </c>
      <c r="AP5" s="20" t="s">
        <v>43</v>
      </c>
      <c r="AQ5" s="20" t="s">
        <v>44</v>
      </c>
      <c r="AR5" t="s">
        <v>45</v>
      </c>
    </row>
    <row r="6" spans="1:44" x14ac:dyDescent="0.25">
      <c r="A6" t="s">
        <v>100</v>
      </c>
      <c r="G6" s="58">
        <f ca="1">SUMPRODUCT((Tab_Résa[[#This Row],[Nom Prénom]]=Tableau2[Nom])*(G$4&gt;=Tableau2[date de début])*(G$4&lt;=Tableau2[Date de fin])*(Tableau2[Type N°]))</f>
        <v>0</v>
      </c>
      <c r="H6" s="58">
        <f ca="1">SUMPRODUCT((Tab_Résa[[#This Row],[Nom Prénom]]=Tableau2[Nom])*(H$4&gt;=Tableau2[date de début])*(H$4&lt;=Tableau2[Date de fin])*(Tableau2[Type N°]))</f>
        <v>0</v>
      </c>
      <c r="I6" s="58">
        <f ca="1">SUMPRODUCT((Tab_Résa[[#This Row],[Nom Prénom]]=Tableau2[Nom])*(I$4&gt;=Tableau2[date de début])*(I$4&lt;=Tableau2[Date de fin])*(Tableau2[Type N°]))</f>
        <v>0</v>
      </c>
      <c r="J6" s="58">
        <f ca="1">SUMPRODUCT((Tab_Résa[[#This Row],[Nom Prénom]]=Tableau2[Nom])*(J$4&gt;=Tableau2[date de début])*(J$4&lt;=Tableau2[Date de fin])*(Tableau2[Type N°]))</f>
        <v>0</v>
      </c>
      <c r="K6" s="58">
        <f ca="1">SUMPRODUCT((Tab_Résa[[#This Row],[Nom Prénom]]=Tableau2[Nom])*(K$4&gt;=Tableau2[date de début])*(K$4&lt;=Tableau2[Date de fin])*(Tableau2[Type N°]))</f>
        <v>0</v>
      </c>
      <c r="L6" s="58">
        <f ca="1">SUMPRODUCT((Tab_Résa[[#This Row],[Nom Prénom]]=Tableau2[Nom])*(L$4&gt;=Tableau2[date de début])*(L$4&lt;=Tableau2[Date de fin])*(Tableau2[Type N°]))</f>
        <v>0</v>
      </c>
      <c r="M6" s="58">
        <f ca="1">SUMPRODUCT((Tab_Résa[[#This Row],[Nom Prénom]]=Tableau2[Nom])*(M$4&gt;=Tableau2[date de début])*(M$4&lt;=Tableau2[Date de fin])*(Tableau2[Type N°]))</f>
        <v>0</v>
      </c>
      <c r="N6" s="58">
        <f ca="1">SUMPRODUCT((Tab_Résa[[#This Row],[Nom Prénom]]=Tableau2[Nom])*(N$4&gt;=Tableau2[date de début])*(N$4&lt;=Tableau2[Date de fin])*(Tableau2[Type N°]))</f>
        <v>4</v>
      </c>
      <c r="O6" s="58">
        <f ca="1">SUMPRODUCT((Tab_Résa[[#This Row],[Nom Prénom]]=Tableau2[Nom])*(O$4&gt;=Tableau2[date de début])*(O$4&lt;=Tableau2[Date de fin])*(Tableau2[Type N°]))</f>
        <v>4</v>
      </c>
      <c r="P6" s="58">
        <f ca="1">SUMPRODUCT((Tab_Résa[[#This Row],[Nom Prénom]]=Tableau2[Nom])*(P$4&gt;=Tableau2[date de début])*(P$4&lt;=Tableau2[Date de fin])*(Tableau2[Type N°]))</f>
        <v>4</v>
      </c>
      <c r="Q6" s="58">
        <f ca="1">SUMPRODUCT((Tab_Résa[[#This Row],[Nom Prénom]]=Tableau2[Nom])*(Q$4&gt;=Tableau2[date de début])*(Q$4&lt;=Tableau2[Date de fin])*(Tableau2[Type N°]))</f>
        <v>4</v>
      </c>
      <c r="R6" s="58">
        <f ca="1">SUMPRODUCT((Tab_Résa[[#This Row],[Nom Prénom]]=Tableau2[Nom])*(R$4&gt;=Tableau2[date de début])*(R$4&lt;=Tableau2[Date de fin])*(Tableau2[Type N°]))</f>
        <v>4</v>
      </c>
      <c r="S6" s="58">
        <f ca="1">SUMPRODUCT((Tab_Résa[[#This Row],[Nom Prénom]]=Tableau2[Nom])*(S$4&gt;=Tableau2[date de début])*(S$4&lt;=Tableau2[Date de fin])*(Tableau2[Type N°]))</f>
        <v>4</v>
      </c>
      <c r="T6" s="58">
        <f ca="1">SUMPRODUCT((Tab_Résa[[#This Row],[Nom Prénom]]=Tableau2[Nom])*(T$4&gt;=Tableau2[date de début])*(T$4&lt;=Tableau2[Date de fin])*(Tableau2[Type N°]))</f>
        <v>4</v>
      </c>
      <c r="U6" s="58">
        <f ca="1">SUMPRODUCT((Tab_Résa[[#This Row],[Nom Prénom]]=Tableau2[Nom])*(U$4&gt;=Tableau2[date de début])*(U$4&lt;=Tableau2[Date de fin])*(Tableau2[Type N°]))</f>
        <v>4</v>
      </c>
      <c r="V6" s="58">
        <f ca="1">SUMPRODUCT((Tab_Résa[[#This Row],[Nom Prénom]]=Tableau2[Nom])*(V$4&gt;=Tableau2[date de début])*(V$4&lt;=Tableau2[Date de fin])*(Tableau2[Type N°]))</f>
        <v>4</v>
      </c>
      <c r="W6" s="58">
        <f ca="1">SUMPRODUCT((Tab_Résa[[#This Row],[Nom Prénom]]=Tableau2[Nom])*(W$4&gt;=Tableau2[date de début])*(W$4&lt;=Tableau2[Date de fin])*(Tableau2[Type N°]))</f>
        <v>4</v>
      </c>
      <c r="X6" s="58">
        <f ca="1">SUMPRODUCT((Tab_Résa[[#This Row],[Nom Prénom]]=Tableau2[Nom])*(X$4&gt;=Tableau2[date de début])*(X$4&lt;=Tableau2[Date de fin])*(Tableau2[Type N°]))</f>
        <v>0</v>
      </c>
      <c r="Y6" s="58">
        <f ca="1">SUMPRODUCT((Tab_Résa[[#This Row],[Nom Prénom]]=Tableau2[Nom])*(Y$4&gt;=Tableau2[date de début])*(Y$4&lt;=Tableau2[Date de fin])*(Tableau2[Type N°]))</f>
        <v>0</v>
      </c>
      <c r="Z6" s="58">
        <f ca="1">SUMPRODUCT((Tab_Résa[[#This Row],[Nom Prénom]]=Tableau2[Nom])*(Z$4&gt;=Tableau2[date de début])*(Z$4&lt;=Tableau2[Date de fin])*(Tableau2[Type N°]))</f>
        <v>0</v>
      </c>
      <c r="AA6" s="58">
        <f ca="1">SUMPRODUCT((Tab_Résa[[#This Row],[Nom Prénom]]=Tableau2[Nom])*(AA$4&gt;=Tableau2[date de début])*(AA$4&lt;=Tableau2[Date de fin])*(Tableau2[Type N°]))</f>
        <v>0</v>
      </c>
      <c r="AB6" s="58">
        <f ca="1">SUMPRODUCT((Tab_Résa[[#This Row],[Nom Prénom]]=Tableau2[Nom])*(AB$4&gt;=Tableau2[date de début])*(AB$4&lt;=Tableau2[Date de fin])*(Tableau2[Type N°]))</f>
        <v>0</v>
      </c>
      <c r="AC6" s="58">
        <f ca="1">SUMPRODUCT((Tab_Résa[[#This Row],[Nom Prénom]]=Tableau2[Nom])*(AC$4&gt;=Tableau2[date de début])*(AC$4&lt;=Tableau2[Date de fin])*(Tableau2[Type N°]))</f>
        <v>0</v>
      </c>
      <c r="AD6" s="58">
        <f ca="1">SUMPRODUCT((Tab_Résa[[#This Row],[Nom Prénom]]=Tableau2[Nom])*(AD$4&gt;=Tableau2[date de début])*(AD$4&lt;=Tableau2[Date de fin])*(Tableau2[Type N°]))</f>
        <v>0</v>
      </c>
      <c r="AE6" s="58">
        <f ca="1">SUMPRODUCT((Tab_Résa[[#This Row],[Nom Prénom]]=Tableau2[Nom])*(AE$4&gt;=Tableau2[date de début])*(AE$4&lt;=Tableau2[Date de fin])*(Tableau2[Type N°]))</f>
        <v>0</v>
      </c>
      <c r="AF6" s="58">
        <f ca="1">SUMPRODUCT((Tab_Résa[[#This Row],[Nom Prénom]]=Tableau2[Nom])*(AF$4&gt;=Tableau2[date de début])*(AF$4&lt;=Tableau2[Date de fin])*(Tableau2[Type N°]))</f>
        <v>0</v>
      </c>
      <c r="AG6" s="58">
        <f ca="1">SUMPRODUCT((Tab_Résa[[#This Row],[Nom Prénom]]=Tableau2[Nom])*(AG$4&gt;=Tableau2[date de début])*(AG$4&lt;=Tableau2[Date de fin])*(Tableau2[Type N°]))</f>
        <v>0</v>
      </c>
      <c r="AH6" s="58">
        <f ca="1">SUMPRODUCT((Tab_Résa[[#This Row],[Nom Prénom]]=Tableau2[Nom])*(AH$4&gt;=Tableau2[date de début])*(AH$4&lt;=Tableau2[Date de fin])*(Tableau2[Type N°]))</f>
        <v>0</v>
      </c>
      <c r="AI6" s="58">
        <f ca="1">SUMPRODUCT((Tab_Résa[[#This Row],[Nom Prénom]]=Tableau2[Nom])*(AI$4&gt;=Tableau2[date de début])*(AI$4&lt;=Tableau2[Date de fin])*(Tableau2[Type N°]))</f>
        <v>0</v>
      </c>
      <c r="AJ6" s="58">
        <f ca="1">SUMPRODUCT((Tab_Résa[[#This Row],[Nom Prénom]]=Tableau2[Nom])*(AJ$4&gt;=Tableau2[date de début])*(AJ$4&lt;=Tableau2[Date de fin])*(Tableau2[Type N°]))</f>
        <v>0</v>
      </c>
      <c r="AK6" s="58">
        <f ca="1">SUMPRODUCT((Tab_Résa[[#This Row],[Nom Prénom]]=Tableau2[Nom])*(AK$4&gt;=Tableau2[date de début])*(AK$4&lt;=Tableau2[Date de fin])*(Tableau2[Type N°]))</f>
        <v>0</v>
      </c>
      <c r="AL6" s="58">
        <f ca="1">SUMPRODUCT((Tab_Résa[[#This Row],[Nom Prénom]]=Tableau2[Nom])*(AL$4&gt;=Tableau2[date de début])*(AL$4&lt;=Tableau2[Date de fin])*(Tableau2[Type N°]))</f>
        <v>0</v>
      </c>
      <c r="AM6" s="58">
        <f ca="1">SUMPRODUCT((Tab_Résa[[#This Row],[Nom Prénom]]=Tableau2[Nom])*(AM$4&gt;=Tableau2[date de début])*(AM$4&lt;=Tableau2[Date de fin])*(Tableau2[Type N°]))</f>
        <v>0</v>
      </c>
      <c r="AN6" s="58">
        <f ca="1">SUMPRODUCT((Tab_Résa[[#This Row],[Nom Prénom]]=Tableau2[Nom])*(AN$4&gt;=Tableau2[date de début])*(AN$4&lt;=Tableau2[Date de fin])*(Tableau2[Type N°]))</f>
        <v>0</v>
      </c>
      <c r="AO6" s="58">
        <f ca="1">SUMPRODUCT((Tab_Résa[[#This Row],[Nom Prénom]]=Tableau2[Nom])*(AO$4&gt;=Tableau2[date de début])*(AO$4&lt;=Tableau2[Date de fin])*(Tableau2[Type N°]))</f>
        <v>0</v>
      </c>
      <c r="AP6" s="58">
        <f ca="1">SUMPRODUCT((Tab_Résa[[#This Row],[Nom Prénom]]=Tableau2[Nom])*(AP$4&gt;=Tableau2[date de début])*(AP$4&lt;=Tableau2[Date de fin])*(Tableau2[Type N°]))</f>
        <v>0</v>
      </c>
      <c r="AQ6" s="58">
        <f ca="1">SUMPRODUCT((Tab_Résa[[#This Row],[Nom Prénom]]=Tableau2[Nom])*(AQ$4&gt;=Tableau2[date de début])*(AQ$4&lt;=Tableau2[Date de fin])*(Tableau2[Type N°]))</f>
        <v>0</v>
      </c>
    </row>
    <row r="7" spans="1:44" x14ac:dyDescent="0.25">
      <c r="A7" t="s">
        <v>101</v>
      </c>
      <c r="G7" s="58">
        <f ca="1">SUMPRODUCT((Tab_Résa[[#This Row],[Nom Prénom]]=Tableau2[Nom])*(G$4&gt;=Tableau2[date de début])*(G$4&lt;=Tableau2[Date de fin])*(Tableau2[Type N°]))</f>
        <v>0</v>
      </c>
      <c r="H7" s="58">
        <f ca="1">SUMPRODUCT((Tab_Résa[[#This Row],[Nom Prénom]]=Tableau2[Nom])*(H$4&gt;=Tableau2[date de début])*(H$4&lt;=Tableau2[Date de fin])*(Tableau2[Type N°]))</f>
        <v>0</v>
      </c>
      <c r="I7" s="58">
        <f ca="1">SUMPRODUCT((Tab_Résa[[#This Row],[Nom Prénom]]=Tableau2[Nom])*(I$4&gt;=Tableau2[date de début])*(I$4&lt;=Tableau2[Date de fin])*(Tableau2[Type N°]))</f>
        <v>0</v>
      </c>
      <c r="J7" s="58">
        <f ca="1">SUMPRODUCT((Tab_Résa[[#This Row],[Nom Prénom]]=Tableau2[Nom])*(J$4&gt;=Tableau2[date de début])*(J$4&lt;=Tableau2[Date de fin])*(Tableau2[Type N°]))</f>
        <v>0</v>
      </c>
      <c r="K7" s="58">
        <f ca="1">SUMPRODUCT((Tab_Résa[[#This Row],[Nom Prénom]]=Tableau2[Nom])*(K$4&gt;=Tableau2[date de début])*(K$4&lt;=Tableau2[Date de fin])*(Tableau2[Type N°]))</f>
        <v>0</v>
      </c>
      <c r="L7" s="58">
        <f ca="1">SUMPRODUCT((Tab_Résa[[#This Row],[Nom Prénom]]=Tableau2[Nom])*(L$4&gt;=Tableau2[date de début])*(L$4&lt;=Tableau2[Date de fin])*(Tableau2[Type N°]))</f>
        <v>0</v>
      </c>
      <c r="M7" s="58">
        <f ca="1">SUMPRODUCT((Tab_Résa[[#This Row],[Nom Prénom]]=Tableau2[Nom])*(M$4&gt;=Tableau2[date de début])*(M$4&lt;=Tableau2[Date de fin])*(Tableau2[Type N°]))</f>
        <v>0</v>
      </c>
      <c r="N7" s="58">
        <f ca="1">SUMPRODUCT((Tab_Résa[[#This Row],[Nom Prénom]]=Tableau2[Nom])*(N$4&gt;=Tableau2[date de début])*(N$4&lt;=Tableau2[Date de fin])*(Tableau2[Type N°]))</f>
        <v>0</v>
      </c>
      <c r="O7" s="58">
        <f ca="1">SUMPRODUCT((Tab_Résa[[#This Row],[Nom Prénom]]=Tableau2[Nom])*(O$4&gt;=Tableau2[date de début])*(O$4&lt;=Tableau2[Date de fin])*(Tableau2[Type N°]))</f>
        <v>0</v>
      </c>
      <c r="P7" s="58">
        <f ca="1">SUMPRODUCT((Tab_Résa[[#This Row],[Nom Prénom]]=Tableau2[Nom])*(P$4&gt;=Tableau2[date de début])*(P$4&lt;=Tableau2[Date de fin])*(Tableau2[Type N°]))</f>
        <v>0</v>
      </c>
      <c r="Q7" s="58">
        <f ca="1">SUMPRODUCT((Tab_Résa[[#This Row],[Nom Prénom]]=Tableau2[Nom])*(Q$4&gt;=Tableau2[date de début])*(Q$4&lt;=Tableau2[Date de fin])*(Tableau2[Type N°]))</f>
        <v>0</v>
      </c>
      <c r="R7" s="58">
        <f ca="1">SUMPRODUCT((Tab_Résa[[#This Row],[Nom Prénom]]=Tableau2[Nom])*(R$4&gt;=Tableau2[date de début])*(R$4&lt;=Tableau2[Date de fin])*(Tableau2[Type N°]))</f>
        <v>0</v>
      </c>
      <c r="S7" s="58">
        <f ca="1">SUMPRODUCT((Tab_Résa[[#This Row],[Nom Prénom]]=Tableau2[Nom])*(S$4&gt;=Tableau2[date de début])*(S$4&lt;=Tableau2[Date de fin])*(Tableau2[Type N°]))</f>
        <v>0</v>
      </c>
      <c r="T7" s="58">
        <f ca="1">SUMPRODUCT((Tab_Résa[[#This Row],[Nom Prénom]]=Tableau2[Nom])*(T$4&gt;=Tableau2[date de début])*(T$4&lt;=Tableau2[Date de fin])*(Tableau2[Type N°]))</f>
        <v>0</v>
      </c>
      <c r="U7" s="58">
        <f ca="1">SUMPRODUCT((Tab_Résa[[#This Row],[Nom Prénom]]=Tableau2[Nom])*(U$4&gt;=Tableau2[date de début])*(U$4&lt;=Tableau2[Date de fin])*(Tableau2[Type N°]))</f>
        <v>0</v>
      </c>
      <c r="V7" s="58">
        <f ca="1">SUMPRODUCT((Tab_Résa[[#This Row],[Nom Prénom]]=Tableau2[Nom])*(V$4&gt;=Tableau2[date de début])*(V$4&lt;=Tableau2[Date de fin])*(Tableau2[Type N°]))</f>
        <v>0</v>
      </c>
      <c r="W7" s="58">
        <f ca="1">SUMPRODUCT((Tab_Résa[[#This Row],[Nom Prénom]]=Tableau2[Nom])*(W$4&gt;=Tableau2[date de début])*(W$4&lt;=Tableau2[Date de fin])*(Tableau2[Type N°]))</f>
        <v>0</v>
      </c>
      <c r="X7" s="58">
        <f ca="1">SUMPRODUCT((Tab_Résa[[#This Row],[Nom Prénom]]=Tableau2[Nom])*(X$4&gt;=Tableau2[date de début])*(X$4&lt;=Tableau2[Date de fin])*(Tableau2[Type N°]))</f>
        <v>0</v>
      </c>
      <c r="Y7" s="58">
        <f ca="1">SUMPRODUCT((Tab_Résa[[#This Row],[Nom Prénom]]=Tableau2[Nom])*(Y$4&gt;=Tableau2[date de début])*(Y$4&lt;=Tableau2[Date de fin])*(Tableau2[Type N°]))</f>
        <v>0</v>
      </c>
      <c r="Z7" s="58">
        <f ca="1">SUMPRODUCT((Tab_Résa[[#This Row],[Nom Prénom]]=Tableau2[Nom])*(Z$4&gt;=Tableau2[date de début])*(Z$4&lt;=Tableau2[Date de fin])*(Tableau2[Type N°]))</f>
        <v>0</v>
      </c>
      <c r="AA7" s="58">
        <f ca="1">SUMPRODUCT((Tab_Résa[[#This Row],[Nom Prénom]]=Tableau2[Nom])*(AA$4&gt;=Tableau2[date de début])*(AA$4&lt;=Tableau2[Date de fin])*(Tableau2[Type N°]))</f>
        <v>0</v>
      </c>
      <c r="AB7" s="58">
        <f ca="1">SUMPRODUCT((Tab_Résa[[#This Row],[Nom Prénom]]=Tableau2[Nom])*(AB$4&gt;=Tableau2[date de début])*(AB$4&lt;=Tableau2[Date de fin])*(Tableau2[Type N°]))</f>
        <v>0</v>
      </c>
      <c r="AC7" s="58">
        <f ca="1">SUMPRODUCT((Tab_Résa[[#This Row],[Nom Prénom]]=Tableau2[Nom])*(AC$4&gt;=Tableau2[date de début])*(AC$4&lt;=Tableau2[Date de fin])*(Tableau2[Type N°]))</f>
        <v>0</v>
      </c>
      <c r="AD7" s="58">
        <f ca="1">SUMPRODUCT((Tab_Résa[[#This Row],[Nom Prénom]]=Tableau2[Nom])*(AD$4&gt;=Tableau2[date de début])*(AD$4&lt;=Tableau2[Date de fin])*(Tableau2[Type N°]))</f>
        <v>0</v>
      </c>
      <c r="AE7" s="58">
        <f ca="1">SUMPRODUCT((Tab_Résa[[#This Row],[Nom Prénom]]=Tableau2[Nom])*(AE$4&gt;=Tableau2[date de début])*(AE$4&lt;=Tableau2[Date de fin])*(Tableau2[Type N°]))</f>
        <v>0</v>
      </c>
      <c r="AF7" s="58">
        <f ca="1">SUMPRODUCT((Tab_Résa[[#This Row],[Nom Prénom]]=Tableau2[Nom])*(AF$4&gt;=Tableau2[date de début])*(AF$4&lt;=Tableau2[Date de fin])*(Tableau2[Type N°]))</f>
        <v>0</v>
      </c>
      <c r="AG7" s="58">
        <f ca="1">SUMPRODUCT((Tab_Résa[[#This Row],[Nom Prénom]]=Tableau2[Nom])*(AG$4&gt;=Tableau2[date de début])*(AG$4&lt;=Tableau2[Date de fin])*(Tableau2[Type N°]))</f>
        <v>0</v>
      </c>
      <c r="AH7" s="58">
        <f ca="1">SUMPRODUCT((Tab_Résa[[#This Row],[Nom Prénom]]=Tableau2[Nom])*(AH$4&gt;=Tableau2[date de début])*(AH$4&lt;=Tableau2[Date de fin])*(Tableau2[Type N°]))</f>
        <v>0</v>
      </c>
      <c r="AI7" s="58">
        <f ca="1">SUMPRODUCT((Tab_Résa[[#This Row],[Nom Prénom]]=Tableau2[Nom])*(AI$4&gt;=Tableau2[date de début])*(AI$4&lt;=Tableau2[Date de fin])*(Tableau2[Type N°]))</f>
        <v>0</v>
      </c>
      <c r="AJ7" s="58">
        <f ca="1">SUMPRODUCT((Tab_Résa[[#This Row],[Nom Prénom]]=Tableau2[Nom])*(AJ$4&gt;=Tableau2[date de début])*(AJ$4&lt;=Tableau2[Date de fin])*(Tableau2[Type N°]))</f>
        <v>0</v>
      </c>
      <c r="AK7" s="58">
        <f ca="1">SUMPRODUCT((Tab_Résa[[#This Row],[Nom Prénom]]=Tableau2[Nom])*(AK$4&gt;=Tableau2[date de début])*(AK$4&lt;=Tableau2[Date de fin])*(Tableau2[Type N°]))</f>
        <v>0</v>
      </c>
      <c r="AL7" s="58">
        <f ca="1">SUMPRODUCT((Tab_Résa[[#This Row],[Nom Prénom]]=Tableau2[Nom])*(AL$4&gt;=Tableau2[date de début])*(AL$4&lt;=Tableau2[Date de fin])*(Tableau2[Type N°]))</f>
        <v>0</v>
      </c>
      <c r="AM7" s="58">
        <f ca="1">SUMPRODUCT((Tab_Résa[[#This Row],[Nom Prénom]]=Tableau2[Nom])*(AM$4&gt;=Tableau2[date de début])*(AM$4&lt;=Tableau2[Date de fin])*(Tableau2[Type N°]))</f>
        <v>0</v>
      </c>
      <c r="AN7" s="58">
        <f ca="1">SUMPRODUCT((Tab_Résa[[#This Row],[Nom Prénom]]=Tableau2[Nom])*(AN$4&gt;=Tableau2[date de début])*(AN$4&lt;=Tableau2[Date de fin])*(Tableau2[Type N°]))</f>
        <v>0</v>
      </c>
      <c r="AO7" s="58">
        <f ca="1">SUMPRODUCT((Tab_Résa[[#This Row],[Nom Prénom]]=Tableau2[Nom])*(AO$4&gt;=Tableau2[date de début])*(AO$4&lt;=Tableau2[Date de fin])*(Tableau2[Type N°]))</f>
        <v>0</v>
      </c>
      <c r="AP7" s="58">
        <f ca="1">SUMPRODUCT((Tab_Résa[[#This Row],[Nom Prénom]]=Tableau2[Nom])*(AP$4&gt;=Tableau2[date de début])*(AP$4&lt;=Tableau2[Date de fin])*(Tableau2[Type N°]))</f>
        <v>0</v>
      </c>
      <c r="AQ7" s="58">
        <f ca="1">SUMPRODUCT((Tab_Résa[[#This Row],[Nom Prénom]]=Tableau2[Nom])*(AQ$4&gt;=Tableau2[date de début])*(AQ$4&lt;=Tableau2[Date de fin])*(Tableau2[Type N°]))</f>
        <v>0</v>
      </c>
    </row>
    <row r="8" spans="1:44" x14ac:dyDescent="0.25">
      <c r="A8" t="s">
        <v>102</v>
      </c>
      <c r="G8" s="64">
        <f ca="1">SUMPRODUCT((Tab_Résa[[#This Row],[Nom Prénom]]=Tableau2[Nom])*(G$4&gt;=Tableau2[date de début])*(G$4&lt;=Tableau2[Date de fin])*(Tableau2[Type N°]))</f>
        <v>0</v>
      </c>
      <c r="H8" s="64">
        <f ca="1">SUMPRODUCT((Tab_Résa[[#This Row],[Nom Prénom]]=Tableau2[Nom])*(H$4&gt;=Tableau2[date de début])*(H$4&lt;=Tableau2[Date de fin])*(Tableau2[Type N°]))</f>
        <v>0</v>
      </c>
      <c r="I8" s="64">
        <f ca="1">SUMPRODUCT((Tab_Résa[[#This Row],[Nom Prénom]]=Tableau2[Nom])*(I$4&gt;=Tableau2[date de début])*(I$4&lt;=Tableau2[Date de fin])*(Tableau2[Type N°]))</f>
        <v>0</v>
      </c>
      <c r="J8" s="64">
        <f ca="1">SUMPRODUCT((Tab_Résa[[#This Row],[Nom Prénom]]=Tableau2[Nom])*(J$4&gt;=Tableau2[date de début])*(J$4&lt;=Tableau2[Date de fin])*(Tableau2[Type N°]))</f>
        <v>0</v>
      </c>
      <c r="K8" s="64">
        <f ca="1">SUMPRODUCT((Tab_Résa[[#This Row],[Nom Prénom]]=Tableau2[Nom])*(K$4&gt;=Tableau2[date de début])*(K$4&lt;=Tableau2[Date de fin])*(Tableau2[Type N°]))</f>
        <v>0</v>
      </c>
      <c r="L8" s="64">
        <f ca="1">SUMPRODUCT((Tab_Résa[[#This Row],[Nom Prénom]]=Tableau2[Nom])*(L$4&gt;=Tableau2[date de début])*(L$4&lt;=Tableau2[Date de fin])*(Tableau2[Type N°]))</f>
        <v>0</v>
      </c>
      <c r="M8" s="64">
        <f ca="1">SUMPRODUCT((Tab_Résa[[#This Row],[Nom Prénom]]=Tableau2[Nom])*(M$4&gt;=Tableau2[date de début])*(M$4&lt;=Tableau2[Date de fin])*(Tableau2[Type N°]))</f>
        <v>0</v>
      </c>
      <c r="N8" s="64">
        <f ca="1">SUMPRODUCT((Tab_Résa[[#This Row],[Nom Prénom]]=Tableau2[Nom])*(N$4&gt;=Tableau2[date de début])*(N$4&lt;=Tableau2[Date de fin])*(Tableau2[Type N°]))</f>
        <v>0</v>
      </c>
      <c r="O8" s="64">
        <f ca="1">SUMPRODUCT((Tab_Résa[[#This Row],[Nom Prénom]]=Tableau2[Nom])*(O$4&gt;=Tableau2[date de début])*(O$4&lt;=Tableau2[Date de fin])*(Tableau2[Type N°]))</f>
        <v>0</v>
      </c>
      <c r="P8" s="64">
        <f ca="1">SUMPRODUCT((Tab_Résa[[#This Row],[Nom Prénom]]=Tableau2[Nom])*(P$4&gt;=Tableau2[date de début])*(P$4&lt;=Tableau2[Date de fin])*(Tableau2[Type N°]))</f>
        <v>0</v>
      </c>
      <c r="Q8" s="64">
        <f ca="1">SUMPRODUCT((Tab_Résa[[#This Row],[Nom Prénom]]=Tableau2[Nom])*(Q$4&gt;=Tableau2[date de début])*(Q$4&lt;=Tableau2[Date de fin])*(Tableau2[Type N°]))</f>
        <v>0</v>
      </c>
      <c r="R8" s="64">
        <f ca="1">SUMPRODUCT((Tab_Résa[[#This Row],[Nom Prénom]]=Tableau2[Nom])*(R$4&gt;=Tableau2[date de début])*(R$4&lt;=Tableau2[Date de fin])*(Tableau2[Type N°]))</f>
        <v>0</v>
      </c>
      <c r="S8" s="64">
        <f ca="1">SUMPRODUCT((Tab_Résa[[#This Row],[Nom Prénom]]=Tableau2[Nom])*(S$4&gt;=Tableau2[date de début])*(S$4&lt;=Tableau2[Date de fin])*(Tableau2[Type N°]))</f>
        <v>0</v>
      </c>
      <c r="T8" s="64">
        <f ca="1">SUMPRODUCT((Tab_Résa[[#This Row],[Nom Prénom]]=Tableau2[Nom])*(T$4&gt;=Tableau2[date de début])*(T$4&lt;=Tableau2[Date de fin])*(Tableau2[Type N°]))</f>
        <v>0</v>
      </c>
      <c r="U8" s="64">
        <f ca="1">SUMPRODUCT((Tab_Résa[[#This Row],[Nom Prénom]]=Tableau2[Nom])*(U$4&gt;=Tableau2[date de début])*(U$4&lt;=Tableau2[Date de fin])*(Tableau2[Type N°]))</f>
        <v>0</v>
      </c>
      <c r="V8" s="64">
        <f ca="1">SUMPRODUCT((Tab_Résa[[#This Row],[Nom Prénom]]=Tableau2[Nom])*(V$4&gt;=Tableau2[date de début])*(V$4&lt;=Tableau2[Date de fin])*(Tableau2[Type N°]))</f>
        <v>0</v>
      </c>
      <c r="W8" s="64">
        <f ca="1">SUMPRODUCT((Tab_Résa[[#This Row],[Nom Prénom]]=Tableau2[Nom])*(W$4&gt;=Tableau2[date de début])*(W$4&lt;=Tableau2[Date de fin])*(Tableau2[Type N°]))</f>
        <v>0</v>
      </c>
      <c r="X8" s="64">
        <f ca="1">SUMPRODUCT((Tab_Résa[[#This Row],[Nom Prénom]]=Tableau2[Nom])*(X$4&gt;=Tableau2[date de début])*(X$4&lt;=Tableau2[Date de fin])*(Tableau2[Type N°]))</f>
        <v>0</v>
      </c>
      <c r="Y8" s="64">
        <f ca="1">SUMPRODUCT((Tab_Résa[[#This Row],[Nom Prénom]]=Tableau2[Nom])*(Y$4&gt;=Tableau2[date de début])*(Y$4&lt;=Tableau2[Date de fin])*(Tableau2[Type N°]))</f>
        <v>0</v>
      </c>
      <c r="Z8" s="64">
        <f ca="1">SUMPRODUCT((Tab_Résa[[#This Row],[Nom Prénom]]=Tableau2[Nom])*(Z$4&gt;=Tableau2[date de début])*(Z$4&lt;=Tableau2[Date de fin])*(Tableau2[Type N°]))</f>
        <v>0</v>
      </c>
      <c r="AA8" s="64">
        <f ca="1">SUMPRODUCT((Tab_Résa[[#This Row],[Nom Prénom]]=Tableau2[Nom])*(AA$4&gt;=Tableau2[date de début])*(AA$4&lt;=Tableau2[Date de fin])*(Tableau2[Type N°]))</f>
        <v>0</v>
      </c>
      <c r="AB8" s="64">
        <f ca="1">SUMPRODUCT((Tab_Résa[[#This Row],[Nom Prénom]]=Tableau2[Nom])*(AB$4&gt;=Tableau2[date de début])*(AB$4&lt;=Tableau2[Date de fin])*(Tableau2[Type N°]))</f>
        <v>0</v>
      </c>
      <c r="AC8" s="64">
        <f ca="1">SUMPRODUCT((Tab_Résa[[#This Row],[Nom Prénom]]=Tableau2[Nom])*(AC$4&gt;=Tableau2[date de début])*(AC$4&lt;=Tableau2[Date de fin])*(Tableau2[Type N°]))</f>
        <v>0</v>
      </c>
      <c r="AD8" s="64">
        <f ca="1">SUMPRODUCT((Tab_Résa[[#This Row],[Nom Prénom]]=Tableau2[Nom])*(AD$4&gt;=Tableau2[date de début])*(AD$4&lt;=Tableau2[Date de fin])*(Tableau2[Type N°]))</f>
        <v>0</v>
      </c>
      <c r="AE8" s="64">
        <f ca="1">SUMPRODUCT((Tab_Résa[[#This Row],[Nom Prénom]]=Tableau2[Nom])*(AE$4&gt;=Tableau2[date de début])*(AE$4&lt;=Tableau2[Date de fin])*(Tableau2[Type N°]))</f>
        <v>0</v>
      </c>
      <c r="AF8" s="64">
        <f ca="1">SUMPRODUCT((Tab_Résa[[#This Row],[Nom Prénom]]=Tableau2[Nom])*(AF$4&gt;=Tableau2[date de début])*(AF$4&lt;=Tableau2[Date de fin])*(Tableau2[Type N°]))</f>
        <v>0</v>
      </c>
      <c r="AG8" s="64">
        <f ca="1">SUMPRODUCT((Tab_Résa[[#This Row],[Nom Prénom]]=Tableau2[Nom])*(AG$4&gt;=Tableau2[date de début])*(AG$4&lt;=Tableau2[Date de fin])*(Tableau2[Type N°]))</f>
        <v>0</v>
      </c>
      <c r="AH8" s="64">
        <f ca="1">SUMPRODUCT((Tab_Résa[[#This Row],[Nom Prénom]]=Tableau2[Nom])*(AH$4&gt;=Tableau2[date de début])*(AH$4&lt;=Tableau2[Date de fin])*(Tableau2[Type N°]))</f>
        <v>0</v>
      </c>
      <c r="AI8" s="64">
        <f ca="1">SUMPRODUCT((Tab_Résa[[#This Row],[Nom Prénom]]=Tableau2[Nom])*(AI$4&gt;=Tableau2[date de début])*(AI$4&lt;=Tableau2[Date de fin])*(Tableau2[Type N°]))</f>
        <v>0</v>
      </c>
      <c r="AJ8" s="64">
        <f ca="1">SUMPRODUCT((Tab_Résa[[#This Row],[Nom Prénom]]=Tableau2[Nom])*(AJ$4&gt;=Tableau2[date de début])*(AJ$4&lt;=Tableau2[Date de fin])*(Tableau2[Type N°]))</f>
        <v>0</v>
      </c>
      <c r="AK8" s="64">
        <f ca="1">SUMPRODUCT((Tab_Résa[[#This Row],[Nom Prénom]]=Tableau2[Nom])*(AK$4&gt;=Tableau2[date de début])*(AK$4&lt;=Tableau2[Date de fin])*(Tableau2[Type N°]))</f>
        <v>0</v>
      </c>
      <c r="AL8" s="64">
        <f ca="1">SUMPRODUCT((Tab_Résa[[#This Row],[Nom Prénom]]=Tableau2[Nom])*(AL$4&gt;=Tableau2[date de début])*(AL$4&lt;=Tableau2[Date de fin])*(Tableau2[Type N°]))</f>
        <v>0</v>
      </c>
      <c r="AM8" s="64">
        <f ca="1">SUMPRODUCT((Tab_Résa[[#This Row],[Nom Prénom]]=Tableau2[Nom])*(AM$4&gt;=Tableau2[date de début])*(AM$4&lt;=Tableau2[Date de fin])*(Tableau2[Type N°]))</f>
        <v>0</v>
      </c>
      <c r="AN8" s="64">
        <f ca="1">SUMPRODUCT((Tab_Résa[[#This Row],[Nom Prénom]]=Tableau2[Nom])*(AN$4&gt;=Tableau2[date de début])*(AN$4&lt;=Tableau2[Date de fin])*(Tableau2[Type N°]))</f>
        <v>0</v>
      </c>
      <c r="AO8" s="64">
        <f ca="1">SUMPRODUCT((Tab_Résa[[#This Row],[Nom Prénom]]=Tableau2[Nom])*(AO$4&gt;=Tableau2[date de début])*(AO$4&lt;=Tableau2[Date de fin])*(Tableau2[Type N°]))</f>
        <v>0</v>
      </c>
      <c r="AP8" s="64">
        <f ca="1">SUMPRODUCT((Tab_Résa[[#This Row],[Nom Prénom]]=Tableau2[Nom])*(AP$4&gt;=Tableau2[date de début])*(AP$4&lt;=Tableau2[Date de fin])*(Tableau2[Type N°]))</f>
        <v>0</v>
      </c>
      <c r="AQ8" s="64">
        <f ca="1">SUMPRODUCT((Tab_Résa[[#This Row],[Nom Prénom]]=Tableau2[Nom])*(AQ$4&gt;=Tableau2[date de début])*(AQ$4&lt;=Tableau2[Date de fin])*(Tableau2[Type N°]))</f>
        <v>0</v>
      </c>
    </row>
    <row r="41" spans="2:2" x14ac:dyDescent="0.25">
      <c r="B41" s="40"/>
    </row>
  </sheetData>
  <mergeCells count="2">
    <mergeCell ref="A2:F2"/>
    <mergeCell ref="A1:F1"/>
  </mergeCells>
  <conditionalFormatting sqref="G3:AQ4">
    <cfRule type="expression" dxfId="60" priority="1">
      <formula>AND(G3&lt;&gt;"")</formula>
    </cfRule>
    <cfRule type="expression" dxfId="59" priority="15">
      <formula>AND(G$4=TODAY())</formula>
    </cfRule>
  </conditionalFormatting>
  <conditionalFormatting sqref="G2:AQ2">
    <cfRule type="expression" dxfId="58" priority="14">
      <formula>AND(ISEVEN(WEEKNUM(G4,T_SE)))</formula>
    </cfRule>
  </conditionalFormatting>
  <conditionalFormatting sqref="G1:AQ1">
    <cfRule type="expression" dxfId="57" priority="13">
      <formula>AND(ISEVEN(MONTH(G4)))</formula>
    </cfRule>
  </conditionalFormatting>
  <conditionalFormatting sqref="H1:AQ1">
    <cfRule type="expression" dxfId="56" priority="11">
      <formula>AND(MONTH(H4)&lt;&gt;MONTH(G4))</formula>
    </cfRule>
  </conditionalFormatting>
  <conditionalFormatting sqref="H2:AQ2">
    <cfRule type="expression" dxfId="55" priority="10">
      <formula>AND(WEEKNUM(H4,T_SE)&lt;&gt;WEEKNUM(G4,T_SE))</formula>
    </cfRule>
  </conditionalFormatting>
  <conditionalFormatting sqref="G3:AQ4 G6:AQ8">
    <cfRule type="expression" dxfId="54" priority="2">
      <formula>OR(G$4=Ponts)</formula>
    </cfRule>
    <cfRule type="expression" dxfId="53" priority="3">
      <formula>OR(G$4=Fériés)</formula>
    </cfRule>
    <cfRule type="expression" dxfId="52" priority="4">
      <formula>NOT(NETWORKDAYS.INTL(G$4,G$4,Chômés))</formula>
    </cfRule>
  </conditionalFormatting>
  <conditionalFormatting sqref="G6:AQ8">
    <cfRule type="expression" dxfId="51" priority="5">
      <formula>AND(G6=8)</formula>
    </cfRule>
    <cfRule type="expression" dxfId="50" priority="6">
      <formula>AND(G6=7)</formula>
    </cfRule>
    <cfRule type="expression" dxfId="49" priority="7">
      <formula>AND(G6=6)</formula>
    </cfRule>
    <cfRule type="expression" dxfId="48" priority="8">
      <formula>AND(G6=5)</formula>
    </cfRule>
    <cfRule type="expression" dxfId="47" priority="9">
      <formula>AND(G6=4)</formula>
    </cfRule>
    <cfRule type="expression" dxfId="46" priority="16">
      <formula>AND(G6=3)</formula>
    </cfRule>
    <cfRule type="expression" dxfId="45" priority="17">
      <formula>AND(G6=2)</formula>
    </cfRule>
    <cfRule type="expression" dxfId="44" priority="18">
      <formula>AND(G6=1)</formula>
    </cfRule>
  </conditionalFormatting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ScrollBar1">
          <controlPr defaultSize="0" autoLine="0" r:id="rId5">
            <anchor moveWithCells="1">
              <from>
                <xdr:col>0</xdr:col>
                <xdr:colOff>352425</xdr:colOff>
                <xdr:row>2</xdr:row>
                <xdr:rowOff>9525</xdr:rowOff>
              </from>
              <to>
                <xdr:col>5</xdr:col>
                <xdr:colOff>942975</xdr:colOff>
                <xdr:row>3</xdr:row>
                <xdr:rowOff>180975</xdr:rowOff>
              </to>
            </anchor>
          </controlPr>
        </control>
      </mc:Choice>
      <mc:Fallback>
        <control shapeId="1028" r:id="rId4" name="ScrollBar1"/>
      </mc:Fallback>
    </mc:AlternateContent>
    <mc:AlternateContent xmlns:mc="http://schemas.openxmlformats.org/markup-compatibility/2006">
      <mc:Choice Requires="x14">
        <control shapeId="1029" r:id="rId6" name="SpinButton1">
          <controlPr defaultSize="0" autoLine="0" r:id="rId7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0</xdr:col>
                <xdr:colOff>342900</xdr:colOff>
                <xdr:row>3</xdr:row>
                <xdr:rowOff>180975</xdr:rowOff>
              </to>
            </anchor>
          </controlPr>
        </control>
      </mc:Choice>
      <mc:Fallback>
        <control shapeId="1029" r:id="rId6" name="Spin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/>
  <dimension ref="A1:F6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F6" sqref="F6"/>
    </sheetView>
  </sheetViews>
  <sheetFormatPr baseColWidth="10" defaultRowHeight="15" x14ac:dyDescent="0.25"/>
  <cols>
    <col min="1" max="1" width="22" customWidth="1"/>
    <col min="2" max="3" width="15.7109375" customWidth="1"/>
    <col min="4" max="4" width="29.5703125" customWidth="1"/>
  </cols>
  <sheetData>
    <row r="1" spans="1:6" x14ac:dyDescent="0.25">
      <c r="A1" t="s">
        <v>0</v>
      </c>
      <c r="B1" t="s">
        <v>68</v>
      </c>
      <c r="C1" t="s">
        <v>69</v>
      </c>
      <c r="D1" t="s">
        <v>97</v>
      </c>
      <c r="E1" t="s">
        <v>98</v>
      </c>
      <c r="F1" t="s">
        <v>78</v>
      </c>
    </row>
    <row r="2" spans="1:6" x14ac:dyDescent="0.25">
      <c r="A2" t="s">
        <v>101</v>
      </c>
      <c r="B2" s="1">
        <v>43243</v>
      </c>
      <c r="C2" s="1">
        <v>43248</v>
      </c>
      <c r="D2" s="63" t="s">
        <v>82</v>
      </c>
      <c r="E2" s="62">
        <f>MATCH(D2,Type_Congés,0)</f>
        <v>2</v>
      </c>
      <c r="F2" s="62">
        <f ca="1">NETWORKDAYS.INTL(Tableau2[[#This Row],[date de début]],Tableau2[[#This Row],[Date de fin]],Chômés,Les_Fériés)</f>
        <v>4</v>
      </c>
    </row>
    <row r="3" spans="1:6" x14ac:dyDescent="0.25">
      <c r="A3" t="s">
        <v>101</v>
      </c>
      <c r="B3" s="1">
        <v>43104</v>
      </c>
      <c r="C3" s="1">
        <v>43114</v>
      </c>
      <c r="D3" s="63" t="s">
        <v>85</v>
      </c>
      <c r="E3" s="62">
        <f>MATCH(D3,Type_Congés,0)</f>
        <v>4</v>
      </c>
      <c r="F3" s="62">
        <f ca="1">NETWORKDAYS.INTL(Tableau2[[#This Row],[date de début]],Tableau2[[#This Row],[Date de fin]],Chômés,Les_Fériés)</f>
        <v>7</v>
      </c>
    </row>
    <row r="4" spans="1:6" x14ac:dyDescent="0.25">
      <c r="A4" t="s">
        <v>100</v>
      </c>
      <c r="B4" s="1">
        <v>43235</v>
      </c>
      <c r="C4" s="1">
        <v>43237</v>
      </c>
      <c r="D4" s="63" t="s">
        <v>84</v>
      </c>
      <c r="E4" s="62">
        <f>MATCH(D4,Type_Congés,0)</f>
        <v>3</v>
      </c>
      <c r="F4" s="62">
        <f ca="1">NETWORKDAYS.INTL(Tableau2[[#This Row],[date de début]],Tableau2[[#This Row],[Date de fin]],Chômés,Les_Fériés)</f>
        <v>3</v>
      </c>
    </row>
    <row r="5" spans="1:6" x14ac:dyDescent="0.25">
      <c r="A5" t="s">
        <v>100</v>
      </c>
      <c r="B5" s="1">
        <v>43252</v>
      </c>
      <c r="C5" s="1">
        <v>43269</v>
      </c>
      <c r="D5" s="63" t="s">
        <v>80</v>
      </c>
      <c r="E5" s="62">
        <f>MATCH(D5,Type_Congés,0)</f>
        <v>1</v>
      </c>
      <c r="F5" s="62">
        <f ca="1">NETWORKDAYS.INTL(Tableau2[[#This Row],[date de début]],Tableau2[[#This Row],[Date de fin]],Chômés,Les_Fériés)</f>
        <v>12</v>
      </c>
    </row>
    <row r="6" spans="1:6" x14ac:dyDescent="0.25">
      <c r="A6" t="s">
        <v>100</v>
      </c>
      <c r="B6" s="1">
        <v>43297</v>
      </c>
      <c r="C6" s="1">
        <v>43306</v>
      </c>
      <c r="D6" s="63" t="s">
        <v>85</v>
      </c>
      <c r="E6" s="62">
        <f>MATCH(D6,Type_Congés,0)</f>
        <v>4</v>
      </c>
      <c r="F6" s="62">
        <f ca="1">NETWORKDAYS.INTL(Tableau2[[#This Row],[date de début]],Tableau2[[#This Row],[Date de fin]],Chômés,Les_Fériés)</f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Q48"/>
  <sheetViews>
    <sheetView showGridLines="0" workbookViewId="0">
      <selection activeCell="K39" sqref="K39"/>
    </sheetView>
  </sheetViews>
  <sheetFormatPr baseColWidth="10" defaultColWidth="11.42578125" defaultRowHeight="15" x14ac:dyDescent="0.25"/>
  <cols>
    <col min="1" max="1" width="16.28515625" customWidth="1"/>
    <col min="2" max="2" width="13.28515625" customWidth="1"/>
    <col min="3" max="3" width="4.28515625" customWidth="1"/>
    <col min="4" max="4" width="13.5703125" customWidth="1"/>
    <col min="5" max="5" width="16.85546875" customWidth="1"/>
    <col min="6" max="6" width="10.140625" hidden="1" customWidth="1"/>
    <col min="7" max="8" width="18.5703125" hidden="1" customWidth="1"/>
    <col min="9" max="9" width="15" customWidth="1"/>
    <col min="10" max="10" width="1.7109375" customWidth="1"/>
    <col min="11" max="11" width="149.5703125" customWidth="1"/>
    <col min="12" max="12" width="5.28515625" customWidth="1"/>
    <col min="13" max="13" width="21" customWidth="1"/>
    <col min="14" max="16" width="11.42578125" customWidth="1"/>
    <col min="17" max="17" width="11.85546875" customWidth="1"/>
    <col min="18" max="29" width="11.42578125" customWidth="1"/>
  </cols>
  <sheetData>
    <row r="1" spans="1:17" ht="45" customHeight="1" x14ac:dyDescent="0.25">
      <c r="A1" s="24" t="s">
        <v>1</v>
      </c>
      <c r="B1" s="24" t="s">
        <v>3</v>
      </c>
      <c r="C1" s="71" t="s">
        <v>2</v>
      </c>
      <c r="D1" s="72"/>
      <c r="E1" s="24" t="s">
        <v>4</v>
      </c>
      <c r="F1" s="24" t="s">
        <v>72</v>
      </c>
      <c r="G1" s="24" t="s">
        <v>76</v>
      </c>
      <c r="H1" s="24" t="s">
        <v>96</v>
      </c>
      <c r="I1" s="28" t="s">
        <v>46</v>
      </c>
      <c r="J1" s="2"/>
      <c r="K1" s="28"/>
      <c r="L1" s="28" t="s">
        <v>95</v>
      </c>
      <c r="M1" s="46" t="s">
        <v>77</v>
      </c>
      <c r="N1" s="47" t="s">
        <v>79</v>
      </c>
      <c r="O1" s="9"/>
      <c r="P1" s="9"/>
      <c r="Q1" s="9"/>
    </row>
    <row r="2" spans="1:17" x14ac:dyDescent="0.25">
      <c r="A2" s="8">
        <v>0</v>
      </c>
      <c r="B2" s="5" t="b">
        <v>0</v>
      </c>
      <c r="C2" s="6" t="b">
        <v>1</v>
      </c>
      <c r="D2" s="7">
        <f ca="1">IF($C2,DATE(IF(Date_Deb&gt;DATE(YEAR(Date_Deb),1,1),YEAR(Date_Deb)+1,YEAR(Date_Deb)),1,1),"")</f>
        <v>43466</v>
      </c>
      <c r="E2" s="42">
        <v>42062</v>
      </c>
      <c r="F2" s="44" t="b">
        <v>1</v>
      </c>
      <c r="G2" s="59">
        <f t="shared" ref="G2:G32" ca="1" si="0">IF($E2&lt;&gt;"",IF($F2,DATE(IF(Date_Deb&gt;DATE(YEAR(Date_Deb),MONTH(E2),DAY(E2)),YEAR(Date_Deb)+1,YEAR(Date_Deb)),MONTH(E2),DAY(E2)),$E2),"")</f>
        <v>43523</v>
      </c>
      <c r="H2" s="44">
        <f ca="1">IF(D2="",0,D2)</f>
        <v>43466</v>
      </c>
      <c r="I2" s="60" t="s">
        <v>47</v>
      </c>
      <c r="L2" s="57">
        <v>1</v>
      </c>
      <c r="M2" s="55" t="s">
        <v>80</v>
      </c>
      <c r="N2" s="48" t="s">
        <v>81</v>
      </c>
    </row>
    <row r="3" spans="1:17" x14ac:dyDescent="0.25">
      <c r="A3" s="8">
        <v>0</v>
      </c>
      <c r="B3" s="5" t="b">
        <v>0</v>
      </c>
      <c r="C3" s="5" t="b">
        <v>0</v>
      </c>
      <c r="D3" s="7" t="str">
        <f>IF(C3,IF(AND(Date_Deb&gt;Pâq_Année_N,Date_Deb&lt;=Pâq_Année_N1),Pâq_Année_N1,Pâq_Année_N),"")</f>
        <v/>
      </c>
      <c r="E3" s="42">
        <v>43244</v>
      </c>
      <c r="F3" s="44" t="b">
        <v>1</v>
      </c>
      <c r="G3" s="59">
        <f t="shared" ca="1" si="0"/>
        <v>43609</v>
      </c>
      <c r="H3" s="44">
        <f t="shared" ref="H3:H16" si="1">IF(D3="",0,D3)</f>
        <v>0</v>
      </c>
      <c r="I3" s="61">
        <f>LOOKUP(I2,{"Dimanche";"Jeudi";"Lundi";"Mardi";"Mercredi";"Samedi";"Vendredi"},{17;14;11;12;13;16;15})</f>
        <v>11</v>
      </c>
      <c r="L3" s="57">
        <v>2</v>
      </c>
      <c r="M3" s="55" t="s">
        <v>82</v>
      </c>
      <c r="N3" s="49" t="s">
        <v>83</v>
      </c>
    </row>
    <row r="4" spans="1:17" x14ac:dyDescent="0.25">
      <c r="A4" s="25" t="s">
        <v>5</v>
      </c>
      <c r="B4" s="5" t="b">
        <v>0</v>
      </c>
      <c r="C4" s="5" t="b">
        <v>1</v>
      </c>
      <c r="D4" s="7">
        <f ca="1">IF(C4,IF(AND(Date_Deb&gt;Pâq_Année_N+1,Date_Deb&lt;=Pâq_Année_N1),Pâq_Année_N1+1,Pâq_Année_N+1),"")</f>
        <v>43577</v>
      </c>
      <c r="E4" s="43"/>
      <c r="F4" s="44" t="b">
        <v>0</v>
      </c>
      <c r="G4" s="59" t="str">
        <f t="shared" si="0"/>
        <v/>
      </c>
      <c r="H4" s="44">
        <f t="shared" ca="1" si="1"/>
        <v>43577</v>
      </c>
      <c r="K4" s="36" t="s">
        <v>54</v>
      </c>
      <c r="L4" s="57">
        <v>3</v>
      </c>
      <c r="M4" s="55" t="s">
        <v>84</v>
      </c>
      <c r="N4" s="50" t="s">
        <v>84</v>
      </c>
    </row>
    <row r="5" spans="1:17" x14ac:dyDescent="0.25">
      <c r="A5" s="26" t="s">
        <v>6</v>
      </c>
      <c r="B5" s="5" t="b">
        <v>0</v>
      </c>
      <c r="C5" s="5" t="b">
        <v>1</v>
      </c>
      <c r="D5" s="7">
        <f ca="1">IF($C5,DATE(IF(Date_Deb&gt;DATE(YEAR(Date_Deb),5,1),YEAR(Date_Deb)+1,YEAR(Date_Deb)),5,1),"")</f>
        <v>43586</v>
      </c>
      <c r="E5" s="43"/>
      <c r="F5" s="44" t="b">
        <v>0</v>
      </c>
      <c r="G5" s="59" t="str">
        <f t="shared" si="0"/>
        <v/>
      </c>
      <c r="H5" s="44">
        <f t="shared" ca="1" si="1"/>
        <v>43586</v>
      </c>
      <c r="K5" s="39" t="s">
        <v>58</v>
      </c>
      <c r="L5" s="57">
        <v>4</v>
      </c>
      <c r="M5" s="55" t="s">
        <v>85</v>
      </c>
      <c r="N5" s="51" t="s">
        <v>86</v>
      </c>
    </row>
    <row r="6" spans="1:17" x14ac:dyDescent="0.25">
      <c r="A6" s="27" t="s">
        <v>7</v>
      </c>
      <c r="B6" s="5" t="b">
        <v>0</v>
      </c>
      <c r="C6" s="5" t="b">
        <v>1</v>
      </c>
      <c r="D6" s="7">
        <f ca="1">IF(C6,IF(AND(Date_Deb&gt;Pâq_Année_N+39,Date_Deb&lt;=Pâq_Année_N1),Pâq_Année_N1+39,Pâq_Année_N+39),"")</f>
        <v>43615</v>
      </c>
      <c r="E6" s="43"/>
      <c r="F6" s="44" t="b">
        <v>0</v>
      </c>
      <c r="G6" s="59" t="str">
        <f t="shared" si="0"/>
        <v/>
      </c>
      <c r="H6" s="44">
        <f t="shared" ca="1" si="1"/>
        <v>43615</v>
      </c>
      <c r="K6" s="36" t="s">
        <v>55</v>
      </c>
      <c r="L6" s="57">
        <v>5</v>
      </c>
      <c r="M6" s="55" t="s">
        <v>87</v>
      </c>
      <c r="N6" s="52" t="s">
        <v>88</v>
      </c>
    </row>
    <row r="7" spans="1:17" x14ac:dyDescent="0.25">
      <c r="A7" s="10">
        <v>14</v>
      </c>
      <c r="B7" s="5" t="b">
        <v>1</v>
      </c>
      <c r="C7" s="5" t="b">
        <v>1</v>
      </c>
      <c r="D7" s="7">
        <f ca="1">IF(C7,IF(AND(Date_Deb&gt;Pâq_Année_N+40,Date_Deb&lt;=Pâq_Année_N1),Pâq_Année_N1+40,Pâq_Année_N+40),"")</f>
        <v>43616</v>
      </c>
      <c r="E7" s="43"/>
      <c r="F7" s="44" t="b">
        <v>0</v>
      </c>
      <c r="G7" s="59" t="str">
        <f t="shared" si="0"/>
        <v/>
      </c>
      <c r="H7" s="44">
        <f t="shared" ca="1" si="1"/>
        <v>43616</v>
      </c>
      <c r="K7" s="38" t="s">
        <v>56</v>
      </c>
      <c r="L7" s="57">
        <v>6</v>
      </c>
      <c r="M7" s="55" t="s">
        <v>89</v>
      </c>
      <c r="N7" s="53" t="s">
        <v>90</v>
      </c>
    </row>
    <row r="8" spans="1:17" x14ac:dyDescent="0.25">
      <c r="A8" s="11"/>
      <c r="B8" s="5" t="b">
        <v>1</v>
      </c>
      <c r="C8" s="5" t="b">
        <v>1</v>
      </c>
      <c r="D8" s="7">
        <f ca="1">IF($C8,DATE(IF(Date_Deb&gt;DATE(YEAR(Date_Deb),5,8),YEAR(Date_Deb)+1,YEAR(Date_Deb)),5,8),"")</f>
        <v>43593</v>
      </c>
      <c r="E8" s="43"/>
      <c r="F8" s="44" t="b">
        <v>0</v>
      </c>
      <c r="G8" s="59" t="str">
        <f t="shared" si="0"/>
        <v/>
      </c>
      <c r="H8" s="44">
        <f t="shared" ca="1" si="1"/>
        <v>43593</v>
      </c>
      <c r="K8" s="38" t="s">
        <v>73</v>
      </c>
      <c r="L8" s="57">
        <v>7</v>
      </c>
      <c r="M8" s="55" t="s">
        <v>91</v>
      </c>
      <c r="N8" s="54" t="s">
        <v>92</v>
      </c>
    </row>
    <row r="9" spans="1:17" x14ac:dyDescent="0.25">
      <c r="B9" s="3" t="str">
        <f>CONCATENATE(B2*1,B3*1,B4*1,B5*1,B6*1,B7*1,B8*1)</f>
        <v>0000011</v>
      </c>
      <c r="C9" s="5" t="b">
        <v>1</v>
      </c>
      <c r="D9" s="7">
        <f ca="1">IF(C9,IF(AND(Date_Deb&gt;Pâq_Année_N+49,Date_Deb&lt;=Pâq_Année_N1),Pâq_Année_N1+49,Pâq_Année_N+49),"")</f>
        <v>43625</v>
      </c>
      <c r="E9" s="43"/>
      <c r="F9" s="44" t="b">
        <v>0</v>
      </c>
      <c r="G9" s="59" t="str">
        <f t="shared" si="0"/>
        <v/>
      </c>
      <c r="H9" s="44">
        <f t="shared" ca="1" si="1"/>
        <v>43625</v>
      </c>
      <c r="K9" s="38" t="s">
        <v>74</v>
      </c>
      <c r="L9" s="57">
        <v>8</v>
      </c>
      <c r="M9" s="56" t="s">
        <v>93</v>
      </c>
      <c r="N9" s="45" t="s">
        <v>94</v>
      </c>
    </row>
    <row r="10" spans="1:17" x14ac:dyDescent="0.25">
      <c r="C10" s="5" t="b">
        <v>1</v>
      </c>
      <c r="D10" s="7">
        <f ca="1">IF(C16,IF(AND(Date_Deb&gt;Pâq_Année_N+50,Date_Deb&lt;=Pâq_Année_N1),Pâq_Année_N1+50,Pâq_Année_N+50),"")</f>
        <v>43626</v>
      </c>
      <c r="E10" s="43"/>
      <c r="F10" s="44" t="b">
        <v>0</v>
      </c>
      <c r="G10" s="59" t="str">
        <f t="shared" si="0"/>
        <v/>
      </c>
      <c r="H10" s="44">
        <f t="shared" ca="1" si="1"/>
        <v>43626</v>
      </c>
      <c r="K10" s="38" t="s">
        <v>75</v>
      </c>
      <c r="L10" s="38"/>
    </row>
    <row r="11" spans="1:17" x14ac:dyDescent="0.25">
      <c r="C11" s="5" t="b">
        <v>1</v>
      </c>
      <c r="D11" s="7">
        <f ca="1">IF($C11,DATE(IF(Date_Deb&gt;DATE(YEAR(Date_Deb),7,14),YEAR(Date_Deb)+1,YEAR(Date_Deb)),7,14),"")</f>
        <v>43295</v>
      </c>
      <c r="E11" s="43"/>
      <c r="F11" s="44" t="b">
        <v>0</v>
      </c>
      <c r="G11" s="59" t="str">
        <f t="shared" si="0"/>
        <v/>
      </c>
      <c r="H11" s="44">
        <f t="shared" ca="1" si="1"/>
        <v>43295</v>
      </c>
      <c r="K11" s="37" t="s">
        <v>57</v>
      </c>
      <c r="L11" s="37"/>
    </row>
    <row r="12" spans="1:17" x14ac:dyDescent="0.25">
      <c r="C12" s="5" t="b">
        <v>1</v>
      </c>
      <c r="D12" s="7">
        <f ca="1">IF($C12,DATE(IF(Date_Deb&gt;DATE(YEAR(Date_Deb),8,15),YEAR(Date_Deb)+1,YEAR(Date_Deb)),8,15),"")</f>
        <v>43327</v>
      </c>
      <c r="E12" s="43"/>
      <c r="F12" s="44" t="b">
        <v>0</v>
      </c>
      <c r="G12" s="59" t="str">
        <f t="shared" si="0"/>
        <v/>
      </c>
      <c r="H12" s="44">
        <f t="shared" ca="1" si="1"/>
        <v>43327</v>
      </c>
      <c r="K12" s="38" t="s">
        <v>59</v>
      </c>
      <c r="L12" s="38"/>
    </row>
    <row r="13" spans="1:17" x14ac:dyDescent="0.25">
      <c r="C13" s="5" t="b">
        <v>1</v>
      </c>
      <c r="D13" s="7">
        <f ca="1">IF($C13,DATE(IF(Date_Deb&gt;DATE(YEAR(Date_Deb),11,1),YEAR(Date_Deb)+1,YEAR(Date_Deb)),11,1),"")</f>
        <v>43405</v>
      </c>
      <c r="E13" s="43"/>
      <c r="F13" s="44" t="b">
        <v>0</v>
      </c>
      <c r="G13" s="59" t="str">
        <f t="shared" si="0"/>
        <v/>
      </c>
      <c r="H13" s="44">
        <f t="shared" ca="1" si="1"/>
        <v>43405</v>
      </c>
      <c r="K13" s="37" t="s">
        <v>60</v>
      </c>
      <c r="L13" s="37"/>
    </row>
    <row r="14" spans="1:17" x14ac:dyDescent="0.25">
      <c r="C14" s="5" t="b">
        <v>1</v>
      </c>
      <c r="D14" s="7">
        <f ca="1">IF($C14,DATE(IF(Date_Deb&gt;DATE(YEAR(Date_Deb),11,11),YEAR(Date_Deb)+1,YEAR(Date_Deb)),11,11),"")</f>
        <v>43415</v>
      </c>
      <c r="E14" s="43"/>
      <c r="F14" s="44" t="b">
        <v>0</v>
      </c>
      <c r="G14" s="59" t="str">
        <f t="shared" si="0"/>
        <v/>
      </c>
      <c r="H14" s="44">
        <f t="shared" ca="1" si="1"/>
        <v>43415</v>
      </c>
      <c r="K14" s="38" t="s">
        <v>61</v>
      </c>
      <c r="L14" s="38"/>
    </row>
    <row r="15" spans="1:17" x14ac:dyDescent="0.25">
      <c r="C15" s="5" t="b">
        <v>1</v>
      </c>
      <c r="D15" s="7">
        <f ca="1">IF($C15,DATE(IF(Date_Deb&gt;DATE(YEAR(Date_Deb),12,25),YEAR(Date_Deb)+1,YEAR(Date_Deb)),12,25),"")</f>
        <v>43459</v>
      </c>
      <c r="E15" s="43"/>
      <c r="F15" s="44" t="b">
        <v>0</v>
      </c>
      <c r="G15" s="59" t="str">
        <f t="shared" si="0"/>
        <v/>
      </c>
      <c r="H15" s="44">
        <f t="shared" ca="1" si="1"/>
        <v>43459</v>
      </c>
      <c r="K15" s="37" t="s">
        <v>62</v>
      </c>
      <c r="L15" s="37"/>
    </row>
    <row r="16" spans="1:17" x14ac:dyDescent="0.25">
      <c r="C16" s="5" t="b">
        <v>1</v>
      </c>
      <c r="D16" s="7">
        <f ca="1">IF($C16,DATE(IF(Date_Deb&gt;DATE(YEAR(Date_Deb),12,26),YEAR(Date_Deb)+1,YEAR(Date_Deb)),12,26),"")</f>
        <v>43460</v>
      </c>
      <c r="E16" s="43"/>
      <c r="F16" s="44" t="b">
        <v>0</v>
      </c>
      <c r="G16" s="59" t="str">
        <f t="shared" si="0"/>
        <v/>
      </c>
      <c r="H16" s="44">
        <f t="shared" ca="1" si="1"/>
        <v>43460</v>
      </c>
      <c r="K16" s="38" t="s">
        <v>63</v>
      </c>
      <c r="L16" s="38"/>
    </row>
    <row r="17" spans="3:12" x14ac:dyDescent="0.25">
      <c r="C17" s="4"/>
      <c r="D17" s="30"/>
      <c r="E17" s="43"/>
      <c r="F17" s="44" t="b">
        <v>0</v>
      </c>
      <c r="G17" s="59" t="str">
        <f t="shared" si="0"/>
        <v/>
      </c>
      <c r="H17" s="44">
        <f ca="1">IF(G2="",0,G2)</f>
        <v>43523</v>
      </c>
      <c r="K17" s="37" t="s">
        <v>64</v>
      </c>
      <c r="L17" s="37"/>
    </row>
    <row r="18" spans="3:12" x14ac:dyDescent="0.25">
      <c r="E18" s="43"/>
      <c r="F18" s="44" t="b">
        <v>0</v>
      </c>
      <c r="G18" s="59" t="str">
        <f t="shared" si="0"/>
        <v/>
      </c>
      <c r="H18" s="44">
        <f t="shared" ref="H18:H47" ca="1" si="2">IF(G3="",0,G3)</f>
        <v>43609</v>
      </c>
      <c r="K18" s="38" t="s">
        <v>65</v>
      </c>
      <c r="L18" s="38"/>
    </row>
    <row r="19" spans="3:12" x14ac:dyDescent="0.25">
      <c r="E19" s="43"/>
      <c r="F19" s="44" t="b">
        <v>0</v>
      </c>
      <c r="G19" s="59" t="str">
        <f t="shared" si="0"/>
        <v/>
      </c>
      <c r="H19" s="44">
        <f t="shared" si="2"/>
        <v>0</v>
      </c>
    </row>
    <row r="20" spans="3:12" x14ac:dyDescent="0.25">
      <c r="E20" s="43"/>
      <c r="F20" s="44" t="b">
        <v>0</v>
      </c>
      <c r="G20" s="59" t="str">
        <f t="shared" si="0"/>
        <v/>
      </c>
      <c r="H20" s="44">
        <f t="shared" si="2"/>
        <v>0</v>
      </c>
      <c r="K20" t="s">
        <v>66</v>
      </c>
    </row>
    <row r="21" spans="3:12" x14ac:dyDescent="0.25">
      <c r="E21" s="43"/>
      <c r="F21" s="44" t="b">
        <v>0</v>
      </c>
      <c r="G21" s="59" t="str">
        <f t="shared" si="0"/>
        <v/>
      </c>
      <c r="H21" s="44">
        <f t="shared" si="2"/>
        <v>0</v>
      </c>
    </row>
    <row r="22" spans="3:12" x14ac:dyDescent="0.25">
      <c r="E22" s="43"/>
      <c r="F22" s="44" t="b">
        <v>0</v>
      </c>
      <c r="G22" s="59" t="str">
        <f t="shared" si="0"/>
        <v/>
      </c>
      <c r="H22" s="44">
        <f t="shared" si="2"/>
        <v>0</v>
      </c>
      <c r="K22" s="40" t="s">
        <v>71</v>
      </c>
      <c r="L22" s="40"/>
    </row>
    <row r="23" spans="3:12" x14ac:dyDescent="0.25">
      <c r="E23" s="43"/>
      <c r="F23" s="44" t="b">
        <v>0</v>
      </c>
      <c r="G23" s="59" t="str">
        <f t="shared" si="0"/>
        <v/>
      </c>
      <c r="H23" s="44">
        <f t="shared" si="2"/>
        <v>0</v>
      </c>
    </row>
    <row r="24" spans="3:12" x14ac:dyDescent="0.25">
      <c r="E24" s="43"/>
      <c r="F24" s="44" t="b">
        <v>0</v>
      </c>
      <c r="G24" s="59" t="str">
        <f t="shared" si="0"/>
        <v/>
      </c>
      <c r="H24" s="44">
        <f t="shared" si="2"/>
        <v>0</v>
      </c>
      <c r="K24" t="s">
        <v>67</v>
      </c>
    </row>
    <row r="25" spans="3:12" x14ac:dyDescent="0.25">
      <c r="E25" s="43"/>
      <c r="F25" s="44" t="b">
        <v>0</v>
      </c>
      <c r="G25" s="59" t="str">
        <f t="shared" si="0"/>
        <v/>
      </c>
      <c r="H25" s="44">
        <f t="shared" si="2"/>
        <v>0</v>
      </c>
    </row>
    <row r="26" spans="3:12" x14ac:dyDescent="0.25">
      <c r="E26" s="43"/>
      <c r="F26" s="44" t="b">
        <v>0</v>
      </c>
      <c r="G26" s="59" t="str">
        <f t="shared" si="0"/>
        <v/>
      </c>
      <c r="H26" s="44">
        <f t="shared" si="2"/>
        <v>0</v>
      </c>
    </row>
    <row r="27" spans="3:12" x14ac:dyDescent="0.25">
      <c r="E27" s="43"/>
      <c r="F27" s="44" t="b">
        <v>0</v>
      </c>
      <c r="G27" s="59" t="str">
        <f t="shared" si="0"/>
        <v/>
      </c>
      <c r="H27" s="44">
        <f t="shared" si="2"/>
        <v>0</v>
      </c>
    </row>
    <row r="28" spans="3:12" x14ac:dyDescent="0.25">
      <c r="E28" s="43"/>
      <c r="F28" s="44" t="b">
        <v>0</v>
      </c>
      <c r="G28" s="59" t="str">
        <f t="shared" si="0"/>
        <v/>
      </c>
      <c r="H28" s="44">
        <f t="shared" si="2"/>
        <v>0</v>
      </c>
    </row>
    <row r="29" spans="3:12" x14ac:dyDescent="0.25">
      <c r="E29" s="43"/>
      <c r="F29" s="44" t="b">
        <v>0</v>
      </c>
      <c r="G29" s="59" t="str">
        <f t="shared" si="0"/>
        <v/>
      </c>
      <c r="H29" s="44">
        <f t="shared" si="2"/>
        <v>0</v>
      </c>
    </row>
    <row r="30" spans="3:12" x14ac:dyDescent="0.25">
      <c r="E30" s="43"/>
      <c r="F30" s="44" t="b">
        <v>0</v>
      </c>
      <c r="G30" s="59" t="str">
        <f t="shared" si="0"/>
        <v/>
      </c>
      <c r="H30" s="44">
        <f t="shared" si="2"/>
        <v>0</v>
      </c>
    </row>
    <row r="31" spans="3:12" x14ac:dyDescent="0.25">
      <c r="E31" s="43"/>
      <c r="F31" s="44" t="b">
        <v>0</v>
      </c>
      <c r="G31" s="59" t="str">
        <f t="shared" si="0"/>
        <v/>
      </c>
      <c r="H31" s="44">
        <f t="shared" si="2"/>
        <v>0</v>
      </c>
    </row>
    <row r="32" spans="3:12" x14ac:dyDescent="0.25">
      <c r="E32" s="43"/>
      <c r="F32" s="44" t="b">
        <v>0</v>
      </c>
      <c r="G32" s="59" t="str">
        <f t="shared" si="0"/>
        <v/>
      </c>
      <c r="H32" s="44">
        <f t="shared" si="2"/>
        <v>0</v>
      </c>
    </row>
    <row r="33" spans="5:8" x14ac:dyDescent="0.25">
      <c r="E33" s="4"/>
      <c r="F33" s="41"/>
      <c r="G33" s="41"/>
      <c r="H33" s="44">
        <f t="shared" si="2"/>
        <v>0</v>
      </c>
    </row>
    <row r="34" spans="5:8" x14ac:dyDescent="0.25">
      <c r="H34" s="44">
        <f t="shared" si="2"/>
        <v>0</v>
      </c>
    </row>
    <row r="35" spans="5:8" x14ac:dyDescent="0.25">
      <c r="H35" s="44">
        <f t="shared" si="2"/>
        <v>0</v>
      </c>
    </row>
    <row r="36" spans="5:8" x14ac:dyDescent="0.25">
      <c r="H36" s="44">
        <f t="shared" si="2"/>
        <v>0</v>
      </c>
    </row>
    <row r="37" spans="5:8" x14ac:dyDescent="0.25">
      <c r="H37" s="44">
        <f t="shared" si="2"/>
        <v>0</v>
      </c>
    </row>
    <row r="38" spans="5:8" x14ac:dyDescent="0.25">
      <c r="H38" s="44">
        <f t="shared" si="2"/>
        <v>0</v>
      </c>
    </row>
    <row r="39" spans="5:8" x14ac:dyDescent="0.25">
      <c r="H39" s="44">
        <f t="shared" si="2"/>
        <v>0</v>
      </c>
    </row>
    <row r="40" spans="5:8" x14ac:dyDescent="0.25">
      <c r="H40" s="44">
        <f t="shared" si="2"/>
        <v>0</v>
      </c>
    </row>
    <row r="41" spans="5:8" x14ac:dyDescent="0.25">
      <c r="H41" s="44">
        <f t="shared" si="2"/>
        <v>0</v>
      </c>
    </row>
    <row r="42" spans="5:8" x14ac:dyDescent="0.25">
      <c r="H42" s="44">
        <f t="shared" si="2"/>
        <v>0</v>
      </c>
    </row>
    <row r="43" spans="5:8" x14ac:dyDescent="0.25">
      <c r="H43" s="44">
        <f t="shared" si="2"/>
        <v>0</v>
      </c>
    </row>
    <row r="44" spans="5:8" x14ac:dyDescent="0.25">
      <c r="H44" s="44">
        <f t="shared" si="2"/>
        <v>0</v>
      </c>
    </row>
    <row r="45" spans="5:8" x14ac:dyDescent="0.25">
      <c r="H45" s="44">
        <f t="shared" si="2"/>
        <v>0</v>
      </c>
    </row>
    <row r="46" spans="5:8" x14ac:dyDescent="0.25">
      <c r="H46" s="44">
        <f t="shared" si="2"/>
        <v>0</v>
      </c>
    </row>
    <row r="47" spans="5:8" x14ac:dyDescent="0.25">
      <c r="H47" s="44">
        <f t="shared" si="2"/>
        <v>0</v>
      </c>
    </row>
    <row r="48" spans="5:8" x14ac:dyDescent="0.25">
      <c r="H48" s="11"/>
    </row>
  </sheetData>
  <mergeCells count="1">
    <mergeCell ref="C1:D1"/>
  </mergeCells>
  <conditionalFormatting sqref="B1">
    <cfRule type="expression" dxfId="1" priority="2">
      <formula>AND($B$9="1111111")</formula>
    </cfRule>
  </conditionalFormatting>
  <conditionalFormatting sqref="E2:E32">
    <cfRule type="expression" dxfId="0" priority="1">
      <formula>AND($F2)</formula>
    </cfRule>
  </conditionalFormatting>
  <dataValidations count="2">
    <dataValidation type="list" allowBlank="1" showInputMessage="1" showErrorMessage="1" sqref="I2">
      <formula1>"Lundi,Mardi,Mercredi,Jeudi,Vendredi,Samedi,Dimanche"</formula1>
    </dataValidation>
    <dataValidation type="list" allowBlank="1" showInputMessage="1" showErrorMessage="1" sqref="F2:F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561975</xdr:rowOff>
                  </from>
                  <to>
                    <xdr:col>1</xdr:col>
                    <xdr:colOff>742950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1</xdr:col>
                    <xdr:colOff>38100</xdr:colOff>
                    <xdr:row>1</xdr:row>
                    <xdr:rowOff>180975</xdr:rowOff>
                  </from>
                  <to>
                    <xdr:col>1</xdr:col>
                    <xdr:colOff>742950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2</xdr:row>
                    <xdr:rowOff>180975</xdr:rowOff>
                  </from>
                  <to>
                    <xdr:col>1</xdr:col>
                    <xdr:colOff>742950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Check Box 6">
              <controlPr defaultSize="0" autoFill="0" autoLine="0" autoPict="0">
                <anchor mov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1</xdr:col>
                    <xdr:colOff>742950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4</xdr:row>
                    <xdr:rowOff>180975</xdr:rowOff>
                  </from>
                  <to>
                    <xdr:col>1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Check Box 8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180975</xdr:rowOff>
                  </from>
                  <to>
                    <xdr:col>1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0" name="Check Box 9">
              <controlPr defaultSize="0" autoFill="0" autoLine="0" autoPict="0">
                <anchor moveWithCells="1">
                  <from>
                    <xdr:col>1</xdr:col>
                    <xdr:colOff>38100</xdr:colOff>
                    <xdr:row>6</xdr:row>
                    <xdr:rowOff>180975</xdr:rowOff>
                  </from>
                  <to>
                    <xdr:col>1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1" name="Check Box 26">
              <controlPr defaultSize="0" autoFill="0" autoLine="0" autoPict="0">
                <anchor moveWithCells="1">
                  <from>
                    <xdr:col>2</xdr:col>
                    <xdr:colOff>9525</xdr:colOff>
                    <xdr:row>0</xdr:row>
                    <xdr:rowOff>561975</xdr:rowOff>
                  </from>
                  <to>
                    <xdr:col>3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2" name="Check Box 27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0</xdr:rowOff>
                  </from>
                  <to>
                    <xdr:col>3</xdr:col>
                    <xdr:colOff>733425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3" name="Check Box 34">
              <controlPr defaultSize="0" autoFill="0" autoLine="0" autoPict="0">
                <anchor moveWithCells="1">
                  <from>
                    <xdr:col>2</xdr:col>
                    <xdr:colOff>9525</xdr:colOff>
                    <xdr:row>2</xdr:row>
                    <xdr:rowOff>180975</xdr:rowOff>
                  </from>
                  <to>
                    <xdr:col>3</xdr:col>
                    <xdr:colOff>733425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4" name="Check Box 35">
              <controlPr defaultSize="0" autoFill="0" autoLine="0" autoPict="0">
                <anchor moveWithCells="1">
                  <from>
                    <xdr:col>2</xdr:col>
                    <xdr:colOff>9525</xdr:colOff>
                    <xdr:row>3</xdr:row>
                    <xdr:rowOff>180975</xdr:rowOff>
                  </from>
                  <to>
                    <xdr:col>3</xdr:col>
                    <xdr:colOff>733425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5" name="Check Box 37">
              <controlPr defaultSize="0" autoFill="0" autoLine="0" autoPict="0">
                <anchor moveWithCells="1">
                  <from>
                    <xdr:col>2</xdr:col>
                    <xdr:colOff>9525</xdr:colOff>
                    <xdr:row>4</xdr:row>
                    <xdr:rowOff>161925</xdr:rowOff>
                  </from>
                  <to>
                    <xdr:col>4</xdr:col>
                    <xdr:colOff>133350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6" name="Check Box 38">
              <controlPr defaultSize="0" autoFill="0" autoLine="0" autoPict="0">
                <anchor moveWithCells="1">
                  <from>
                    <xdr:col>2</xdr:col>
                    <xdr:colOff>9525</xdr:colOff>
                    <xdr:row>6</xdr:row>
                    <xdr:rowOff>180975</xdr:rowOff>
                  </from>
                  <to>
                    <xdr:col>3</xdr:col>
                    <xdr:colOff>733425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7" name="Check Box 39">
              <controlPr defaultSize="0" autoFill="0" autoLine="0" autoPict="0">
                <anchor moveWithCells="1">
                  <from>
                    <xdr:col>2</xdr:col>
                    <xdr:colOff>9525</xdr:colOff>
                    <xdr:row>8</xdr:row>
                    <xdr:rowOff>180975</xdr:rowOff>
                  </from>
                  <to>
                    <xdr:col>3</xdr:col>
                    <xdr:colOff>733425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8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</xdr:row>
                    <xdr:rowOff>180975</xdr:rowOff>
                  </from>
                  <to>
                    <xdr:col>3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9" name="Check Box 41">
              <controlPr defaultSize="0" autoFill="0" autoLine="0" autoPict="0">
                <anchor moveWithCells="1">
                  <from>
                    <xdr:col>2</xdr:col>
                    <xdr:colOff>9525</xdr:colOff>
                    <xdr:row>9</xdr:row>
                    <xdr:rowOff>180975</xdr:rowOff>
                  </from>
                  <to>
                    <xdr:col>3</xdr:col>
                    <xdr:colOff>733425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0" name="Check Box 42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171450</xdr:rowOff>
                  </from>
                  <to>
                    <xdr:col>3</xdr:col>
                    <xdr:colOff>733425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1" name="Check Box 43">
              <controlPr defaultSize="0" autoFill="0" autoLine="0" autoPict="0">
                <anchor moveWithCells="1">
                  <from>
                    <xdr:col>2</xdr:col>
                    <xdr:colOff>9525</xdr:colOff>
                    <xdr:row>11</xdr:row>
                    <xdr:rowOff>171450</xdr:rowOff>
                  </from>
                  <to>
                    <xdr:col>3</xdr:col>
                    <xdr:colOff>733425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2" name="Check Box 44">
              <controlPr defaultSize="0" autoFill="0" autoLine="0" autoPict="0">
                <anchor moveWithCells="1">
                  <from>
                    <xdr:col>2</xdr:col>
                    <xdr:colOff>9525</xdr:colOff>
                    <xdr:row>12</xdr:row>
                    <xdr:rowOff>180975</xdr:rowOff>
                  </from>
                  <to>
                    <xdr:col>4</xdr:col>
                    <xdr:colOff>314325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3" name="Check Box 45">
              <controlPr defaultSize="0" autoFill="0" autoLine="0" autoPict="0">
                <anchor moveWithCells="1">
                  <from>
                    <xdr:col>2</xdr:col>
                    <xdr:colOff>9525</xdr:colOff>
                    <xdr:row>5</xdr:row>
                    <xdr:rowOff>180975</xdr:rowOff>
                  </from>
                  <to>
                    <xdr:col>3</xdr:col>
                    <xdr:colOff>733425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4" name="Check Box 46">
              <controlPr defaultSize="0" autoFill="0" autoLine="0" autoPict="0">
                <anchor moveWithCells="1">
                  <from>
                    <xdr:col>2</xdr:col>
                    <xdr:colOff>9525</xdr:colOff>
                    <xdr:row>13</xdr:row>
                    <xdr:rowOff>180975</xdr:rowOff>
                  </from>
                  <to>
                    <xdr:col>3</xdr:col>
                    <xdr:colOff>733425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5" name="Check Box 47">
              <controlPr defaultSize="0" autoFill="0" autoLine="0" autoPict="0">
                <anchor moveWithCells="1">
                  <from>
                    <xdr:col>2</xdr:col>
                    <xdr:colOff>9525</xdr:colOff>
                    <xdr:row>14</xdr:row>
                    <xdr:rowOff>180975</xdr:rowOff>
                  </from>
                  <to>
                    <xdr:col>3</xdr:col>
                    <xdr:colOff>733425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6" name="Check Box 50">
              <controlPr defaultSize="0" autoFill="0" autoLine="0" autoPict="0">
                <anchor moveWithCells="1">
                  <from>
                    <xdr:col>4</xdr:col>
                    <xdr:colOff>923925</xdr:colOff>
                    <xdr:row>0</xdr:row>
                    <xdr:rowOff>552450</xdr:rowOff>
                  </from>
                  <to>
                    <xdr:col>8</xdr:col>
                    <xdr:colOff>104775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7" name="Check Box 51">
              <controlPr defaultSize="0" autoFill="0" autoLine="0" autoPict="0">
                <anchor moveWithCells="1">
                  <from>
                    <xdr:col>4</xdr:col>
                    <xdr:colOff>923925</xdr:colOff>
                    <xdr:row>1</xdr:row>
                    <xdr:rowOff>171450</xdr:rowOff>
                  </from>
                  <to>
                    <xdr:col>8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8" name="Check Box 52">
              <controlPr defaultSize="0" autoFill="0" autoLine="0" autoPict="0">
                <anchor moveWithCells="1">
                  <from>
                    <xdr:col>4</xdr:col>
                    <xdr:colOff>923925</xdr:colOff>
                    <xdr:row>2</xdr:row>
                    <xdr:rowOff>171450</xdr:rowOff>
                  </from>
                  <to>
                    <xdr:col>8</xdr:col>
                    <xdr:colOff>104775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9" name="Check Box 53">
              <controlPr defaultSize="0" autoFill="0" autoLine="0" autoPict="0">
                <anchor moveWithCells="1">
                  <from>
                    <xdr:col>4</xdr:col>
                    <xdr:colOff>923925</xdr:colOff>
                    <xdr:row>3</xdr:row>
                    <xdr:rowOff>171450</xdr:rowOff>
                  </from>
                  <to>
                    <xdr:col>8</xdr:col>
                    <xdr:colOff>104775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0" name="Check Box 54">
              <controlPr defaultSize="0" autoFill="0" autoLine="0" autoPict="0">
                <anchor moveWithCells="1">
                  <from>
                    <xdr:col>4</xdr:col>
                    <xdr:colOff>923925</xdr:colOff>
                    <xdr:row>4</xdr:row>
                    <xdr:rowOff>171450</xdr:rowOff>
                  </from>
                  <to>
                    <xdr:col>8</xdr:col>
                    <xdr:colOff>104775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1" name="Check Box 55">
              <controlPr defaultSize="0" autoFill="0" autoLine="0" autoPict="0">
                <anchor moveWithCells="1">
                  <from>
                    <xdr:col>4</xdr:col>
                    <xdr:colOff>923925</xdr:colOff>
                    <xdr:row>5</xdr:row>
                    <xdr:rowOff>171450</xdr:rowOff>
                  </from>
                  <to>
                    <xdr:col>8</xdr:col>
                    <xdr:colOff>104775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2" name="Check Box 56">
              <controlPr defaultSize="0" autoFill="0" autoLine="0" autoPict="0">
                <anchor moveWithCells="1">
                  <from>
                    <xdr:col>4</xdr:col>
                    <xdr:colOff>923925</xdr:colOff>
                    <xdr:row>6</xdr:row>
                    <xdr:rowOff>171450</xdr:rowOff>
                  </from>
                  <to>
                    <xdr:col>8</xdr:col>
                    <xdr:colOff>104775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3" name="Check Box 57">
              <controlPr defaultSize="0" autoFill="0" autoLine="0" autoPict="0">
                <anchor moveWithCells="1">
                  <from>
                    <xdr:col>4</xdr:col>
                    <xdr:colOff>923925</xdr:colOff>
                    <xdr:row>7</xdr:row>
                    <xdr:rowOff>171450</xdr:rowOff>
                  </from>
                  <to>
                    <xdr:col>8</xdr:col>
                    <xdr:colOff>104775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4" name="Check Box 58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171450</xdr:rowOff>
                  </from>
                  <to>
                    <xdr:col>8</xdr:col>
                    <xdr:colOff>104775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5" name="Check Box 59">
              <controlPr defaultSize="0" autoFill="0" autoLine="0" autoPict="0">
                <anchor moveWithCells="1">
                  <from>
                    <xdr:col>4</xdr:col>
                    <xdr:colOff>923925</xdr:colOff>
                    <xdr:row>9</xdr:row>
                    <xdr:rowOff>171450</xdr:rowOff>
                  </from>
                  <to>
                    <xdr:col>8</xdr:col>
                    <xdr:colOff>104775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6" name="Check Box 60">
              <controlPr defaultSize="0" autoFill="0" autoLine="0" autoPict="0">
                <anchor moveWithCells="1">
                  <from>
                    <xdr:col>4</xdr:col>
                    <xdr:colOff>923925</xdr:colOff>
                    <xdr:row>10</xdr:row>
                    <xdr:rowOff>171450</xdr:rowOff>
                  </from>
                  <to>
                    <xdr:col>8</xdr:col>
                    <xdr:colOff>104775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7" name="Check Box 61">
              <controlPr defaultSize="0" autoFill="0" autoLine="0" autoPict="0">
                <anchor moveWithCells="1">
                  <from>
                    <xdr:col>4</xdr:col>
                    <xdr:colOff>923925</xdr:colOff>
                    <xdr:row>11</xdr:row>
                    <xdr:rowOff>171450</xdr:rowOff>
                  </from>
                  <to>
                    <xdr:col>8</xdr:col>
                    <xdr:colOff>104775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8" name="Check Box 62">
              <controlPr defaultSize="0" autoFill="0" autoLine="0" autoPict="0">
                <anchor moveWithCells="1">
                  <from>
                    <xdr:col>4</xdr:col>
                    <xdr:colOff>923925</xdr:colOff>
                    <xdr:row>12</xdr:row>
                    <xdr:rowOff>171450</xdr:rowOff>
                  </from>
                  <to>
                    <xdr:col>8</xdr:col>
                    <xdr:colOff>104775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9" name="Check Box 63">
              <controlPr defaultSize="0" autoFill="0" autoLine="0" autoPict="0">
                <anchor moveWithCells="1">
                  <from>
                    <xdr:col>4</xdr:col>
                    <xdr:colOff>923925</xdr:colOff>
                    <xdr:row>13</xdr:row>
                    <xdr:rowOff>171450</xdr:rowOff>
                  </from>
                  <to>
                    <xdr:col>8</xdr:col>
                    <xdr:colOff>104775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40" name="Check Box 64">
              <controlPr defaultSize="0" autoFill="0" autoLine="0" autoPict="0">
                <anchor moveWithCells="1">
                  <from>
                    <xdr:col>4</xdr:col>
                    <xdr:colOff>923925</xdr:colOff>
                    <xdr:row>14</xdr:row>
                    <xdr:rowOff>171450</xdr:rowOff>
                  </from>
                  <to>
                    <xdr:col>8</xdr:col>
                    <xdr:colOff>104775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1" name="Check Box 65">
              <controlPr defaultSize="0" autoFill="0" autoLine="0" autoPict="0">
                <anchor moveWithCells="1">
                  <from>
                    <xdr:col>4</xdr:col>
                    <xdr:colOff>923925</xdr:colOff>
                    <xdr:row>15</xdr:row>
                    <xdr:rowOff>171450</xdr:rowOff>
                  </from>
                  <to>
                    <xdr:col>8</xdr:col>
                    <xdr:colOff>104775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2" name="Check Box 66">
              <controlPr defaultSize="0" autoFill="0" autoLine="0" autoPict="0">
                <anchor moveWithCells="1">
                  <from>
                    <xdr:col>4</xdr:col>
                    <xdr:colOff>923925</xdr:colOff>
                    <xdr:row>16</xdr:row>
                    <xdr:rowOff>171450</xdr:rowOff>
                  </from>
                  <to>
                    <xdr:col>8</xdr:col>
                    <xdr:colOff>104775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3" name="Check Box 67">
              <controlPr defaultSize="0" autoFill="0" autoLine="0" autoPict="0">
                <anchor moveWithCells="1">
                  <from>
                    <xdr:col>4</xdr:col>
                    <xdr:colOff>923925</xdr:colOff>
                    <xdr:row>17</xdr:row>
                    <xdr:rowOff>171450</xdr:rowOff>
                  </from>
                  <to>
                    <xdr:col>8</xdr:col>
                    <xdr:colOff>104775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4" name="Check Box 68">
              <controlPr defaultSize="0" autoFill="0" autoLine="0" autoPict="0">
                <anchor moveWithCells="1">
                  <from>
                    <xdr:col>4</xdr:col>
                    <xdr:colOff>923925</xdr:colOff>
                    <xdr:row>18</xdr:row>
                    <xdr:rowOff>171450</xdr:rowOff>
                  </from>
                  <to>
                    <xdr:col>8</xdr:col>
                    <xdr:colOff>104775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5" name="Check Box 69">
              <controlPr defaultSize="0" autoFill="0" autoLine="0" autoPict="0">
                <anchor moveWithCells="1">
                  <from>
                    <xdr:col>4</xdr:col>
                    <xdr:colOff>923925</xdr:colOff>
                    <xdr:row>19</xdr:row>
                    <xdr:rowOff>171450</xdr:rowOff>
                  </from>
                  <to>
                    <xdr:col>8</xdr:col>
                    <xdr:colOff>104775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6" name="Check Box 70">
              <controlPr defaultSize="0" autoFill="0" autoLine="0" autoPict="0">
                <anchor moveWithCells="1">
                  <from>
                    <xdr:col>4</xdr:col>
                    <xdr:colOff>923925</xdr:colOff>
                    <xdr:row>20</xdr:row>
                    <xdr:rowOff>171450</xdr:rowOff>
                  </from>
                  <to>
                    <xdr:col>8</xdr:col>
                    <xdr:colOff>104775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7" name="Check Box 71">
              <controlPr defaultSize="0" autoFill="0" autoLine="0" autoPict="0">
                <anchor moveWithCells="1">
                  <from>
                    <xdr:col>4</xdr:col>
                    <xdr:colOff>923925</xdr:colOff>
                    <xdr:row>21</xdr:row>
                    <xdr:rowOff>171450</xdr:rowOff>
                  </from>
                  <to>
                    <xdr:col>8</xdr:col>
                    <xdr:colOff>104775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8" name="Check Box 72">
              <controlPr defaultSize="0" autoFill="0" autoLine="0" autoPict="0">
                <anchor moveWithCells="1">
                  <from>
                    <xdr:col>4</xdr:col>
                    <xdr:colOff>923925</xdr:colOff>
                    <xdr:row>22</xdr:row>
                    <xdr:rowOff>171450</xdr:rowOff>
                  </from>
                  <to>
                    <xdr:col>8</xdr:col>
                    <xdr:colOff>104775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9" name="Check Box 73">
              <controlPr defaultSize="0" autoFill="0" autoLine="0" autoPict="0">
                <anchor moveWithCells="1">
                  <from>
                    <xdr:col>4</xdr:col>
                    <xdr:colOff>923925</xdr:colOff>
                    <xdr:row>23</xdr:row>
                    <xdr:rowOff>171450</xdr:rowOff>
                  </from>
                  <to>
                    <xdr:col>8</xdr:col>
                    <xdr:colOff>104775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50" name="Check Box 74">
              <controlPr defaultSize="0" autoFill="0" autoLine="0" autoPict="0">
                <anchor moveWithCells="1">
                  <from>
                    <xdr:col>4</xdr:col>
                    <xdr:colOff>923925</xdr:colOff>
                    <xdr:row>24</xdr:row>
                    <xdr:rowOff>171450</xdr:rowOff>
                  </from>
                  <to>
                    <xdr:col>8</xdr:col>
                    <xdr:colOff>104775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1" name="Check Box 75">
              <controlPr defaultSize="0" autoFill="0" autoLine="0" autoPict="0">
                <anchor moveWithCells="1">
                  <from>
                    <xdr:col>4</xdr:col>
                    <xdr:colOff>923925</xdr:colOff>
                    <xdr:row>25</xdr:row>
                    <xdr:rowOff>171450</xdr:rowOff>
                  </from>
                  <to>
                    <xdr:col>8</xdr:col>
                    <xdr:colOff>104775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2" name="Check Box 76">
              <controlPr defaultSize="0" autoFill="0" autoLine="0" autoPict="0">
                <anchor moveWithCells="1">
                  <from>
                    <xdr:col>4</xdr:col>
                    <xdr:colOff>923925</xdr:colOff>
                    <xdr:row>26</xdr:row>
                    <xdr:rowOff>171450</xdr:rowOff>
                  </from>
                  <to>
                    <xdr:col>8</xdr:col>
                    <xdr:colOff>104775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3" name="Check Box 77">
              <controlPr defaultSize="0" autoFill="0" autoLine="0" autoPict="0">
                <anchor moveWithCells="1">
                  <from>
                    <xdr:col>4</xdr:col>
                    <xdr:colOff>923925</xdr:colOff>
                    <xdr:row>27</xdr:row>
                    <xdr:rowOff>171450</xdr:rowOff>
                  </from>
                  <to>
                    <xdr:col>8</xdr:col>
                    <xdr:colOff>104775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4" name="Check Box 78">
              <controlPr defaultSize="0" autoFill="0" autoLine="0" autoPict="0">
                <anchor moveWithCells="1">
                  <from>
                    <xdr:col>4</xdr:col>
                    <xdr:colOff>923925</xdr:colOff>
                    <xdr:row>28</xdr:row>
                    <xdr:rowOff>171450</xdr:rowOff>
                  </from>
                  <to>
                    <xdr:col>8</xdr:col>
                    <xdr:colOff>104775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5" name="Check Box 79">
              <controlPr defaultSize="0" autoFill="0" autoLine="0" autoPict="0">
                <anchor moveWithCells="1">
                  <from>
                    <xdr:col>4</xdr:col>
                    <xdr:colOff>923925</xdr:colOff>
                    <xdr:row>29</xdr:row>
                    <xdr:rowOff>171450</xdr:rowOff>
                  </from>
                  <to>
                    <xdr:col>8</xdr:col>
                    <xdr:colOff>104775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6" name="Check Box 80">
              <controlPr defaultSize="0" autoFill="0" autoLine="0" autoPict="0">
                <anchor moveWithCells="1">
                  <from>
                    <xdr:col>4</xdr:col>
                    <xdr:colOff>923925</xdr:colOff>
                    <xdr:row>30</xdr:row>
                    <xdr:rowOff>171450</xdr:rowOff>
                  </from>
                  <to>
                    <xdr:col>8</xdr:col>
                    <xdr:colOff>104775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Planning Perpétuel</vt:lpstr>
      <vt:lpstr>Base de données</vt:lpstr>
      <vt:lpstr>Paramètres_Application</vt:lpstr>
      <vt:lpstr>_DC</vt:lpstr>
      <vt:lpstr>_SB</vt:lpstr>
      <vt:lpstr>Archive</vt:lpstr>
      <vt:lpstr>Chômés</vt:lpstr>
      <vt:lpstr>Date_Deb</vt:lpstr>
      <vt:lpstr>Les_Fériés</vt:lpstr>
      <vt:lpstr>Salariés</vt:lpstr>
      <vt:lpstr>T_SE</vt:lpstr>
      <vt:lpstr>Type_Congés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PIPER = Planning Perpétuel</dc:title>
  <dc:subject>Planning Perpétuel</dc:subject>
  <dc:creator>LouReeD</dc:creator>
  <cp:keywords>Planning; Calendrier</cp:keywords>
  <cp:lastModifiedBy>Jouquand Olivier ADJ</cp:lastModifiedBy>
  <cp:lastPrinted>2018-02-23T13:46:25Z</cp:lastPrinted>
  <dcterms:created xsi:type="dcterms:W3CDTF">2018-01-29T20:37:37Z</dcterms:created>
  <dcterms:modified xsi:type="dcterms:W3CDTF">2018-07-23T06:22:12Z</dcterms:modified>
  <cp:category>Calendrier;Planning</cp:category>
</cp:coreProperties>
</file>