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AE188ADC-D3F2-4D55-830B-284B1C362042}" xr6:coauthVersionLast="47" xr6:coauthVersionMax="47" xr10:uidLastSave="{00000000-0000-0000-0000-000000000000}"/>
  <bookViews>
    <workbookView xWindow="-120" yWindow="-120" windowWidth="24240" windowHeight="13020" activeTab="1" xr2:uid="{B1718152-012F-48D6-9AE9-19B65D4F8C81}"/>
  </bookViews>
  <sheets>
    <sheet name="Calcul dégâts" sheetId="1" r:id="rId1"/>
    <sheet name="Initiativ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2" l="1" a="1"/>
  <c r="C5" i="2" s="1"/>
  <c r="C6" i="2" a="1"/>
  <c r="C6" i="2" s="1"/>
  <c r="C7" i="2" a="1"/>
  <c r="C7" i="2"/>
  <c r="C8" i="2" a="1"/>
  <c r="C8" i="2"/>
  <c r="C9" i="2" a="1"/>
  <c r="C9" i="2" s="1"/>
  <c r="C10" i="2" a="1"/>
  <c r="C10" i="2" s="1"/>
  <c r="C11" i="2" a="1"/>
  <c r="C11" i="2"/>
  <c r="C12" i="2" a="1"/>
  <c r="C12" i="2"/>
  <c r="C13" i="2" a="1"/>
  <c r="C13" i="2" s="1"/>
  <c r="C14" i="2" a="1"/>
  <c r="C14" i="2" s="1"/>
  <c r="C15" i="2" a="1"/>
  <c r="C15" i="2"/>
  <c r="C16" i="2" a="1"/>
  <c r="C16" i="2" s="1"/>
  <c r="C17" i="2" a="1"/>
  <c r="C17" i="2" s="1"/>
  <c r="C18" i="2" a="1"/>
  <c r="C18" i="2" s="1"/>
  <c r="C19" i="2" a="1"/>
  <c r="C19" i="2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4" i="2" a="1"/>
  <c r="C4" i="2" s="1"/>
  <c r="C26" i="2" a="1"/>
  <c r="C26" i="2" s="1"/>
  <c r="C27" i="2" a="1"/>
  <c r="C27" i="2" s="1"/>
  <c r="C28" i="2" a="1"/>
  <c r="C28" i="2"/>
  <c r="C29" i="2" a="1"/>
  <c r="C29" i="2" s="1"/>
  <c r="C30" i="2" a="1"/>
  <c r="C30" i="2" s="1"/>
  <c r="C31" i="2" a="1"/>
  <c r="C31" i="2" s="1"/>
  <c r="C32" i="2" a="1"/>
  <c r="C32" i="2"/>
  <c r="C33" i="2" a="1"/>
  <c r="C33" i="2" s="1"/>
  <c r="C34" i="2" a="1"/>
  <c r="C34" i="2" s="1"/>
  <c r="C35" i="2" a="1"/>
  <c r="C35" i="2" s="1"/>
  <c r="C36" i="2" a="1"/>
  <c r="C36" i="2"/>
  <c r="C37" i="2" a="1"/>
  <c r="C37" i="2" s="1"/>
  <c r="C38" i="2" a="1"/>
  <c r="C38" i="2" s="1"/>
  <c r="C39" i="2" a="1"/>
  <c r="C39" i="2" s="1"/>
  <c r="C40" i="2" a="1"/>
  <c r="C40" i="2"/>
  <c r="C41" i="2" a="1"/>
  <c r="C41" i="2" s="1"/>
  <c r="C42" i="2" a="1"/>
  <c r="C42" i="2" s="1"/>
  <c r="C43" i="2" a="1"/>
  <c r="C43" i="2" s="1"/>
  <c r="C44" i="2" a="1"/>
  <c r="C44" i="2"/>
  <c r="C45" i="2" a="1"/>
  <c r="C45" i="2" s="1"/>
  <c r="C46" i="2" a="1"/>
  <c r="C46" i="2" s="1"/>
  <c r="C47" i="2" a="1"/>
  <c r="C47" i="2" s="1"/>
  <c r="C48" i="2" a="1"/>
  <c r="C48" i="2" s="1"/>
  <c r="C49" i="2" a="1"/>
  <c r="C49" i="2" s="1"/>
  <c r="C50" i="2" a="1"/>
  <c r="C50" i="2" s="1"/>
  <c r="C51" i="2" a="1"/>
  <c r="C51" i="2" s="1"/>
  <c r="H28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4" i="2"/>
  <c r="E29" i="2"/>
  <c r="E30" i="2"/>
  <c r="E31" i="2"/>
  <c r="F32" i="2"/>
  <c r="E33" i="2"/>
  <c r="E34" i="2"/>
  <c r="E35" i="2"/>
  <c r="E36" i="2"/>
  <c r="E37" i="2"/>
  <c r="E38" i="2"/>
  <c r="E39" i="2"/>
  <c r="E40" i="2"/>
  <c r="E41" i="2"/>
  <c r="E42" i="2"/>
  <c r="E43" i="2"/>
  <c r="F44" i="2"/>
  <c r="E45" i="2"/>
  <c r="E46" i="2"/>
  <c r="E47" i="2"/>
  <c r="F48" i="2"/>
  <c r="E49" i="2"/>
  <c r="E50" i="2"/>
  <c r="E51" i="2"/>
  <c r="E28" i="2"/>
  <c r="L20" i="1"/>
  <c r="P18" i="1" s="1"/>
  <c r="J20" i="1"/>
  <c r="D20" i="1"/>
  <c r="B20" i="1"/>
  <c r="L13" i="1"/>
  <c r="J13" i="1"/>
  <c r="L6" i="1"/>
  <c r="J6" i="1"/>
  <c r="D13" i="1"/>
  <c r="H11" i="1" s="1"/>
  <c r="B13" i="1"/>
  <c r="D6" i="1"/>
  <c r="B6" i="1"/>
  <c r="B22" i="2" l="1"/>
  <c r="H18" i="1"/>
  <c r="H4" i="1"/>
  <c r="P11" i="1"/>
  <c r="P4" i="1"/>
  <c r="E44" i="2"/>
  <c r="F51" i="2"/>
  <c r="F47" i="2"/>
  <c r="F43" i="2"/>
  <c r="F39" i="2"/>
  <c r="F35" i="2"/>
  <c r="F31" i="2"/>
  <c r="E48" i="2"/>
  <c r="E32" i="2"/>
  <c r="B50" i="2" s="1"/>
  <c r="F40" i="2"/>
  <c r="F36" i="2"/>
  <c r="F50" i="2"/>
  <c r="F46" i="2"/>
  <c r="F42" i="2"/>
  <c r="F38" i="2"/>
  <c r="F34" i="2"/>
  <c r="F30" i="2"/>
  <c r="F49" i="2"/>
  <c r="F45" i="2"/>
  <c r="F41" i="2"/>
  <c r="F37" i="2"/>
  <c r="F33" i="2"/>
  <c r="F29" i="2"/>
  <c r="F28" i="2"/>
  <c r="B10" i="2" l="1"/>
  <c r="B42" i="2"/>
  <c r="B5" i="2"/>
  <c r="B47" i="2"/>
  <c r="B28" i="2"/>
  <c r="B11" i="2"/>
  <c r="B33" i="2"/>
  <c r="B24" i="2"/>
  <c r="B15" i="2"/>
  <c r="B37" i="2"/>
  <c r="B43" i="2"/>
  <c r="B18" i="2"/>
  <c r="B19" i="2"/>
  <c r="B51" i="2"/>
  <c r="B32" i="2"/>
  <c r="B9" i="2"/>
  <c r="B41" i="2"/>
  <c r="B30" i="2"/>
  <c r="B23" i="2"/>
  <c r="B4" i="2"/>
  <c r="B36" i="2"/>
  <c r="B13" i="2"/>
  <c r="B45" i="2"/>
  <c r="B34" i="2"/>
  <c r="B8" i="2"/>
  <c r="B40" i="2"/>
  <c r="B17" i="2"/>
  <c r="B49" i="2"/>
  <c r="B38" i="2"/>
  <c r="B31" i="2"/>
  <c r="B12" i="2"/>
  <c r="B44" i="2"/>
  <c r="B21" i="2"/>
  <c r="B6" i="2"/>
  <c r="B46" i="2"/>
  <c r="B27" i="2"/>
  <c r="B48" i="2"/>
  <c r="B7" i="2"/>
  <c r="B35" i="2"/>
  <c r="B16" i="2"/>
  <c r="B25" i="2"/>
  <c r="B39" i="2"/>
  <c r="B20" i="2"/>
  <c r="B26" i="2"/>
  <c r="B29" i="2"/>
  <c r="B14" i="2"/>
</calcChain>
</file>

<file path=xl/sharedStrings.xml><?xml version="1.0" encoding="utf-8"?>
<sst xmlns="http://schemas.openxmlformats.org/spreadsheetml/2006/main" count="91" uniqueCount="40">
  <si>
    <t>Protagoniste 1</t>
  </si>
  <si>
    <t>Bonus endurance</t>
  </si>
  <si>
    <t>Endurance surnaturelle</t>
  </si>
  <si>
    <t>Armure</t>
  </si>
  <si>
    <t>défenseur</t>
  </si>
  <si>
    <t>Attaquant</t>
  </si>
  <si>
    <t>Dégâts</t>
  </si>
  <si>
    <t>Pénétration</t>
  </si>
  <si>
    <t>Bonus endurance réel</t>
  </si>
  <si>
    <t>Reste armure</t>
  </si>
  <si>
    <t>dégâts infligés</t>
  </si>
  <si>
    <t>Protagoniste 2</t>
  </si>
  <si>
    <t xml:space="preserve">défenseur </t>
  </si>
  <si>
    <t>Ordre de passage</t>
  </si>
  <si>
    <t>Rang</t>
  </si>
  <si>
    <t>Nom</t>
  </si>
  <si>
    <t>Résultats des personnages</t>
  </si>
  <si>
    <t>Bonus agi</t>
  </si>
  <si>
    <t>Agi surnaturelle</t>
  </si>
  <si>
    <t>Résultats</t>
  </si>
  <si>
    <t>Talents</t>
  </si>
  <si>
    <t>Paranoïa</t>
  </si>
  <si>
    <t>Bonus agi réel</t>
  </si>
  <si>
    <t>Protagonistes non-joueurs</t>
  </si>
  <si>
    <t xml:space="preserve">Résultats des personnages </t>
  </si>
  <si>
    <t>Pj</t>
  </si>
  <si>
    <t>PNJ</t>
  </si>
  <si>
    <t>Réf éclair</t>
  </si>
  <si>
    <t>Bonus divers</t>
  </si>
  <si>
    <t>Uriel</t>
  </si>
  <si>
    <t>Artémis</t>
  </si>
  <si>
    <t>Marius</t>
  </si>
  <si>
    <t>Estellise</t>
  </si>
  <si>
    <t>Wattana</t>
  </si>
  <si>
    <t>Protagoniste1</t>
  </si>
  <si>
    <t>Protagoniste2</t>
  </si>
  <si>
    <t>Protagoniste3</t>
  </si>
  <si>
    <t>Protagoniste4</t>
  </si>
  <si>
    <t>Protagoniste5</t>
  </si>
  <si>
    <t>Protagoniste6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</si>
</sst>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00"/>
        <bgColor rgb="FFCCFF00"/>
      </patternFill>
    </fill>
    <fill>
      <patternFill patternType="solid">
        <fgColor rgb="FF669900"/>
        <bgColor rgb="FF6699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2" borderId="1" xfId="0" applyFill="1" applyBorder="1"/>
    <xf numFmtId="0" fontId="0" fillId="4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0" fontId="0" fillId="2" borderId="3" xfId="0" applyFill="1" applyBorder="1"/>
    <xf numFmtId="0" fontId="0" fillId="7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wrapText="1"/>
    </xf>
    <xf numFmtId="0" fontId="0" fillId="5" borderId="6" xfId="0" applyFill="1" applyBorder="1" applyAlignment="1">
      <alignment horizontal="center"/>
    </xf>
    <xf numFmtId="0" fontId="0" fillId="2" borderId="6" xfId="0" applyFill="1" applyBorder="1"/>
    <xf numFmtId="0" fontId="0" fillId="11" borderId="9" xfId="0" applyFill="1" applyBorder="1" applyAlignment="1">
      <alignment horizontal="center" vertical="center" wrapText="1"/>
    </xf>
    <xf numFmtId="0" fontId="0" fillId="2" borderId="10" xfId="0" applyFill="1" applyBorder="1"/>
    <xf numFmtId="0" fontId="0" fillId="2" borderId="11" xfId="0" applyFill="1" applyBorder="1"/>
    <xf numFmtId="0" fontId="0" fillId="0" borderId="13" xfId="0" applyBorder="1"/>
    <xf numFmtId="0" fontId="0" fillId="0" borderId="9" xfId="0" applyBorder="1"/>
    <xf numFmtId="0" fontId="0" fillId="0" borderId="7" xfId="0" applyBorder="1"/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1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4" borderId="1" xfId="0" applyFill="1" applyBorder="1" applyProtection="1">
      <protection locked="0"/>
    </xf>
    <xf numFmtId="0" fontId="0" fillId="3" borderId="15" xfId="0" applyFill="1" applyBorder="1" applyAlignment="1">
      <alignment horizontal="center"/>
    </xf>
    <xf numFmtId="0" fontId="0" fillId="15" borderId="1" xfId="0" applyFill="1" applyBorder="1" applyProtection="1">
      <protection locked="0"/>
    </xf>
    <xf numFmtId="0" fontId="0" fillId="16" borderId="1" xfId="0" applyFill="1" applyBorder="1" applyProtection="1">
      <protection locked="0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8" borderId="5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wrapText="1"/>
    </xf>
    <xf numFmtId="0" fontId="0" fillId="6" borderId="3" xfId="0" applyFill="1" applyBorder="1" applyAlignment="1">
      <alignment horizontal="center" wrapText="1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12" borderId="0" xfId="0" applyFill="1" applyAlignment="1">
      <alignment horizontal="center"/>
    </xf>
    <xf numFmtId="0" fontId="0" fillId="1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13" borderId="16" xfId="0" applyFill="1" applyBorder="1" applyAlignment="1">
      <alignment horizontal="center" wrapText="1"/>
    </xf>
    <xf numFmtId="0" fontId="0" fillId="13" borderId="17" xfId="0" applyFill="1" applyBorder="1" applyAlignment="1">
      <alignment horizontal="center" wrapText="1"/>
    </xf>
    <xf numFmtId="0" fontId="0" fillId="13" borderId="18" xfId="0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0" fillId="12" borderId="19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fmlaLink="N5" lockText="1" noThreeD="1"/>
</file>

<file path=xl/ctrlProps/ctrlProp3.xml><?xml version="1.0" encoding="utf-8"?>
<formControlPr xmlns="http://schemas.microsoft.com/office/spreadsheetml/2009/9/main" objectType="CheckBox" checked="Checked" fmlaLink="N6" lockText="1" noThreeD="1"/>
</file>

<file path=xl/ctrlProps/ctrlProp4.xml><?xml version="1.0" encoding="utf-8"?>
<formControlPr xmlns="http://schemas.microsoft.com/office/spreadsheetml/2009/9/main" objectType="CheckBox" checked="Checked" fmlaLink="N4" lockText="1" noThreeD="1"/>
</file>

<file path=xl/ctrlProps/ctrlProp5.xml><?xml version="1.0" encoding="utf-8"?>
<formControlPr xmlns="http://schemas.microsoft.com/office/spreadsheetml/2009/9/main" objectType="CheckBox" fmlaLink="N7" lockText="1" noThreeD="1"/>
</file>

<file path=xl/ctrlProps/ctrlProp6.xml><?xml version="1.0" encoding="utf-8"?>
<formControlPr xmlns="http://schemas.microsoft.com/office/spreadsheetml/2009/9/main" objectType="CheckBox" fmlaLink="N8" lockText="1" noThreeD="1"/>
</file>

<file path=xl/ctrlProps/ctrlProp7.xml><?xml version="1.0" encoding="utf-8"?>
<formControlPr xmlns="http://schemas.microsoft.com/office/spreadsheetml/2009/9/main" objectType="CheckBox" fmlaLink="N9" lockText="1" noThreeD="1"/>
</file>

<file path=xl/ctrlProps/ctrlProp8.xml><?xml version="1.0" encoding="utf-8"?>
<formControlPr xmlns="http://schemas.microsoft.com/office/spreadsheetml/2009/9/main" objectType="CheckBox" fmlaLink="N10" lockText="1" noThreeD="1"/>
</file>

<file path=xl/ctrlProps/ctrlProp9.xml><?xml version="1.0" encoding="utf-8"?>
<formControlPr xmlns="http://schemas.microsoft.com/office/spreadsheetml/2009/9/main" objectType="CheckBox" fmlaLink="N11" lockText="1" noThreeD="1"/>
</file>

<file path=xl/ctrlProps/ctrlProp10.xml><?xml version="1.0" encoding="utf-8"?>
<formControlPr xmlns="http://schemas.microsoft.com/office/spreadsheetml/2009/9/main" objectType="CheckBox" fmlaLink="N12" lockText="1" noThreeD="1"/>
</file>

<file path=xl/ctrlProps/ctrlProp11.xml><?xml version="1.0" encoding="utf-8"?>
<formControlPr xmlns="http://schemas.microsoft.com/office/spreadsheetml/2009/9/main" objectType="CheckBox" fmlaLink="N13" lockText="1" noThreeD="1"/>
</file>

<file path=xl/ctrlProps/ctrlProp12.xml><?xml version="1.0" encoding="utf-8"?>
<formControlPr xmlns="http://schemas.microsoft.com/office/spreadsheetml/2009/9/main" objectType="CheckBox" fmlaLink="N14" lockText="1" noThreeD="1"/>
</file>

<file path=xl/ctrlProps/ctrlProp13.xml><?xml version="1.0" encoding="utf-8"?>
<formControlPr xmlns="http://schemas.microsoft.com/office/spreadsheetml/2009/9/main" objectType="CheckBox" fmlaLink="N15" lockText="1" noThreeD="1"/>
</file>

<file path=xl/ctrlProps/ctrlProp14.xml><?xml version="1.0" encoding="utf-8"?>
<formControlPr xmlns="http://schemas.microsoft.com/office/spreadsheetml/2009/9/main" objectType="CheckBox" fmlaLink="N16" lockText="1" noThreeD="1"/>
</file>

<file path=xl/ctrlProps/ctrlProp15.xml><?xml version="1.0" encoding="utf-8"?>
<formControlPr xmlns="http://schemas.microsoft.com/office/spreadsheetml/2009/9/main" objectType="CheckBox" fmlaLink="N17" lockText="1" noThreeD="1"/>
</file>

<file path=xl/ctrlProps/ctrlProp16.xml><?xml version="1.0" encoding="utf-8"?>
<formControlPr xmlns="http://schemas.microsoft.com/office/spreadsheetml/2009/9/main" objectType="CheckBox" fmlaLink="N18" lockText="1" noThreeD="1"/>
</file>

<file path=xl/ctrlProps/ctrlProp17.xml><?xml version="1.0" encoding="utf-8"?>
<formControlPr xmlns="http://schemas.microsoft.com/office/spreadsheetml/2009/9/main" objectType="CheckBox" fmlaLink="N19" lockText="1" noThreeD="1"/>
</file>

<file path=xl/ctrlProps/ctrlProp18.xml><?xml version="1.0" encoding="utf-8"?>
<formControlPr xmlns="http://schemas.microsoft.com/office/spreadsheetml/2009/9/main" objectType="CheckBox" fmlaLink="N20" lockText="1" noThreeD="1"/>
</file>

<file path=xl/ctrlProps/ctrlProp19.xml><?xml version="1.0" encoding="utf-8"?>
<formControlPr xmlns="http://schemas.microsoft.com/office/spreadsheetml/2009/9/main" objectType="CheckBox" fmlaLink="N21" lockText="1" noThreeD="1"/>
</file>

<file path=xl/ctrlProps/ctrlProp20.xml><?xml version="1.0" encoding="utf-8"?>
<formControlPr xmlns="http://schemas.microsoft.com/office/spreadsheetml/2009/9/main" objectType="CheckBox" fmlaLink="N22" lockText="1" noThreeD="1"/>
</file>

<file path=xl/ctrlProps/ctrlProp21.xml><?xml version="1.0" encoding="utf-8"?>
<formControlPr xmlns="http://schemas.microsoft.com/office/spreadsheetml/2009/9/main" objectType="CheckBox" fmlaLink="N23" lockText="1" noThreeD="1"/>
</file>

<file path=xl/ctrlProps/ctrlProp22.xml><?xml version="1.0" encoding="utf-8"?>
<formControlPr xmlns="http://schemas.microsoft.com/office/spreadsheetml/2009/9/main" objectType="CheckBox" fmlaLink="N24" lockText="1" noThreeD="1"/>
</file>

<file path=xl/ctrlProps/ctrlProp23.xml><?xml version="1.0" encoding="utf-8"?>
<formControlPr xmlns="http://schemas.microsoft.com/office/spreadsheetml/2009/9/main" objectType="CheckBox" fmlaLink="N25" lockText="1" noThreeD="1"/>
</file>

<file path=xl/ctrlProps/ctrlProp24.xml><?xml version="1.0" encoding="utf-8"?>
<formControlPr xmlns="http://schemas.microsoft.com/office/spreadsheetml/2009/9/main" objectType="CheckBox" fmlaLink="N26" lockText="1" noThreeD="1"/>
</file>

<file path=xl/ctrlProps/ctrlProp25.xml><?xml version="1.0" encoding="utf-8"?>
<formControlPr xmlns="http://schemas.microsoft.com/office/spreadsheetml/2009/9/main" objectType="CheckBox" fmlaLink="N27" lockText="1" noThreeD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CheckBox" fmlaLink="O4" lockText="1" noThreeD="1"/>
</file>

<file path=xl/ctrlProps/ctrlProp28.xml><?xml version="1.0" encoding="utf-8"?>
<formControlPr xmlns="http://schemas.microsoft.com/office/spreadsheetml/2009/9/main" objectType="CheckBox" fmlaLink="O5" lockText="1" noThreeD="1"/>
</file>

<file path=xl/ctrlProps/ctrlProp29.xml><?xml version="1.0" encoding="utf-8"?>
<formControlPr xmlns="http://schemas.microsoft.com/office/spreadsheetml/2009/9/main" objectType="CheckBox" fmlaLink="O6" lockText="1" noThreeD="1"/>
</file>

<file path=xl/ctrlProps/ctrlProp30.xml><?xml version="1.0" encoding="utf-8"?>
<formControlPr xmlns="http://schemas.microsoft.com/office/spreadsheetml/2009/9/main" objectType="CheckBox" fmlaLink="O7" lockText="1" noThreeD="1"/>
</file>

<file path=xl/ctrlProps/ctrlProp31.xml><?xml version="1.0" encoding="utf-8"?>
<formControlPr xmlns="http://schemas.microsoft.com/office/spreadsheetml/2009/9/main" objectType="CheckBox" fmlaLink="O8" lockText="1" noThreeD="1"/>
</file>

<file path=xl/ctrlProps/ctrlProp32.xml><?xml version="1.0" encoding="utf-8"?>
<formControlPr xmlns="http://schemas.microsoft.com/office/spreadsheetml/2009/9/main" objectType="CheckBox" fmlaLink="O9" lockText="1" noThreeD="1"/>
</file>

<file path=xl/ctrlProps/ctrlProp33.xml><?xml version="1.0" encoding="utf-8"?>
<formControlPr xmlns="http://schemas.microsoft.com/office/spreadsheetml/2009/9/main" objectType="CheckBox" fmlaLink="O10" lockText="1" noThreeD="1"/>
</file>

<file path=xl/ctrlProps/ctrlProp34.xml><?xml version="1.0" encoding="utf-8"?>
<formControlPr xmlns="http://schemas.microsoft.com/office/spreadsheetml/2009/9/main" objectType="CheckBox" fmlaLink="O11" lockText="1" noThreeD="1"/>
</file>

<file path=xl/ctrlProps/ctrlProp35.xml><?xml version="1.0" encoding="utf-8"?>
<formControlPr xmlns="http://schemas.microsoft.com/office/spreadsheetml/2009/9/main" objectType="CheckBox" fmlaLink="O12" lockText="1" noThreeD="1"/>
</file>

<file path=xl/ctrlProps/ctrlProp36.xml><?xml version="1.0" encoding="utf-8"?>
<formControlPr xmlns="http://schemas.microsoft.com/office/spreadsheetml/2009/9/main" objectType="CheckBox" fmlaLink="O13" lockText="1" noThreeD="1"/>
</file>

<file path=xl/ctrlProps/ctrlProp37.xml><?xml version="1.0" encoding="utf-8"?>
<formControlPr xmlns="http://schemas.microsoft.com/office/spreadsheetml/2009/9/main" objectType="CheckBox" fmlaLink="O14" lockText="1" noThreeD="1"/>
</file>

<file path=xl/ctrlProps/ctrlProp38.xml><?xml version="1.0" encoding="utf-8"?>
<formControlPr xmlns="http://schemas.microsoft.com/office/spreadsheetml/2009/9/main" objectType="CheckBox" fmlaLink="O15" lockText="1" noThreeD="1"/>
</file>

<file path=xl/ctrlProps/ctrlProp39.xml><?xml version="1.0" encoding="utf-8"?>
<formControlPr xmlns="http://schemas.microsoft.com/office/spreadsheetml/2009/9/main" objectType="CheckBox" fmlaLink="O16" lockText="1" noThreeD="1"/>
</file>

<file path=xl/ctrlProps/ctrlProp40.xml><?xml version="1.0" encoding="utf-8"?>
<formControlPr xmlns="http://schemas.microsoft.com/office/spreadsheetml/2009/9/main" objectType="CheckBox" fmlaLink="O17" lockText="1" noThreeD="1"/>
</file>

<file path=xl/ctrlProps/ctrlProp41.xml><?xml version="1.0" encoding="utf-8"?>
<formControlPr xmlns="http://schemas.microsoft.com/office/spreadsheetml/2009/9/main" objectType="CheckBox" fmlaLink="O18" lockText="1" noThreeD="1"/>
</file>

<file path=xl/ctrlProps/ctrlProp42.xml><?xml version="1.0" encoding="utf-8"?>
<formControlPr xmlns="http://schemas.microsoft.com/office/spreadsheetml/2009/9/main" objectType="CheckBox" fmlaLink="O19" lockText="1" noThreeD="1"/>
</file>

<file path=xl/ctrlProps/ctrlProp43.xml><?xml version="1.0" encoding="utf-8"?>
<formControlPr xmlns="http://schemas.microsoft.com/office/spreadsheetml/2009/9/main" objectType="CheckBox" fmlaLink="O20" lockText="1" noThreeD="1"/>
</file>

<file path=xl/ctrlProps/ctrlProp44.xml><?xml version="1.0" encoding="utf-8"?>
<formControlPr xmlns="http://schemas.microsoft.com/office/spreadsheetml/2009/9/main" objectType="CheckBox" fmlaLink="O21" lockText="1" noThreeD="1"/>
</file>

<file path=xl/ctrlProps/ctrlProp45.xml><?xml version="1.0" encoding="utf-8"?>
<formControlPr xmlns="http://schemas.microsoft.com/office/spreadsheetml/2009/9/main" objectType="CheckBox" fmlaLink="O22" lockText="1" noThreeD="1"/>
</file>

<file path=xl/ctrlProps/ctrlProp46.xml><?xml version="1.0" encoding="utf-8"?>
<formControlPr xmlns="http://schemas.microsoft.com/office/spreadsheetml/2009/9/main" objectType="CheckBox" fmlaLink="O23" lockText="1" noThreeD="1"/>
</file>

<file path=xl/ctrlProps/ctrlProp47.xml><?xml version="1.0" encoding="utf-8"?>
<formControlPr xmlns="http://schemas.microsoft.com/office/spreadsheetml/2009/9/main" objectType="CheckBox" fmlaLink="O24" lockText="1" noThreeD="1"/>
</file>

<file path=xl/ctrlProps/ctrlProp48.xml><?xml version="1.0" encoding="utf-8"?>
<formControlPr xmlns="http://schemas.microsoft.com/office/spreadsheetml/2009/9/main" objectType="CheckBox" fmlaLink="O25" lockText="1" noThreeD="1"/>
</file>

<file path=xl/ctrlProps/ctrlProp49.xml><?xml version="1.0" encoding="utf-8"?>
<formControlPr xmlns="http://schemas.microsoft.com/office/spreadsheetml/2009/9/main" objectType="CheckBox" fmlaLink="O26" lockText="1" noThreeD="1"/>
</file>

<file path=xl/ctrlProps/ctrlProp50.xml><?xml version="1.0" encoding="utf-8"?>
<formControlPr xmlns="http://schemas.microsoft.com/office/spreadsheetml/2009/9/main" objectType="CheckBox" fmlaLink="O27" lockText="1" noThreeD="1"/>
</file>

<file path=xl/ctrlProps/ctrlProp5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904875</xdr:colOff>
          <xdr:row>21</xdr:row>
          <xdr:rowOff>0</xdr:rowOff>
        </xdr:from>
        <xdr:to>
          <xdr:col>8</xdr:col>
          <xdr:colOff>180975</xdr:colOff>
          <xdr:row>22</xdr:row>
          <xdr:rowOff>180975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Nettoyage de la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</xdr:row>
          <xdr:rowOff>0</xdr:rowOff>
        </xdr:from>
        <xdr:to>
          <xdr:col>13</xdr:col>
          <xdr:colOff>685800</xdr:colOff>
          <xdr:row>5</xdr:row>
          <xdr:rowOff>9525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</xdr:row>
          <xdr:rowOff>0</xdr:rowOff>
        </xdr:from>
        <xdr:to>
          <xdr:col>13</xdr:col>
          <xdr:colOff>742950</xdr:colOff>
          <xdr:row>6</xdr:row>
          <xdr:rowOff>9525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</xdr:row>
          <xdr:rowOff>180975</xdr:rowOff>
        </xdr:from>
        <xdr:to>
          <xdr:col>13</xdr:col>
          <xdr:colOff>723900</xdr:colOff>
          <xdr:row>4</xdr:row>
          <xdr:rowOff>19050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</xdr:row>
          <xdr:rowOff>0</xdr:rowOff>
        </xdr:from>
        <xdr:to>
          <xdr:col>13</xdr:col>
          <xdr:colOff>733425</xdr:colOff>
          <xdr:row>6</xdr:row>
          <xdr:rowOff>180975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</xdr:row>
          <xdr:rowOff>180975</xdr:rowOff>
        </xdr:from>
        <xdr:to>
          <xdr:col>13</xdr:col>
          <xdr:colOff>742950</xdr:colOff>
          <xdr:row>8</xdr:row>
          <xdr:rowOff>9525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7</xdr:row>
          <xdr:rowOff>180975</xdr:rowOff>
        </xdr:from>
        <xdr:to>
          <xdr:col>13</xdr:col>
          <xdr:colOff>762000</xdr:colOff>
          <xdr:row>9</xdr:row>
          <xdr:rowOff>9525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9</xdr:row>
          <xdr:rowOff>9525</xdr:rowOff>
        </xdr:from>
        <xdr:to>
          <xdr:col>13</xdr:col>
          <xdr:colOff>723900</xdr:colOff>
          <xdr:row>10</xdr:row>
          <xdr:rowOff>9525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9</xdr:row>
          <xdr:rowOff>180975</xdr:rowOff>
        </xdr:from>
        <xdr:to>
          <xdr:col>13</xdr:col>
          <xdr:colOff>733425</xdr:colOff>
          <xdr:row>11</xdr:row>
          <xdr:rowOff>19050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11</xdr:row>
          <xdr:rowOff>0</xdr:rowOff>
        </xdr:from>
        <xdr:to>
          <xdr:col>13</xdr:col>
          <xdr:colOff>742950</xdr:colOff>
          <xdr:row>12</xdr:row>
          <xdr:rowOff>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1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11</xdr:row>
          <xdr:rowOff>180975</xdr:rowOff>
        </xdr:from>
        <xdr:to>
          <xdr:col>13</xdr:col>
          <xdr:colOff>742950</xdr:colOff>
          <xdr:row>13</xdr:row>
          <xdr:rowOff>9525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1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13</xdr:row>
          <xdr:rowOff>0</xdr:rowOff>
        </xdr:from>
        <xdr:to>
          <xdr:col>13</xdr:col>
          <xdr:colOff>752475</xdr:colOff>
          <xdr:row>14</xdr:row>
          <xdr:rowOff>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13</xdr:row>
          <xdr:rowOff>180975</xdr:rowOff>
        </xdr:from>
        <xdr:to>
          <xdr:col>13</xdr:col>
          <xdr:colOff>742950</xdr:colOff>
          <xdr:row>15</xdr:row>
          <xdr:rowOff>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1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14</xdr:row>
          <xdr:rowOff>180975</xdr:rowOff>
        </xdr:from>
        <xdr:to>
          <xdr:col>13</xdr:col>
          <xdr:colOff>733425</xdr:colOff>
          <xdr:row>16</xdr:row>
          <xdr:rowOff>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1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16</xdr:row>
          <xdr:rowOff>0</xdr:rowOff>
        </xdr:from>
        <xdr:to>
          <xdr:col>13</xdr:col>
          <xdr:colOff>733425</xdr:colOff>
          <xdr:row>17</xdr:row>
          <xdr:rowOff>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1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16</xdr:row>
          <xdr:rowOff>180975</xdr:rowOff>
        </xdr:from>
        <xdr:to>
          <xdr:col>13</xdr:col>
          <xdr:colOff>733425</xdr:colOff>
          <xdr:row>18</xdr:row>
          <xdr:rowOff>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1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17</xdr:row>
          <xdr:rowOff>180975</xdr:rowOff>
        </xdr:from>
        <xdr:to>
          <xdr:col>13</xdr:col>
          <xdr:colOff>723900</xdr:colOff>
          <xdr:row>19</xdr:row>
          <xdr:rowOff>9525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1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18</xdr:row>
          <xdr:rowOff>180975</xdr:rowOff>
        </xdr:from>
        <xdr:to>
          <xdr:col>13</xdr:col>
          <xdr:colOff>733425</xdr:colOff>
          <xdr:row>20</xdr:row>
          <xdr:rowOff>9525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1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20</xdr:row>
          <xdr:rowOff>9525</xdr:rowOff>
        </xdr:from>
        <xdr:to>
          <xdr:col>13</xdr:col>
          <xdr:colOff>752475</xdr:colOff>
          <xdr:row>21</xdr:row>
          <xdr:rowOff>9525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1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20</xdr:row>
          <xdr:rowOff>180975</xdr:rowOff>
        </xdr:from>
        <xdr:to>
          <xdr:col>14</xdr:col>
          <xdr:colOff>0</xdr:colOff>
          <xdr:row>22</xdr:row>
          <xdr:rowOff>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1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22</xdr:row>
          <xdr:rowOff>0</xdr:rowOff>
        </xdr:from>
        <xdr:to>
          <xdr:col>13</xdr:col>
          <xdr:colOff>733425</xdr:colOff>
          <xdr:row>23</xdr:row>
          <xdr:rowOff>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1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22</xdr:row>
          <xdr:rowOff>171450</xdr:rowOff>
        </xdr:from>
        <xdr:to>
          <xdr:col>13</xdr:col>
          <xdr:colOff>771525</xdr:colOff>
          <xdr:row>24</xdr:row>
          <xdr:rowOff>9525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1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24</xdr:row>
          <xdr:rowOff>0</xdr:rowOff>
        </xdr:from>
        <xdr:to>
          <xdr:col>13</xdr:col>
          <xdr:colOff>742950</xdr:colOff>
          <xdr:row>24</xdr:row>
          <xdr:rowOff>180975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1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24</xdr:row>
          <xdr:rowOff>171450</xdr:rowOff>
        </xdr:from>
        <xdr:to>
          <xdr:col>13</xdr:col>
          <xdr:colOff>752475</xdr:colOff>
          <xdr:row>26</xdr:row>
          <xdr:rowOff>19050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1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26</xdr:row>
          <xdr:rowOff>0</xdr:rowOff>
        </xdr:from>
        <xdr:to>
          <xdr:col>13</xdr:col>
          <xdr:colOff>742950</xdr:colOff>
          <xdr:row>27</xdr:row>
          <xdr:rowOff>9525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1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27</xdr:row>
          <xdr:rowOff>180975</xdr:rowOff>
        </xdr:from>
        <xdr:to>
          <xdr:col>9</xdr:col>
          <xdr:colOff>904875</xdr:colOff>
          <xdr:row>30</xdr:row>
          <xdr:rowOff>19050</xdr:rowOff>
        </xdr:to>
        <xdr:sp macro="" textlink="">
          <xdr:nvSpPr>
            <xdr:cNvPr id="2140" name="Button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1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Remise à zéro de la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3</xdr:row>
          <xdr:rowOff>9525</xdr:rowOff>
        </xdr:from>
        <xdr:to>
          <xdr:col>14</xdr:col>
          <xdr:colOff>762000</xdr:colOff>
          <xdr:row>4</xdr:row>
          <xdr:rowOff>9525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1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4</xdr:row>
          <xdr:rowOff>9525</xdr:rowOff>
        </xdr:from>
        <xdr:to>
          <xdr:col>14</xdr:col>
          <xdr:colOff>762000</xdr:colOff>
          <xdr:row>5</xdr:row>
          <xdr:rowOff>9525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1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5</xdr:row>
          <xdr:rowOff>9525</xdr:rowOff>
        </xdr:from>
        <xdr:to>
          <xdr:col>14</xdr:col>
          <xdr:colOff>762000</xdr:colOff>
          <xdr:row>6</xdr:row>
          <xdr:rowOff>9525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1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6</xdr:row>
          <xdr:rowOff>9525</xdr:rowOff>
        </xdr:from>
        <xdr:to>
          <xdr:col>14</xdr:col>
          <xdr:colOff>762000</xdr:colOff>
          <xdr:row>7</xdr:row>
          <xdr:rowOff>9525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1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7</xdr:row>
          <xdr:rowOff>9525</xdr:rowOff>
        </xdr:from>
        <xdr:to>
          <xdr:col>14</xdr:col>
          <xdr:colOff>762000</xdr:colOff>
          <xdr:row>8</xdr:row>
          <xdr:rowOff>9525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1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</xdr:row>
          <xdr:rowOff>9525</xdr:rowOff>
        </xdr:from>
        <xdr:to>
          <xdr:col>14</xdr:col>
          <xdr:colOff>762000</xdr:colOff>
          <xdr:row>9</xdr:row>
          <xdr:rowOff>9525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1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</xdr:row>
          <xdr:rowOff>9525</xdr:rowOff>
        </xdr:from>
        <xdr:to>
          <xdr:col>14</xdr:col>
          <xdr:colOff>762000</xdr:colOff>
          <xdr:row>10</xdr:row>
          <xdr:rowOff>9525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1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10</xdr:row>
          <xdr:rowOff>9525</xdr:rowOff>
        </xdr:from>
        <xdr:to>
          <xdr:col>14</xdr:col>
          <xdr:colOff>762000</xdr:colOff>
          <xdr:row>11</xdr:row>
          <xdr:rowOff>9525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1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11</xdr:row>
          <xdr:rowOff>9525</xdr:rowOff>
        </xdr:from>
        <xdr:to>
          <xdr:col>14</xdr:col>
          <xdr:colOff>762000</xdr:colOff>
          <xdr:row>12</xdr:row>
          <xdr:rowOff>9525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1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12</xdr:row>
          <xdr:rowOff>9525</xdr:rowOff>
        </xdr:from>
        <xdr:to>
          <xdr:col>14</xdr:col>
          <xdr:colOff>762000</xdr:colOff>
          <xdr:row>13</xdr:row>
          <xdr:rowOff>9525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1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13</xdr:row>
          <xdr:rowOff>9525</xdr:rowOff>
        </xdr:from>
        <xdr:to>
          <xdr:col>14</xdr:col>
          <xdr:colOff>762000</xdr:colOff>
          <xdr:row>14</xdr:row>
          <xdr:rowOff>9525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1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14</xdr:row>
          <xdr:rowOff>9525</xdr:rowOff>
        </xdr:from>
        <xdr:to>
          <xdr:col>14</xdr:col>
          <xdr:colOff>762000</xdr:colOff>
          <xdr:row>15</xdr:row>
          <xdr:rowOff>9525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1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15</xdr:row>
          <xdr:rowOff>9525</xdr:rowOff>
        </xdr:from>
        <xdr:to>
          <xdr:col>14</xdr:col>
          <xdr:colOff>762000</xdr:colOff>
          <xdr:row>16</xdr:row>
          <xdr:rowOff>9525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1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16</xdr:row>
          <xdr:rowOff>9525</xdr:rowOff>
        </xdr:from>
        <xdr:to>
          <xdr:col>14</xdr:col>
          <xdr:colOff>762000</xdr:colOff>
          <xdr:row>17</xdr:row>
          <xdr:rowOff>9525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1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17</xdr:row>
          <xdr:rowOff>9525</xdr:rowOff>
        </xdr:from>
        <xdr:to>
          <xdr:col>14</xdr:col>
          <xdr:colOff>762000</xdr:colOff>
          <xdr:row>18</xdr:row>
          <xdr:rowOff>9525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1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18</xdr:row>
          <xdr:rowOff>9525</xdr:rowOff>
        </xdr:from>
        <xdr:to>
          <xdr:col>14</xdr:col>
          <xdr:colOff>762000</xdr:colOff>
          <xdr:row>19</xdr:row>
          <xdr:rowOff>9525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1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19</xdr:row>
          <xdr:rowOff>9525</xdr:rowOff>
        </xdr:from>
        <xdr:to>
          <xdr:col>14</xdr:col>
          <xdr:colOff>762000</xdr:colOff>
          <xdr:row>20</xdr:row>
          <xdr:rowOff>9525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1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20</xdr:row>
          <xdr:rowOff>9525</xdr:rowOff>
        </xdr:from>
        <xdr:to>
          <xdr:col>14</xdr:col>
          <xdr:colOff>762000</xdr:colOff>
          <xdr:row>21</xdr:row>
          <xdr:rowOff>9525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1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21</xdr:row>
          <xdr:rowOff>9525</xdr:rowOff>
        </xdr:from>
        <xdr:to>
          <xdr:col>14</xdr:col>
          <xdr:colOff>762000</xdr:colOff>
          <xdr:row>22</xdr:row>
          <xdr:rowOff>9525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1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22</xdr:row>
          <xdr:rowOff>9525</xdr:rowOff>
        </xdr:from>
        <xdr:to>
          <xdr:col>14</xdr:col>
          <xdr:colOff>762000</xdr:colOff>
          <xdr:row>23</xdr:row>
          <xdr:rowOff>9525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1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23</xdr:row>
          <xdr:rowOff>9525</xdr:rowOff>
        </xdr:from>
        <xdr:to>
          <xdr:col>14</xdr:col>
          <xdr:colOff>762000</xdr:colOff>
          <xdr:row>24</xdr:row>
          <xdr:rowOff>9525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1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24</xdr:row>
          <xdr:rowOff>9525</xdr:rowOff>
        </xdr:from>
        <xdr:to>
          <xdr:col>14</xdr:col>
          <xdr:colOff>762000</xdr:colOff>
          <xdr:row>25</xdr:row>
          <xdr:rowOff>9525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1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25</xdr:row>
          <xdr:rowOff>9525</xdr:rowOff>
        </xdr:from>
        <xdr:to>
          <xdr:col>14</xdr:col>
          <xdr:colOff>762000</xdr:colOff>
          <xdr:row>26</xdr:row>
          <xdr:rowOff>9525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1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26</xdr:row>
          <xdr:rowOff>9525</xdr:rowOff>
        </xdr:from>
        <xdr:to>
          <xdr:col>14</xdr:col>
          <xdr:colOff>762000</xdr:colOff>
          <xdr:row>27</xdr:row>
          <xdr:rowOff>9525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1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27</xdr:row>
          <xdr:rowOff>180975</xdr:rowOff>
        </xdr:from>
        <xdr:to>
          <xdr:col>13</xdr:col>
          <xdr:colOff>85725</xdr:colOff>
          <xdr:row>30</xdr:row>
          <xdr:rowOff>19050</xdr:rowOff>
        </xdr:to>
        <xdr:sp macro="" textlink="">
          <xdr:nvSpPr>
            <xdr:cNvPr id="2166" name="Button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1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Lancement de l'initiative des pnj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50" Type="http://schemas.openxmlformats.org/officeDocument/2006/relationships/ctrlProp" Target="../ctrlProps/ctrlProp48.x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3" Type="http://schemas.openxmlformats.org/officeDocument/2006/relationships/ctrlProp" Target="../ctrlProps/ctrlProp51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52" Type="http://schemas.openxmlformats.org/officeDocument/2006/relationships/ctrlProp" Target="../ctrlProps/ctrlProp50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8" Type="http://schemas.openxmlformats.org/officeDocument/2006/relationships/ctrlProp" Target="../ctrlProps/ctrlProp6.xml"/><Relationship Id="rId51" Type="http://schemas.openxmlformats.org/officeDocument/2006/relationships/ctrlProp" Target="../ctrlProps/ctrlProp49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trlProp" Target="../ctrlProps/ctrlProp4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EC3D2-1148-46A9-B495-6192EECFF215}">
  <sheetPr codeName="Feuil1"/>
  <dimension ref="B1:P20"/>
  <sheetViews>
    <sheetView workbookViewId="0">
      <selection activeCell="G5" sqref="G5"/>
    </sheetView>
  </sheetViews>
  <sheetFormatPr baseColWidth="10" defaultRowHeight="15" x14ac:dyDescent="0.25"/>
  <cols>
    <col min="2" max="4" width="13.7109375" customWidth="1"/>
    <col min="5" max="5" width="6.7109375" customWidth="1"/>
    <col min="6" max="8" width="13.7109375" customWidth="1"/>
    <col min="10" max="12" width="13.7109375" customWidth="1"/>
    <col min="13" max="13" width="6.7109375" customWidth="1"/>
    <col min="14" max="16" width="13.7109375" customWidth="1"/>
  </cols>
  <sheetData>
    <row r="1" spans="2:16" ht="15.75" thickBot="1" x14ac:dyDescent="0.3">
      <c r="B1" s="41" t="s">
        <v>34</v>
      </c>
      <c r="C1" s="42"/>
      <c r="D1" s="43"/>
      <c r="E1" s="14"/>
      <c r="F1" s="14"/>
      <c r="G1" s="14"/>
      <c r="H1" s="15"/>
      <c r="J1" s="41" t="s">
        <v>37</v>
      </c>
      <c r="K1" s="42"/>
      <c r="L1" s="43"/>
      <c r="M1" s="16"/>
      <c r="N1" s="15"/>
      <c r="O1" s="15"/>
      <c r="P1" s="15"/>
    </row>
    <row r="2" spans="2:16" x14ac:dyDescent="0.25">
      <c r="B2" s="39" t="s">
        <v>4</v>
      </c>
      <c r="C2" s="40"/>
      <c r="D2" s="40"/>
      <c r="E2" s="6"/>
      <c r="F2" s="33" t="s">
        <v>5</v>
      </c>
      <c r="G2" s="33"/>
      <c r="H2" s="34"/>
      <c r="J2" s="39" t="s">
        <v>4</v>
      </c>
      <c r="K2" s="40"/>
      <c r="L2" s="40"/>
      <c r="M2" s="6"/>
      <c r="N2" s="33" t="s">
        <v>5</v>
      </c>
      <c r="O2" s="33"/>
      <c r="P2" s="34"/>
    </row>
    <row r="3" spans="2:16" ht="30" x14ac:dyDescent="0.25">
      <c r="B3" s="7" t="s">
        <v>1</v>
      </c>
      <c r="C3" s="3" t="s">
        <v>2</v>
      </c>
      <c r="D3" s="4" t="s">
        <v>3</v>
      </c>
      <c r="E3" s="1"/>
      <c r="F3" s="2" t="s">
        <v>6</v>
      </c>
      <c r="G3" s="2" t="s">
        <v>7</v>
      </c>
      <c r="H3" s="8" t="s">
        <v>10</v>
      </c>
      <c r="J3" s="7" t="s">
        <v>1</v>
      </c>
      <c r="K3" s="3" t="s">
        <v>2</v>
      </c>
      <c r="L3" s="4" t="s">
        <v>3</v>
      </c>
      <c r="M3" s="1"/>
      <c r="N3" s="2" t="s">
        <v>6</v>
      </c>
      <c r="O3" s="2" t="s">
        <v>7</v>
      </c>
      <c r="P3" s="8" t="s">
        <v>10</v>
      </c>
    </row>
    <row r="4" spans="2:16" x14ac:dyDescent="0.25">
      <c r="B4" s="17"/>
      <c r="C4" s="18"/>
      <c r="D4" s="18"/>
      <c r="E4" s="1"/>
      <c r="F4" s="18">
        <v>14</v>
      </c>
      <c r="G4" s="18">
        <v>5</v>
      </c>
      <c r="H4" s="9">
        <f>IF(F4-D6-B6&gt;0,F4-D6-B6,0)</f>
        <v>14</v>
      </c>
      <c r="J4" s="17"/>
      <c r="K4" s="18"/>
      <c r="L4" s="18"/>
      <c r="M4" s="1"/>
      <c r="N4" s="18"/>
      <c r="O4" s="18"/>
      <c r="P4" s="9">
        <f>IF(N4-L6-J6&gt;0,N4-L6-J6,0)</f>
        <v>0</v>
      </c>
    </row>
    <row r="5" spans="2:16" x14ac:dyDescent="0.25">
      <c r="B5" s="35" t="s">
        <v>8</v>
      </c>
      <c r="C5" s="36"/>
      <c r="D5" s="5" t="s">
        <v>9</v>
      </c>
      <c r="E5" s="1"/>
      <c r="F5" s="1"/>
      <c r="G5" s="1"/>
      <c r="H5" s="10"/>
      <c r="J5" s="35" t="s">
        <v>8</v>
      </c>
      <c r="K5" s="36"/>
      <c r="L5" s="5" t="s">
        <v>9</v>
      </c>
      <c r="M5" s="1"/>
      <c r="N5" s="1"/>
      <c r="O5" s="1"/>
      <c r="P5" s="10"/>
    </row>
    <row r="6" spans="2:16" ht="15.75" thickBot="1" x14ac:dyDescent="0.3">
      <c r="B6" s="37">
        <f>IF(C4&gt;0,B4*C4,B4)</f>
        <v>0</v>
      </c>
      <c r="C6" s="38"/>
      <c r="D6" s="11">
        <f>IF(D4&lt;G4,0,D4-G4)</f>
        <v>0</v>
      </c>
      <c r="E6" s="12"/>
      <c r="F6" s="12"/>
      <c r="G6" s="12"/>
      <c r="H6" s="13"/>
      <c r="J6" s="37">
        <f>IF(K4&gt;0,J4*K4,J4)</f>
        <v>0</v>
      </c>
      <c r="K6" s="38"/>
      <c r="L6" s="11">
        <f>IF(L4&lt;O4,0,L4-O4)</f>
        <v>0</v>
      </c>
      <c r="M6" s="12"/>
      <c r="N6" s="12"/>
      <c r="O6" s="12"/>
      <c r="P6" s="13"/>
    </row>
    <row r="7" spans="2:16" ht="15.75" thickBot="1" x14ac:dyDescent="0.3"/>
    <row r="8" spans="2:16" ht="14.25" customHeight="1" thickBot="1" x14ac:dyDescent="0.3">
      <c r="B8" s="41" t="s">
        <v>35</v>
      </c>
      <c r="C8" s="42"/>
      <c r="D8" s="43"/>
      <c r="E8" s="16"/>
      <c r="F8" s="15"/>
      <c r="G8" s="15"/>
      <c r="H8" s="15"/>
      <c r="J8" s="41" t="s">
        <v>38</v>
      </c>
      <c r="K8" s="42"/>
      <c r="L8" s="43"/>
      <c r="M8" s="16"/>
      <c r="N8" s="15"/>
      <c r="O8" s="15"/>
      <c r="P8" s="15"/>
    </row>
    <row r="9" spans="2:16" x14ac:dyDescent="0.25">
      <c r="B9" s="39" t="s">
        <v>12</v>
      </c>
      <c r="C9" s="40"/>
      <c r="D9" s="40"/>
      <c r="E9" s="6"/>
      <c r="F9" s="33" t="s">
        <v>5</v>
      </c>
      <c r="G9" s="33"/>
      <c r="H9" s="34"/>
      <c r="J9" s="39" t="s">
        <v>4</v>
      </c>
      <c r="K9" s="40"/>
      <c r="L9" s="40"/>
      <c r="M9" s="6"/>
      <c r="N9" s="33" t="s">
        <v>5</v>
      </c>
      <c r="O9" s="33"/>
      <c r="P9" s="34"/>
    </row>
    <row r="10" spans="2:16" ht="30" x14ac:dyDescent="0.25">
      <c r="B10" s="7" t="s">
        <v>1</v>
      </c>
      <c r="C10" s="3" t="s">
        <v>2</v>
      </c>
      <c r="D10" s="4" t="s">
        <v>3</v>
      </c>
      <c r="E10" s="1"/>
      <c r="F10" s="2" t="s">
        <v>6</v>
      </c>
      <c r="G10" s="2" t="s">
        <v>7</v>
      </c>
      <c r="H10" s="8" t="s">
        <v>10</v>
      </c>
      <c r="J10" s="7" t="s">
        <v>1</v>
      </c>
      <c r="K10" s="3" t="s">
        <v>2</v>
      </c>
      <c r="L10" s="4" t="s">
        <v>3</v>
      </c>
      <c r="M10" s="1"/>
      <c r="N10" s="2" t="s">
        <v>6</v>
      </c>
      <c r="O10" s="2" t="s">
        <v>7</v>
      </c>
      <c r="P10" s="8" t="s">
        <v>10</v>
      </c>
    </row>
    <row r="11" spans="2:16" x14ac:dyDescent="0.25">
      <c r="B11" s="17"/>
      <c r="C11" s="18"/>
      <c r="D11" s="18"/>
      <c r="E11" s="1"/>
      <c r="F11" s="18"/>
      <c r="G11" s="18"/>
      <c r="H11" s="9">
        <f>IF(F11-D13-B13&gt;0,F11-D13-B13,0)</f>
        <v>0</v>
      </c>
      <c r="J11" s="17"/>
      <c r="K11" s="18"/>
      <c r="L11" s="18"/>
      <c r="M11" s="1"/>
      <c r="N11" s="18"/>
      <c r="O11" s="18"/>
      <c r="P11" s="9">
        <f>IF(N11-L13-J13&gt;0,N11-L13-J13,0)</f>
        <v>0</v>
      </c>
    </row>
    <row r="12" spans="2:16" x14ac:dyDescent="0.25">
      <c r="B12" s="35" t="s">
        <v>8</v>
      </c>
      <c r="C12" s="36"/>
      <c r="D12" s="5" t="s">
        <v>9</v>
      </c>
      <c r="E12" s="1"/>
      <c r="F12" s="1"/>
      <c r="G12" s="1"/>
      <c r="H12" s="10"/>
      <c r="J12" s="35" t="s">
        <v>8</v>
      </c>
      <c r="K12" s="36"/>
      <c r="L12" s="5" t="s">
        <v>9</v>
      </c>
      <c r="M12" s="1"/>
      <c r="N12" s="1"/>
      <c r="O12" s="1"/>
      <c r="P12" s="10"/>
    </row>
    <row r="13" spans="2:16" ht="15.75" thickBot="1" x14ac:dyDescent="0.3">
      <c r="B13" s="37">
        <f>IF(C11&gt;0,B11*C11,B11)</f>
        <v>0</v>
      </c>
      <c r="C13" s="38"/>
      <c r="D13" s="11">
        <f>IF(D11&lt;G11,0,D11-G11)</f>
        <v>0</v>
      </c>
      <c r="E13" s="12"/>
      <c r="F13" s="12"/>
      <c r="G13" s="12"/>
      <c r="H13" s="13"/>
      <c r="J13" s="37">
        <f>IF(K11&gt;0,J11*K11,J11)</f>
        <v>0</v>
      </c>
      <c r="K13" s="38"/>
      <c r="L13" s="11">
        <f>IF(L11&lt;O11,0,L11-O11)</f>
        <v>0</v>
      </c>
      <c r="M13" s="12"/>
      <c r="N13" s="12"/>
      <c r="O13" s="12"/>
      <c r="P13" s="13"/>
    </row>
    <row r="14" spans="2:16" ht="15.75" thickBot="1" x14ac:dyDescent="0.3"/>
    <row r="15" spans="2:16" ht="15.75" thickBot="1" x14ac:dyDescent="0.3">
      <c r="B15" s="41" t="s">
        <v>36</v>
      </c>
      <c r="C15" s="42"/>
      <c r="D15" s="43"/>
      <c r="E15" s="16"/>
      <c r="F15" s="15"/>
      <c r="G15" s="15"/>
      <c r="H15" s="15"/>
      <c r="J15" s="41" t="s">
        <v>39</v>
      </c>
      <c r="K15" s="42"/>
      <c r="L15" s="43"/>
      <c r="M15" s="16"/>
      <c r="N15" s="15"/>
      <c r="O15" s="15"/>
      <c r="P15" s="15"/>
    </row>
    <row r="16" spans="2:16" x14ac:dyDescent="0.25">
      <c r="B16" s="39" t="s">
        <v>4</v>
      </c>
      <c r="C16" s="40"/>
      <c r="D16" s="40"/>
      <c r="E16" s="6"/>
      <c r="F16" s="33" t="s">
        <v>5</v>
      </c>
      <c r="G16" s="33"/>
      <c r="H16" s="34"/>
      <c r="J16" s="39" t="s">
        <v>4</v>
      </c>
      <c r="K16" s="40"/>
      <c r="L16" s="40"/>
      <c r="M16" s="6"/>
      <c r="N16" s="33" t="s">
        <v>5</v>
      </c>
      <c r="O16" s="33"/>
      <c r="P16" s="34"/>
    </row>
    <row r="17" spans="2:16" ht="30" x14ac:dyDescent="0.25">
      <c r="B17" s="7" t="s">
        <v>1</v>
      </c>
      <c r="C17" s="3" t="s">
        <v>2</v>
      </c>
      <c r="D17" s="4" t="s">
        <v>3</v>
      </c>
      <c r="E17" s="1"/>
      <c r="F17" s="2" t="s">
        <v>6</v>
      </c>
      <c r="G17" s="2" t="s">
        <v>7</v>
      </c>
      <c r="H17" s="8" t="s">
        <v>10</v>
      </c>
      <c r="J17" s="7" t="s">
        <v>1</v>
      </c>
      <c r="K17" s="3" t="s">
        <v>2</v>
      </c>
      <c r="L17" s="4" t="s">
        <v>3</v>
      </c>
      <c r="M17" s="1"/>
      <c r="N17" s="2" t="s">
        <v>6</v>
      </c>
      <c r="O17" s="2" t="s">
        <v>7</v>
      </c>
      <c r="P17" s="8" t="s">
        <v>10</v>
      </c>
    </row>
    <row r="18" spans="2:16" x14ac:dyDescent="0.25">
      <c r="B18" s="17"/>
      <c r="C18" s="18"/>
      <c r="D18" s="18"/>
      <c r="E18" s="1"/>
      <c r="F18" s="18"/>
      <c r="G18" s="18"/>
      <c r="H18" s="9">
        <f>IF(F18-D20-B20&gt;0,F18-D20-B20,0)</f>
        <v>0</v>
      </c>
      <c r="J18" s="17"/>
      <c r="K18" s="18"/>
      <c r="L18" s="18"/>
      <c r="M18" s="1"/>
      <c r="N18" s="18"/>
      <c r="O18" s="18"/>
      <c r="P18" s="9">
        <f>IF(N18-L20-J20&gt;0,N18-L20-J20,0)</f>
        <v>0</v>
      </c>
    </row>
    <row r="19" spans="2:16" x14ac:dyDescent="0.25">
      <c r="B19" s="35" t="s">
        <v>8</v>
      </c>
      <c r="C19" s="36"/>
      <c r="D19" s="5" t="s">
        <v>9</v>
      </c>
      <c r="E19" s="1"/>
      <c r="F19" s="1"/>
      <c r="G19" s="1"/>
      <c r="H19" s="10"/>
      <c r="J19" s="35" t="s">
        <v>8</v>
      </c>
      <c r="K19" s="36"/>
      <c r="L19" s="5" t="s">
        <v>9</v>
      </c>
      <c r="M19" s="1"/>
      <c r="N19" s="1"/>
      <c r="O19" s="1"/>
      <c r="P19" s="10"/>
    </row>
    <row r="20" spans="2:16" ht="15.75" thickBot="1" x14ac:dyDescent="0.3">
      <c r="B20" s="37">
        <f>IF(C18&gt;0,B18*C18,B18)</f>
        <v>0</v>
      </c>
      <c r="C20" s="38"/>
      <c r="D20" s="11">
        <f>IF(D18&lt;G18,0,D18-G18)</f>
        <v>0</v>
      </c>
      <c r="E20" s="12"/>
      <c r="F20" s="12"/>
      <c r="G20" s="12"/>
      <c r="H20" s="13"/>
      <c r="J20" s="37">
        <f>IF(K18&gt;0,J18*K18,J18)</f>
        <v>0</v>
      </c>
      <c r="K20" s="38"/>
      <c r="L20" s="11">
        <f>IF(L18&lt;O18,0,L18-O18)</f>
        <v>0</v>
      </c>
      <c r="M20" s="12"/>
      <c r="N20" s="12"/>
      <c r="O20" s="12"/>
      <c r="P20" s="13"/>
    </row>
  </sheetData>
  <mergeCells count="30">
    <mergeCell ref="J1:L1"/>
    <mergeCell ref="B8:D8"/>
    <mergeCell ref="J8:L8"/>
    <mergeCell ref="B15:D15"/>
    <mergeCell ref="J15:L15"/>
    <mergeCell ref="B9:D9"/>
    <mergeCell ref="F9:H9"/>
    <mergeCell ref="B12:C12"/>
    <mergeCell ref="B13:C13"/>
    <mergeCell ref="J2:L2"/>
    <mergeCell ref="B1:D1"/>
    <mergeCell ref="B16:D16"/>
    <mergeCell ref="F16:H16"/>
    <mergeCell ref="B19:C19"/>
    <mergeCell ref="B20:C20"/>
    <mergeCell ref="J16:L16"/>
    <mergeCell ref="N16:P16"/>
    <mergeCell ref="J19:K19"/>
    <mergeCell ref="J20:K20"/>
    <mergeCell ref="J9:L9"/>
    <mergeCell ref="N9:P9"/>
    <mergeCell ref="J12:K12"/>
    <mergeCell ref="J13:K13"/>
    <mergeCell ref="N2:P2"/>
    <mergeCell ref="J5:K5"/>
    <mergeCell ref="J6:K6"/>
    <mergeCell ref="B2:D2"/>
    <mergeCell ref="B5:C5"/>
    <mergeCell ref="F2:H2"/>
    <mergeCell ref="B6:C6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mise_à_zero_caldeg">
                <anchor moveWithCells="1" sizeWithCells="1">
                  <from>
                    <xdr:col>5</xdr:col>
                    <xdr:colOff>904875</xdr:colOff>
                    <xdr:row>21</xdr:row>
                    <xdr:rowOff>0</xdr:rowOff>
                  </from>
                  <to>
                    <xdr:col>8</xdr:col>
                    <xdr:colOff>180975</xdr:colOff>
                    <xdr:row>22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9DD66-718A-4362-8B7D-19A638C90B69}">
  <sheetPr codeName="Feuil2"/>
  <dimension ref="A1:S52"/>
  <sheetViews>
    <sheetView tabSelected="1" workbookViewId="0">
      <selection activeCell="C4" sqref="C4:C25"/>
    </sheetView>
  </sheetViews>
  <sheetFormatPr baseColWidth="10" defaultRowHeight="15" x14ac:dyDescent="0.25"/>
  <cols>
    <col min="1" max="1" width="11.42578125" style="19"/>
    <col min="2" max="3" width="13.7109375" customWidth="1"/>
    <col min="5" max="6" width="13.7109375" customWidth="1"/>
    <col min="8" max="13" width="13.7109375" customWidth="1"/>
    <col min="14" max="18" width="11.7109375" customWidth="1"/>
  </cols>
  <sheetData>
    <row r="1" spans="1:19" x14ac:dyDescent="0.25">
      <c r="A1" s="44" t="s">
        <v>13</v>
      </c>
      <c r="B1" s="44"/>
      <c r="C1" s="44"/>
      <c r="D1" s="27"/>
      <c r="E1" s="61" t="s">
        <v>24</v>
      </c>
      <c r="F1" s="62"/>
      <c r="G1" s="27"/>
      <c r="H1" s="47" t="s">
        <v>23</v>
      </c>
      <c r="I1" s="48"/>
      <c r="J1" s="48"/>
      <c r="K1" s="48"/>
      <c r="L1" s="48"/>
      <c r="M1" s="48"/>
      <c r="N1" s="48"/>
      <c r="O1" s="48"/>
      <c r="P1" s="48"/>
      <c r="Q1" s="48"/>
      <c r="R1" s="48"/>
      <c r="S1" s="27"/>
    </row>
    <row r="2" spans="1:19" x14ac:dyDescent="0.25">
      <c r="A2" s="45" t="s">
        <v>14</v>
      </c>
      <c r="B2" s="57" t="s">
        <v>19</v>
      </c>
      <c r="C2" s="59" t="s">
        <v>15</v>
      </c>
      <c r="D2" s="27"/>
      <c r="E2" s="53" t="s">
        <v>16</v>
      </c>
      <c r="F2" s="55" t="s">
        <v>25</v>
      </c>
      <c r="G2" s="27"/>
      <c r="H2" s="51" t="s">
        <v>19</v>
      </c>
      <c r="I2" s="49" t="s">
        <v>22</v>
      </c>
      <c r="J2" s="51" t="s">
        <v>17</v>
      </c>
      <c r="K2" s="63" t="s">
        <v>18</v>
      </c>
      <c r="L2" s="51" t="s">
        <v>15</v>
      </c>
      <c r="M2" s="51"/>
      <c r="N2" s="46" t="s">
        <v>20</v>
      </c>
      <c r="O2" s="46"/>
      <c r="P2" s="46"/>
      <c r="Q2" s="46"/>
      <c r="R2" s="46"/>
      <c r="S2" s="27"/>
    </row>
    <row r="3" spans="1:19" x14ac:dyDescent="0.25">
      <c r="A3" s="45"/>
      <c r="B3" s="58"/>
      <c r="C3" s="60"/>
      <c r="D3" s="27"/>
      <c r="E3" s="54"/>
      <c r="F3" s="56"/>
      <c r="G3" s="27"/>
      <c r="H3" s="51"/>
      <c r="I3" s="50"/>
      <c r="J3" s="51"/>
      <c r="K3" s="63"/>
      <c r="L3" s="51"/>
      <c r="M3" s="51"/>
      <c r="N3" s="21" t="s">
        <v>21</v>
      </c>
      <c r="O3" s="22" t="s">
        <v>27</v>
      </c>
      <c r="P3" s="22" t="s">
        <v>28</v>
      </c>
      <c r="Q3" s="22"/>
      <c r="R3" s="22"/>
      <c r="S3" s="27"/>
    </row>
    <row r="4" spans="1:19" x14ac:dyDescent="0.25">
      <c r="A4" s="26">
        <v>1</v>
      </c>
      <c r="B4" s="20">
        <f>IF(COUNT(E4:E51)&gt;0,LARGE(E$4:E$51,1),"")</f>
        <v>18</v>
      </c>
      <c r="C4" s="20" t="str">
        <f t="array" ref="C4">IFERROR(INDEX(F$4:F$26,MATCH(LARGE(E$4:E$26+ROW(E$4:E$26)/1000,ROW()-3),E$4:E$26+ROW(E$4:E$26)/1000,0)),"")</f>
        <v>Estellise</v>
      </c>
      <c r="D4" s="27"/>
      <c r="E4" s="18">
        <v>11</v>
      </c>
      <c r="F4" s="18" t="s">
        <v>30</v>
      </c>
      <c r="G4" s="27"/>
      <c r="H4" s="32">
        <v>18</v>
      </c>
      <c r="I4" s="24">
        <f>IF(J4="","",IF(K4&gt;0,J4*K4,J4))</f>
        <v>8</v>
      </c>
      <c r="J4" s="18">
        <v>4</v>
      </c>
      <c r="K4" s="18">
        <v>2</v>
      </c>
      <c r="L4" s="52" t="s">
        <v>29</v>
      </c>
      <c r="M4" s="52"/>
      <c r="N4" s="29" t="b">
        <v>1</v>
      </c>
      <c r="O4" s="29" t="b">
        <v>0</v>
      </c>
      <c r="P4" s="31"/>
      <c r="Q4" s="22"/>
      <c r="R4" s="22"/>
      <c r="S4" s="27"/>
    </row>
    <row r="5" spans="1:19" x14ac:dyDescent="0.25">
      <c r="A5" s="26">
        <v>2</v>
      </c>
      <c r="B5" s="20">
        <f>IF(COUNT(E4:E51)&gt;1,LARGE(E$4:E$51,2),"")</f>
        <v>18</v>
      </c>
      <c r="C5" s="20" t="str">
        <f t="array" ref="C5">IFERROR(INDEX(F$4:F$26,MATCH(LARGE(E$4:E$26+ROW(E$4:E$26)/1000,ROW()-3),E$4:E$26+ROW(E$4:E$26)/1000,0)),"")</f>
        <v>Wattana</v>
      </c>
      <c r="D5" s="27"/>
      <c r="E5" s="18">
        <v>6</v>
      </c>
      <c r="F5" s="18" t="s">
        <v>31</v>
      </c>
      <c r="G5" s="27"/>
      <c r="H5" s="32">
        <v>9</v>
      </c>
      <c r="I5" s="24">
        <f t="shared" ref="I5:I27" si="0">IF(J5="","",IF(K5&gt;0,J5*K5,J5))</f>
        <v>3</v>
      </c>
      <c r="J5" s="18">
        <v>3</v>
      </c>
      <c r="K5" s="18"/>
      <c r="L5" s="52" t="s">
        <v>0</v>
      </c>
      <c r="M5" s="52"/>
      <c r="N5" s="29" t="b">
        <v>0</v>
      </c>
      <c r="O5" s="29" t="b">
        <v>0</v>
      </c>
      <c r="P5" s="31"/>
      <c r="Q5" s="22"/>
      <c r="R5" s="22"/>
      <c r="S5" s="27"/>
    </row>
    <row r="6" spans="1:19" x14ac:dyDescent="0.25">
      <c r="A6" s="26">
        <v>3</v>
      </c>
      <c r="B6" s="20">
        <f>IF(COUNT(E4:E52)&gt;2,LARGE(E$4:E$51,3),"")</f>
        <v>12</v>
      </c>
      <c r="C6" s="20" t="str">
        <f t="array" ref="C6">IFERROR(INDEX(F$4:F$26,MATCH(LARGE(E$4:E$26+ROW(E$4:E$26)/1000,ROW()-3),E$4:E$26+ROW(E$4:E$26)/1000,0)),"")</f>
        <v>Artémis</v>
      </c>
      <c r="D6" s="27"/>
      <c r="E6" s="18">
        <v>18</v>
      </c>
      <c r="F6" s="18" t="s">
        <v>32</v>
      </c>
      <c r="G6" s="27"/>
      <c r="H6" s="32">
        <v>12</v>
      </c>
      <c r="I6" s="24">
        <f t="shared" si="0"/>
        <v>4</v>
      </c>
      <c r="J6" s="18">
        <v>4</v>
      </c>
      <c r="K6" s="18"/>
      <c r="L6" s="52" t="s">
        <v>11</v>
      </c>
      <c r="M6" s="52"/>
      <c r="N6" s="29" t="b">
        <v>1</v>
      </c>
      <c r="O6" s="29" t="b">
        <v>0</v>
      </c>
      <c r="P6" s="31"/>
      <c r="Q6" s="22"/>
      <c r="R6" s="22"/>
      <c r="S6" s="27"/>
    </row>
    <row r="7" spans="1:19" x14ac:dyDescent="0.25">
      <c r="A7" s="26">
        <v>4</v>
      </c>
      <c r="B7" s="20">
        <f>IF(COUNT(E4:E52)&gt;3,LARGE(E$4:E$51,4),"")</f>
        <v>11</v>
      </c>
      <c r="C7" s="20" t="str">
        <f t="array" ref="C7">IFERROR(INDEX(F$4:F$26,MATCH(LARGE(E$4:E$26+ROW(E$4:E$26)/1000,ROW()-3),E$4:E$26+ROW(E$4:E$26)/1000,0)),"")</f>
        <v>Marius</v>
      </c>
      <c r="D7" s="27"/>
      <c r="E7" s="18">
        <v>11</v>
      </c>
      <c r="F7" s="18" t="s">
        <v>33</v>
      </c>
      <c r="G7" s="27"/>
      <c r="H7" s="32"/>
      <c r="I7" s="24" t="str">
        <f t="shared" si="0"/>
        <v/>
      </c>
      <c r="J7" s="18"/>
      <c r="K7" s="18"/>
      <c r="L7" s="52"/>
      <c r="M7" s="52"/>
      <c r="N7" s="29" t="b">
        <v>0</v>
      </c>
      <c r="O7" s="29" t="b">
        <v>0</v>
      </c>
      <c r="P7" s="31"/>
      <c r="Q7" s="22"/>
      <c r="R7" s="22"/>
      <c r="S7" s="27"/>
    </row>
    <row r="8" spans="1:19" x14ac:dyDescent="0.25">
      <c r="A8" s="26">
        <v>5</v>
      </c>
      <c r="B8" s="20">
        <f>IF(COUNT(E4:E52)&gt;4,LARGE(E$4:E$51,5),"")</f>
        <v>11</v>
      </c>
      <c r="C8" s="20">
        <f t="array" ref="C8">IFERROR(INDEX(F$4:F$26,MATCH(LARGE(E$4:E$26+ROW(E$4:E$26)/1000,ROW()-3),E$4:E$26+ROW(E$4:E$26)/1000,0)),"")</f>
        <v>0</v>
      </c>
      <c r="D8" s="27"/>
      <c r="E8" s="18"/>
      <c r="F8" s="18"/>
      <c r="G8" s="27"/>
      <c r="H8" s="32"/>
      <c r="I8" s="24" t="str">
        <f t="shared" si="0"/>
        <v/>
      </c>
      <c r="J8" s="18"/>
      <c r="K8" s="18"/>
      <c r="L8" s="52"/>
      <c r="M8" s="52"/>
      <c r="N8" s="29" t="b">
        <v>0</v>
      </c>
      <c r="O8" s="29" t="b">
        <v>0</v>
      </c>
      <c r="P8" s="31"/>
      <c r="Q8" s="22"/>
      <c r="R8" s="22"/>
      <c r="S8" s="27"/>
    </row>
    <row r="9" spans="1:19" x14ac:dyDescent="0.25">
      <c r="A9" s="26">
        <v>6</v>
      </c>
      <c r="B9" s="20">
        <f>IF(COUNT(E4:E52)&gt;5,LARGE(E$4:E$51,6),"")</f>
        <v>9</v>
      </c>
      <c r="C9" s="20">
        <f t="array" ref="C9">IFERROR(INDEX(F$4:F$26,MATCH(LARGE(E$4:E$26+ROW(E$4:E$26)/1000,ROW()-3),E$4:E$26+ROW(E$4:E$26)/1000,0)),"")</f>
        <v>0</v>
      </c>
      <c r="D9" s="27"/>
      <c r="E9" s="18"/>
      <c r="F9" s="18"/>
      <c r="G9" s="27"/>
      <c r="H9" s="32">
        <v>5</v>
      </c>
      <c r="I9" s="24" t="str">
        <f t="shared" si="0"/>
        <v/>
      </c>
      <c r="J9" s="18"/>
      <c r="K9" s="18"/>
      <c r="L9" s="52"/>
      <c r="M9" s="52"/>
      <c r="N9" s="29" t="b">
        <v>0</v>
      </c>
      <c r="O9" s="29" t="b">
        <v>0</v>
      </c>
      <c r="P9" s="31"/>
      <c r="Q9" s="22"/>
      <c r="R9" s="22"/>
      <c r="S9" s="27"/>
    </row>
    <row r="10" spans="1:19" x14ac:dyDescent="0.25">
      <c r="A10" s="26">
        <v>7</v>
      </c>
      <c r="B10" s="20">
        <f>IF(COUNT(E4:E52)&gt;6,LARGE(E$4:E$51,7),"")</f>
        <v>6</v>
      </c>
      <c r="C10" s="20">
        <f t="array" ref="C10">IFERROR(INDEX(F$4:F$26,MATCH(LARGE(E$4:E$26+ROW(E$4:E$26)/1000,ROW()-3),E$4:E$26+ROW(E$4:E$26)/1000,0)),"")</f>
        <v>0</v>
      </c>
      <c r="D10" s="27"/>
      <c r="E10" s="18"/>
      <c r="F10" s="18"/>
      <c r="G10" s="27"/>
      <c r="H10" s="32"/>
      <c r="I10" s="24" t="str">
        <f t="shared" si="0"/>
        <v/>
      </c>
      <c r="J10" s="18"/>
      <c r="K10" s="18"/>
      <c r="L10" s="52"/>
      <c r="M10" s="52"/>
      <c r="N10" s="29" t="b">
        <v>0</v>
      </c>
      <c r="O10" s="29" t="b">
        <v>0</v>
      </c>
      <c r="P10" s="31"/>
      <c r="Q10" s="22"/>
      <c r="R10" s="22"/>
      <c r="S10" s="27"/>
    </row>
    <row r="11" spans="1:19" x14ac:dyDescent="0.25">
      <c r="A11" s="26">
        <v>8</v>
      </c>
      <c r="B11" s="20">
        <f>IF(COUNT(E4:E52)&gt;7,LARGE(E$4:E$51,8),"")</f>
        <v>5</v>
      </c>
      <c r="C11" s="20">
        <f t="array" ref="C11">IFERROR(INDEX(F$4:F$26,MATCH(LARGE(E$4:E$26+ROW(E$4:E$26)/1000,ROW()-3),E$4:E$26+ROW(E$4:E$26)/1000,0)),"")</f>
        <v>0</v>
      </c>
      <c r="D11" s="27"/>
      <c r="E11" s="18"/>
      <c r="F11" s="18"/>
      <c r="G11" s="27"/>
      <c r="H11" s="32"/>
      <c r="I11" s="24" t="str">
        <f t="shared" si="0"/>
        <v/>
      </c>
      <c r="J11" s="18"/>
      <c r="K11" s="18"/>
      <c r="L11" s="52"/>
      <c r="M11" s="52"/>
      <c r="N11" s="29" t="b">
        <v>0</v>
      </c>
      <c r="O11" s="29" t="b">
        <v>0</v>
      </c>
      <c r="P11" s="31"/>
      <c r="Q11" s="22"/>
      <c r="R11" s="22"/>
      <c r="S11" s="27"/>
    </row>
    <row r="12" spans="1:19" x14ac:dyDescent="0.25">
      <c r="A12" s="26">
        <v>9</v>
      </c>
      <c r="B12" s="20" t="str">
        <f>IF(COUNT(E4:E52)&gt;8,LARGE(E$4:E$51,9),"")</f>
        <v/>
      </c>
      <c r="C12" s="20">
        <f t="array" ref="C12">IFERROR(INDEX(F$4:F$26,MATCH(LARGE(E$4:E$26+ROW(E$4:E$26)/1000,ROW()-3),E$4:E$26+ROW(E$4:E$26)/1000,0)),"")</f>
        <v>0</v>
      </c>
      <c r="D12" s="27"/>
      <c r="E12" s="18"/>
      <c r="F12" s="18"/>
      <c r="G12" s="27"/>
      <c r="H12" s="32"/>
      <c r="I12" s="24" t="str">
        <f t="shared" si="0"/>
        <v/>
      </c>
      <c r="J12" s="18"/>
      <c r="K12" s="18"/>
      <c r="L12" s="52"/>
      <c r="M12" s="52"/>
      <c r="N12" s="29" t="b">
        <v>0</v>
      </c>
      <c r="O12" s="29" t="b">
        <v>0</v>
      </c>
      <c r="P12" s="31"/>
      <c r="Q12" s="22"/>
      <c r="R12" s="22"/>
      <c r="S12" s="27"/>
    </row>
    <row r="13" spans="1:19" x14ac:dyDescent="0.25">
      <c r="A13" s="26">
        <v>10</v>
      </c>
      <c r="B13" s="20" t="str">
        <f>IF(COUNT(E4:E52)&gt;9,LARGE(E$4:E$51,10),"")</f>
        <v/>
      </c>
      <c r="C13" s="20">
        <f t="array" ref="C13">IFERROR(INDEX(F$4:F$26,MATCH(LARGE(E$4:E$26+ROW(E$4:E$26)/1000,ROW()-3),E$4:E$26+ROW(E$4:E$26)/1000,0)),"")</f>
        <v>0</v>
      </c>
      <c r="D13" s="27"/>
      <c r="E13" s="18"/>
      <c r="F13" s="18"/>
      <c r="G13" s="27"/>
      <c r="H13" s="32"/>
      <c r="I13" s="24" t="str">
        <f t="shared" si="0"/>
        <v/>
      </c>
      <c r="J13" s="18"/>
      <c r="K13" s="18"/>
      <c r="L13" s="52"/>
      <c r="M13" s="52"/>
      <c r="N13" s="29" t="b">
        <v>0</v>
      </c>
      <c r="O13" s="29" t="b">
        <v>0</v>
      </c>
      <c r="P13" s="31"/>
      <c r="Q13" s="22"/>
      <c r="R13" s="22"/>
      <c r="S13" s="27"/>
    </row>
    <row r="14" spans="1:19" x14ac:dyDescent="0.25">
      <c r="A14" s="26">
        <v>11</v>
      </c>
      <c r="B14" s="20" t="str">
        <f>IF(COUNT(E4:E52)&gt;10,LARGE(E$4:E$51,11),"")</f>
        <v/>
      </c>
      <c r="C14" s="20">
        <f t="array" ref="C14">IFERROR(INDEX(F$4:F$26,MATCH(LARGE(E$4:E$26+ROW(E$4:E$26)/1000,ROW()-3),E$4:E$26+ROW(E$4:E$26)/1000,0)),"")</f>
        <v>0</v>
      </c>
      <c r="D14" s="27"/>
      <c r="E14" s="18"/>
      <c r="F14" s="18"/>
      <c r="G14" s="27"/>
      <c r="H14" s="32"/>
      <c r="I14" s="24" t="str">
        <f t="shared" si="0"/>
        <v/>
      </c>
      <c r="J14" s="18"/>
      <c r="K14" s="18"/>
      <c r="L14" s="52"/>
      <c r="M14" s="52"/>
      <c r="N14" s="29" t="b">
        <v>0</v>
      </c>
      <c r="O14" s="29" t="b">
        <v>0</v>
      </c>
      <c r="P14" s="31"/>
      <c r="Q14" s="22"/>
      <c r="R14" s="22"/>
      <c r="S14" s="27"/>
    </row>
    <row r="15" spans="1:19" x14ac:dyDescent="0.25">
      <c r="A15" s="26">
        <v>12</v>
      </c>
      <c r="B15" s="20" t="str">
        <f>IF(COUNT(E4:E52)&gt;11,LARGE(E$4:E$51,12),"")</f>
        <v/>
      </c>
      <c r="C15" s="20">
        <f t="array" ref="C15">IFERROR(INDEX(F$4:F$26,MATCH(LARGE(E$4:E$26+ROW(E$4:E$26)/1000,ROW()-3),E$4:E$26+ROW(E$4:E$26)/1000,0)),"")</f>
        <v>0</v>
      </c>
      <c r="D15" s="27"/>
      <c r="E15" s="18"/>
      <c r="F15" s="18"/>
      <c r="G15" s="27"/>
      <c r="H15" s="32"/>
      <c r="I15" s="24" t="str">
        <f t="shared" si="0"/>
        <v/>
      </c>
      <c r="J15" s="18"/>
      <c r="K15" s="18"/>
      <c r="L15" s="52"/>
      <c r="M15" s="52"/>
      <c r="N15" s="29" t="b">
        <v>0</v>
      </c>
      <c r="O15" s="29" t="b">
        <v>0</v>
      </c>
      <c r="P15" s="31"/>
      <c r="Q15" s="22"/>
      <c r="R15" s="22"/>
      <c r="S15" s="27"/>
    </row>
    <row r="16" spans="1:19" x14ac:dyDescent="0.25">
      <c r="A16" s="26">
        <v>13</v>
      </c>
      <c r="B16" s="20" t="str">
        <f>IF(COUNT(E4:E52)&gt;12,LARGE(E$4:E$51,13),"")</f>
        <v/>
      </c>
      <c r="C16" s="20">
        <f t="array" ref="C16">IFERROR(INDEX(F$4:F$26,MATCH(LARGE(E$4:E$26+ROW(E$4:E$26)/1000,ROW()-3),E$4:E$26+ROW(E$4:E$26)/1000,0)),"")</f>
        <v>0</v>
      </c>
      <c r="D16" s="27"/>
      <c r="E16" s="18"/>
      <c r="F16" s="18"/>
      <c r="G16" s="27"/>
      <c r="H16" s="32"/>
      <c r="I16" s="24" t="str">
        <f t="shared" si="0"/>
        <v/>
      </c>
      <c r="J16" s="18"/>
      <c r="K16" s="18"/>
      <c r="L16" s="52"/>
      <c r="M16" s="52"/>
      <c r="N16" s="29" t="b">
        <v>0</v>
      </c>
      <c r="O16" s="29" t="b">
        <v>0</v>
      </c>
      <c r="P16" s="31"/>
      <c r="Q16" s="22"/>
      <c r="R16" s="22"/>
      <c r="S16" s="27"/>
    </row>
    <row r="17" spans="1:19" x14ac:dyDescent="0.25">
      <c r="A17" s="26">
        <v>14</v>
      </c>
      <c r="B17" s="20" t="str">
        <f>IF(COUNT(E4:E52)&gt;13,LARGE(E$4:E$51,14),"")</f>
        <v/>
      </c>
      <c r="C17" s="20">
        <f t="array" ref="C17">IFERROR(INDEX(F$4:F$26,MATCH(LARGE(E$4:E$26+ROW(E$4:E$26)/1000,ROW()-3),E$4:E$26+ROW(E$4:E$26)/1000,0)),"")</f>
        <v>0</v>
      </c>
      <c r="D17" s="27"/>
      <c r="E17" s="18"/>
      <c r="F17" s="18"/>
      <c r="G17" s="27"/>
      <c r="H17" s="32"/>
      <c r="I17" s="24" t="str">
        <f t="shared" si="0"/>
        <v/>
      </c>
      <c r="J17" s="18"/>
      <c r="K17" s="18"/>
      <c r="L17" s="52"/>
      <c r="M17" s="52"/>
      <c r="N17" s="29" t="b">
        <v>0</v>
      </c>
      <c r="O17" s="29" t="b">
        <v>0</v>
      </c>
      <c r="P17" s="31"/>
      <c r="Q17" s="22"/>
      <c r="R17" s="22"/>
      <c r="S17" s="27"/>
    </row>
    <row r="18" spans="1:19" x14ac:dyDescent="0.25">
      <c r="A18" s="26">
        <v>15</v>
      </c>
      <c r="B18" s="20" t="str">
        <f>IF(COUNT(E4:E52)&gt;14,LARGE(E$4:E$51,15),"")</f>
        <v/>
      </c>
      <c r="C18" s="20">
        <f t="array" ref="C18">IFERROR(INDEX(F$4:F$26,MATCH(LARGE(E$4:E$26+ROW(E$4:E$26)/1000,ROW()-3),E$4:E$26+ROW(E$4:E$26)/1000,0)),"")</f>
        <v>0</v>
      </c>
      <c r="D18" s="27"/>
      <c r="E18" s="18"/>
      <c r="F18" s="18"/>
      <c r="G18" s="27"/>
      <c r="H18" s="32"/>
      <c r="I18" s="24" t="str">
        <f t="shared" si="0"/>
        <v/>
      </c>
      <c r="J18" s="18"/>
      <c r="K18" s="18"/>
      <c r="L18" s="52"/>
      <c r="M18" s="52"/>
      <c r="N18" s="29" t="b">
        <v>0</v>
      </c>
      <c r="O18" s="29" t="b">
        <v>0</v>
      </c>
      <c r="P18" s="31"/>
      <c r="Q18" s="22"/>
      <c r="R18" s="22"/>
      <c r="S18" s="27"/>
    </row>
    <row r="19" spans="1:19" x14ac:dyDescent="0.25">
      <c r="A19" s="26">
        <v>16</v>
      </c>
      <c r="B19" s="20" t="str">
        <f>IF(COUNT(E4:E52)&gt;15,LARGE(E$4:E$51,16),"")</f>
        <v/>
      </c>
      <c r="C19" s="20">
        <f t="array" ref="C19">IFERROR(INDEX(F$4:F$26,MATCH(LARGE(E$4:E$26+ROW(E$4:E$26)/1000,ROW()-3),E$4:E$26+ROW(E$4:E$26)/1000,0)),"")</f>
        <v>0</v>
      </c>
      <c r="D19" s="27"/>
      <c r="E19" s="18"/>
      <c r="F19" s="18"/>
      <c r="G19" s="27"/>
      <c r="H19" s="32"/>
      <c r="I19" s="24" t="str">
        <f t="shared" si="0"/>
        <v/>
      </c>
      <c r="J19" s="18"/>
      <c r="K19" s="18"/>
      <c r="L19" s="52"/>
      <c r="M19" s="52"/>
      <c r="N19" s="29" t="b">
        <v>0</v>
      </c>
      <c r="O19" s="29" t="b">
        <v>0</v>
      </c>
      <c r="P19" s="31"/>
      <c r="Q19" s="22"/>
      <c r="R19" s="22"/>
      <c r="S19" s="27"/>
    </row>
    <row r="20" spans="1:19" x14ac:dyDescent="0.25">
      <c r="A20" s="26">
        <v>17</v>
      </c>
      <c r="B20" s="20" t="str">
        <f>IF(COUNT(E4:E52)&gt;16,LARGE(E$4:E$51,17),"")</f>
        <v/>
      </c>
      <c r="C20" s="20">
        <f t="array" ref="C20">IFERROR(INDEX(F$4:F$26,MATCH(LARGE(E$4:E$26+ROW(E$4:E$26)/1000,ROW()-3),E$4:E$26+ROW(E$4:E$26)/1000,0)),"")</f>
        <v>0</v>
      </c>
      <c r="D20" s="27"/>
      <c r="E20" s="18"/>
      <c r="F20" s="18"/>
      <c r="G20" s="27"/>
      <c r="H20" s="32"/>
      <c r="I20" s="24" t="str">
        <f t="shared" si="0"/>
        <v/>
      </c>
      <c r="J20" s="18"/>
      <c r="K20" s="18"/>
      <c r="L20" s="52"/>
      <c r="M20" s="52"/>
      <c r="N20" s="29" t="b">
        <v>0</v>
      </c>
      <c r="O20" s="29" t="b">
        <v>0</v>
      </c>
      <c r="P20" s="31"/>
      <c r="Q20" s="22"/>
      <c r="R20" s="22"/>
      <c r="S20" s="27"/>
    </row>
    <row r="21" spans="1:19" x14ac:dyDescent="0.25">
      <c r="A21" s="26">
        <v>18</v>
      </c>
      <c r="B21" s="20" t="str">
        <f>IF(COUNT(E4:E52)&gt;17,LARGE(E$4:E$51,18),"")</f>
        <v/>
      </c>
      <c r="C21" s="20">
        <f t="array" ref="C21">IFERROR(INDEX(F$4:F$26,MATCH(LARGE(E$4:E$26+ROW(E$4:E$26)/1000,ROW()-3),E$4:E$26+ROW(E$4:E$26)/1000,0)),"")</f>
        <v>0</v>
      </c>
      <c r="D21" s="27"/>
      <c r="E21" s="18"/>
      <c r="F21" s="18"/>
      <c r="G21" s="27"/>
      <c r="H21" s="32"/>
      <c r="I21" s="24" t="str">
        <f t="shared" si="0"/>
        <v/>
      </c>
      <c r="J21" s="18"/>
      <c r="K21" s="18"/>
      <c r="L21" s="52"/>
      <c r="M21" s="52"/>
      <c r="N21" s="29" t="b">
        <v>0</v>
      </c>
      <c r="O21" s="29" t="b">
        <v>0</v>
      </c>
      <c r="P21" s="31"/>
      <c r="Q21" s="22"/>
      <c r="R21" s="22"/>
      <c r="S21" s="27"/>
    </row>
    <row r="22" spans="1:19" x14ac:dyDescent="0.25">
      <c r="A22" s="26">
        <v>19</v>
      </c>
      <c r="B22" s="20" t="str">
        <f>IF(COUNT(E4:E52)&gt;18,LARGE(E$4:E$51,19),"")</f>
        <v/>
      </c>
      <c r="C22" s="20">
        <f t="array" ref="C22">IFERROR(INDEX(F$4:F$26,MATCH(LARGE(E$4:E$26+ROW(E$4:E$26)/1000,ROW()-3),E$4:E$26+ROW(E$4:E$26)/1000,0)),"")</f>
        <v>0</v>
      </c>
      <c r="D22" s="27"/>
      <c r="E22" s="18"/>
      <c r="F22" s="18"/>
      <c r="G22" s="27"/>
      <c r="H22" s="32"/>
      <c r="I22" s="24" t="str">
        <f t="shared" si="0"/>
        <v/>
      </c>
      <c r="J22" s="18"/>
      <c r="K22" s="18"/>
      <c r="L22" s="52"/>
      <c r="M22" s="52"/>
      <c r="N22" s="29" t="b">
        <v>0</v>
      </c>
      <c r="O22" s="29" t="b">
        <v>0</v>
      </c>
      <c r="P22" s="31"/>
      <c r="Q22" s="22"/>
      <c r="R22" s="22"/>
      <c r="S22" s="27"/>
    </row>
    <row r="23" spans="1:19" x14ac:dyDescent="0.25">
      <c r="A23" s="26">
        <v>20</v>
      </c>
      <c r="B23" s="20" t="str">
        <f>IF(COUNT(E4:E52)&gt;19,LARGE(E$4:E$51,20),"")</f>
        <v/>
      </c>
      <c r="C23" s="20">
        <f t="array" ref="C23">IFERROR(INDEX(F$4:F$26,MATCH(LARGE(E$4:E$26+ROW(E$4:E$26)/1000,ROW()-3),E$4:E$26+ROW(E$4:E$26)/1000,0)),"")</f>
        <v>0</v>
      </c>
      <c r="D23" s="27"/>
      <c r="E23" s="18"/>
      <c r="F23" s="18"/>
      <c r="G23" s="27"/>
      <c r="H23" s="32"/>
      <c r="I23" s="24" t="str">
        <f t="shared" si="0"/>
        <v/>
      </c>
      <c r="J23" s="18"/>
      <c r="K23" s="18"/>
      <c r="L23" s="52"/>
      <c r="M23" s="52"/>
      <c r="N23" s="29" t="b">
        <v>0</v>
      </c>
      <c r="O23" s="29" t="b">
        <v>0</v>
      </c>
      <c r="P23" s="31"/>
      <c r="Q23" s="22"/>
      <c r="R23" s="22"/>
      <c r="S23" s="27"/>
    </row>
    <row r="24" spans="1:19" x14ac:dyDescent="0.25">
      <c r="A24" s="26">
        <v>21</v>
      </c>
      <c r="B24" s="20" t="str">
        <f>IF(COUNT(E4:E52)&gt;20,LARGE(E$4:E$51,21),"")</f>
        <v/>
      </c>
      <c r="C24" s="20">
        <f t="array" ref="C24">IFERROR(INDEX(F$4:F$26,MATCH(LARGE(E$4:E$26+ROW(E$4:E$26)/1000,ROW()-3),E$4:E$26+ROW(E$4:E$26)/1000,0)),"")</f>
        <v>0</v>
      </c>
      <c r="D24" s="27"/>
      <c r="E24" s="18"/>
      <c r="F24" s="18"/>
      <c r="G24" s="27"/>
      <c r="H24" s="32"/>
      <c r="I24" s="24" t="str">
        <f t="shared" si="0"/>
        <v/>
      </c>
      <c r="J24" s="18"/>
      <c r="K24" s="18"/>
      <c r="L24" s="52"/>
      <c r="M24" s="52"/>
      <c r="N24" s="29" t="b">
        <v>0</v>
      </c>
      <c r="O24" s="29" t="b">
        <v>0</v>
      </c>
      <c r="P24" s="31"/>
      <c r="Q24" s="22"/>
      <c r="R24" s="22"/>
      <c r="S24" s="27"/>
    </row>
    <row r="25" spans="1:19" x14ac:dyDescent="0.25">
      <c r="A25" s="26">
        <v>22</v>
      </c>
      <c r="B25" s="20" t="str">
        <f>IF(COUNT(E4:E52)&gt;21,LARGE(E$4:E$51,22),"")</f>
        <v/>
      </c>
      <c r="C25" s="20">
        <f t="array" ref="C25">IFERROR(INDEX(F$4:F$26,MATCH(LARGE(E$4:E$26+ROW(E$4:E$26)/1000,ROW()-3),E$4:E$26+ROW(E$4:E$26)/1000,0)),"")</f>
        <v>0</v>
      </c>
      <c r="D25" s="27"/>
      <c r="E25" s="18"/>
      <c r="F25" s="18"/>
      <c r="G25" s="27"/>
      <c r="H25" s="32"/>
      <c r="I25" s="24" t="str">
        <f t="shared" si="0"/>
        <v/>
      </c>
      <c r="J25" s="18"/>
      <c r="K25" s="18"/>
      <c r="L25" s="52"/>
      <c r="M25" s="52"/>
      <c r="N25" s="29" t="b">
        <v>0</v>
      </c>
      <c r="O25" s="29" t="b">
        <v>0</v>
      </c>
      <c r="P25" s="31"/>
      <c r="Q25" s="22"/>
      <c r="R25" s="22"/>
      <c r="S25" s="27"/>
    </row>
    <row r="26" spans="1:19" x14ac:dyDescent="0.25">
      <c r="A26" s="26">
        <v>23</v>
      </c>
      <c r="B26" s="20" t="str">
        <f>IF(COUNT(E4:E52)&gt;22,LARGE(E$4:E$51,23),"")</f>
        <v/>
      </c>
      <c r="C26" s="20" t="str">
        <f t="array" ref="C26">IFERROR(INDEX(F$4:F$26,MATCH(LARGE(E$4:E$26+ROW(E$4:E$26)/1000,ROW()-3),E$4:E$26+ROW(E$4:E$26)/1000)),"")</f>
        <v/>
      </c>
      <c r="D26" s="27"/>
      <c r="E26" s="18"/>
      <c r="F26" s="18"/>
      <c r="G26" s="27"/>
      <c r="H26" s="32"/>
      <c r="I26" s="24" t="str">
        <f t="shared" si="0"/>
        <v/>
      </c>
      <c r="J26" s="18"/>
      <c r="K26" s="18"/>
      <c r="L26" s="52"/>
      <c r="M26" s="52"/>
      <c r="N26" s="29" t="b">
        <v>0</v>
      </c>
      <c r="O26" s="29" t="b">
        <v>0</v>
      </c>
      <c r="P26" s="31"/>
      <c r="Q26" s="22"/>
      <c r="R26" s="22"/>
      <c r="S26" s="27"/>
    </row>
    <row r="27" spans="1:19" x14ac:dyDescent="0.25">
      <c r="A27" s="26">
        <v>24</v>
      </c>
      <c r="B27" s="20" t="str">
        <f>IF(COUNT(E4:E52)&gt;23,LARGE(E$4:E$51,24),"")</f>
        <v/>
      </c>
      <c r="C27" s="20" t="str">
        <f t="array" ref="C27">IFERROR(INDEX(F$4:F$51,MATCH(LARGE(E$4:E$51+ROW(E$4:E$51)/1000,ROW()-3),E$4:E$51+ROW(E$4:E$51)/1000)),"")</f>
        <v/>
      </c>
      <c r="D27" s="27"/>
      <c r="E27" s="25"/>
      <c r="F27" s="23" t="s">
        <v>26</v>
      </c>
      <c r="G27" s="27"/>
      <c r="H27" s="32"/>
      <c r="I27" s="24" t="str">
        <f t="shared" si="0"/>
        <v/>
      </c>
      <c r="J27" s="18"/>
      <c r="K27" s="18"/>
      <c r="L27" s="52"/>
      <c r="M27" s="52"/>
      <c r="N27" s="29" t="b">
        <v>0</v>
      </c>
      <c r="O27" s="29" t="b">
        <v>0</v>
      </c>
      <c r="P27" s="31"/>
      <c r="Q27" s="22"/>
      <c r="R27" s="22"/>
      <c r="S27" s="27"/>
    </row>
    <row r="28" spans="1:19" x14ac:dyDescent="0.25">
      <c r="A28" s="26">
        <v>25</v>
      </c>
      <c r="B28" s="20" t="str">
        <f>IF(COUNT(E4:E52)&gt;24,LARGE(E$4:E$51,25),"")</f>
        <v/>
      </c>
      <c r="C28" s="20" t="str">
        <f t="array" ref="C28">IFERROR(INDEX(F$4:F$51,MATCH(LARGE(E$4:E$51+ROW(E$4:E$51)/1000,ROW()-3),E$4:E$51+ROW(E$4:E$51)/1000)),"")</f>
        <v/>
      </c>
      <c r="D28" s="27"/>
      <c r="E28" s="23">
        <f>IF(H4="","",H4)</f>
        <v>18</v>
      </c>
      <c r="F28" s="30" t="str">
        <f>IF(H4="","",L4)</f>
        <v>Uriel</v>
      </c>
      <c r="G28" s="27"/>
      <c r="H28" s="27">
        <f>COUNT(H4:H27)</f>
        <v>4</v>
      </c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</row>
    <row r="29" spans="1:19" x14ac:dyDescent="0.25">
      <c r="A29" s="26">
        <v>26</v>
      </c>
      <c r="B29" s="20" t="str">
        <f>IF(COUNT(E4:E52)&gt;25,LARGE(E$4:E$51,26),"")</f>
        <v/>
      </c>
      <c r="C29" s="20" t="str">
        <f t="array" ref="C29">IFERROR(INDEX(F$4:F$51,MATCH(LARGE(E$4:E$51+ROW(E$4:E$51)/1000,ROW()-3),E$4:E$51+ROW(E$4:E$51)/1000)),"")</f>
        <v/>
      </c>
      <c r="D29" s="27"/>
      <c r="E29" s="23">
        <f t="shared" ref="E29:E51" si="1">IF(H5="","",H5)</f>
        <v>9</v>
      </c>
      <c r="F29" s="30" t="str">
        <f t="shared" ref="F29:F51" si="2">IF(H5="","",L5)</f>
        <v>Protagoniste 1</v>
      </c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</row>
    <row r="30" spans="1:19" x14ac:dyDescent="0.25">
      <c r="A30" s="26">
        <v>27</v>
      </c>
      <c r="B30" s="20" t="str">
        <f>IF(COUNT(E4:E52)&gt;26,LARGE(E$4:E$51,27),"")</f>
        <v/>
      </c>
      <c r="C30" s="20" t="str">
        <f t="array" ref="C30">IFERROR(INDEX(F$4:F$51,MATCH(LARGE(E$4:E$51+ROW(E$4:E$51)/1000,ROW()-3),E$4:E$51+ROW(E$4:E$51)/1000)),"")</f>
        <v/>
      </c>
      <c r="D30" s="27"/>
      <c r="E30" s="23">
        <f t="shared" si="1"/>
        <v>12</v>
      </c>
      <c r="F30" s="30" t="str">
        <f t="shared" si="2"/>
        <v>Protagoniste 2</v>
      </c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</row>
    <row r="31" spans="1:19" x14ac:dyDescent="0.25">
      <c r="A31" s="26">
        <v>28</v>
      </c>
      <c r="B31" s="20" t="str">
        <f>IF(COUNT(E4:E52)&gt;27,LARGE(E$4:E$51,28),"")</f>
        <v/>
      </c>
      <c r="C31" s="20" t="str">
        <f t="array" ref="C31">IFERROR(INDEX(F$4:F$51,MATCH(LARGE(E$4:E$51+ROW(E$4:E$51)/1000,ROW()-3),E$4:E$51+ROW(E$4:E$51)/1000)),"")</f>
        <v/>
      </c>
      <c r="D31" s="27"/>
      <c r="E31" s="23" t="str">
        <f t="shared" si="1"/>
        <v/>
      </c>
      <c r="F31" s="30" t="str">
        <f t="shared" si="2"/>
        <v/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</row>
    <row r="32" spans="1:19" x14ac:dyDescent="0.25">
      <c r="A32" s="26">
        <v>29</v>
      </c>
      <c r="B32" s="20" t="str">
        <f>IF(COUNT(E4:E52)&gt;28,LARGE(E$4:E$51,29),"")</f>
        <v/>
      </c>
      <c r="C32" s="20" t="str">
        <f t="array" ref="C32">IFERROR(INDEX(F$4:F$51,MATCH(LARGE(E$4:E$51+ROW(E$4:E$51)/1000,ROW()-3),E$4:E$51+ROW(E$4:E$51)/1000)),"")</f>
        <v/>
      </c>
      <c r="D32" s="27"/>
      <c r="E32" s="23" t="str">
        <f t="shared" si="1"/>
        <v/>
      </c>
      <c r="F32" s="30" t="str">
        <f t="shared" si="2"/>
        <v/>
      </c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</row>
    <row r="33" spans="1:19" x14ac:dyDescent="0.25">
      <c r="A33" s="26">
        <v>30</v>
      </c>
      <c r="B33" s="20" t="str">
        <f>IF(COUNT(E4:E52)&gt;29,LARGE(E$4:E$51,30),"")</f>
        <v/>
      </c>
      <c r="C33" s="20" t="str">
        <f t="array" ref="C33">IFERROR(INDEX(F$4:F$51,MATCH(LARGE(E$4:E$51+ROW(E$4:E$51)/1000,ROW()-3),E$4:E$51+ROW(E$4:E$51)/1000)),"")</f>
        <v/>
      </c>
      <c r="D33" s="27"/>
      <c r="E33" s="23">
        <f t="shared" si="1"/>
        <v>5</v>
      </c>
      <c r="F33" s="30">
        <f t="shared" si="2"/>
        <v>0</v>
      </c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</row>
    <row r="34" spans="1:19" x14ac:dyDescent="0.25">
      <c r="A34" s="26">
        <v>31</v>
      </c>
      <c r="B34" s="20" t="str">
        <f>IF(COUNT(E4:E52)&gt;30,LARGE(E$4:E$51,31),"")</f>
        <v/>
      </c>
      <c r="C34" s="20" t="str">
        <f t="array" ref="C34">IFERROR(INDEX(F$4:F$51,MATCH(LARGE(E$4:E$51+ROW(E$4:E$51)/1000,ROW()-3),E$4:E$51+ROW(E$4:E$51)/1000)),"")</f>
        <v/>
      </c>
      <c r="D34" s="27"/>
      <c r="E34" s="23" t="str">
        <f t="shared" si="1"/>
        <v/>
      </c>
      <c r="F34" s="30" t="str">
        <f t="shared" si="2"/>
        <v/>
      </c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</row>
    <row r="35" spans="1:19" x14ac:dyDescent="0.25">
      <c r="A35" s="26">
        <v>32</v>
      </c>
      <c r="B35" s="20" t="str">
        <f>IF(COUNT(E4:E52)&gt;31,LARGE(E$4:E$51,32),"")</f>
        <v/>
      </c>
      <c r="C35" s="20" t="str">
        <f t="array" ref="C35">IFERROR(INDEX(F$4:F$51,MATCH(LARGE(E$4:E$51+ROW(E$4:E$51)/1000,ROW()-3),E$4:E$51+ROW(E$4:E$51)/1000)),"")</f>
        <v/>
      </c>
      <c r="D35" s="27"/>
      <c r="E35" s="23" t="str">
        <f t="shared" si="1"/>
        <v/>
      </c>
      <c r="F35" s="30" t="str">
        <f t="shared" si="2"/>
        <v/>
      </c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</row>
    <row r="36" spans="1:19" x14ac:dyDescent="0.25">
      <c r="A36" s="26">
        <v>33</v>
      </c>
      <c r="B36" s="20" t="str">
        <f>IF(COUNT(E4:E52)&gt;32,LARGE(E$4:E$51,33),"")</f>
        <v/>
      </c>
      <c r="C36" s="20" t="str">
        <f t="array" ref="C36">IFERROR(INDEX(F$4:F$51,MATCH(LARGE(E$4:E$51+ROW(E$4:E$51)/1000,ROW()-3),E$4:E$51+ROW(E$4:E$51)/1000)),"")</f>
        <v/>
      </c>
      <c r="D36" s="27"/>
      <c r="E36" s="23" t="str">
        <f t="shared" si="1"/>
        <v/>
      </c>
      <c r="F36" s="30" t="str">
        <f t="shared" si="2"/>
        <v/>
      </c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</row>
    <row r="37" spans="1:19" x14ac:dyDescent="0.25">
      <c r="A37" s="26">
        <v>34</v>
      </c>
      <c r="B37" s="20" t="str">
        <f>IF(COUNT(E4:E52)&gt;33,LARGE(E$4:E$51,34),"")</f>
        <v/>
      </c>
      <c r="C37" s="20" t="str">
        <f t="array" ref="C37">IFERROR(INDEX(F$4:F$51,MATCH(LARGE(E$4:E$51+ROW(E$4:E$51)/1000,ROW()-3),E$4:E$51+ROW(E$4:E$51)/1000)),"")</f>
        <v/>
      </c>
      <c r="D37" s="27"/>
      <c r="E37" s="23" t="str">
        <f t="shared" si="1"/>
        <v/>
      </c>
      <c r="F37" s="30" t="str">
        <f t="shared" si="2"/>
        <v/>
      </c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</row>
    <row r="38" spans="1:19" x14ac:dyDescent="0.25">
      <c r="A38" s="26">
        <v>35</v>
      </c>
      <c r="B38" s="20" t="str">
        <f>IF(COUNT(E4:E52)&gt;34,LARGE(E$4:E$51,35),"")</f>
        <v/>
      </c>
      <c r="C38" s="20" t="str">
        <f t="array" ref="C38">IFERROR(INDEX(F$4:F$51,MATCH(LARGE(E$4:E$51+ROW(E$4:E$51)/1000,ROW()-3),E$4:E$51+ROW(E$4:E$51)/1000)),"")</f>
        <v/>
      </c>
      <c r="D38" s="27"/>
      <c r="E38" s="23" t="str">
        <f t="shared" si="1"/>
        <v/>
      </c>
      <c r="F38" s="30" t="str">
        <f t="shared" si="2"/>
        <v/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</row>
    <row r="39" spans="1:19" x14ac:dyDescent="0.25">
      <c r="A39" s="26">
        <v>36</v>
      </c>
      <c r="B39" s="20" t="str">
        <f>IF(COUNT(E4:E52)&gt;35,LARGE(E$4:E$51,36),"")</f>
        <v/>
      </c>
      <c r="C39" s="20" t="str">
        <f t="array" ref="C39">IFERROR(INDEX(F$4:F$51,MATCH(LARGE(E$4:E$51+ROW(E$4:E$51)/1000,ROW()-3),E$4:E$51+ROW(E$4:E$51)/1000)),"")</f>
        <v/>
      </c>
      <c r="D39" s="27"/>
      <c r="E39" s="23" t="str">
        <f t="shared" si="1"/>
        <v/>
      </c>
      <c r="F39" s="30" t="str">
        <f t="shared" si="2"/>
        <v/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</row>
    <row r="40" spans="1:19" x14ac:dyDescent="0.25">
      <c r="A40" s="26">
        <v>37</v>
      </c>
      <c r="B40" s="20" t="str">
        <f>IF(COUNT(E4:E52)&gt;36,LARGE(E$4:E$51,37),"")</f>
        <v/>
      </c>
      <c r="C40" s="20" t="str">
        <f t="array" ref="C40">IFERROR(INDEX(F$4:F$51,MATCH(LARGE(E$4:E$51+ROW(E$4:E$51)/1000,ROW()-3),E$4:E$51+ROW(E$4:E$51)/1000)),"")</f>
        <v/>
      </c>
      <c r="D40" s="27"/>
      <c r="E40" s="23" t="str">
        <f t="shared" si="1"/>
        <v/>
      </c>
      <c r="F40" s="30" t="str">
        <f t="shared" si="2"/>
        <v/>
      </c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</row>
    <row r="41" spans="1:19" x14ac:dyDescent="0.25">
      <c r="A41" s="26">
        <v>38</v>
      </c>
      <c r="B41" s="20" t="str">
        <f>IF(COUNT(E4:E52)&gt;37,LARGE(E$4:E$51,38),"")</f>
        <v/>
      </c>
      <c r="C41" s="20" t="str">
        <f t="array" ref="C41">IFERROR(INDEX(F$4:F$51,MATCH(LARGE(E$4:E$51+ROW(E$4:E$51)/1000,ROW()-3),E$4:E$51+ROW(E$4:E$51)/1000)),"")</f>
        <v/>
      </c>
      <c r="D41" s="27"/>
      <c r="E41" s="23" t="str">
        <f t="shared" si="1"/>
        <v/>
      </c>
      <c r="F41" s="30" t="str">
        <f t="shared" si="2"/>
        <v/>
      </c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</row>
    <row r="42" spans="1:19" x14ac:dyDescent="0.25">
      <c r="A42" s="26">
        <v>39</v>
      </c>
      <c r="B42" s="20" t="str">
        <f>IF(COUNT(E4:E52)&gt;38,LARGE(E$4:E$51,39),"")</f>
        <v/>
      </c>
      <c r="C42" s="20" t="str">
        <f t="array" ref="C42">IFERROR(INDEX(F$4:F$51,MATCH(LARGE(E$4:E$51+ROW(E$4:E$51)/1000,ROW()-3),E$4:E$51+ROW(E$4:E$51)/1000)),"")</f>
        <v/>
      </c>
      <c r="D42" s="27"/>
      <c r="E42" s="23" t="str">
        <f t="shared" si="1"/>
        <v/>
      </c>
      <c r="F42" s="30" t="str">
        <f t="shared" si="2"/>
        <v/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</row>
    <row r="43" spans="1:19" x14ac:dyDescent="0.25">
      <c r="A43" s="26">
        <v>40</v>
      </c>
      <c r="B43" s="20" t="str">
        <f>IF(COUNT(E4:E52)&gt;39,LARGE(E$4:E$51,40),"")</f>
        <v/>
      </c>
      <c r="C43" s="20" t="str">
        <f t="array" ref="C43">IFERROR(INDEX(F$4:F$51,MATCH(LARGE(E$4:E$51+ROW(E$4:E$51)/1000,ROW()-3),E$4:E$51+ROW(E$4:E$51)/1000)),"")</f>
        <v/>
      </c>
      <c r="D43" s="27"/>
      <c r="E43" s="23" t="str">
        <f t="shared" si="1"/>
        <v/>
      </c>
      <c r="F43" s="30" t="str">
        <f t="shared" si="2"/>
        <v/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</row>
    <row r="44" spans="1:19" x14ac:dyDescent="0.25">
      <c r="A44" s="26">
        <v>41</v>
      </c>
      <c r="B44" s="20" t="str">
        <f>IF(COUNT(E4:E52)&gt;40,LARGE(E$4:E$51,41),"")</f>
        <v/>
      </c>
      <c r="C44" s="20" t="str">
        <f t="array" ref="C44">IFERROR(INDEX(F$4:F$51,MATCH(LARGE(E$4:E$51+ROW(E$4:E$51)/1000,ROW()-3),E$4:E$51+ROW(E$4:E$51)/1000)),"")</f>
        <v/>
      </c>
      <c r="D44" s="27"/>
      <c r="E44" s="23" t="str">
        <f t="shared" si="1"/>
        <v/>
      </c>
      <c r="F44" s="30" t="str">
        <f t="shared" si="2"/>
        <v/>
      </c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</row>
    <row r="45" spans="1:19" x14ac:dyDescent="0.25">
      <c r="A45" s="26">
        <v>42</v>
      </c>
      <c r="B45" s="20" t="str">
        <f>IF(COUNT(E4:E52)&gt;41,LARGE(E$4:E$51,42),"")</f>
        <v/>
      </c>
      <c r="C45" s="20" t="str">
        <f t="array" ref="C45">IFERROR(INDEX(F$4:F$51,MATCH(LARGE(E$4:E$51+ROW(E$4:E$51)/1000,ROW()-3),E$4:E$51+ROW(E$4:E$51)/1000)),"")</f>
        <v/>
      </c>
      <c r="D45" s="27"/>
      <c r="E45" s="23" t="str">
        <f t="shared" si="1"/>
        <v/>
      </c>
      <c r="F45" s="30" t="str">
        <f t="shared" si="2"/>
        <v/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</row>
    <row r="46" spans="1:19" x14ac:dyDescent="0.25">
      <c r="A46" s="26">
        <v>43</v>
      </c>
      <c r="B46" s="20" t="str">
        <f>IF(COUNT(E4:E52)&gt;42,LARGE(E$4:E$51,43),"")</f>
        <v/>
      </c>
      <c r="C46" s="20" t="str">
        <f t="array" ref="C46">IFERROR(INDEX(F$4:F$51,MATCH(LARGE(E$4:E$51+ROW(E$4:E$51)/1000,ROW()-3),E$4:E$51+ROW(E$4:E$51)/1000)),"")</f>
        <v/>
      </c>
      <c r="D46" s="27"/>
      <c r="E46" s="23" t="str">
        <f t="shared" si="1"/>
        <v/>
      </c>
      <c r="F46" s="30" t="str">
        <f t="shared" si="2"/>
        <v/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</row>
    <row r="47" spans="1:19" x14ac:dyDescent="0.25">
      <c r="A47" s="26">
        <v>44</v>
      </c>
      <c r="B47" s="20" t="str">
        <f>IF(COUNT(E4:E52)&gt;43,LARGE(E$4:E$51,44),"")</f>
        <v/>
      </c>
      <c r="C47" s="20" t="str">
        <f t="array" ref="C47">IFERROR(INDEX(F$4:F$51,MATCH(LARGE(E$4:E$51+ROW(E$4:E$51)/1000,ROW()-3),E$4:E$51+ROW(E$4:E$51)/1000)),"")</f>
        <v/>
      </c>
      <c r="D47" s="27"/>
      <c r="E47" s="23" t="str">
        <f t="shared" si="1"/>
        <v/>
      </c>
      <c r="F47" s="30" t="str">
        <f t="shared" si="2"/>
        <v/>
      </c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</row>
    <row r="48" spans="1:19" x14ac:dyDescent="0.25">
      <c r="A48" s="26">
        <v>45</v>
      </c>
      <c r="B48" s="20" t="str">
        <f>IF(COUNT(E4:E52)&gt;44,LARGE(E$4:E$51,45),"")</f>
        <v/>
      </c>
      <c r="C48" s="20" t="str">
        <f t="array" ref="C48">IFERROR(INDEX(F$4:F$51,MATCH(LARGE(E$4:E$51+ROW(E$4:E$51)/1000,ROW()-3),E$4:E$51+ROW(E$4:E$51)/1000)),"")</f>
        <v/>
      </c>
      <c r="D48" s="27"/>
      <c r="E48" s="23" t="str">
        <f t="shared" si="1"/>
        <v/>
      </c>
      <c r="F48" s="30" t="str">
        <f t="shared" si="2"/>
        <v/>
      </c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</row>
    <row r="49" spans="1:19" x14ac:dyDescent="0.25">
      <c r="A49" s="26">
        <v>46</v>
      </c>
      <c r="B49" s="20" t="str">
        <f>IF(COUNT(E4:E52)&gt;45,LARGE(E$4:E$51,46),"")</f>
        <v/>
      </c>
      <c r="C49" s="20" t="str">
        <f t="array" ref="C49">IFERROR(INDEX(F$4:F$51,MATCH(LARGE(E$4:E$51+ROW(E$4:E$51)/1000,ROW()-3),E$4:E$51+ROW(E$4:E$51)/1000)),"")</f>
        <v/>
      </c>
      <c r="D49" s="27"/>
      <c r="E49" s="23" t="str">
        <f t="shared" si="1"/>
        <v/>
      </c>
      <c r="F49" s="30" t="str">
        <f t="shared" si="2"/>
        <v/>
      </c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</row>
    <row r="50" spans="1:19" x14ac:dyDescent="0.25">
      <c r="A50" s="26">
        <v>47</v>
      </c>
      <c r="B50" s="20" t="str">
        <f>IF(COUNT(E4:E52)&gt;46,LARGE(E$4:E$51,47),"")</f>
        <v/>
      </c>
      <c r="C50" s="20" t="str">
        <f t="array" ref="C50">IFERROR(INDEX(F$4:F$51,MATCH(LARGE(E$4:E$51+ROW(E$4:E$51)/1000,ROW()-3),E$4:E$51+ROW(E$4:E$51)/1000)),"")</f>
        <v/>
      </c>
      <c r="D50" s="27"/>
      <c r="E50" s="23" t="str">
        <f t="shared" si="1"/>
        <v/>
      </c>
      <c r="F50" s="30" t="str">
        <f t="shared" si="2"/>
        <v/>
      </c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</row>
    <row r="51" spans="1:19" x14ac:dyDescent="0.25">
      <c r="A51" s="26">
        <v>48</v>
      </c>
      <c r="B51" s="20" t="str">
        <f>IF(COUNT(E4:E52)&gt;47,LARGE(E$4:E$51,48),"")</f>
        <v/>
      </c>
      <c r="C51" s="20" t="str">
        <f t="array" ref="C51">IFERROR(INDEX(F$4:F$51,MATCH(LARGE(E$4:E$51+ROW(E$4:E$51)/1000,ROW()-3),E$4:E$51+ROW(E$4:E$51)/1000)),"")</f>
        <v/>
      </c>
      <c r="D51" s="27"/>
      <c r="E51" s="23" t="str">
        <f t="shared" si="1"/>
        <v/>
      </c>
      <c r="F51" s="30" t="str">
        <f t="shared" si="2"/>
        <v/>
      </c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</row>
    <row r="52" spans="1:19" x14ac:dyDescent="0.25">
      <c r="A52" s="28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</row>
  </sheetData>
  <dataConsolidate/>
  <mergeCells count="38">
    <mergeCell ref="L2:M3"/>
    <mergeCell ref="L4:M4"/>
    <mergeCell ref="L5:M5"/>
    <mergeCell ref="L6:M6"/>
    <mergeCell ref="L7:M7"/>
    <mergeCell ref="K2:K3"/>
    <mergeCell ref="J2:J3"/>
    <mergeCell ref="E1:F1"/>
    <mergeCell ref="L26:M26"/>
    <mergeCell ref="L27:M27"/>
    <mergeCell ref="E2:E3"/>
    <mergeCell ref="F2:F3"/>
    <mergeCell ref="B2:B3"/>
    <mergeCell ref="C2:C3"/>
    <mergeCell ref="L20:M20"/>
    <mergeCell ref="L21:M21"/>
    <mergeCell ref="L22:M22"/>
    <mergeCell ref="L23:M23"/>
    <mergeCell ref="L24:M24"/>
    <mergeCell ref="L25:M25"/>
    <mergeCell ref="L14:M14"/>
    <mergeCell ref="L15:M15"/>
    <mergeCell ref="L16:M16"/>
    <mergeCell ref="L17:M17"/>
    <mergeCell ref="L18:M18"/>
    <mergeCell ref="L19:M19"/>
    <mergeCell ref="L8:M8"/>
    <mergeCell ref="L9:M9"/>
    <mergeCell ref="L10:M10"/>
    <mergeCell ref="L11:M11"/>
    <mergeCell ref="L12:M12"/>
    <mergeCell ref="L13:M13"/>
    <mergeCell ref="H2:H3"/>
    <mergeCell ref="N2:R2"/>
    <mergeCell ref="H1:R1"/>
    <mergeCell ref="I2:I3"/>
    <mergeCell ref="A1:C1"/>
    <mergeCell ref="A2:A3"/>
  </mergeCells>
  <dataValidations count="1">
    <dataValidation type="whole" operator="greaterThan" allowBlank="1" showInputMessage="1" showErrorMessage="1" error="Veuillez saisir un nombre entier uniquement." sqref="E4:E26 H4:H27 J4:K27 P4:P27" xr:uid="{0D6DD97E-CD40-47B8-8A7A-B763234DAEE0}">
      <formula1>0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eck Box 3">
              <controlPr defaultSize="0" autoFill="0" autoLine="0" autoPict="0">
                <anchor moveWithCells="1">
                  <from>
                    <xdr:col>13</xdr:col>
                    <xdr:colOff>0</xdr:colOff>
                    <xdr:row>4</xdr:row>
                    <xdr:rowOff>0</xdr:rowOff>
                  </from>
                  <to>
                    <xdr:col>13</xdr:col>
                    <xdr:colOff>685800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13</xdr:col>
                    <xdr:colOff>0</xdr:colOff>
                    <xdr:row>5</xdr:row>
                    <xdr:rowOff>0</xdr:rowOff>
                  </from>
                  <to>
                    <xdr:col>13</xdr:col>
                    <xdr:colOff>742950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Check Box 7">
              <controlPr defaultSize="0" autoFill="0" autoLine="0" autoPict="0">
                <anchor moveWithCells="1">
                  <from>
                    <xdr:col>13</xdr:col>
                    <xdr:colOff>0</xdr:colOff>
                    <xdr:row>2</xdr:row>
                    <xdr:rowOff>180975</xdr:rowOff>
                  </from>
                  <to>
                    <xdr:col>13</xdr:col>
                    <xdr:colOff>723900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7" name="Check Box 11">
              <controlPr defaultSize="0" autoFill="0" autoLine="0" autoPict="0">
                <anchor moveWithCells="1">
                  <from>
                    <xdr:col>13</xdr:col>
                    <xdr:colOff>0</xdr:colOff>
                    <xdr:row>6</xdr:row>
                    <xdr:rowOff>0</xdr:rowOff>
                  </from>
                  <to>
                    <xdr:col>13</xdr:col>
                    <xdr:colOff>733425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8" name="Check Box 15">
              <controlPr defaultSize="0" autoFill="0" autoLine="0" autoPict="0">
                <anchor moveWithCells="1">
                  <from>
                    <xdr:col>13</xdr:col>
                    <xdr:colOff>0</xdr:colOff>
                    <xdr:row>6</xdr:row>
                    <xdr:rowOff>180975</xdr:rowOff>
                  </from>
                  <to>
                    <xdr:col>13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9" name="Check Box 19">
              <controlPr defaultSize="0" autoFill="0" autoLine="0" autoPict="0">
                <anchor moveWithCells="1">
                  <from>
                    <xdr:col>13</xdr:col>
                    <xdr:colOff>9525</xdr:colOff>
                    <xdr:row>7</xdr:row>
                    <xdr:rowOff>180975</xdr:rowOff>
                  </from>
                  <to>
                    <xdr:col>13</xdr:col>
                    <xdr:colOff>762000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0" name="Check Box 23">
              <controlPr defaultSize="0" autoFill="0" autoLine="0" autoPict="0">
                <anchor moveWithCells="1">
                  <from>
                    <xdr:col>13</xdr:col>
                    <xdr:colOff>9525</xdr:colOff>
                    <xdr:row>9</xdr:row>
                    <xdr:rowOff>9525</xdr:rowOff>
                  </from>
                  <to>
                    <xdr:col>13</xdr:col>
                    <xdr:colOff>723900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1" name="Check Box 27">
              <controlPr defaultSize="0" autoFill="0" autoLine="0" autoPict="0">
                <anchor moveWithCells="1">
                  <from>
                    <xdr:col>13</xdr:col>
                    <xdr:colOff>9525</xdr:colOff>
                    <xdr:row>9</xdr:row>
                    <xdr:rowOff>180975</xdr:rowOff>
                  </from>
                  <to>
                    <xdr:col>13</xdr:col>
                    <xdr:colOff>733425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2" name="Check Box 31">
              <controlPr defaultSize="0" autoFill="0" autoLine="0" autoPict="0">
                <anchor moveWithCells="1">
                  <from>
                    <xdr:col>13</xdr:col>
                    <xdr:colOff>9525</xdr:colOff>
                    <xdr:row>11</xdr:row>
                    <xdr:rowOff>0</xdr:rowOff>
                  </from>
                  <to>
                    <xdr:col>13</xdr:col>
                    <xdr:colOff>742950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3" name="Check Box 35">
              <controlPr defaultSize="0" autoFill="0" autoLine="0" autoPict="0">
                <anchor moveWithCells="1">
                  <from>
                    <xdr:col>13</xdr:col>
                    <xdr:colOff>9525</xdr:colOff>
                    <xdr:row>11</xdr:row>
                    <xdr:rowOff>180975</xdr:rowOff>
                  </from>
                  <to>
                    <xdr:col>13</xdr:col>
                    <xdr:colOff>742950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4" name="Check Box 39">
              <controlPr defaultSize="0" autoFill="0" autoLine="0" autoPict="0">
                <anchor moveWithCells="1">
                  <from>
                    <xdr:col>13</xdr:col>
                    <xdr:colOff>9525</xdr:colOff>
                    <xdr:row>13</xdr:row>
                    <xdr:rowOff>0</xdr:rowOff>
                  </from>
                  <to>
                    <xdr:col>13</xdr:col>
                    <xdr:colOff>752475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5" name="Check Box 43">
              <controlPr defaultSize="0" autoFill="0" autoLine="0" autoPict="0">
                <anchor moveWithCells="1">
                  <from>
                    <xdr:col>13</xdr:col>
                    <xdr:colOff>9525</xdr:colOff>
                    <xdr:row>13</xdr:row>
                    <xdr:rowOff>180975</xdr:rowOff>
                  </from>
                  <to>
                    <xdr:col>13</xdr:col>
                    <xdr:colOff>742950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6" name="Check Box 47">
              <controlPr defaultSize="0" autoFill="0" autoLine="0" autoPict="0">
                <anchor moveWithCells="1">
                  <from>
                    <xdr:col>13</xdr:col>
                    <xdr:colOff>9525</xdr:colOff>
                    <xdr:row>14</xdr:row>
                    <xdr:rowOff>180975</xdr:rowOff>
                  </from>
                  <to>
                    <xdr:col>13</xdr:col>
                    <xdr:colOff>733425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7" name="Check Box 51">
              <controlPr defaultSize="0" autoFill="0" autoLine="0" autoPict="0">
                <anchor moveWithCells="1">
                  <from>
                    <xdr:col>13</xdr:col>
                    <xdr:colOff>9525</xdr:colOff>
                    <xdr:row>16</xdr:row>
                    <xdr:rowOff>0</xdr:rowOff>
                  </from>
                  <to>
                    <xdr:col>13</xdr:col>
                    <xdr:colOff>733425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8" name="Check Box 55">
              <controlPr defaultSize="0" autoFill="0" autoLine="0" autoPict="0">
                <anchor moveWithCells="1">
                  <from>
                    <xdr:col>13</xdr:col>
                    <xdr:colOff>9525</xdr:colOff>
                    <xdr:row>16</xdr:row>
                    <xdr:rowOff>180975</xdr:rowOff>
                  </from>
                  <to>
                    <xdr:col>13</xdr:col>
                    <xdr:colOff>733425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19" name="Check Box 59">
              <controlPr defaultSize="0" autoFill="0" autoLine="0" autoPict="0">
                <anchor moveWithCells="1">
                  <from>
                    <xdr:col>13</xdr:col>
                    <xdr:colOff>9525</xdr:colOff>
                    <xdr:row>17</xdr:row>
                    <xdr:rowOff>180975</xdr:rowOff>
                  </from>
                  <to>
                    <xdr:col>13</xdr:col>
                    <xdr:colOff>723900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20" name="Check Box 63">
              <controlPr defaultSize="0" autoFill="0" autoLine="0" autoPict="0">
                <anchor moveWithCells="1">
                  <from>
                    <xdr:col>13</xdr:col>
                    <xdr:colOff>9525</xdr:colOff>
                    <xdr:row>18</xdr:row>
                    <xdr:rowOff>180975</xdr:rowOff>
                  </from>
                  <to>
                    <xdr:col>13</xdr:col>
                    <xdr:colOff>733425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21" name="Check Box 67">
              <controlPr defaultSize="0" autoFill="0" autoLine="0" autoPict="0">
                <anchor moveWithCells="1">
                  <from>
                    <xdr:col>13</xdr:col>
                    <xdr:colOff>9525</xdr:colOff>
                    <xdr:row>20</xdr:row>
                    <xdr:rowOff>9525</xdr:rowOff>
                  </from>
                  <to>
                    <xdr:col>13</xdr:col>
                    <xdr:colOff>752475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22" name="Check Box 71">
              <controlPr defaultSize="0" autoFill="0" autoLine="0" autoPict="0">
                <anchor moveWithCells="1">
                  <from>
                    <xdr:col>13</xdr:col>
                    <xdr:colOff>19050</xdr:colOff>
                    <xdr:row>20</xdr:row>
                    <xdr:rowOff>180975</xdr:rowOff>
                  </from>
                  <to>
                    <xdr:col>14</xdr:col>
                    <xdr:colOff>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23" name="Check Box 75">
              <controlPr defaultSize="0" autoFill="0" autoLine="0" autoPict="0">
                <anchor moveWithCells="1">
                  <from>
                    <xdr:col>13</xdr:col>
                    <xdr:colOff>19050</xdr:colOff>
                    <xdr:row>22</xdr:row>
                    <xdr:rowOff>0</xdr:rowOff>
                  </from>
                  <to>
                    <xdr:col>13</xdr:col>
                    <xdr:colOff>733425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24" name="Check Box 79">
              <controlPr defaultSize="0" autoFill="0" autoLine="0" autoPict="0">
                <anchor moveWithCells="1">
                  <from>
                    <xdr:col>13</xdr:col>
                    <xdr:colOff>19050</xdr:colOff>
                    <xdr:row>22</xdr:row>
                    <xdr:rowOff>171450</xdr:rowOff>
                  </from>
                  <to>
                    <xdr:col>13</xdr:col>
                    <xdr:colOff>771525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25" name="Check Box 83">
              <controlPr defaultSize="0" autoFill="0" autoLine="0" autoPict="0">
                <anchor moveWithCells="1">
                  <from>
                    <xdr:col>13</xdr:col>
                    <xdr:colOff>19050</xdr:colOff>
                    <xdr:row>24</xdr:row>
                    <xdr:rowOff>0</xdr:rowOff>
                  </from>
                  <to>
                    <xdr:col>13</xdr:col>
                    <xdr:colOff>742950</xdr:colOff>
                    <xdr:row>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26" name="Check Box 87">
              <controlPr defaultSize="0" autoFill="0" autoLine="0" autoPict="0">
                <anchor moveWithCells="1">
                  <from>
                    <xdr:col>13</xdr:col>
                    <xdr:colOff>19050</xdr:colOff>
                    <xdr:row>24</xdr:row>
                    <xdr:rowOff>171450</xdr:rowOff>
                  </from>
                  <to>
                    <xdr:col>13</xdr:col>
                    <xdr:colOff>752475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27" name="Check Box 91">
              <controlPr defaultSize="0" autoFill="0" autoLine="0" autoPict="0">
                <anchor moveWithCells="1">
                  <from>
                    <xdr:col>13</xdr:col>
                    <xdr:colOff>28575</xdr:colOff>
                    <xdr:row>26</xdr:row>
                    <xdr:rowOff>0</xdr:rowOff>
                  </from>
                  <to>
                    <xdr:col>13</xdr:col>
                    <xdr:colOff>742950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28" name="Button 92">
              <controlPr defaultSize="0" print="0" autoFill="0" autoPict="0" macro="[0]!remise_à_zero">
                <anchor moveWithCells="1" sizeWithCells="1">
                  <from>
                    <xdr:col>7</xdr:col>
                    <xdr:colOff>0</xdr:colOff>
                    <xdr:row>27</xdr:row>
                    <xdr:rowOff>180975</xdr:rowOff>
                  </from>
                  <to>
                    <xdr:col>9</xdr:col>
                    <xdr:colOff>904875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29" name="Check Box 93">
              <controlPr defaultSize="0" autoFill="0" autoLine="0" autoPict="0">
                <anchor moveWithCells="1">
                  <from>
                    <xdr:col>14</xdr:col>
                    <xdr:colOff>0</xdr:colOff>
                    <xdr:row>3</xdr:row>
                    <xdr:rowOff>9525</xdr:rowOff>
                  </from>
                  <to>
                    <xdr:col>14</xdr:col>
                    <xdr:colOff>762000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30" name="Check Box 94">
              <controlPr defaultSize="0" autoFill="0" autoLine="0" autoPict="0">
                <anchor moveWithCells="1">
                  <from>
                    <xdr:col>14</xdr:col>
                    <xdr:colOff>0</xdr:colOff>
                    <xdr:row>4</xdr:row>
                    <xdr:rowOff>9525</xdr:rowOff>
                  </from>
                  <to>
                    <xdr:col>14</xdr:col>
                    <xdr:colOff>762000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31" name="Check Box 95">
              <controlPr defaultSize="0" autoFill="0" autoLine="0" autoPict="0">
                <anchor moveWithCells="1">
                  <from>
                    <xdr:col>14</xdr:col>
                    <xdr:colOff>0</xdr:colOff>
                    <xdr:row>5</xdr:row>
                    <xdr:rowOff>9525</xdr:rowOff>
                  </from>
                  <to>
                    <xdr:col>14</xdr:col>
                    <xdr:colOff>762000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32" name="Check Box 96">
              <controlPr defaultSize="0" autoFill="0" autoLine="0" autoPict="0">
                <anchor moveWithCells="1">
                  <from>
                    <xdr:col>14</xdr:col>
                    <xdr:colOff>0</xdr:colOff>
                    <xdr:row>6</xdr:row>
                    <xdr:rowOff>9525</xdr:rowOff>
                  </from>
                  <to>
                    <xdr:col>14</xdr:col>
                    <xdr:colOff>762000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33" name="Check Box 97">
              <controlPr defaultSize="0" autoFill="0" autoLine="0" autoPict="0">
                <anchor moveWithCells="1">
                  <from>
                    <xdr:col>14</xdr:col>
                    <xdr:colOff>0</xdr:colOff>
                    <xdr:row>7</xdr:row>
                    <xdr:rowOff>9525</xdr:rowOff>
                  </from>
                  <to>
                    <xdr:col>14</xdr:col>
                    <xdr:colOff>762000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34" name="Check Box 98">
              <controlPr defaultSize="0" autoFill="0" autoLine="0" autoPict="0">
                <anchor moveWithCells="1">
                  <from>
                    <xdr:col>14</xdr:col>
                    <xdr:colOff>0</xdr:colOff>
                    <xdr:row>8</xdr:row>
                    <xdr:rowOff>9525</xdr:rowOff>
                  </from>
                  <to>
                    <xdr:col>14</xdr:col>
                    <xdr:colOff>762000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35" name="Check Box 99">
              <controlPr defaultSize="0" autoFill="0" autoLine="0" autoPict="0">
                <anchor moveWithCells="1">
                  <from>
                    <xdr:col>14</xdr:col>
                    <xdr:colOff>0</xdr:colOff>
                    <xdr:row>9</xdr:row>
                    <xdr:rowOff>9525</xdr:rowOff>
                  </from>
                  <to>
                    <xdr:col>14</xdr:col>
                    <xdr:colOff>762000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36" name="Check Box 100">
              <controlPr defaultSize="0" autoFill="0" autoLine="0" autoPict="0">
                <anchor moveWithCells="1">
                  <from>
                    <xdr:col>14</xdr:col>
                    <xdr:colOff>0</xdr:colOff>
                    <xdr:row>10</xdr:row>
                    <xdr:rowOff>9525</xdr:rowOff>
                  </from>
                  <to>
                    <xdr:col>14</xdr:col>
                    <xdr:colOff>762000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37" name="Check Box 101">
              <controlPr defaultSize="0" autoFill="0" autoLine="0" autoPict="0">
                <anchor moveWithCells="1">
                  <from>
                    <xdr:col>14</xdr:col>
                    <xdr:colOff>0</xdr:colOff>
                    <xdr:row>11</xdr:row>
                    <xdr:rowOff>9525</xdr:rowOff>
                  </from>
                  <to>
                    <xdr:col>14</xdr:col>
                    <xdr:colOff>762000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38" name="Check Box 102">
              <controlPr defaultSize="0" autoFill="0" autoLine="0" autoPict="0">
                <anchor moveWithCells="1">
                  <from>
                    <xdr:col>14</xdr:col>
                    <xdr:colOff>0</xdr:colOff>
                    <xdr:row>12</xdr:row>
                    <xdr:rowOff>9525</xdr:rowOff>
                  </from>
                  <to>
                    <xdr:col>14</xdr:col>
                    <xdr:colOff>762000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39" name="Check Box 103">
              <controlPr defaultSize="0" autoFill="0" autoLine="0" autoPict="0">
                <anchor moveWithCells="1">
                  <from>
                    <xdr:col>14</xdr:col>
                    <xdr:colOff>0</xdr:colOff>
                    <xdr:row>13</xdr:row>
                    <xdr:rowOff>9525</xdr:rowOff>
                  </from>
                  <to>
                    <xdr:col>14</xdr:col>
                    <xdr:colOff>762000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40" name="Check Box 104">
              <controlPr defaultSize="0" autoFill="0" autoLine="0" autoPict="0">
                <anchor moveWithCells="1">
                  <from>
                    <xdr:col>14</xdr:col>
                    <xdr:colOff>0</xdr:colOff>
                    <xdr:row>14</xdr:row>
                    <xdr:rowOff>9525</xdr:rowOff>
                  </from>
                  <to>
                    <xdr:col>14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41" name="Check Box 105">
              <controlPr defaultSize="0" autoFill="0" autoLine="0" autoPict="0">
                <anchor moveWithCells="1">
                  <from>
                    <xdr:col>14</xdr:col>
                    <xdr:colOff>0</xdr:colOff>
                    <xdr:row>15</xdr:row>
                    <xdr:rowOff>9525</xdr:rowOff>
                  </from>
                  <to>
                    <xdr:col>14</xdr:col>
                    <xdr:colOff>762000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42" name="Check Box 106">
              <controlPr defaultSize="0" autoFill="0" autoLine="0" autoPict="0">
                <anchor moveWithCells="1">
                  <from>
                    <xdr:col>14</xdr:col>
                    <xdr:colOff>0</xdr:colOff>
                    <xdr:row>16</xdr:row>
                    <xdr:rowOff>9525</xdr:rowOff>
                  </from>
                  <to>
                    <xdr:col>14</xdr:col>
                    <xdr:colOff>762000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43" name="Check Box 107">
              <controlPr defaultSize="0" autoFill="0" autoLine="0" autoPict="0">
                <anchor moveWithCells="1">
                  <from>
                    <xdr:col>14</xdr:col>
                    <xdr:colOff>0</xdr:colOff>
                    <xdr:row>17</xdr:row>
                    <xdr:rowOff>9525</xdr:rowOff>
                  </from>
                  <to>
                    <xdr:col>14</xdr:col>
                    <xdr:colOff>762000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44" name="Check Box 108">
              <controlPr defaultSize="0" autoFill="0" autoLine="0" autoPict="0">
                <anchor moveWithCells="1">
                  <from>
                    <xdr:col>14</xdr:col>
                    <xdr:colOff>0</xdr:colOff>
                    <xdr:row>18</xdr:row>
                    <xdr:rowOff>9525</xdr:rowOff>
                  </from>
                  <to>
                    <xdr:col>14</xdr:col>
                    <xdr:colOff>762000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45" name="Check Box 109">
              <controlPr defaultSize="0" autoFill="0" autoLine="0" autoPict="0">
                <anchor moveWithCells="1">
                  <from>
                    <xdr:col>14</xdr:col>
                    <xdr:colOff>0</xdr:colOff>
                    <xdr:row>19</xdr:row>
                    <xdr:rowOff>9525</xdr:rowOff>
                  </from>
                  <to>
                    <xdr:col>14</xdr:col>
                    <xdr:colOff>762000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46" name="Check Box 110">
              <controlPr defaultSize="0" autoFill="0" autoLine="0" autoPict="0">
                <anchor moveWithCells="1">
                  <from>
                    <xdr:col>14</xdr:col>
                    <xdr:colOff>0</xdr:colOff>
                    <xdr:row>20</xdr:row>
                    <xdr:rowOff>9525</xdr:rowOff>
                  </from>
                  <to>
                    <xdr:col>14</xdr:col>
                    <xdr:colOff>762000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47" name="Check Box 111">
              <controlPr defaultSize="0" autoFill="0" autoLine="0" autoPict="0">
                <anchor moveWithCells="1">
                  <from>
                    <xdr:col>14</xdr:col>
                    <xdr:colOff>0</xdr:colOff>
                    <xdr:row>21</xdr:row>
                    <xdr:rowOff>9525</xdr:rowOff>
                  </from>
                  <to>
                    <xdr:col>14</xdr:col>
                    <xdr:colOff>762000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48" name="Check Box 112">
              <controlPr defaultSize="0" autoFill="0" autoLine="0" autoPict="0">
                <anchor moveWithCells="1">
                  <from>
                    <xdr:col>14</xdr:col>
                    <xdr:colOff>0</xdr:colOff>
                    <xdr:row>22</xdr:row>
                    <xdr:rowOff>9525</xdr:rowOff>
                  </from>
                  <to>
                    <xdr:col>14</xdr:col>
                    <xdr:colOff>762000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49" name="Check Box 113">
              <controlPr defaultSize="0" autoFill="0" autoLine="0" autoPict="0">
                <anchor moveWithCells="1">
                  <from>
                    <xdr:col>14</xdr:col>
                    <xdr:colOff>0</xdr:colOff>
                    <xdr:row>23</xdr:row>
                    <xdr:rowOff>9525</xdr:rowOff>
                  </from>
                  <to>
                    <xdr:col>14</xdr:col>
                    <xdr:colOff>762000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50" name="Check Box 114">
              <controlPr defaultSize="0" autoFill="0" autoLine="0" autoPict="0">
                <anchor moveWithCells="1">
                  <from>
                    <xdr:col>14</xdr:col>
                    <xdr:colOff>0</xdr:colOff>
                    <xdr:row>24</xdr:row>
                    <xdr:rowOff>9525</xdr:rowOff>
                  </from>
                  <to>
                    <xdr:col>14</xdr:col>
                    <xdr:colOff>762000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51" name="Check Box 115">
              <controlPr defaultSize="0" autoFill="0" autoLine="0" autoPict="0">
                <anchor moveWithCells="1">
                  <from>
                    <xdr:col>14</xdr:col>
                    <xdr:colOff>0</xdr:colOff>
                    <xdr:row>25</xdr:row>
                    <xdr:rowOff>9525</xdr:rowOff>
                  </from>
                  <to>
                    <xdr:col>14</xdr:col>
                    <xdr:colOff>762000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52" name="Check Box 116">
              <controlPr defaultSize="0" autoFill="0" autoLine="0" autoPict="0">
                <anchor moveWithCells="1">
                  <from>
                    <xdr:col>14</xdr:col>
                    <xdr:colOff>0</xdr:colOff>
                    <xdr:row>26</xdr:row>
                    <xdr:rowOff>9525</xdr:rowOff>
                  </from>
                  <to>
                    <xdr:col>14</xdr:col>
                    <xdr:colOff>762000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53" name="Button 118">
              <controlPr defaultSize="0" print="0" autoFill="0" autoPict="0" macro="[0]!lancer_de_dés">
                <anchor moveWithCells="1" sizeWithCells="1">
                  <from>
                    <xdr:col>10</xdr:col>
                    <xdr:colOff>95250</xdr:colOff>
                    <xdr:row>27</xdr:row>
                    <xdr:rowOff>180975</xdr:rowOff>
                  </from>
                  <to>
                    <xdr:col>13</xdr:col>
                    <xdr:colOff>85725</xdr:colOff>
                    <xdr:row>30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dégâts</vt:lpstr>
      <vt:lpstr>Initiatives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THOUIN</dc:creator>
  <cp:lastModifiedBy>LouReeD</cp:lastModifiedBy>
  <dcterms:created xsi:type="dcterms:W3CDTF">2023-02-11T19:57:11Z</dcterms:created>
  <dcterms:modified xsi:type="dcterms:W3CDTF">2023-02-13T20:37:50Z</dcterms:modified>
</cp:coreProperties>
</file>