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EF2E5F07-9C31-44CC-8D9A-0749D9AE21AA}" xr6:coauthVersionLast="47" xr6:coauthVersionMax="47" xr10:uidLastSave="{00000000-0000-0000-0000-000000000000}"/>
  <bookViews>
    <workbookView xWindow="-120" yWindow="-120" windowWidth="24240" windowHeight="13020" tabRatio="783" activeTab="1" xr2:uid="{00000000-000D-0000-FFFF-FFFF00000000}"/>
  </bookViews>
  <sheets>
    <sheet name="EQUIPES" sheetId="4" r:id="rId1"/>
    <sheet name="CATEGORIE1-POULES" sheetId="1" r:id="rId2"/>
    <sheet name="CATEGORIE1" sheetId="2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58" i="1" l="1"/>
  <c r="C58" i="1"/>
  <c r="F57" i="1"/>
  <c r="C57" i="1"/>
  <c r="F56" i="1"/>
  <c r="C56" i="1"/>
  <c r="F55" i="1"/>
  <c r="C55" i="1"/>
  <c r="F54" i="1"/>
  <c r="C54" i="1"/>
  <c r="F53" i="1"/>
  <c r="C53" i="1"/>
  <c r="F52" i="1"/>
  <c r="C52" i="1"/>
  <c r="F51" i="1"/>
  <c r="C51" i="1"/>
  <c r="F50" i="1"/>
  <c r="C50" i="1"/>
  <c r="F49" i="1"/>
  <c r="C49" i="1"/>
  <c r="F43" i="1"/>
  <c r="C43" i="1"/>
  <c r="F42" i="1"/>
  <c r="C42" i="1"/>
  <c r="F41" i="1"/>
  <c r="C41" i="1"/>
  <c r="F40" i="1"/>
  <c r="C40" i="1"/>
  <c r="F39" i="1"/>
  <c r="C39" i="1"/>
  <c r="F38" i="1"/>
  <c r="C38" i="1"/>
  <c r="F37" i="1"/>
  <c r="C37" i="1"/>
  <c r="F36" i="1"/>
  <c r="C36" i="1"/>
  <c r="F35" i="1"/>
  <c r="C35" i="1"/>
  <c r="F34" i="1"/>
  <c r="C34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U53" i="1"/>
  <c r="U38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Y22" i="1"/>
  <c r="AX22" i="1"/>
  <c r="AW22" i="1"/>
  <c r="AV22" i="1"/>
  <c r="AU22" i="1"/>
  <c r="AT22" i="1"/>
  <c r="AS22" i="1"/>
  <c r="AR22" i="1"/>
  <c r="AE21" i="1" s="1"/>
  <c r="AQ22" i="1"/>
  <c r="AP22" i="1"/>
  <c r="AO22" i="1"/>
  <c r="AN22" i="1"/>
  <c r="AM22" i="1"/>
  <c r="AL22" i="1"/>
  <c r="AY21" i="1"/>
  <c r="AX21" i="1"/>
  <c r="AW21" i="1"/>
  <c r="AV21" i="1"/>
  <c r="AU21" i="1"/>
  <c r="AT21" i="1"/>
  <c r="AS21" i="1"/>
  <c r="AR21" i="1"/>
  <c r="AE23" i="1" s="1"/>
  <c r="AQ21" i="1"/>
  <c r="AP21" i="1"/>
  <c r="AO21" i="1"/>
  <c r="AN21" i="1"/>
  <c r="AM21" i="1"/>
  <c r="AL21" i="1"/>
  <c r="AY20" i="1"/>
  <c r="AX20" i="1"/>
  <c r="AH19" i="1" s="1"/>
  <c r="AW20" i="1"/>
  <c r="AV20" i="1"/>
  <c r="AG23" i="1" s="1"/>
  <c r="AI23" i="1" s="1"/>
  <c r="AU20" i="1"/>
  <c r="AT20" i="1"/>
  <c r="AF22" i="1" s="1"/>
  <c r="AS20" i="1"/>
  <c r="AR20" i="1"/>
  <c r="AQ20" i="1"/>
  <c r="AP20" i="1"/>
  <c r="AD23" i="1" s="1"/>
  <c r="AO20" i="1"/>
  <c r="AN20" i="1"/>
  <c r="AC21" i="1" s="1"/>
  <c r="AM20" i="1"/>
  <c r="AL20" i="1"/>
  <c r="AB20" i="1" s="1"/>
  <c r="AY19" i="1"/>
  <c r="AX19" i="1"/>
  <c r="AH22" i="1" s="1"/>
  <c r="AW19" i="1"/>
  <c r="AV19" i="1"/>
  <c r="AU19" i="1"/>
  <c r="AT19" i="1"/>
  <c r="AS19" i="1"/>
  <c r="AR19" i="1"/>
  <c r="AQ19" i="1"/>
  <c r="AP19" i="1"/>
  <c r="AD22" i="1" s="1"/>
  <c r="AO19" i="1"/>
  <c r="AN19" i="1"/>
  <c r="AM19" i="1"/>
  <c r="AL19" i="1"/>
  <c r="AH23" i="1"/>
  <c r="AF23" i="1"/>
  <c r="AB23" i="1"/>
  <c r="AG22" i="1"/>
  <c r="AE22" i="1"/>
  <c r="AH21" i="1"/>
  <c r="AF21" i="1"/>
  <c r="AD21" i="1"/>
  <c r="AG20" i="1"/>
  <c r="AE20" i="1"/>
  <c r="AD20" i="1"/>
  <c r="AC20" i="1"/>
  <c r="AF19" i="1"/>
  <c r="AD19" i="1"/>
  <c r="AC19" i="1"/>
  <c r="AB19" i="1"/>
  <c r="U23" i="1"/>
  <c r="F23" i="1" s="1"/>
  <c r="C28" i="1"/>
  <c r="F27" i="1"/>
  <c r="C27" i="1"/>
  <c r="F26" i="1"/>
  <c r="F25" i="1"/>
  <c r="C25" i="1"/>
  <c r="F24" i="1"/>
  <c r="C24" i="1"/>
  <c r="C23" i="1"/>
  <c r="F22" i="1"/>
  <c r="C22" i="1"/>
  <c r="F21" i="1"/>
  <c r="F20" i="1"/>
  <c r="C20" i="1"/>
  <c r="F19" i="1"/>
  <c r="C19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  <c r="A27" i="1"/>
  <c r="B27" i="1"/>
  <c r="A28" i="1"/>
  <c r="B28" i="1"/>
  <c r="F13" i="1"/>
  <c r="C13" i="1"/>
  <c r="F12" i="1"/>
  <c r="C12" i="1"/>
  <c r="F11" i="1"/>
  <c r="C11" i="1"/>
  <c r="F10" i="1"/>
  <c r="C10" i="1"/>
  <c r="F9" i="1"/>
  <c r="C9" i="1"/>
  <c r="F8" i="1"/>
  <c r="C8" i="1"/>
  <c r="F7" i="1"/>
  <c r="F6" i="1"/>
  <c r="C6" i="1"/>
  <c r="U8" i="1"/>
  <c r="D19" i="2" a="1"/>
  <c r="D19" i="2" s="1"/>
  <c r="D18" i="2" a="1"/>
  <c r="D18" i="2" s="1"/>
  <c r="D15" i="2" a="1"/>
  <c r="D15" i="2" s="1"/>
  <c r="D14" i="2" a="1"/>
  <c r="D14" i="2" s="1"/>
  <c r="AF37" i="1" l="1"/>
  <c r="AB38" i="1"/>
  <c r="AH49" i="1"/>
  <c r="AF34" i="1"/>
  <c r="AF36" i="1"/>
  <c r="AE35" i="1"/>
  <c r="AF35" i="1"/>
  <c r="AJ23" i="1"/>
  <c r="AK23" i="1" s="1"/>
  <c r="AE19" i="1"/>
  <c r="AF20" i="1"/>
  <c r="AG21" i="1"/>
  <c r="AI21" i="1" s="1"/>
  <c r="AH20" i="1"/>
  <c r="AI20" i="1" s="1"/>
  <c r="AJ20" i="1" s="1"/>
  <c r="AK20" i="1" s="1"/>
  <c r="AB22" i="1"/>
  <c r="AJ22" i="1" s="1"/>
  <c r="AK22" i="1" s="1"/>
  <c r="AC23" i="1"/>
  <c r="AI22" i="1"/>
  <c r="AB21" i="1"/>
  <c r="AC22" i="1"/>
  <c r="AG19" i="1"/>
  <c r="AI19" i="1" s="1"/>
  <c r="AJ19" i="1" s="1"/>
  <c r="AK19" i="1" s="1"/>
  <c r="F28" i="1"/>
  <c r="C21" i="1"/>
  <c r="C26" i="1"/>
  <c r="AG8" i="1"/>
  <c r="AC8" i="1"/>
  <c r="AF8" i="1"/>
  <c r="AD8" i="1"/>
  <c r="AB8" i="1"/>
  <c r="AE8" i="1"/>
  <c r="AH8" i="1"/>
  <c r="C7" i="1"/>
  <c r="F5" i="1"/>
  <c r="C5" i="1"/>
  <c r="F4" i="1"/>
  <c r="C4" i="1"/>
  <c r="B49" i="1"/>
  <c r="B50" i="1"/>
  <c r="B51" i="1"/>
  <c r="B52" i="1"/>
  <c r="B53" i="1"/>
  <c r="B54" i="1"/>
  <c r="B55" i="1"/>
  <c r="B56" i="1"/>
  <c r="B57" i="1"/>
  <c r="B58" i="1"/>
  <c r="B35" i="1"/>
  <c r="B37" i="1"/>
  <c r="B39" i="1"/>
  <c r="B41" i="1"/>
  <c r="B43" i="1"/>
  <c r="B5" i="1"/>
  <c r="B7" i="1"/>
  <c r="B9" i="1"/>
  <c r="B11" i="1"/>
  <c r="B13" i="1"/>
  <c r="A58" i="1"/>
  <c r="A57" i="1"/>
  <c r="A43" i="1"/>
  <c r="A56" i="1"/>
  <c r="A55" i="1"/>
  <c r="A41" i="1"/>
  <c r="A54" i="1"/>
  <c r="A53" i="1"/>
  <c r="A39" i="1"/>
  <c r="A52" i="1"/>
  <c r="A51" i="1"/>
  <c r="A37" i="1"/>
  <c r="A13" i="1"/>
  <c r="A11" i="1"/>
  <c r="A9" i="1"/>
  <c r="A7" i="1"/>
  <c r="A50" i="1"/>
  <c r="A49" i="1"/>
  <c r="A35" i="1"/>
  <c r="A5" i="1"/>
  <c r="R51" i="2"/>
  <c r="R50" i="2"/>
  <c r="R47" i="2"/>
  <c r="D51" i="2"/>
  <c r="D50" i="2"/>
  <c r="U50" i="1"/>
  <c r="U51" i="1"/>
  <c r="U52" i="1"/>
  <c r="U49" i="1"/>
  <c r="U35" i="1"/>
  <c r="U36" i="1"/>
  <c r="U37" i="1"/>
  <c r="U34" i="1"/>
  <c r="U20" i="1"/>
  <c r="U21" i="1"/>
  <c r="U22" i="1"/>
  <c r="U19" i="1"/>
  <c r="U5" i="1"/>
  <c r="U6" i="1"/>
  <c r="U7" i="1"/>
  <c r="U4" i="1"/>
  <c r="R61" i="2"/>
  <c r="R46" i="2"/>
  <c r="R60" i="2"/>
  <c r="D61" i="2"/>
  <c r="AY54" i="1"/>
  <c r="AX54" i="1"/>
  <c r="AW54" i="1"/>
  <c r="AV54" i="1"/>
  <c r="AG50" i="1" s="1"/>
  <c r="AU54" i="1"/>
  <c r="AT54" i="1"/>
  <c r="AF52" i="1" s="1"/>
  <c r="AS54" i="1"/>
  <c r="AR54" i="1"/>
  <c r="AE51" i="1" s="1"/>
  <c r="AQ54" i="1"/>
  <c r="AP54" i="1"/>
  <c r="AD53" i="1" s="1"/>
  <c r="AO54" i="1"/>
  <c r="AN54" i="1"/>
  <c r="AC50" i="1" s="1"/>
  <c r="AM54" i="1"/>
  <c r="AL54" i="1"/>
  <c r="AB50" i="1" s="1"/>
  <c r="AY39" i="1"/>
  <c r="AH38" i="1" s="1"/>
  <c r="AX39" i="1"/>
  <c r="AH35" i="1" s="1"/>
  <c r="AW39" i="1"/>
  <c r="AG38" i="1" s="1"/>
  <c r="AV39" i="1"/>
  <c r="AG37" i="1" s="1"/>
  <c r="AU39" i="1"/>
  <c r="AT39" i="1"/>
  <c r="AF38" i="1" s="1"/>
  <c r="AS39" i="1"/>
  <c r="AE37" i="1" s="1"/>
  <c r="AR39" i="1"/>
  <c r="AQ39" i="1"/>
  <c r="AP39" i="1"/>
  <c r="AD38" i="1" s="1"/>
  <c r="AO39" i="1"/>
  <c r="AC36" i="1" s="1"/>
  <c r="AN39" i="1"/>
  <c r="AC37" i="1" s="1"/>
  <c r="AM39" i="1"/>
  <c r="AL39" i="1"/>
  <c r="AB35" i="1" s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P66" i="2"/>
  <c r="P64" i="2"/>
  <c r="AV4" i="1"/>
  <c r="AW4" i="1"/>
  <c r="AR4" i="1"/>
  <c r="AS4" i="1"/>
  <c r="AP4" i="1"/>
  <c r="AQ4" i="1"/>
  <c r="AX4" i="1"/>
  <c r="AY4" i="1"/>
  <c r="AN4" i="1"/>
  <c r="AO4" i="1"/>
  <c r="AT4" i="1"/>
  <c r="AU4" i="1"/>
  <c r="AL4" i="1"/>
  <c r="AM4" i="1"/>
  <c r="P68" i="2"/>
  <c r="R40" i="2"/>
  <c r="R39" i="2"/>
  <c r="P70" i="2"/>
  <c r="AH52" i="1" l="1"/>
  <c r="AD50" i="1"/>
  <c r="AF49" i="1"/>
  <c r="AE53" i="1"/>
  <c r="AD51" i="1"/>
  <c r="AG49" i="1"/>
  <c r="AI49" i="1" s="1"/>
  <c r="AF53" i="1"/>
  <c r="AF50" i="1"/>
  <c r="AC53" i="1"/>
  <c r="AC49" i="1"/>
  <c r="AG53" i="1"/>
  <c r="AE52" i="1"/>
  <c r="AD49" i="1"/>
  <c r="AE50" i="1"/>
  <c r="AC52" i="1"/>
  <c r="AB53" i="1"/>
  <c r="AH50" i="1"/>
  <c r="AI50" i="1" s="1"/>
  <c r="AJ50" i="1" s="1"/>
  <c r="AK50" i="1" s="1"/>
  <c r="AG52" i="1"/>
  <c r="AI52" i="1" s="1"/>
  <c r="AC51" i="1"/>
  <c r="AG51" i="1"/>
  <c r="AH51" i="1"/>
  <c r="AF51" i="1"/>
  <c r="AB49" i="1"/>
  <c r="AE49" i="1"/>
  <c r="AD52" i="1"/>
  <c r="AB52" i="1"/>
  <c r="AJ52" i="1" s="1"/>
  <c r="AK52" i="1" s="1"/>
  <c r="AB51" i="1"/>
  <c r="AH53" i="1"/>
  <c r="AI38" i="1"/>
  <c r="AJ38" i="1" s="1"/>
  <c r="AK38" i="1" s="1"/>
  <c r="AH36" i="1"/>
  <c r="AE34" i="1"/>
  <c r="AH34" i="1"/>
  <c r="AE36" i="1"/>
  <c r="AD35" i="1"/>
  <c r="AB36" i="1"/>
  <c r="AD34" i="1"/>
  <c r="AD36" i="1"/>
  <c r="AH37" i="1"/>
  <c r="AI37" i="1" s="1"/>
  <c r="AD37" i="1"/>
  <c r="AC34" i="1"/>
  <c r="AG34" i="1"/>
  <c r="AG35" i="1"/>
  <c r="AI35" i="1" s="1"/>
  <c r="AJ35" i="1" s="1"/>
  <c r="AK35" i="1" s="1"/>
  <c r="AB37" i="1"/>
  <c r="AC38" i="1"/>
  <c r="AE38" i="1"/>
  <c r="AC35" i="1"/>
  <c r="AB34" i="1"/>
  <c r="AG36" i="1"/>
  <c r="AI36" i="1" s="1"/>
  <c r="AJ21" i="1"/>
  <c r="AK21" i="1" s="1"/>
  <c r="AI8" i="1"/>
  <c r="AJ8" i="1" s="1"/>
  <c r="AK8" i="1" s="1"/>
  <c r="P65" i="2"/>
  <c r="R57" i="2"/>
  <c r="P69" i="2"/>
  <c r="R56" i="2"/>
  <c r="AI53" i="1" l="1"/>
  <c r="AJ53" i="1" s="1"/>
  <c r="AK53" i="1" s="1"/>
  <c r="AJ49" i="1"/>
  <c r="AK49" i="1" s="1"/>
  <c r="AI51" i="1"/>
  <c r="AJ51" i="1" s="1"/>
  <c r="AK51" i="1" s="1"/>
  <c r="AJ36" i="1"/>
  <c r="AK36" i="1" s="1"/>
  <c r="AI34" i="1"/>
  <c r="AJ34" i="1" s="1"/>
  <c r="AK34" i="1" s="1"/>
  <c r="AJ37" i="1"/>
  <c r="AK37" i="1" s="1"/>
  <c r="AF5" i="1"/>
  <c r="AC5" i="1"/>
  <c r="AG6" i="1"/>
  <c r="AC4" i="1"/>
  <c r="AD7" i="1"/>
  <c r="AB7" i="1"/>
  <c r="AE5" i="1"/>
  <c r="AH4" i="1"/>
  <c r="AH6" i="1"/>
  <c r="AF4" i="1"/>
  <c r="AD5" i="1"/>
  <c r="AE6" i="1"/>
  <c r="AE4" i="1"/>
  <c r="AF6" i="1"/>
  <c r="AF7" i="1"/>
  <c r="AD4" i="1"/>
  <c r="AB6" i="1"/>
  <c r="AB4" i="1"/>
  <c r="AG7" i="1"/>
  <c r="AB5" i="1"/>
  <c r="AE7" i="1"/>
  <c r="AG5" i="1"/>
  <c r="AH5" i="1"/>
  <c r="AC6" i="1"/>
  <c r="AG4" i="1"/>
  <c r="AC7" i="1"/>
  <c r="AH7" i="1"/>
  <c r="AD6" i="1"/>
  <c r="P67" i="2"/>
  <c r="AA51" i="1" l="1"/>
  <c r="T51" i="1" s="1"/>
  <c r="AA50" i="1"/>
  <c r="T50" i="1" s="1"/>
  <c r="AA53" i="1"/>
  <c r="T53" i="1" s="1"/>
  <c r="AA52" i="1"/>
  <c r="T52" i="1" s="1"/>
  <c r="AA49" i="1"/>
  <c r="T49" i="1" s="1"/>
  <c r="AA34" i="1"/>
  <c r="T34" i="1" s="1"/>
  <c r="AA35" i="1"/>
  <c r="T35" i="1" s="1"/>
  <c r="AA38" i="1"/>
  <c r="T38" i="1" s="1"/>
  <c r="AA36" i="1"/>
  <c r="T36" i="1" s="1"/>
  <c r="AA37" i="1"/>
  <c r="T37" i="1" s="1"/>
  <c r="I38" i="1" s="1"/>
  <c r="AI7" i="1"/>
  <c r="AJ7" i="1" s="1"/>
  <c r="AK7" i="1" s="1"/>
  <c r="AI4" i="1"/>
  <c r="AJ4" i="1" s="1"/>
  <c r="AK4" i="1" s="1"/>
  <c r="AI5" i="1"/>
  <c r="AJ5" i="1" s="1"/>
  <c r="AK5" i="1" s="1"/>
  <c r="AI6" i="1"/>
  <c r="AJ6" i="1" s="1"/>
  <c r="AK6" i="1" s="1"/>
  <c r="I53" i="1" l="1"/>
  <c r="I49" i="1"/>
  <c r="I50" i="1"/>
  <c r="I52" i="1"/>
  <c r="I51" i="1"/>
  <c r="I37" i="1"/>
  <c r="I34" i="1"/>
  <c r="I35" i="1"/>
  <c r="I36" i="1"/>
  <c r="AA21" i="1"/>
  <c r="T21" i="1" s="1"/>
  <c r="AA5" i="1"/>
  <c r="T5" i="1" s="1"/>
  <c r="AA6" i="1"/>
  <c r="T6" i="1" s="1"/>
  <c r="AA4" i="1"/>
  <c r="T4" i="1" s="1"/>
  <c r="AA8" i="1"/>
  <c r="T8" i="1" s="1"/>
  <c r="AA7" i="1"/>
  <c r="T7" i="1" s="1"/>
  <c r="AZ53" i="1" l="1"/>
  <c r="BA53" i="1" s="1"/>
  <c r="AZ51" i="1"/>
  <c r="BA51" i="1" s="1"/>
  <c r="AZ49" i="1"/>
  <c r="BA49" i="1" s="1"/>
  <c r="AZ52" i="1"/>
  <c r="BA52" i="1" s="1"/>
  <c r="AZ50" i="1"/>
  <c r="BA50" i="1" s="1"/>
  <c r="AZ38" i="1"/>
  <c r="BA38" i="1" s="1"/>
  <c r="AZ36" i="1"/>
  <c r="BA36" i="1" s="1"/>
  <c r="AZ34" i="1"/>
  <c r="BA34" i="1" s="1"/>
  <c r="AZ37" i="1"/>
  <c r="BA37" i="1" s="1"/>
  <c r="AZ35" i="1"/>
  <c r="BA35" i="1" s="1"/>
  <c r="AA20" i="1"/>
  <c r="T20" i="1" s="1"/>
  <c r="AA22" i="1"/>
  <c r="T22" i="1" s="1"/>
  <c r="AA19" i="1"/>
  <c r="T19" i="1" s="1"/>
  <c r="AA23" i="1"/>
  <c r="T23" i="1" s="1"/>
  <c r="AZ6" i="1"/>
  <c r="BA6" i="1" s="1"/>
  <c r="AZ5" i="1"/>
  <c r="BA5" i="1" s="1"/>
  <c r="AZ4" i="1"/>
  <c r="BA4" i="1" s="1"/>
  <c r="I7" i="1"/>
  <c r="I4" i="1"/>
  <c r="AZ7" i="1"/>
  <c r="BA7" i="1" s="1"/>
  <c r="I6" i="1"/>
  <c r="AZ8" i="1"/>
  <c r="BA8" i="1" s="1"/>
  <c r="I5" i="1"/>
  <c r="I8" i="1"/>
  <c r="D6" i="2" a="1"/>
  <c r="BB50" i="1" l="1"/>
  <c r="BB34" i="1"/>
  <c r="BB52" i="1"/>
  <c r="BB36" i="1"/>
  <c r="BB38" i="1"/>
  <c r="BB49" i="1"/>
  <c r="BB51" i="1"/>
  <c r="BB53" i="1"/>
  <c r="BB35" i="1"/>
  <c r="BB37" i="1"/>
  <c r="I20" i="1"/>
  <c r="I19" i="1"/>
  <c r="I22" i="1"/>
  <c r="R15" i="2" s="1" a="1"/>
  <c r="R15" i="2" s="1"/>
  <c r="I23" i="1"/>
  <c r="I21" i="1"/>
  <c r="AZ21" i="1"/>
  <c r="BA21" i="1" s="1"/>
  <c r="AZ23" i="1"/>
  <c r="BA23" i="1" s="1"/>
  <c r="AZ20" i="1"/>
  <c r="BA20" i="1" s="1"/>
  <c r="AZ22" i="1"/>
  <c r="BA22" i="1" s="1"/>
  <c r="AZ19" i="1"/>
  <c r="BA19" i="1" s="1"/>
  <c r="D10" i="2" a="1"/>
  <c r="D10" i="2" s="1"/>
  <c r="D47" i="2" s="1"/>
  <c r="O6" i="1"/>
  <c r="R6" i="1"/>
  <c r="P6" i="1"/>
  <c r="M6" i="1"/>
  <c r="Q6" i="1"/>
  <c r="N6" i="1"/>
  <c r="L6" i="1"/>
  <c r="K5" i="1"/>
  <c r="R5" i="1"/>
  <c r="P5" i="1"/>
  <c r="M5" i="1"/>
  <c r="O5" i="1"/>
  <c r="Q5" i="1"/>
  <c r="N5" i="1"/>
  <c r="L5" i="1"/>
  <c r="Q7" i="1"/>
  <c r="N7" i="1"/>
  <c r="L7" i="1"/>
  <c r="R7" i="1"/>
  <c r="P7" i="1"/>
  <c r="M7" i="1"/>
  <c r="O7" i="1"/>
  <c r="R4" i="1"/>
  <c r="P4" i="1"/>
  <c r="M4" i="1"/>
  <c r="O4" i="1"/>
  <c r="Q4" i="1"/>
  <c r="N4" i="1"/>
  <c r="L4" i="1"/>
  <c r="K4" i="1"/>
  <c r="M8" i="1"/>
  <c r="Q8" i="1"/>
  <c r="N8" i="1"/>
  <c r="R8" i="1"/>
  <c r="P8" i="1"/>
  <c r="O8" i="1"/>
  <c r="D6" i="2"/>
  <c r="D46" i="2" s="1"/>
  <c r="K8" i="1"/>
  <c r="D7" i="2" a="1"/>
  <c r="D7" i="2" s="1"/>
  <c r="D11" i="2" a="1"/>
  <c r="D11" i="2" s="1"/>
  <c r="R19" i="2" a="1"/>
  <c r="R19" i="2" s="1"/>
  <c r="K7" i="1"/>
  <c r="K6" i="1"/>
  <c r="L8" i="1"/>
  <c r="BB7" i="1"/>
  <c r="J8" i="1" s="1"/>
  <c r="BB6" i="1"/>
  <c r="BB5" i="1"/>
  <c r="BB4" i="1"/>
  <c r="J4" i="1" s="1"/>
  <c r="BB8" i="1"/>
  <c r="R18" i="2" a="1"/>
  <c r="R18" i="2" s="1"/>
  <c r="R26" i="2" s="1"/>
  <c r="D57" i="2"/>
  <c r="D29" i="2"/>
  <c r="D40" i="2" s="1"/>
  <c r="R14" i="2" a="1"/>
  <c r="R14" i="2" s="1"/>
  <c r="R30" i="2" s="1"/>
  <c r="D30" i="2"/>
  <c r="R25" i="2"/>
  <c r="R35" i="2" s="1"/>
  <c r="P71" i="2" s="1"/>
  <c r="R29" i="2"/>
  <c r="R36" i="2" s="1"/>
  <c r="BB23" i="1" l="1"/>
  <c r="BB21" i="1"/>
  <c r="BB19" i="1"/>
  <c r="BB22" i="1"/>
  <c r="BB20" i="1"/>
  <c r="J5" i="1"/>
  <c r="J7" i="1"/>
  <c r="J6" i="1"/>
  <c r="D60" i="2"/>
  <c r="C64" i="2" s="1"/>
  <c r="C65" i="2" s="1"/>
  <c r="D25" i="2"/>
  <c r="D39" i="2" s="1"/>
  <c r="D36" i="2"/>
  <c r="D26" i="2"/>
  <c r="D56" i="2" l="1"/>
  <c r="C66" i="2" s="1"/>
  <c r="C67" i="2" s="1"/>
  <c r="C68" i="2"/>
  <c r="C69" i="2" s="1"/>
  <c r="D35" i="2"/>
  <c r="C70" i="2" l="1"/>
  <c r="C7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<sst xmlns="http://schemas.openxmlformats.org/spreadsheetml/2006/main" count="370" uniqueCount="70">
  <si>
    <t>Heure</t>
  </si>
  <si>
    <t>Terrain</t>
  </si>
  <si>
    <t>Equipes</t>
  </si>
  <si>
    <t>Bts</t>
  </si>
  <si>
    <t>Rang</t>
  </si>
  <si>
    <t>Pts</t>
  </si>
  <si>
    <t>J</t>
  </si>
  <si>
    <t>G</t>
  </si>
  <si>
    <t>N</t>
  </si>
  <si>
    <t>P</t>
  </si>
  <si>
    <t>B +</t>
  </si>
  <si>
    <t>B -</t>
  </si>
  <si>
    <t>Diff</t>
  </si>
  <si>
    <t>POULE  A</t>
  </si>
  <si>
    <t>CLASSEMENT  POULE  A</t>
  </si>
  <si>
    <t>CATEGORIE  1</t>
  </si>
  <si>
    <t>%</t>
  </si>
  <si>
    <t>B+</t>
  </si>
  <si>
    <t>B-</t>
  </si>
  <si>
    <t>R</t>
  </si>
  <si>
    <t>POULE  B</t>
  </si>
  <si>
    <t>POULE  C</t>
  </si>
  <si>
    <t>POULE  D</t>
  </si>
  <si>
    <t>CLASSEMENT  POULE  B</t>
  </si>
  <si>
    <t>CLASSEMENT  POULE  C</t>
  </si>
  <si>
    <t>CLASSEMENT  POULE  D</t>
  </si>
  <si>
    <t>Péna</t>
  </si>
  <si>
    <t>Buts</t>
  </si>
  <si>
    <t>TOURNOI  PRINCIPAL</t>
  </si>
  <si>
    <t>TOURNOI  COMPLEMENTAIRE</t>
  </si>
  <si>
    <t>PLACE POUR LES</t>
  </si>
  <si>
    <t>5 - 6 - 7 - 8</t>
  </si>
  <si>
    <t>PLACE  POUR  LES</t>
  </si>
  <si>
    <t>7 - 8</t>
  </si>
  <si>
    <t>15 - 16</t>
  </si>
  <si>
    <t>13 - 14 - 15 - 16</t>
  </si>
  <si>
    <t>13 - 14</t>
  </si>
  <si>
    <t>5 - 6</t>
  </si>
  <si>
    <t>1 - 2 - 3 - 4</t>
  </si>
  <si>
    <t>9 - 10 - 11 - 12</t>
  </si>
  <si>
    <t>3 - 4</t>
  </si>
  <si>
    <t>1 - 2</t>
  </si>
  <si>
    <t>11 - 12</t>
  </si>
  <si>
    <t>9 - 10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</si>
  <si>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</si>
  <si>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</si>
  <si>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</si>
  <si>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</si>
  <si>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</si>
  <si>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</si>
  <si>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</si>
  <si>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</si>
  <si>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</si>
  <si>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</si>
  <si>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</si>
  <si>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</si>
  <si>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A5</t>
  </si>
  <si>
    <t>C5</t>
  </si>
  <si>
    <t>B5</t>
  </si>
  <si>
    <t>T1</t>
  </si>
  <si>
    <t>T2</t>
  </si>
  <si>
    <t>T3</t>
  </si>
  <si>
    <t>T4</t>
  </si>
  <si>
    <t>D1</t>
  </si>
  <si>
    <t>D2</t>
  </si>
  <si>
    <t>D3</t>
  </si>
  <si>
    <t>D4</t>
  </si>
  <si>
    <t>D5</t>
  </si>
  <si>
    <t>17 - 18 - 19 - 20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</si>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</sst>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</borders>
  <cellStyleXfs count="35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27">
    <xf numFmtId="0" fontId="0" fillId="0" borderId="0" xfId="0"/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6" fontId="1" fillId="0" borderId="0" xfId="0" quotePrefix="1" applyNumberFormat="1" applyFont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 textRotation="89"/>
    </xf>
    <xf numFmtId="0" fontId="9" fillId="0" borderId="0" xfId="0" applyFont="1" applyBorder="1" applyAlignment="1">
      <alignment horizontal="center" vertical="center" textRotation="89"/>
    </xf>
    <xf numFmtId="0" fontId="9" fillId="0" borderId="10" xfId="0" applyFont="1" applyBorder="1" applyAlignment="1">
      <alignment horizontal="center" vertical="center" textRotation="89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49" fontId="10" fillId="0" borderId="6" xfId="0" applyNumberFormat="1" applyFont="1" applyBorder="1" applyAlignment="1">
      <alignment horizontal="center" vertical="center"/>
    </xf>
    <xf numFmtId="49" fontId="10" fillId="0" borderId="8" xfId="0" applyNumberFormat="1" applyFont="1" applyBorder="1" applyAlignment="1">
      <alignment horizontal="center" vertical="center"/>
    </xf>
    <xf numFmtId="49" fontId="10" fillId="0" borderId="9" xfId="0" applyNumberFormat="1" applyFont="1" applyBorder="1" applyAlignment="1">
      <alignment horizontal="center" vertical="center"/>
    </xf>
    <xf numFmtId="49" fontId="10" fillId="0" borderId="10" xfId="0" applyNumberFormat="1" applyFont="1" applyBorder="1" applyAlignment="1">
      <alignment horizontal="center" vertical="center"/>
    </xf>
    <xf numFmtId="49" fontId="10" fillId="0" borderId="1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0" fillId="3" borderId="4" xfId="0" applyFont="1" applyFill="1" applyBorder="1" applyAlignment="1">
      <alignment horizontal="left" vertical="center"/>
    </xf>
    <xf numFmtId="0" fontId="10" fillId="3" borderId="5" xfId="0" applyFont="1" applyFill="1" applyBorder="1" applyAlignment="1">
      <alignment horizontal="left" vertical="center"/>
    </xf>
    <xf numFmtId="0" fontId="10" fillId="3" borderId="3" xfId="0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right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109220</xdr:colOff>
      <xdr:row>10</xdr:row>
      <xdr:rowOff>53341</xdr:rowOff>
    </xdr:from>
    <xdr:to>
      <xdr:col>10</xdr:col>
      <xdr:colOff>31750</xdr:colOff>
      <xdr:row>14</xdr:row>
      <xdr:rowOff>137160</xdr:rowOff>
    </xdr:to>
    <xdr:pic>
      <xdr:nvPicPr>
        <xdr:cNvPr id="2" name="Image 1" descr="Sans titre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87720" y="1958341"/>
          <a:ext cx="1700530" cy="84581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gi-baz/Desktop/2022/Formule%2016%20e&#769;quip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EGORIE1-POUL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8"/>
  <sheetViews>
    <sheetView workbookViewId="0">
      <selection activeCell="B4" sqref="B4:D4"/>
    </sheetView>
  </sheetViews>
  <sheetFormatPr baseColWidth="10" defaultColWidth="10.85546875" defaultRowHeight="15" x14ac:dyDescent="0.25"/>
  <cols>
    <col min="1" max="16384" width="10.85546875" style="15"/>
  </cols>
  <sheetData>
    <row r="1" spans="1:8" x14ac:dyDescent="0.25">
      <c r="A1" s="16"/>
      <c r="B1" s="16"/>
      <c r="C1" s="16"/>
      <c r="D1" s="16"/>
      <c r="E1" s="16"/>
      <c r="F1" s="16"/>
      <c r="G1" s="16"/>
      <c r="H1" s="16"/>
    </row>
    <row r="2" spans="1:8" ht="15.75" thickBot="1" x14ac:dyDescent="0.3">
      <c r="A2" s="16"/>
      <c r="B2" s="16"/>
      <c r="C2" s="16"/>
      <c r="D2" s="16"/>
      <c r="E2" s="16"/>
      <c r="F2" s="16"/>
      <c r="G2" s="16"/>
      <c r="H2" s="16"/>
    </row>
    <row r="3" spans="1:8" ht="21" customHeight="1" thickBot="1" x14ac:dyDescent="0.3">
      <c r="A3" s="16"/>
      <c r="B3" s="61" t="s">
        <v>15</v>
      </c>
      <c r="C3" s="62"/>
      <c r="D3" s="63"/>
      <c r="E3" s="16"/>
      <c r="F3" s="16"/>
      <c r="G3" s="16"/>
      <c r="H3" s="16"/>
    </row>
    <row r="4" spans="1:8" x14ac:dyDescent="0.25">
      <c r="A4" s="16"/>
      <c r="B4" s="64" t="s">
        <v>44</v>
      </c>
      <c r="C4" s="65"/>
      <c r="D4" s="66"/>
      <c r="E4" s="16"/>
      <c r="F4" s="16"/>
      <c r="G4" s="16"/>
      <c r="H4" s="16"/>
    </row>
    <row r="5" spans="1:8" x14ac:dyDescent="0.25">
      <c r="A5" s="16"/>
      <c r="B5" s="52" t="s">
        <v>45</v>
      </c>
      <c r="C5" s="53"/>
      <c r="D5" s="54"/>
      <c r="E5" s="16"/>
      <c r="F5" s="16"/>
      <c r="G5" s="16"/>
      <c r="H5" s="16"/>
    </row>
    <row r="6" spans="1:8" x14ac:dyDescent="0.25">
      <c r="A6" s="16"/>
      <c r="B6" s="52" t="s">
        <v>46</v>
      </c>
      <c r="C6" s="53"/>
      <c r="D6" s="54"/>
      <c r="E6" s="16"/>
      <c r="F6" s="16"/>
      <c r="G6" s="16"/>
      <c r="H6" s="16"/>
    </row>
    <row r="7" spans="1:8" x14ac:dyDescent="0.25">
      <c r="A7" s="16"/>
      <c r="B7" s="55" t="s">
        <v>47</v>
      </c>
      <c r="C7" s="56"/>
      <c r="D7" s="57"/>
      <c r="E7" s="16"/>
      <c r="F7" s="16"/>
      <c r="G7" s="16"/>
      <c r="H7" s="16"/>
    </row>
    <row r="8" spans="1:8" s="22" customFormat="1" ht="15.75" thickBot="1" x14ac:dyDescent="0.3">
      <c r="A8" s="16"/>
      <c r="B8" s="46" t="s">
        <v>56</v>
      </c>
      <c r="C8" s="47"/>
      <c r="D8" s="48"/>
      <c r="E8" s="16"/>
      <c r="F8" s="16"/>
      <c r="G8" s="16"/>
      <c r="H8" s="16"/>
    </row>
    <row r="9" spans="1:8" ht="15.75" thickBot="1" x14ac:dyDescent="0.3">
      <c r="A9" s="16"/>
      <c r="B9" s="16"/>
      <c r="C9" s="16"/>
      <c r="D9" s="16"/>
      <c r="E9" s="16"/>
      <c r="F9" s="16"/>
      <c r="G9" s="16"/>
      <c r="H9" s="16"/>
    </row>
    <row r="10" spans="1:8" ht="21" customHeight="1" thickBot="1" x14ac:dyDescent="0.3">
      <c r="A10" s="16"/>
      <c r="B10" s="61" t="s">
        <v>15</v>
      </c>
      <c r="C10" s="62"/>
      <c r="D10" s="63"/>
      <c r="E10" s="16"/>
      <c r="F10" s="16"/>
      <c r="G10" s="16"/>
      <c r="H10" s="16"/>
    </row>
    <row r="11" spans="1:8" x14ac:dyDescent="0.25">
      <c r="A11" s="16"/>
      <c r="B11" s="64" t="s">
        <v>48</v>
      </c>
      <c r="C11" s="65"/>
      <c r="D11" s="66"/>
      <c r="E11" s="16"/>
      <c r="F11" s="16"/>
      <c r="G11" s="16"/>
      <c r="H11" s="16"/>
    </row>
    <row r="12" spans="1:8" x14ac:dyDescent="0.25">
      <c r="A12" s="16"/>
      <c r="B12" s="52" t="s">
        <v>49</v>
      </c>
      <c r="C12" s="53"/>
      <c r="D12" s="54"/>
      <c r="E12" s="16"/>
      <c r="F12" s="16"/>
      <c r="G12" s="16"/>
      <c r="H12" s="16"/>
    </row>
    <row r="13" spans="1:8" x14ac:dyDescent="0.25">
      <c r="A13" s="16"/>
      <c r="B13" s="52" t="s">
        <v>50</v>
      </c>
      <c r="C13" s="53"/>
      <c r="D13" s="54"/>
      <c r="E13" s="16"/>
      <c r="F13" s="16"/>
      <c r="G13" s="16"/>
      <c r="H13" s="16"/>
    </row>
    <row r="14" spans="1:8" x14ac:dyDescent="0.25">
      <c r="A14" s="16"/>
      <c r="B14" s="55" t="s">
        <v>51</v>
      </c>
      <c r="C14" s="56"/>
      <c r="D14" s="57"/>
      <c r="E14" s="16"/>
      <c r="F14" s="16"/>
      <c r="G14" s="16"/>
      <c r="H14" s="16"/>
    </row>
    <row r="15" spans="1:8" s="22" customFormat="1" ht="15.75" thickBot="1" x14ac:dyDescent="0.3">
      <c r="A15" s="16"/>
      <c r="B15" s="46" t="s">
        <v>58</v>
      </c>
      <c r="C15" s="47"/>
      <c r="D15" s="48"/>
      <c r="E15" s="16"/>
      <c r="F15" s="16"/>
      <c r="G15" s="16"/>
      <c r="H15" s="16"/>
    </row>
    <row r="16" spans="1:8" ht="15.75" thickBot="1" x14ac:dyDescent="0.3">
      <c r="A16" s="16"/>
      <c r="B16" s="16"/>
      <c r="C16" s="16"/>
      <c r="D16" s="16"/>
      <c r="E16" s="16"/>
      <c r="F16" s="16"/>
      <c r="G16" s="16"/>
      <c r="H16" s="16"/>
    </row>
    <row r="17" spans="1:8" ht="21" customHeight="1" thickBot="1" x14ac:dyDescent="0.3">
      <c r="A17" s="16"/>
      <c r="B17" s="61" t="s">
        <v>15</v>
      </c>
      <c r="C17" s="62"/>
      <c r="D17" s="63"/>
      <c r="E17" s="16"/>
      <c r="F17" s="16"/>
      <c r="G17" s="16"/>
      <c r="H17" s="16"/>
    </row>
    <row r="18" spans="1:8" x14ac:dyDescent="0.25">
      <c r="A18" s="16"/>
      <c r="B18" s="64" t="s">
        <v>52</v>
      </c>
      <c r="C18" s="65"/>
      <c r="D18" s="66"/>
      <c r="E18" s="16"/>
      <c r="F18" s="16"/>
      <c r="G18" s="16"/>
      <c r="H18" s="16"/>
    </row>
    <row r="19" spans="1:8" x14ac:dyDescent="0.25">
      <c r="A19" s="16"/>
      <c r="B19" s="52" t="s">
        <v>53</v>
      </c>
      <c r="C19" s="53"/>
      <c r="D19" s="54"/>
      <c r="E19" s="16"/>
      <c r="F19" s="16"/>
      <c r="G19" s="16"/>
      <c r="H19" s="16"/>
    </row>
    <row r="20" spans="1:8" x14ac:dyDescent="0.25">
      <c r="A20" s="16"/>
      <c r="B20" s="52" t="s">
        <v>54</v>
      </c>
      <c r="C20" s="53"/>
      <c r="D20" s="54"/>
      <c r="E20" s="16"/>
      <c r="F20" s="16"/>
      <c r="G20" s="16"/>
      <c r="H20" s="16"/>
    </row>
    <row r="21" spans="1:8" x14ac:dyDescent="0.25">
      <c r="A21" s="16"/>
      <c r="B21" s="58" t="s">
        <v>55</v>
      </c>
      <c r="C21" s="59"/>
      <c r="D21" s="60"/>
      <c r="E21" s="16"/>
      <c r="F21" s="16"/>
      <c r="G21" s="16"/>
      <c r="H21" s="16"/>
    </row>
    <row r="22" spans="1:8" s="22" customFormat="1" ht="15.75" thickBot="1" x14ac:dyDescent="0.3">
      <c r="A22" s="16"/>
      <c r="B22" s="49" t="s">
        <v>57</v>
      </c>
      <c r="C22" s="50"/>
      <c r="D22" s="51"/>
      <c r="E22" s="16"/>
      <c r="F22" s="16"/>
      <c r="G22" s="16"/>
      <c r="H22" s="16"/>
    </row>
    <row r="23" spans="1:8" ht="15.75" thickBot="1" x14ac:dyDescent="0.3">
      <c r="A23" s="16"/>
      <c r="B23" s="16"/>
      <c r="C23" s="16"/>
      <c r="D23" s="16"/>
      <c r="E23" s="16"/>
      <c r="F23" s="16"/>
      <c r="G23" s="16"/>
      <c r="H23" s="16"/>
    </row>
    <row r="24" spans="1:8" ht="21" customHeight="1" thickBot="1" x14ac:dyDescent="0.3">
      <c r="A24" s="16"/>
      <c r="B24" s="61" t="s">
        <v>15</v>
      </c>
      <c r="C24" s="62"/>
      <c r="D24" s="63"/>
      <c r="E24" s="16"/>
      <c r="F24" s="16"/>
      <c r="G24" s="16"/>
      <c r="H24" s="16"/>
    </row>
    <row r="25" spans="1:8" x14ac:dyDescent="0.25">
      <c r="A25" s="16"/>
      <c r="B25" s="64" t="s">
        <v>63</v>
      </c>
      <c r="C25" s="65"/>
      <c r="D25" s="66"/>
      <c r="E25" s="16"/>
      <c r="F25" s="16"/>
      <c r="G25" s="16"/>
      <c r="H25" s="16"/>
    </row>
    <row r="26" spans="1:8" x14ac:dyDescent="0.25">
      <c r="A26" s="16"/>
      <c r="B26" s="52" t="s">
        <v>64</v>
      </c>
      <c r="C26" s="53"/>
      <c r="D26" s="54"/>
      <c r="E26" s="16"/>
      <c r="F26" s="16"/>
      <c r="G26" s="16"/>
      <c r="H26" s="16"/>
    </row>
    <row r="27" spans="1:8" x14ac:dyDescent="0.25">
      <c r="A27" s="16"/>
      <c r="B27" s="52" t="s">
        <v>65</v>
      </c>
      <c r="C27" s="53"/>
      <c r="D27" s="54"/>
      <c r="E27" s="16"/>
      <c r="F27" s="16"/>
      <c r="G27" s="16"/>
      <c r="H27" s="16"/>
    </row>
    <row r="28" spans="1:8" x14ac:dyDescent="0.25">
      <c r="A28" s="16"/>
      <c r="B28" s="55" t="s">
        <v>66</v>
      </c>
      <c r="C28" s="56"/>
      <c r="D28" s="57"/>
      <c r="E28" s="16"/>
      <c r="F28" s="16"/>
      <c r="G28" s="16"/>
      <c r="H28" s="16"/>
    </row>
    <row r="29" spans="1:8" s="22" customFormat="1" ht="15.75" thickBot="1" x14ac:dyDescent="0.3">
      <c r="A29" s="16"/>
      <c r="B29" s="46" t="s">
        <v>67</v>
      </c>
      <c r="C29" s="47"/>
      <c r="D29" s="48"/>
      <c r="E29" s="16"/>
      <c r="F29" s="16"/>
      <c r="G29" s="16"/>
      <c r="H29" s="16"/>
    </row>
    <row r="30" spans="1:8" x14ac:dyDescent="0.25">
      <c r="A30" s="16"/>
      <c r="B30" s="16"/>
      <c r="C30" s="16"/>
      <c r="D30" s="16"/>
      <c r="E30" s="16"/>
      <c r="F30" s="16"/>
      <c r="G30" s="16"/>
      <c r="H30" s="16"/>
    </row>
    <row r="31" spans="1:8" x14ac:dyDescent="0.25">
      <c r="A31" s="16"/>
      <c r="B31" s="16"/>
      <c r="C31" s="16"/>
      <c r="D31" s="16"/>
      <c r="E31" s="16"/>
      <c r="F31" s="16"/>
      <c r="G31" s="16"/>
      <c r="H31" s="16"/>
    </row>
    <row r="32" spans="1:8" x14ac:dyDescent="0.25">
      <c r="A32" s="16"/>
      <c r="B32" s="16"/>
      <c r="C32" s="16"/>
      <c r="D32" s="16"/>
      <c r="E32" s="16"/>
      <c r="F32" s="16"/>
      <c r="G32" s="16"/>
      <c r="H32" s="16"/>
    </row>
    <row r="33" spans="1:8" x14ac:dyDescent="0.25">
      <c r="A33" s="16"/>
      <c r="B33" s="16"/>
      <c r="C33" s="16"/>
      <c r="D33" s="16"/>
      <c r="E33" s="16"/>
      <c r="F33" s="16"/>
      <c r="G33" s="16"/>
      <c r="H33" s="16"/>
    </row>
    <row r="34" spans="1:8" x14ac:dyDescent="0.25">
      <c r="A34" s="16"/>
      <c r="B34" s="16"/>
      <c r="C34" s="16"/>
      <c r="D34" s="16"/>
      <c r="E34" s="16"/>
      <c r="F34" s="16"/>
      <c r="G34" s="16"/>
      <c r="H34" s="16"/>
    </row>
    <row r="35" spans="1:8" x14ac:dyDescent="0.25">
      <c r="A35" s="16"/>
      <c r="B35" s="16"/>
      <c r="C35" s="16"/>
      <c r="D35" s="16"/>
      <c r="E35" s="16"/>
      <c r="F35" s="16"/>
      <c r="G35" s="16"/>
      <c r="H35" s="16"/>
    </row>
    <row r="36" spans="1:8" x14ac:dyDescent="0.25">
      <c r="A36" s="16"/>
      <c r="B36" s="16"/>
      <c r="C36" s="16"/>
      <c r="D36" s="16"/>
      <c r="E36" s="16"/>
      <c r="F36" s="16"/>
      <c r="G36" s="16"/>
      <c r="H36" s="16"/>
    </row>
    <row r="37" spans="1:8" x14ac:dyDescent="0.25">
      <c r="A37" s="16"/>
      <c r="B37" s="16"/>
      <c r="C37" s="16"/>
      <c r="D37" s="16"/>
      <c r="E37" s="16"/>
      <c r="F37" s="16"/>
      <c r="G37" s="16"/>
      <c r="H37" s="16"/>
    </row>
    <row r="38" spans="1:8" x14ac:dyDescent="0.25">
      <c r="A38" s="16"/>
      <c r="B38" s="16"/>
      <c r="C38" s="16"/>
      <c r="D38" s="16"/>
      <c r="E38" s="16"/>
      <c r="F38" s="16"/>
      <c r="G38" s="16"/>
      <c r="H38" s="16"/>
    </row>
  </sheetData>
  <mergeCells count="24">
    <mergeCell ref="B13:D13"/>
    <mergeCell ref="B14:D14"/>
    <mergeCell ref="B17:D17"/>
    <mergeCell ref="B3:D3"/>
    <mergeCell ref="B4:D4"/>
    <mergeCell ref="B5:D5"/>
    <mergeCell ref="B6:D6"/>
    <mergeCell ref="B7:D7"/>
    <mergeCell ref="B29:D29"/>
    <mergeCell ref="B22:D22"/>
    <mergeCell ref="B15:D15"/>
    <mergeCell ref="B8:D8"/>
    <mergeCell ref="B27:D27"/>
    <mergeCell ref="B28:D28"/>
    <mergeCell ref="B19:D19"/>
    <mergeCell ref="B20:D20"/>
    <mergeCell ref="B21:D21"/>
    <mergeCell ref="B24:D24"/>
    <mergeCell ref="B25:D25"/>
    <mergeCell ref="B26:D26"/>
    <mergeCell ref="B18:D18"/>
    <mergeCell ref="B10:D10"/>
    <mergeCell ref="B11:D11"/>
    <mergeCell ref="B12:D12"/>
  </mergeCells>
  <phoneticPr fontId="14" type="noConversion"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 tint="-0.249977111117893"/>
  </sheetPr>
  <dimension ref="A1:BB58"/>
  <sheetViews>
    <sheetView tabSelected="1" topLeftCell="B31" zoomScaleNormal="100" workbookViewId="0">
      <selection activeCell="L62" sqref="L62"/>
    </sheetView>
  </sheetViews>
  <sheetFormatPr baseColWidth="10" defaultColWidth="5.85546875" defaultRowHeight="12.95" customHeight="1" x14ac:dyDescent="0.25"/>
  <cols>
    <col min="1" max="2" width="10.28515625" style="3" customWidth="1"/>
    <col min="3" max="3" width="26.28515625" style="3" customWidth="1"/>
    <col min="4" max="5" width="5.85546875" style="3"/>
    <col min="6" max="6" width="26.28515625" style="3" customWidth="1"/>
    <col min="7" max="8" width="5.85546875" style="3"/>
    <col min="9" max="9" width="28.42578125" style="3" customWidth="1"/>
    <col min="10" max="18" width="5.85546875" style="3"/>
    <col min="19" max="26" width="5.85546875" style="3" customWidth="1"/>
    <col min="27" max="27" width="7.28515625" style="3" customWidth="1"/>
    <col min="28" max="35" width="5.85546875" style="3" customWidth="1"/>
    <col min="36" max="36" width="14.7109375" style="3" customWidth="1"/>
    <col min="37" max="37" width="11.42578125" style="3" customWidth="1"/>
    <col min="38" max="51" width="5.85546875" style="3" customWidth="1"/>
    <col min="52" max="52" width="32.42578125" style="3" customWidth="1"/>
    <col min="53" max="53" width="13.140625" style="3" customWidth="1"/>
    <col min="54" max="54" width="12.85546875" style="3" customWidth="1"/>
    <col min="55" max="16384" width="5.85546875" style="3"/>
  </cols>
  <sheetData>
    <row r="1" spans="1:54" ht="12" customHeight="1" x14ac:dyDescent="0.25">
      <c r="A1" s="70" t="s">
        <v>15</v>
      </c>
      <c r="B1" s="71"/>
      <c r="C1" s="71"/>
      <c r="D1" s="71" t="s">
        <v>13</v>
      </c>
      <c r="E1" s="71"/>
      <c r="F1" s="71"/>
      <c r="G1" s="67" t="s">
        <v>13</v>
      </c>
      <c r="H1" s="67"/>
      <c r="I1" s="71" t="s">
        <v>14</v>
      </c>
      <c r="J1" s="71"/>
      <c r="K1" s="71"/>
      <c r="L1" s="71"/>
      <c r="M1" s="71"/>
      <c r="N1" s="71"/>
      <c r="O1" s="71"/>
      <c r="P1" s="71"/>
      <c r="Q1" s="71"/>
      <c r="R1" s="76"/>
      <c r="U1" s="75" t="s">
        <v>14</v>
      </c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5"/>
    </row>
    <row r="2" spans="1:54" ht="12.95" customHeight="1" x14ac:dyDescent="0.25">
      <c r="A2" s="72"/>
      <c r="B2" s="73"/>
      <c r="C2" s="73"/>
      <c r="D2" s="73"/>
      <c r="E2" s="73"/>
      <c r="F2" s="73"/>
      <c r="G2" s="68"/>
      <c r="H2" s="68"/>
      <c r="I2" s="73"/>
      <c r="J2" s="73"/>
      <c r="K2" s="73"/>
      <c r="L2" s="73"/>
      <c r="M2" s="73"/>
      <c r="N2" s="73"/>
      <c r="O2" s="73"/>
      <c r="P2" s="73"/>
      <c r="Q2" s="73"/>
      <c r="R2" s="77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75"/>
      <c r="AI2" s="75"/>
    </row>
    <row r="3" spans="1:54" ht="12.95" customHeight="1" x14ac:dyDescent="0.25">
      <c r="A3" s="34" t="s">
        <v>0</v>
      </c>
      <c r="B3" s="35" t="s">
        <v>1</v>
      </c>
      <c r="C3" s="35" t="s">
        <v>2</v>
      </c>
      <c r="D3" s="35" t="s">
        <v>3</v>
      </c>
      <c r="E3" s="35" t="s">
        <v>3</v>
      </c>
      <c r="F3" s="35" t="s">
        <v>2</v>
      </c>
      <c r="G3" s="68"/>
      <c r="H3" s="68"/>
      <c r="I3" s="35" t="s">
        <v>2</v>
      </c>
      <c r="J3" s="35" t="s">
        <v>4</v>
      </c>
      <c r="K3" s="35" t="s">
        <v>5</v>
      </c>
      <c r="L3" s="35" t="s">
        <v>6</v>
      </c>
      <c r="M3" s="35" t="s">
        <v>7</v>
      </c>
      <c r="N3" s="35" t="s">
        <v>8</v>
      </c>
      <c r="O3" s="35" t="s">
        <v>9</v>
      </c>
      <c r="P3" s="35" t="s">
        <v>10</v>
      </c>
      <c r="Q3" s="35" t="s">
        <v>11</v>
      </c>
      <c r="R3" s="36" t="s">
        <v>12</v>
      </c>
      <c r="T3" s="3" t="s">
        <v>4</v>
      </c>
      <c r="U3" s="74" t="s">
        <v>2</v>
      </c>
      <c r="V3" s="74"/>
      <c r="W3" s="74"/>
      <c r="X3" s="74"/>
      <c r="Y3" s="74"/>
      <c r="Z3" s="74"/>
      <c r="AA3" s="4" t="s">
        <v>4</v>
      </c>
      <c r="AB3" s="4" t="s">
        <v>5</v>
      </c>
      <c r="AC3" s="4" t="s">
        <v>6</v>
      </c>
      <c r="AD3" s="4" t="s">
        <v>7</v>
      </c>
      <c r="AE3" s="4" t="s">
        <v>8</v>
      </c>
      <c r="AF3" s="4" t="s">
        <v>9</v>
      </c>
      <c r="AG3" s="4" t="s">
        <v>10</v>
      </c>
      <c r="AH3" s="4" t="s">
        <v>11</v>
      </c>
      <c r="AI3" s="4" t="s">
        <v>12</v>
      </c>
      <c r="AJ3" s="3" t="s">
        <v>16</v>
      </c>
      <c r="AK3" s="3" t="s">
        <v>16</v>
      </c>
      <c r="AL3" s="3" t="s">
        <v>5</v>
      </c>
      <c r="AM3" s="3" t="s">
        <v>5</v>
      </c>
      <c r="AN3" s="3" t="s">
        <v>6</v>
      </c>
      <c r="AO3" s="3" t="s">
        <v>6</v>
      </c>
      <c r="AP3" s="3" t="s">
        <v>7</v>
      </c>
      <c r="AQ3" s="3" t="s">
        <v>7</v>
      </c>
      <c r="AR3" s="3" t="s">
        <v>8</v>
      </c>
      <c r="AS3" s="3" t="s">
        <v>8</v>
      </c>
      <c r="AT3" s="3" t="s">
        <v>9</v>
      </c>
      <c r="AU3" s="3" t="s">
        <v>9</v>
      </c>
      <c r="AV3" s="3" t="s">
        <v>17</v>
      </c>
      <c r="AW3" s="3" t="s">
        <v>17</v>
      </c>
      <c r="AX3" s="3" t="s">
        <v>18</v>
      </c>
      <c r="AY3" s="3" t="s">
        <v>18</v>
      </c>
      <c r="AZ3" s="3" t="s">
        <v>2</v>
      </c>
      <c r="BA3" s="3" t="s">
        <v>16</v>
      </c>
      <c r="BB3" s="22" t="s">
        <v>69</v>
      </c>
    </row>
    <row r="4" spans="1:54" ht="12.95" customHeight="1" x14ac:dyDescent="0.25">
      <c r="A4" s="23">
        <v>1</v>
      </c>
      <c r="B4" s="24" t="s">
        <v>59</v>
      </c>
      <c r="C4" s="13" t="str">
        <f>U4</f>
        <v>A1</v>
      </c>
      <c r="D4" s="37">
        <v>1</v>
      </c>
      <c r="E4" s="37">
        <v>0</v>
      </c>
      <c r="F4" s="13" t="str">
        <f>U5</f>
        <v>A2</v>
      </c>
      <c r="G4" s="68"/>
      <c r="H4" s="68"/>
      <c r="I4" s="13" t="str">
        <f>VLOOKUP(S4,T4:Z8,2,0)</f>
        <v>A4</v>
      </c>
      <c r="J4" s="14">
        <f>IF(BA4=BA3,BB3,BB4)</f>
        <v>1</v>
      </c>
      <c r="K4" s="38">
        <f>VLOOKUP(I4,U4:AI8,8,0)</f>
        <v>3</v>
      </c>
      <c r="L4" s="24">
        <f>VLOOKUP(I4,U4:AI8,9,0)</f>
        <v>1</v>
      </c>
      <c r="M4" s="24">
        <f>VLOOKUP(I4,U4:AI8,10,0)</f>
        <v>1</v>
      </c>
      <c r="N4" s="24">
        <f>VLOOKUP(I4,U4:AI8,11,0)</f>
        <v>0</v>
      </c>
      <c r="O4" s="24">
        <f>VLOOKUP(I4,U4:AI8,12,0)</f>
        <v>0</v>
      </c>
      <c r="P4" s="24">
        <f>VLOOKUP(I4,U4:AI8,13,0)</f>
        <v>1</v>
      </c>
      <c r="Q4" s="24">
        <f>VLOOKUP(I4,U4:AI8,14,0)</f>
        <v>0</v>
      </c>
      <c r="R4" s="25">
        <f>VLOOKUP(I4,U4:AI8,15,0)</f>
        <v>1</v>
      </c>
      <c r="S4" s="3">
        <v>1</v>
      </c>
      <c r="T4" s="3">
        <f>AA4</f>
        <v>2</v>
      </c>
      <c r="U4" s="74" t="str">
        <f>EQUIPES!B4</f>
        <v>A1</v>
      </c>
      <c r="V4" s="74"/>
      <c r="W4" s="74"/>
      <c r="X4" s="74"/>
      <c r="Y4" s="74"/>
      <c r="Z4" s="74"/>
      <c r="AA4" s="4">
        <f>RANK(AK4,AK4:AK8)</f>
        <v>2</v>
      </c>
      <c r="AB4" s="4">
        <f>SUMPRODUCT((C4:C9=U4)*(AL4:AL9))+SUMPRODUCT((F4:F9=U4)*(AM4:AM9))</f>
        <v>3</v>
      </c>
      <c r="AC4" s="4">
        <f>SUMPRODUCT((C4:C9=U4)*(AN4:AN9))+SUMPRODUCT((F4:F9=U4)*(AO4:AO9))</f>
        <v>2</v>
      </c>
      <c r="AD4" s="4">
        <f>SUMPRODUCT((C4:C9=U4)*(AP4:AP9))+SUMPRODUCT((F4:F9=U4)*(AQ4:AQ9))</f>
        <v>1</v>
      </c>
      <c r="AE4" s="4">
        <f>SUMPRODUCT((C4:C9=U4)*(AR4:AR9))+SUMPRODUCT((F4:F9=U4)*(AS4:AS9))</f>
        <v>0</v>
      </c>
      <c r="AF4" s="4">
        <f>SUMPRODUCT((C4:C9=U4)*(AT4:AT9))+SUMPRODUCT((F4:F9=U4)*(AU4:AU9))</f>
        <v>1</v>
      </c>
      <c r="AG4" s="4">
        <f>SUMPRODUCT((C4:C9=U4)*(AV4:AV9))+SUMPRODUCT((F4:F9=U4)*(AW4:AW9))</f>
        <v>1</v>
      </c>
      <c r="AH4" s="4">
        <f>SUMPRODUCT((C4:C9=U4)*(AX4:AX9))+SUMPRODUCT((F4:F9=U4)*(AY4:AY9))</f>
        <v>1</v>
      </c>
      <c r="AI4" s="4">
        <f>AG4-AH4</f>
        <v>0</v>
      </c>
      <c r="AJ4" s="3">
        <f>SUM(AB4*1000+(AI4)/10+(AG4)/100)</f>
        <v>3000.01</v>
      </c>
      <c r="AK4" s="3">
        <f>AJ4+0.00004</f>
        <v>3000.0100400000001</v>
      </c>
      <c r="AL4" s="3">
        <f t="shared" ref="AL4:AL8" si="0">IF(D4="",0,IF(D4&gt;E4,3,IF(D4=E4,1,IF(D4&lt;E4,0))))</f>
        <v>3</v>
      </c>
      <c r="AM4" s="3">
        <f t="shared" ref="AM4:AM8" si="1">IF(E4="",0,IF(E4&gt;D4,3,IF(E4=D4,1,IF(E4&lt;D4,0))))</f>
        <v>0</v>
      </c>
      <c r="AN4" s="3">
        <f t="shared" ref="AN4:AO8" si="2">IF(D4="",0,1)</f>
        <v>1</v>
      </c>
      <c r="AO4" s="3">
        <f t="shared" si="2"/>
        <v>1</v>
      </c>
      <c r="AP4" s="3">
        <f t="shared" ref="AP4:AP8" si="3">IF(D4&lt;&gt;"",IF(D4&gt;E4,1))</f>
        <v>1</v>
      </c>
      <c r="AQ4" s="3" t="b">
        <f t="shared" ref="AQ4:AQ8" si="4">IF(E4&lt;&gt;"",IF(E4&gt;D4,1))</f>
        <v>0</v>
      </c>
      <c r="AR4" s="3" t="b">
        <f t="shared" ref="AR4:AR8" si="5">IF(D4&lt;&gt;"",IF(D4=E4,1))</f>
        <v>0</v>
      </c>
      <c r="AS4" s="3" t="b">
        <f t="shared" ref="AS4:AS8" si="6">IF(E4&lt;&gt;"",IF(E4=D4,1))</f>
        <v>0</v>
      </c>
      <c r="AT4" s="3" t="b">
        <f t="shared" ref="AT4:AT8" si="7">IF(D4&lt;&gt;"",IF(D4&lt;E4,1))</f>
        <v>0</v>
      </c>
      <c r="AU4" s="3">
        <f t="shared" ref="AU4:AU8" si="8">IF(E4&lt;&gt;"",IF(E4&lt;D4,1))</f>
        <v>1</v>
      </c>
      <c r="AV4" s="3">
        <f t="shared" ref="AV4:AW8" si="9">D4</f>
        <v>1</v>
      </c>
      <c r="AW4" s="3">
        <f t="shared" si="9"/>
        <v>0</v>
      </c>
      <c r="AX4" s="3">
        <f t="shared" ref="AX4:AX8" si="10">E4</f>
        <v>0</v>
      </c>
      <c r="AY4" s="3">
        <f t="shared" ref="AY4:AY8" si="11">D4</f>
        <v>1</v>
      </c>
      <c r="AZ4" s="3" t="str">
        <f>VLOOKUP(S4,T4:Z8,2,0)</f>
        <v>A4</v>
      </c>
      <c r="BA4" s="3">
        <f>VLOOKUP(AZ4,U4:AI8,8,0)</f>
        <v>3</v>
      </c>
      <c r="BB4" s="3">
        <f>RANK(BA4,BA4:BA8)</f>
        <v>1</v>
      </c>
    </row>
    <row r="5" spans="1:54" ht="12.95" customHeight="1" x14ac:dyDescent="0.25">
      <c r="A5" s="23">
        <f>A4</f>
        <v>1</v>
      </c>
      <c r="B5" s="24" t="str">
        <f>B4</f>
        <v>T1</v>
      </c>
      <c r="C5" s="13" t="str">
        <f>U6</f>
        <v>A3</v>
      </c>
      <c r="D5" s="37"/>
      <c r="E5" s="37"/>
      <c r="F5" s="13" t="str">
        <f>U7</f>
        <v>A4</v>
      </c>
      <c r="G5" s="68"/>
      <c r="H5" s="68"/>
      <c r="I5" s="13" t="str">
        <f>VLOOKUP(S5,T4:Z8,2,0)</f>
        <v>A1</v>
      </c>
      <c r="J5" s="14">
        <f>IF(BA5=BA4,BB4,BB5)</f>
        <v>1</v>
      </c>
      <c r="K5" s="38">
        <f>VLOOKUP(I5,U4:AI8,8,0)</f>
        <v>3</v>
      </c>
      <c r="L5" s="24">
        <f>VLOOKUP(I5,U4:AI8,9,0)</f>
        <v>2</v>
      </c>
      <c r="M5" s="24">
        <f>VLOOKUP(I5,U4:AI8,10,0)</f>
        <v>1</v>
      </c>
      <c r="N5" s="24">
        <f>VLOOKUP(I5,U4:AI8,11,0)</f>
        <v>0</v>
      </c>
      <c r="O5" s="24">
        <f>VLOOKUP(I5,U4:AI8,12,0)</f>
        <v>1</v>
      </c>
      <c r="P5" s="24">
        <f>VLOOKUP(I5,U4:AI8,13,0)</f>
        <v>1</v>
      </c>
      <c r="Q5" s="24">
        <f>VLOOKUP(I5,U4:AI8,14,0)</f>
        <v>1</v>
      </c>
      <c r="R5" s="25">
        <f>VLOOKUP(I5,U4:AI8,15,0)</f>
        <v>0</v>
      </c>
      <c r="S5" s="3">
        <v>2</v>
      </c>
      <c r="T5" s="3">
        <f t="shared" ref="T5:T7" si="12">AA5</f>
        <v>5</v>
      </c>
      <c r="U5" s="74" t="str">
        <f>EQUIPES!B5</f>
        <v>A2</v>
      </c>
      <c r="V5" s="74"/>
      <c r="W5" s="74"/>
      <c r="X5" s="74"/>
      <c r="Y5" s="74"/>
      <c r="Z5" s="74"/>
      <c r="AA5" s="4">
        <f>RANK(AK5,AK4:AK8)</f>
        <v>5</v>
      </c>
      <c r="AB5" s="4">
        <f>SUMPRODUCT((C4:C9=U5)*(AL4:AL9))+SUMPRODUCT((F4:F9=U5)*(AM4:AM9))</f>
        <v>0</v>
      </c>
      <c r="AC5" s="4">
        <f>SUMPRODUCT((C4:C9=U5)*(AN4:AN9))+SUMPRODUCT((F4:F9=U5)*(AO4:AO9))</f>
        <v>1</v>
      </c>
      <c r="AD5" s="4">
        <f>SUMPRODUCT((C4:C9=U5)*(AP4:AP9))+SUMPRODUCT((F4:F9=U5)*(AQ4:AQ9))</f>
        <v>0</v>
      </c>
      <c r="AE5" s="4">
        <f>SUMPRODUCT((C4:C9=U5)*(AR4:AR9))+SUMPRODUCT((F4:F9=U5)*(AS4:AS9))</f>
        <v>0</v>
      </c>
      <c r="AF5" s="4">
        <f>SUMPRODUCT((C4:C9=U5)*(AT4:AT9))+SUMPRODUCT((F4:F9=U5)*(AU4:AU9))</f>
        <v>1</v>
      </c>
      <c r="AG5" s="4">
        <f>SUMPRODUCT((C4:C9=U5)*(AV4:AV9))+SUMPRODUCT((F4:F9=U5)*(AW4:AW9))</f>
        <v>0</v>
      </c>
      <c r="AH5" s="4">
        <f>SUMPRODUCT((C4:C9=U5)*(AX4:AX9))+SUMPRODUCT((F4:F9=U5)*(AY4:AY9))</f>
        <v>1</v>
      </c>
      <c r="AI5" s="4">
        <f t="shared" ref="AI5:AI7" si="13">AG5-AH5</f>
        <v>-1</v>
      </c>
      <c r="AJ5" s="3">
        <f t="shared" ref="AJ5:AJ7" si="14">SUM(AB5*1000+(AI5)/10+(AG5)/100)</f>
        <v>-0.1</v>
      </c>
      <c r="AK5" s="3">
        <f>AJ5+0.00003</f>
        <v>-9.9970000000000003E-2</v>
      </c>
      <c r="AL5" s="3">
        <f t="shared" si="0"/>
        <v>0</v>
      </c>
      <c r="AM5" s="3">
        <f t="shared" si="1"/>
        <v>0</v>
      </c>
      <c r="AN5" s="3">
        <f t="shared" si="2"/>
        <v>0</v>
      </c>
      <c r="AO5" s="3">
        <f t="shared" si="2"/>
        <v>0</v>
      </c>
      <c r="AP5" s="3" t="b">
        <f t="shared" si="3"/>
        <v>0</v>
      </c>
      <c r="AQ5" s="3" t="b">
        <f t="shared" si="4"/>
        <v>0</v>
      </c>
      <c r="AR5" s="3" t="b">
        <f t="shared" si="5"/>
        <v>0</v>
      </c>
      <c r="AS5" s="3" t="b">
        <f t="shared" si="6"/>
        <v>0</v>
      </c>
      <c r="AT5" s="3" t="b">
        <f t="shared" si="7"/>
        <v>0</v>
      </c>
      <c r="AU5" s="3" t="b">
        <f t="shared" si="8"/>
        <v>0</v>
      </c>
      <c r="AV5" s="3">
        <f t="shared" si="9"/>
        <v>0</v>
      </c>
      <c r="AW5" s="3">
        <f t="shared" si="9"/>
        <v>0</v>
      </c>
      <c r="AX5" s="3">
        <f t="shared" si="10"/>
        <v>0</v>
      </c>
      <c r="AY5" s="3">
        <f t="shared" si="11"/>
        <v>0</v>
      </c>
      <c r="AZ5" s="3" t="str">
        <f>VLOOKUP(S5,T4:Z8,2,0)</f>
        <v>A1</v>
      </c>
      <c r="BA5" s="3">
        <f>VLOOKUP(AZ5,U4:AI8,8,0)</f>
        <v>3</v>
      </c>
      <c r="BB5" s="3">
        <f>RANK(BA5,BA4:BA8)</f>
        <v>1</v>
      </c>
    </row>
    <row r="6" spans="1:54" ht="12.95" customHeight="1" x14ac:dyDescent="0.25">
      <c r="A6" s="23">
        <v>3</v>
      </c>
      <c r="B6" s="24" t="s">
        <v>60</v>
      </c>
      <c r="C6" s="13" t="str">
        <f>U8</f>
        <v>A5</v>
      </c>
      <c r="D6" s="37">
        <v>1</v>
      </c>
      <c r="E6" s="37">
        <v>0</v>
      </c>
      <c r="F6" s="13" t="str">
        <f>U4</f>
        <v>A1</v>
      </c>
      <c r="G6" s="68"/>
      <c r="H6" s="68"/>
      <c r="I6" s="13" t="str">
        <f>VLOOKUP(S6,T4:Z8,2,0)</f>
        <v>A5</v>
      </c>
      <c r="J6" s="14">
        <f t="shared" ref="J6:J7" si="15">IF(BA6=BA5,BB5,BB6)</f>
        <v>1</v>
      </c>
      <c r="K6" s="38">
        <f>VLOOKUP(I6,U4:AI8,8,0)</f>
        <v>3</v>
      </c>
      <c r="L6" s="24">
        <f>VLOOKUP(I6,U4:AI8,9,0)</f>
        <v>2</v>
      </c>
      <c r="M6" s="24">
        <f>VLOOKUP(I6,U4:AI8,10,0)</f>
        <v>1</v>
      </c>
      <c r="N6" s="24">
        <f>VLOOKUP(I6,U4:AI8,11,0)</f>
        <v>0</v>
      </c>
      <c r="O6" s="24">
        <f>VLOOKUP(I6,U4:AI8,12,0)</f>
        <v>1</v>
      </c>
      <c r="P6" s="24">
        <f>VLOOKUP(I6,U4:AI8,13,0)</f>
        <v>1</v>
      </c>
      <c r="Q6" s="24">
        <f>VLOOKUP(I6,U4:AI8,14,0)</f>
        <v>1</v>
      </c>
      <c r="R6" s="25">
        <f>VLOOKUP(I6,U4:AI8,15,0)</f>
        <v>0</v>
      </c>
      <c r="S6" s="3">
        <v>3</v>
      </c>
      <c r="T6" s="3">
        <f t="shared" si="12"/>
        <v>4</v>
      </c>
      <c r="U6" s="74" t="str">
        <f>EQUIPES!B6</f>
        <v>A3</v>
      </c>
      <c r="V6" s="74"/>
      <c r="W6" s="74"/>
      <c r="X6" s="74"/>
      <c r="Y6" s="74"/>
      <c r="Z6" s="74"/>
      <c r="AA6" s="4">
        <f>RANK(AK6,AK4:AK8)</f>
        <v>4</v>
      </c>
      <c r="AB6" s="4">
        <f>SUMPRODUCT((C4:C9=U6)*(AL4:AL9))+SUMPRODUCT((F4:F9=U6)*(AM4:AM9))</f>
        <v>0</v>
      </c>
      <c r="AC6" s="4">
        <f>SUMPRODUCT((C4:C9=U6)*(AN4:AN9))+SUMPRODUCT((F4:F9=U6)*(AO4:AO9))</f>
        <v>0</v>
      </c>
      <c r="AD6" s="4">
        <f>SUMPRODUCT((C4:C9=U6)*(AP4:AP9))+SUMPRODUCT((F4:F9=U6)*(AQ4:AQ9))</f>
        <v>0</v>
      </c>
      <c r="AE6" s="4">
        <f>SUMPRODUCT((C4:C9=U6)*(AR4:AR9))+SUMPRODUCT((F4:F9=U6)*(AS4:AS9))</f>
        <v>0</v>
      </c>
      <c r="AF6" s="4">
        <f>SUMPRODUCT((C4:C9=U6)*(AT4:AT9))+SUMPRODUCT((F4:F9=U6)*(AU4:AU9))</f>
        <v>0</v>
      </c>
      <c r="AG6" s="4">
        <f>SUMPRODUCT((C4:C9=U6)*(AV4:AV9))+SUMPRODUCT((F4:F9=U6)*(AW4:AW9))</f>
        <v>0</v>
      </c>
      <c r="AH6" s="4">
        <f>SUMPRODUCT((C4:C9=U6)*(AX4:AX9))+SUMPRODUCT((F4:F9=U6)*(AY4:AY9))</f>
        <v>0</v>
      </c>
      <c r="AI6" s="4">
        <f t="shared" si="13"/>
        <v>0</v>
      </c>
      <c r="AJ6" s="3">
        <f t="shared" si="14"/>
        <v>0</v>
      </c>
      <c r="AK6" s="3">
        <f>AJ6+0.00002</f>
        <v>2.0000000000000002E-5</v>
      </c>
      <c r="AL6" s="3">
        <f t="shared" si="0"/>
        <v>3</v>
      </c>
      <c r="AM6" s="3">
        <f t="shared" si="1"/>
        <v>0</v>
      </c>
      <c r="AN6" s="3">
        <f t="shared" si="2"/>
        <v>1</v>
      </c>
      <c r="AO6" s="3">
        <f t="shared" si="2"/>
        <v>1</v>
      </c>
      <c r="AP6" s="3">
        <f t="shared" si="3"/>
        <v>1</v>
      </c>
      <c r="AQ6" s="3" t="b">
        <f t="shared" si="4"/>
        <v>0</v>
      </c>
      <c r="AR6" s="3" t="b">
        <f t="shared" si="5"/>
        <v>0</v>
      </c>
      <c r="AS6" s="3" t="b">
        <f t="shared" si="6"/>
        <v>0</v>
      </c>
      <c r="AT6" s="3" t="b">
        <f t="shared" si="7"/>
        <v>0</v>
      </c>
      <c r="AU6" s="3">
        <f t="shared" si="8"/>
        <v>1</v>
      </c>
      <c r="AV6" s="3">
        <f t="shared" si="9"/>
        <v>1</v>
      </c>
      <c r="AW6" s="3">
        <f t="shared" si="9"/>
        <v>0</v>
      </c>
      <c r="AX6" s="3">
        <f t="shared" si="10"/>
        <v>0</v>
      </c>
      <c r="AY6" s="3">
        <f t="shared" si="11"/>
        <v>1</v>
      </c>
      <c r="AZ6" s="3" t="str">
        <f>VLOOKUP(S6,T4:Z8,2,0)</f>
        <v>A5</v>
      </c>
      <c r="BA6" s="3">
        <f>VLOOKUP(AZ6,U4:AI8,8,0)</f>
        <v>3</v>
      </c>
      <c r="BB6" s="3">
        <f>RANK(BA6,BA4:BA8)</f>
        <v>1</v>
      </c>
    </row>
    <row r="7" spans="1:54" ht="12.95" customHeight="1" x14ac:dyDescent="0.25">
      <c r="A7" s="23">
        <f>A6</f>
        <v>3</v>
      </c>
      <c r="B7" s="24" t="str">
        <f>B6</f>
        <v>T2</v>
      </c>
      <c r="C7" s="13" t="str">
        <f>U5</f>
        <v>A2</v>
      </c>
      <c r="D7" s="37"/>
      <c r="E7" s="37"/>
      <c r="F7" s="13" t="str">
        <f>U6</f>
        <v>A3</v>
      </c>
      <c r="G7" s="68"/>
      <c r="H7" s="68"/>
      <c r="I7" s="13" t="str">
        <f>VLOOKUP(S7,T4:Z8,2,0)</f>
        <v>A3</v>
      </c>
      <c r="J7" s="14">
        <f t="shared" si="15"/>
        <v>4</v>
      </c>
      <c r="K7" s="38">
        <f>VLOOKUP(I7,U4:AI8,8,0)</f>
        <v>0</v>
      </c>
      <c r="L7" s="24">
        <f>VLOOKUP(I7,U4:AI8,9,0)</f>
        <v>0</v>
      </c>
      <c r="M7" s="24">
        <f>VLOOKUP(I7,U4:AI8,10,0)</f>
        <v>0</v>
      </c>
      <c r="N7" s="24">
        <f>VLOOKUP(I7,U4:AI8,11,0)</f>
        <v>0</v>
      </c>
      <c r="O7" s="24">
        <f>VLOOKUP(I7,U4:AI8,12,0)</f>
        <v>0</v>
      </c>
      <c r="P7" s="24">
        <f>VLOOKUP(I7,U4:AI8,13,0)</f>
        <v>0</v>
      </c>
      <c r="Q7" s="24">
        <f>VLOOKUP(I7,U4:AI8,14,0)</f>
        <v>0</v>
      </c>
      <c r="R7" s="25">
        <f>VLOOKUP(I7,U4:AI8,15,0)</f>
        <v>0</v>
      </c>
      <c r="S7" s="3">
        <v>4</v>
      </c>
      <c r="T7" s="3">
        <f t="shared" si="12"/>
        <v>1</v>
      </c>
      <c r="U7" s="74" t="str">
        <f>EQUIPES!B7</f>
        <v>A4</v>
      </c>
      <c r="V7" s="74"/>
      <c r="W7" s="74"/>
      <c r="X7" s="74"/>
      <c r="Y7" s="74"/>
      <c r="Z7" s="74"/>
      <c r="AA7" s="4">
        <f>RANK(AK7,AK4:AK8)</f>
        <v>1</v>
      </c>
      <c r="AB7" s="4">
        <f>SUMPRODUCT((C4:C9=U7)*(AL4:AL9))+SUMPRODUCT((F4:F9=U7)*(AM4:AM9))</f>
        <v>3</v>
      </c>
      <c r="AC7" s="4">
        <f>SUMPRODUCT((C4:C9=U7)*(AN4:AN9))+SUMPRODUCT((F4:F9=U7)*(AO4:AO9))</f>
        <v>1</v>
      </c>
      <c r="AD7" s="4">
        <f>SUMPRODUCT((C4:C9=U7)*(AP4:AP9))+SUMPRODUCT((F4:F9=U7)*(AQ4:AQ9))</f>
        <v>1</v>
      </c>
      <c r="AE7" s="4">
        <f>SUMPRODUCT((C4:C9=U7)*(AR4:AR9))+SUMPRODUCT((F4:F9=U7)*(AS4:AS9))</f>
        <v>0</v>
      </c>
      <c r="AF7" s="4">
        <f>SUMPRODUCT((C4:C9=U7)*(AT4:AT9))+SUMPRODUCT((F4:F9=U7)*(AU4:AU9))</f>
        <v>0</v>
      </c>
      <c r="AG7" s="4">
        <f>SUMPRODUCT((C4:C9=U7)*(AV4:AV9))+SUMPRODUCT((F4:F9=U7)*(AW4:AW9))</f>
        <v>1</v>
      </c>
      <c r="AH7" s="4">
        <f>SUMPRODUCT((C4:C9=U7)*(AX4:AX9))+SUMPRODUCT((F4:F9=U7)*(AY4:AY9))</f>
        <v>0</v>
      </c>
      <c r="AI7" s="4">
        <f t="shared" si="13"/>
        <v>1</v>
      </c>
      <c r="AJ7" s="3">
        <f t="shared" si="14"/>
        <v>3000.11</v>
      </c>
      <c r="AK7" s="3">
        <f>AJ7+0.00001</f>
        <v>3000.1100100000003</v>
      </c>
      <c r="AL7" s="3">
        <f t="shared" si="0"/>
        <v>0</v>
      </c>
      <c r="AM7" s="3">
        <f t="shared" si="1"/>
        <v>0</v>
      </c>
      <c r="AN7" s="3">
        <f t="shared" si="2"/>
        <v>0</v>
      </c>
      <c r="AO7" s="3">
        <f t="shared" si="2"/>
        <v>0</v>
      </c>
      <c r="AP7" s="3" t="b">
        <f t="shared" si="3"/>
        <v>0</v>
      </c>
      <c r="AQ7" s="3" t="b">
        <f t="shared" si="4"/>
        <v>0</v>
      </c>
      <c r="AR7" s="3" t="b">
        <f t="shared" si="5"/>
        <v>0</v>
      </c>
      <c r="AS7" s="3" t="b">
        <f t="shared" si="6"/>
        <v>0</v>
      </c>
      <c r="AT7" s="3" t="b">
        <f t="shared" si="7"/>
        <v>0</v>
      </c>
      <c r="AU7" s="3" t="b">
        <f t="shared" si="8"/>
        <v>0</v>
      </c>
      <c r="AV7" s="3">
        <f t="shared" si="9"/>
        <v>0</v>
      </c>
      <c r="AW7" s="3">
        <f t="shared" si="9"/>
        <v>0</v>
      </c>
      <c r="AX7" s="3">
        <f t="shared" si="10"/>
        <v>0</v>
      </c>
      <c r="AY7" s="3">
        <f t="shared" si="11"/>
        <v>0</v>
      </c>
      <c r="AZ7" s="3" t="str">
        <f>VLOOKUP(S7,T4:Z8,2,0)</f>
        <v>A3</v>
      </c>
      <c r="BA7" s="3">
        <f>VLOOKUP(AZ7,U4:AI8,8,0)</f>
        <v>0</v>
      </c>
      <c r="BB7" s="3">
        <f>RANK(BA7,BA4:BA8)</f>
        <v>4</v>
      </c>
    </row>
    <row r="8" spans="1:54" ht="12.95" customHeight="1" x14ac:dyDescent="0.25">
      <c r="A8" s="23">
        <v>5</v>
      </c>
      <c r="B8" s="24" t="s">
        <v>59</v>
      </c>
      <c r="C8" s="13" t="str">
        <f>U7</f>
        <v>A4</v>
      </c>
      <c r="D8" s="37">
        <v>1</v>
      </c>
      <c r="E8" s="37">
        <v>0</v>
      </c>
      <c r="F8" s="13" t="str">
        <f>U8</f>
        <v>A5</v>
      </c>
      <c r="G8" s="68"/>
      <c r="H8" s="68"/>
      <c r="I8" s="13" t="str">
        <f>VLOOKUP(S8,T4:Z8,2,0)</f>
        <v>A2</v>
      </c>
      <c r="J8" s="14">
        <f t="shared" ref="J8" si="16">IF(BA8=BA7,BB7,BB8)</f>
        <v>4</v>
      </c>
      <c r="K8" s="38">
        <f>VLOOKUP(I8,U4:AI8,8,0)</f>
        <v>0</v>
      </c>
      <c r="L8" s="24">
        <f>VLOOKUP(I8,U5:AI8,9,0)</f>
        <v>1</v>
      </c>
      <c r="M8" s="24">
        <f>VLOOKUP(I8,U4:AI8,10,0)</f>
        <v>0</v>
      </c>
      <c r="N8" s="24">
        <f>VLOOKUP(I8,U4:AI8,11,0)</f>
        <v>0</v>
      </c>
      <c r="O8" s="24">
        <f>VLOOKUP(I8,U4:AI8,12,0)</f>
        <v>1</v>
      </c>
      <c r="P8" s="24">
        <f>VLOOKUP(I8,U4:AI8,13,0)</f>
        <v>0</v>
      </c>
      <c r="Q8" s="24">
        <f>VLOOKUP(I8,U4:AI8,14,0)</f>
        <v>1</v>
      </c>
      <c r="R8" s="25">
        <f>VLOOKUP(I8,U4:AI8,15,0)</f>
        <v>-1</v>
      </c>
      <c r="S8" s="3">
        <v>5</v>
      </c>
      <c r="T8" s="3">
        <f>AA8</f>
        <v>3</v>
      </c>
      <c r="U8" s="74" t="str">
        <f>EQUIPES!B8</f>
        <v>A5</v>
      </c>
      <c r="V8" s="74"/>
      <c r="W8" s="74"/>
      <c r="X8" s="74"/>
      <c r="Y8" s="74"/>
      <c r="Z8" s="74"/>
      <c r="AA8" s="44">
        <f>RANK(AK8,AK4:AK8)</f>
        <v>3</v>
      </c>
      <c r="AB8" s="44">
        <f>SUMPRODUCT((C5:C10=U8)*(AL5:AL10))+SUMPRODUCT((F5:F10=U8)*(AM5:AM10))</f>
        <v>3</v>
      </c>
      <c r="AC8" s="44">
        <f>SUMPRODUCT((C5:C10=U8)*(AN5:AN10))+SUMPRODUCT((F5:F10=U8)*(AO5:AO10))</f>
        <v>2</v>
      </c>
      <c r="AD8" s="44">
        <f>SUMPRODUCT((C5:C10=U8)*(AP5:AP10))+SUMPRODUCT((F5:F10=U8)*(AQ5:AQ10))</f>
        <v>1</v>
      </c>
      <c r="AE8" s="44">
        <f>SUMPRODUCT((C5:C10=U8)*(AR5:AR10))+SUMPRODUCT((F5:F10=U8)*(AS5:AS10))</f>
        <v>0</v>
      </c>
      <c r="AF8" s="44">
        <f>SUMPRODUCT((C5:C10=U8)*(AT5:AT10))+SUMPRODUCT((F5:F10=U8)*(AU5:AU10))</f>
        <v>1</v>
      </c>
      <c r="AG8" s="44">
        <f>SUMPRODUCT((C5:C10=U8)*(AV5:AV10))+SUMPRODUCT((F5:F10=U8)*(AW5:AW10))</f>
        <v>1</v>
      </c>
      <c r="AH8" s="44">
        <f>SUMPRODUCT((C5:C10=U8)*(AX5:AX10))+SUMPRODUCT((F5:F10=U8)*(AY5:AY10))</f>
        <v>1</v>
      </c>
      <c r="AI8" s="44">
        <f t="shared" ref="AI8" si="17">AG8-AH8</f>
        <v>0</v>
      </c>
      <c r="AJ8" s="22">
        <f t="shared" ref="AJ8" si="18">SUM(AB8*1000+(AI8)/10+(AG8)/100)</f>
        <v>3000.01</v>
      </c>
      <c r="AK8" s="22">
        <f>AJ8</f>
        <v>3000.01</v>
      </c>
      <c r="AL8" s="3">
        <f t="shared" si="0"/>
        <v>3</v>
      </c>
      <c r="AM8" s="3">
        <f t="shared" si="1"/>
        <v>0</v>
      </c>
      <c r="AN8" s="3">
        <f t="shared" si="2"/>
        <v>1</v>
      </c>
      <c r="AO8" s="3">
        <f t="shared" si="2"/>
        <v>1</v>
      </c>
      <c r="AP8" s="3">
        <f t="shared" si="3"/>
        <v>1</v>
      </c>
      <c r="AQ8" s="3" t="b">
        <f t="shared" si="4"/>
        <v>0</v>
      </c>
      <c r="AR8" s="3" t="b">
        <f t="shared" si="5"/>
        <v>0</v>
      </c>
      <c r="AS8" s="3" t="b">
        <f t="shared" si="6"/>
        <v>0</v>
      </c>
      <c r="AT8" s="3" t="b">
        <f t="shared" si="7"/>
        <v>0</v>
      </c>
      <c r="AU8" s="3">
        <f t="shared" si="8"/>
        <v>1</v>
      </c>
      <c r="AV8" s="3">
        <f t="shared" si="9"/>
        <v>1</v>
      </c>
      <c r="AW8" s="3">
        <f t="shared" si="9"/>
        <v>0</v>
      </c>
      <c r="AX8" s="3">
        <f t="shared" si="10"/>
        <v>0</v>
      </c>
      <c r="AY8" s="3">
        <f t="shared" si="11"/>
        <v>1</v>
      </c>
      <c r="AZ8" s="22" t="str">
        <f>VLOOKUP(S8,T4:Z8,2,0)</f>
        <v>A2</v>
      </c>
      <c r="BA8" s="3">
        <f>VLOOKUP(AZ8,U4:AI8,8,0)</f>
        <v>0</v>
      </c>
      <c r="BB8" s="22">
        <f>RANK(BA8,BA4:BA8)</f>
        <v>4</v>
      </c>
    </row>
    <row r="9" spans="1:54" ht="12.95" customHeight="1" x14ac:dyDescent="0.25">
      <c r="A9" s="23">
        <f>A8</f>
        <v>5</v>
      </c>
      <c r="B9" s="24" t="str">
        <f>B8</f>
        <v>T1</v>
      </c>
      <c r="C9" s="13" t="str">
        <f>U4</f>
        <v>A1</v>
      </c>
      <c r="D9" s="37"/>
      <c r="E9" s="37"/>
      <c r="F9" s="13" t="str">
        <f>U6</f>
        <v>A3</v>
      </c>
      <c r="G9" s="68"/>
      <c r="H9" s="68"/>
      <c r="I9" s="7"/>
      <c r="J9" s="7"/>
      <c r="K9" s="7"/>
      <c r="L9" s="7"/>
      <c r="M9" s="7"/>
      <c r="N9" s="7"/>
      <c r="O9" s="7"/>
      <c r="P9" s="7"/>
      <c r="Q9" s="7"/>
      <c r="R9" s="41"/>
    </row>
    <row r="10" spans="1:54" s="22" customFormat="1" ht="12.95" customHeight="1" x14ac:dyDescent="0.25">
      <c r="A10" s="23">
        <v>7</v>
      </c>
      <c r="B10" s="24" t="s">
        <v>60</v>
      </c>
      <c r="C10" s="13" t="str">
        <f>U5</f>
        <v>A2</v>
      </c>
      <c r="D10" s="37">
        <v>1</v>
      </c>
      <c r="E10" s="37">
        <v>0</v>
      </c>
      <c r="F10" s="13" t="str">
        <f>U7</f>
        <v>A4</v>
      </c>
      <c r="G10" s="68"/>
      <c r="H10" s="68"/>
      <c r="I10" s="24"/>
      <c r="J10" s="24"/>
      <c r="K10" s="24"/>
      <c r="L10" s="24"/>
      <c r="M10" s="24"/>
      <c r="N10" s="24"/>
      <c r="O10" s="24"/>
      <c r="P10" s="24"/>
      <c r="Q10" s="24"/>
      <c r="R10" s="25"/>
    </row>
    <row r="11" spans="1:54" s="22" customFormat="1" ht="12.95" customHeight="1" x14ac:dyDescent="0.25">
      <c r="A11" s="23">
        <f>A10</f>
        <v>7</v>
      </c>
      <c r="B11" s="24" t="str">
        <f>B10</f>
        <v>T2</v>
      </c>
      <c r="C11" s="13" t="str">
        <f>U8</f>
        <v>A5</v>
      </c>
      <c r="D11" s="37"/>
      <c r="E11" s="37"/>
      <c r="F11" s="13" t="str">
        <f>U6</f>
        <v>A3</v>
      </c>
      <c r="G11" s="68"/>
      <c r="H11" s="68"/>
      <c r="I11" s="24"/>
      <c r="J11" s="24"/>
      <c r="K11" s="24"/>
      <c r="L11" s="24"/>
      <c r="M11" s="24"/>
      <c r="N11" s="24"/>
      <c r="O11" s="24"/>
      <c r="P11" s="24"/>
      <c r="Q11" s="24"/>
      <c r="R11" s="25"/>
    </row>
    <row r="12" spans="1:54" s="22" customFormat="1" ht="12.95" customHeight="1" x14ac:dyDescent="0.25">
      <c r="A12" s="23">
        <v>9</v>
      </c>
      <c r="B12" s="24" t="s">
        <v>59</v>
      </c>
      <c r="C12" s="13" t="str">
        <f>U4</f>
        <v>A1</v>
      </c>
      <c r="D12" s="37"/>
      <c r="E12" s="37"/>
      <c r="F12" s="13" t="str">
        <f>U7</f>
        <v>A4</v>
      </c>
      <c r="G12" s="68"/>
      <c r="H12" s="68"/>
      <c r="I12" s="24"/>
      <c r="J12" s="24"/>
      <c r="K12" s="24"/>
      <c r="L12" s="24"/>
      <c r="M12" s="24"/>
      <c r="N12" s="24"/>
      <c r="O12" s="24"/>
      <c r="P12" s="24"/>
      <c r="Q12" s="24"/>
      <c r="R12" s="25"/>
    </row>
    <row r="13" spans="1:54" s="22" customFormat="1" ht="12.95" customHeight="1" thickBot="1" x14ac:dyDescent="0.3">
      <c r="A13" s="26">
        <f>A12</f>
        <v>9</v>
      </c>
      <c r="B13" s="27" t="str">
        <f>B12</f>
        <v>T1</v>
      </c>
      <c r="C13" s="39" t="str">
        <f>U5</f>
        <v>A2</v>
      </c>
      <c r="D13" s="40"/>
      <c r="E13" s="40"/>
      <c r="F13" s="39" t="str">
        <f>U8</f>
        <v>A5</v>
      </c>
      <c r="G13" s="69"/>
      <c r="H13" s="69"/>
      <c r="I13" s="27"/>
      <c r="J13" s="27"/>
      <c r="K13" s="27"/>
      <c r="L13" s="27"/>
      <c r="M13" s="27"/>
      <c r="N13" s="27"/>
      <c r="O13" s="27"/>
      <c r="P13" s="27"/>
      <c r="Q13" s="27"/>
      <c r="R13" s="28"/>
    </row>
    <row r="14" spans="1:54" s="22" customFormat="1" ht="12.95" customHeight="1" x14ac:dyDescent="0.25">
      <c r="C14" s="17"/>
      <c r="D14" s="1"/>
      <c r="E14" s="1"/>
      <c r="F14" s="17"/>
    </row>
    <row r="15" spans="1:54" s="22" customFormat="1" ht="12.95" customHeight="1" thickBot="1" x14ac:dyDescent="0.3">
      <c r="C15" s="17"/>
      <c r="D15" s="1"/>
      <c r="E15" s="1"/>
      <c r="F15" s="17"/>
    </row>
    <row r="16" spans="1:54" ht="12.95" customHeight="1" x14ac:dyDescent="0.25">
      <c r="A16" s="70" t="s">
        <v>15</v>
      </c>
      <c r="B16" s="71"/>
      <c r="C16" s="71"/>
      <c r="D16" s="71" t="s">
        <v>20</v>
      </c>
      <c r="E16" s="71"/>
      <c r="F16" s="71"/>
      <c r="G16" s="67" t="s">
        <v>20</v>
      </c>
      <c r="H16" s="67"/>
      <c r="I16" s="71" t="s">
        <v>23</v>
      </c>
      <c r="J16" s="71"/>
      <c r="K16" s="71"/>
      <c r="L16" s="71"/>
      <c r="M16" s="71"/>
      <c r="N16" s="71"/>
      <c r="O16" s="71"/>
      <c r="P16" s="71"/>
      <c r="Q16" s="71"/>
      <c r="R16" s="76"/>
      <c r="U16" s="75" t="s">
        <v>23</v>
      </c>
      <c r="V16" s="75"/>
      <c r="W16" s="75"/>
      <c r="X16" s="75"/>
      <c r="Y16" s="75"/>
      <c r="Z16" s="75"/>
      <c r="AA16" s="75"/>
      <c r="AB16" s="75"/>
      <c r="AC16" s="75"/>
      <c r="AD16" s="75"/>
      <c r="AE16" s="75"/>
      <c r="AF16" s="75"/>
      <c r="AG16" s="75"/>
      <c r="AH16" s="75"/>
      <c r="AI16" s="75"/>
    </row>
    <row r="17" spans="1:54" ht="12.95" customHeight="1" x14ac:dyDescent="0.25">
      <c r="A17" s="72"/>
      <c r="B17" s="73"/>
      <c r="C17" s="73"/>
      <c r="D17" s="73"/>
      <c r="E17" s="73"/>
      <c r="F17" s="73"/>
      <c r="G17" s="68"/>
      <c r="H17" s="68"/>
      <c r="I17" s="73"/>
      <c r="J17" s="73"/>
      <c r="K17" s="73"/>
      <c r="L17" s="73"/>
      <c r="M17" s="73"/>
      <c r="N17" s="73"/>
      <c r="O17" s="73"/>
      <c r="P17" s="73"/>
      <c r="Q17" s="73"/>
      <c r="R17" s="77"/>
      <c r="U17" s="75"/>
      <c r="V17" s="75"/>
      <c r="W17" s="75"/>
      <c r="X17" s="75"/>
      <c r="Y17" s="75"/>
      <c r="Z17" s="75"/>
      <c r="AA17" s="75"/>
      <c r="AB17" s="75"/>
      <c r="AC17" s="75"/>
      <c r="AD17" s="75"/>
      <c r="AE17" s="75"/>
      <c r="AF17" s="75"/>
      <c r="AG17" s="75"/>
      <c r="AH17" s="75"/>
      <c r="AI17" s="75"/>
    </row>
    <row r="18" spans="1:54" ht="12.95" customHeight="1" x14ac:dyDescent="0.25">
      <c r="A18" s="34" t="s">
        <v>0</v>
      </c>
      <c r="B18" s="35" t="s">
        <v>1</v>
      </c>
      <c r="C18" s="35" t="s">
        <v>2</v>
      </c>
      <c r="D18" s="35" t="s">
        <v>3</v>
      </c>
      <c r="E18" s="35" t="s">
        <v>3</v>
      </c>
      <c r="F18" s="35" t="s">
        <v>2</v>
      </c>
      <c r="G18" s="68"/>
      <c r="H18" s="68"/>
      <c r="I18" s="35" t="s">
        <v>2</v>
      </c>
      <c r="J18" s="35" t="s">
        <v>4</v>
      </c>
      <c r="K18" s="35" t="s">
        <v>5</v>
      </c>
      <c r="L18" s="35" t="s">
        <v>6</v>
      </c>
      <c r="M18" s="35" t="s">
        <v>7</v>
      </c>
      <c r="N18" s="35" t="s">
        <v>8</v>
      </c>
      <c r="O18" s="35" t="s">
        <v>9</v>
      </c>
      <c r="P18" s="35" t="s">
        <v>10</v>
      </c>
      <c r="Q18" s="35" t="s">
        <v>11</v>
      </c>
      <c r="R18" s="36" t="s">
        <v>12</v>
      </c>
      <c r="T18" s="3" t="s">
        <v>4</v>
      </c>
      <c r="U18" s="74" t="s">
        <v>2</v>
      </c>
      <c r="V18" s="74"/>
      <c r="W18" s="74"/>
      <c r="X18" s="74"/>
      <c r="Y18" s="74"/>
      <c r="Z18" s="74"/>
      <c r="AA18" s="4" t="s">
        <v>4</v>
      </c>
      <c r="AB18" s="4" t="s">
        <v>5</v>
      </c>
      <c r="AC18" s="4" t="s">
        <v>6</v>
      </c>
      <c r="AD18" s="4" t="s">
        <v>7</v>
      </c>
      <c r="AE18" s="4" t="s">
        <v>8</v>
      </c>
      <c r="AF18" s="4" t="s">
        <v>9</v>
      </c>
      <c r="AG18" s="4" t="s">
        <v>10</v>
      </c>
      <c r="AH18" s="4" t="s">
        <v>11</v>
      </c>
      <c r="AI18" s="4" t="s">
        <v>12</v>
      </c>
      <c r="AJ18" s="3" t="s">
        <v>16</v>
      </c>
      <c r="AK18" s="3" t="s">
        <v>16</v>
      </c>
      <c r="AL18" s="3" t="s">
        <v>5</v>
      </c>
      <c r="AM18" s="3" t="s">
        <v>5</v>
      </c>
      <c r="AN18" s="3" t="s">
        <v>6</v>
      </c>
      <c r="AO18" s="3" t="s">
        <v>6</v>
      </c>
      <c r="AP18" s="3" t="s">
        <v>7</v>
      </c>
      <c r="AQ18" s="3" t="s">
        <v>7</v>
      </c>
      <c r="AR18" s="3" t="s">
        <v>8</v>
      </c>
      <c r="AS18" s="3" t="s">
        <v>8</v>
      </c>
      <c r="AT18" s="3" t="s">
        <v>9</v>
      </c>
      <c r="AU18" s="3" t="s">
        <v>9</v>
      </c>
      <c r="AV18" s="3" t="s">
        <v>17</v>
      </c>
      <c r="AW18" s="3" t="s">
        <v>17</v>
      </c>
      <c r="AX18" s="3" t="s">
        <v>18</v>
      </c>
      <c r="AY18" s="3" t="s">
        <v>18</v>
      </c>
      <c r="AZ18" s="3" t="s">
        <v>2</v>
      </c>
      <c r="BA18" s="3" t="s">
        <v>16</v>
      </c>
      <c r="BB18" s="3" t="s">
        <v>19</v>
      </c>
    </row>
    <row r="19" spans="1:54" ht="12.95" customHeight="1" x14ac:dyDescent="0.25">
      <c r="A19" s="23">
        <f>A4</f>
        <v>1</v>
      </c>
      <c r="B19" s="24" t="str">
        <f>B4</f>
        <v>T1</v>
      </c>
      <c r="C19" s="13" t="str">
        <f>U19</f>
        <v>B1</v>
      </c>
      <c r="D19" s="37">
        <v>1</v>
      </c>
      <c r="E19" s="37">
        <v>0</v>
      </c>
      <c r="F19" s="13" t="str">
        <f>U20</f>
        <v>B2</v>
      </c>
      <c r="G19" s="68"/>
      <c r="H19" s="68"/>
      <c r="I19" s="13" t="str">
        <f>VLOOKUP(S19,T19:Z23,2,0)</f>
        <v>B4</v>
      </c>
      <c r="J19" s="14">
        <v>1</v>
      </c>
      <c r="K19" s="38">
        <v>3</v>
      </c>
      <c r="L19" s="24">
        <v>1</v>
      </c>
      <c r="M19" s="24">
        <v>1</v>
      </c>
      <c r="N19" s="24">
        <v>0</v>
      </c>
      <c r="O19" s="24">
        <v>0</v>
      </c>
      <c r="P19" s="24">
        <v>1</v>
      </c>
      <c r="Q19" s="24">
        <v>0</v>
      </c>
      <c r="R19" s="25">
        <v>1</v>
      </c>
      <c r="S19" s="3">
        <v>1</v>
      </c>
      <c r="T19" s="3">
        <f>AA19</f>
        <v>2</v>
      </c>
      <c r="U19" s="74" t="str">
        <f>EQUIPES!B11</f>
        <v>B1</v>
      </c>
      <c r="V19" s="74"/>
      <c r="W19" s="74"/>
      <c r="X19" s="74"/>
      <c r="Y19" s="74"/>
      <c r="Z19" s="74"/>
      <c r="AA19" s="4">
        <f>RANK(AK19,AK19:AK23)</f>
        <v>2</v>
      </c>
      <c r="AB19" s="4">
        <f>SUMPRODUCT((C19:C24=U19)*(AL19:AL24))+SUMPRODUCT((F19:F24=U19)*(AM19:AM24))</f>
        <v>3</v>
      </c>
      <c r="AC19" s="4">
        <f>SUMPRODUCT((C19:C24=U19)*(AN19:AN24))+SUMPRODUCT((F19:F24=U19)*(AO19:AO24))</f>
        <v>2</v>
      </c>
      <c r="AD19" s="4">
        <f>SUMPRODUCT((C19:C24=U19)*(AP19:AP24))+SUMPRODUCT((F19:F24=U19)*(AQ19:AQ24))</f>
        <v>1</v>
      </c>
      <c r="AE19" s="4">
        <f>SUMPRODUCT((C19:C24=U19)*(AR19:AR24))+SUMPRODUCT((F19:F24=U19)*(AS19:AS24))</f>
        <v>0</v>
      </c>
      <c r="AF19" s="4">
        <f>SUMPRODUCT((C19:C24=U19)*(AT19:AT24))+SUMPRODUCT((F19:F24=U19)*(AU19:AU24))</f>
        <v>1</v>
      </c>
      <c r="AG19" s="4">
        <f>SUMPRODUCT((C19:C24=U19)*(AV19:AV24))+SUMPRODUCT((F19:F24=U19)*(AW19:AW24))</f>
        <v>1</v>
      </c>
      <c r="AH19" s="4">
        <f>SUMPRODUCT((C19:C24=U19)*(AX19:AX24))+SUMPRODUCT((F19:F24=U19)*(AY19:AY24))</f>
        <v>1</v>
      </c>
      <c r="AI19" s="4">
        <f>AG19-AH19</f>
        <v>0</v>
      </c>
      <c r="AJ19" s="3">
        <f>SUM(AB19*1000+(AI19)/10+(AG19)/100)</f>
        <v>3000.01</v>
      </c>
      <c r="AK19" s="3">
        <f>AJ19+0.00004</f>
        <v>3000.0100400000001</v>
      </c>
      <c r="AL19" s="3">
        <f t="shared" ref="AL19:AL23" si="19">IF(D19="",0,IF(D19&gt;E19,3,IF(D19=E19,1,IF(D19&lt;E19,0))))</f>
        <v>3</v>
      </c>
      <c r="AM19" s="3">
        <f t="shared" ref="AM19:AM23" si="20">IF(E19="",0,IF(E19&gt;D19,3,IF(E19=D19,1,IF(E19&lt;D19,0))))</f>
        <v>0</v>
      </c>
      <c r="AN19" s="3">
        <f t="shared" ref="AN19:AN23" si="21">IF(D19="",0,1)</f>
        <v>1</v>
      </c>
      <c r="AO19" s="3">
        <f t="shared" ref="AO19:AO23" si="22">IF(E19="",0,1)</f>
        <v>1</v>
      </c>
      <c r="AP19" s="3">
        <f t="shared" ref="AP19:AP23" si="23">IF(D19&lt;&gt;"",IF(D19&gt;E19,1))</f>
        <v>1</v>
      </c>
      <c r="AQ19" s="3" t="b">
        <f t="shared" ref="AQ19:AQ23" si="24">IF(E19&lt;&gt;"",IF(E19&gt;D19,1))</f>
        <v>0</v>
      </c>
      <c r="AR19" s="3" t="b">
        <f t="shared" ref="AR19:AR23" si="25">IF(D19&lt;&gt;"",IF(D19=E19,1))</f>
        <v>0</v>
      </c>
      <c r="AS19" s="3" t="b">
        <f t="shared" ref="AS19:AS23" si="26">IF(E19&lt;&gt;"",IF(E19=D19,1))</f>
        <v>0</v>
      </c>
      <c r="AT19" s="3" t="b">
        <f t="shared" ref="AT19:AT23" si="27">IF(D19&lt;&gt;"",IF(D19&lt;E19,1))</f>
        <v>0</v>
      </c>
      <c r="AU19" s="3">
        <f t="shared" ref="AU19:AU23" si="28">IF(E19&lt;&gt;"",IF(E19&lt;D19,1))</f>
        <v>1</v>
      </c>
      <c r="AV19" s="3">
        <f t="shared" ref="AV19:AV23" si="29">D19</f>
        <v>1</v>
      </c>
      <c r="AW19" s="3">
        <f t="shared" ref="AW19:AW23" si="30">E19</f>
        <v>0</v>
      </c>
      <c r="AX19" s="3">
        <f t="shared" ref="AX19:AX23" si="31">E19</f>
        <v>0</v>
      </c>
      <c r="AY19" s="3">
        <f t="shared" ref="AY19:AY23" si="32">D19</f>
        <v>1</v>
      </c>
      <c r="AZ19" s="3" t="str">
        <f>VLOOKUP(S19,T19:Z23,2,0)</f>
        <v>B4</v>
      </c>
      <c r="BA19" s="3">
        <f>VLOOKUP(AZ19,U19:AI23,8,0)</f>
        <v>3</v>
      </c>
      <c r="BB19" s="3">
        <f>RANK(BA19,BA19:BA23)</f>
        <v>1</v>
      </c>
    </row>
    <row r="20" spans="1:54" ht="12.95" customHeight="1" x14ac:dyDescent="0.25">
      <c r="A20" s="23">
        <f>A4</f>
        <v>1</v>
      </c>
      <c r="B20" s="24" t="str">
        <f>B4</f>
        <v>T1</v>
      </c>
      <c r="C20" s="13" t="str">
        <f>U21</f>
        <v>B3</v>
      </c>
      <c r="D20" s="37"/>
      <c r="E20" s="37"/>
      <c r="F20" s="13" t="str">
        <f>U22</f>
        <v>B4</v>
      </c>
      <c r="G20" s="68"/>
      <c r="H20" s="68"/>
      <c r="I20" s="13" t="str">
        <f>VLOOKUP(S20,T19:Z23,2,0)</f>
        <v>B1</v>
      </c>
      <c r="J20" s="14">
        <v>1</v>
      </c>
      <c r="K20" s="38">
        <v>3</v>
      </c>
      <c r="L20" s="24">
        <v>2</v>
      </c>
      <c r="M20" s="24">
        <v>1</v>
      </c>
      <c r="N20" s="24">
        <v>0</v>
      </c>
      <c r="O20" s="24">
        <v>1</v>
      </c>
      <c r="P20" s="24">
        <v>1</v>
      </c>
      <c r="Q20" s="24">
        <v>1</v>
      </c>
      <c r="R20" s="25">
        <v>0</v>
      </c>
      <c r="S20" s="3">
        <v>2</v>
      </c>
      <c r="T20" s="3">
        <f t="shared" ref="T20:T22" si="33">AA20</f>
        <v>5</v>
      </c>
      <c r="U20" s="74" t="str">
        <f>EQUIPES!B12</f>
        <v>B2</v>
      </c>
      <c r="V20" s="74"/>
      <c r="W20" s="74"/>
      <c r="X20" s="74"/>
      <c r="Y20" s="74"/>
      <c r="Z20" s="74"/>
      <c r="AA20" s="4">
        <f>RANK(AK20,AK19:AK23)</f>
        <v>5</v>
      </c>
      <c r="AB20" s="4">
        <f>SUMPRODUCT((C19:C24=U20)*(AL19:AL24))+SUMPRODUCT((F19:F24=U20)*(AM19:AM24))</f>
        <v>0</v>
      </c>
      <c r="AC20" s="4">
        <f>SUMPRODUCT((C19:C24=U20)*(AN19:AN24))+SUMPRODUCT((F19:F24=U20)*(AO19:AO24))</f>
        <v>1</v>
      </c>
      <c r="AD20" s="4">
        <f>SUMPRODUCT((C19:C24=U20)*(AP19:AP24))+SUMPRODUCT((F19:F24=U20)*(AQ19:AQ24))</f>
        <v>0</v>
      </c>
      <c r="AE20" s="4">
        <f>SUMPRODUCT((C19:C24=U20)*(AR19:AR24))+SUMPRODUCT((F19:F24=U20)*(AS19:AS24))</f>
        <v>0</v>
      </c>
      <c r="AF20" s="4">
        <f>SUMPRODUCT((C19:C24=U20)*(AT19:AT24))+SUMPRODUCT((F19:F24=U20)*(AU19:AU24))</f>
        <v>1</v>
      </c>
      <c r="AG20" s="4">
        <f>SUMPRODUCT((C19:C24=U20)*(AV19:AV24))+SUMPRODUCT((F19:F24=U20)*(AW19:AW24))</f>
        <v>0</v>
      </c>
      <c r="AH20" s="4">
        <f>SUMPRODUCT((C19:C24=U20)*(AX19:AX24))+SUMPRODUCT((F19:F24=U20)*(AY19:AY24))</f>
        <v>1</v>
      </c>
      <c r="AI20" s="4">
        <f t="shared" ref="AI20:AI23" si="34">AG20-AH20</f>
        <v>-1</v>
      </c>
      <c r="AJ20" s="3">
        <f t="shared" ref="AJ20:AJ23" si="35">SUM(AB20*1000+(AI20)/10+(AG20)/100)</f>
        <v>-0.1</v>
      </c>
      <c r="AK20" s="3">
        <f>AJ20+0.00003</f>
        <v>-9.9970000000000003E-2</v>
      </c>
      <c r="AL20" s="3">
        <f t="shared" si="19"/>
        <v>0</v>
      </c>
      <c r="AM20" s="3">
        <f t="shared" si="20"/>
        <v>0</v>
      </c>
      <c r="AN20" s="3">
        <f t="shared" si="21"/>
        <v>0</v>
      </c>
      <c r="AO20" s="3">
        <f t="shared" si="22"/>
        <v>0</v>
      </c>
      <c r="AP20" s="3" t="b">
        <f t="shared" si="23"/>
        <v>0</v>
      </c>
      <c r="AQ20" s="3" t="b">
        <f t="shared" si="24"/>
        <v>0</v>
      </c>
      <c r="AR20" s="3" t="b">
        <f t="shared" si="25"/>
        <v>0</v>
      </c>
      <c r="AS20" s="3" t="b">
        <f t="shared" si="26"/>
        <v>0</v>
      </c>
      <c r="AT20" s="3" t="b">
        <f t="shared" si="27"/>
        <v>0</v>
      </c>
      <c r="AU20" s="3" t="b">
        <f t="shared" si="28"/>
        <v>0</v>
      </c>
      <c r="AV20" s="3">
        <f t="shared" si="29"/>
        <v>0</v>
      </c>
      <c r="AW20" s="3">
        <f t="shared" si="30"/>
        <v>0</v>
      </c>
      <c r="AX20" s="3">
        <f t="shared" si="31"/>
        <v>0</v>
      </c>
      <c r="AY20" s="3">
        <f t="shared" si="32"/>
        <v>0</v>
      </c>
      <c r="AZ20" s="3" t="str">
        <f>VLOOKUP(S20,T19:Z23,2,0)</f>
        <v>B1</v>
      </c>
      <c r="BA20" s="3">
        <f>VLOOKUP(AZ20,U19:AI23,8,0)</f>
        <v>3</v>
      </c>
      <c r="BB20" s="3">
        <f>RANK(BA20,BA19:BA23)</f>
        <v>1</v>
      </c>
    </row>
    <row r="21" spans="1:54" ht="12.95" customHeight="1" x14ac:dyDescent="0.25">
      <c r="A21" s="23">
        <f>A6</f>
        <v>3</v>
      </c>
      <c r="B21" s="24" t="str">
        <f>B6</f>
        <v>T2</v>
      </c>
      <c r="C21" s="13" t="str">
        <f>U23</f>
        <v>B5</v>
      </c>
      <c r="D21" s="37">
        <v>1</v>
      </c>
      <c r="E21" s="37">
        <v>0</v>
      </c>
      <c r="F21" s="13" t="str">
        <f>U19</f>
        <v>B1</v>
      </c>
      <c r="G21" s="68"/>
      <c r="H21" s="68"/>
      <c r="I21" s="13" t="str">
        <f>VLOOKUP(S21,T19:Z23,2,0)</f>
        <v>B5</v>
      </c>
      <c r="J21" s="14">
        <v>1</v>
      </c>
      <c r="K21" s="38">
        <v>3</v>
      </c>
      <c r="L21" s="24">
        <v>2</v>
      </c>
      <c r="M21" s="24">
        <v>1</v>
      </c>
      <c r="N21" s="24">
        <v>0</v>
      </c>
      <c r="O21" s="24">
        <v>1</v>
      </c>
      <c r="P21" s="24">
        <v>1</v>
      </c>
      <c r="Q21" s="24">
        <v>1</v>
      </c>
      <c r="R21" s="25">
        <v>0</v>
      </c>
      <c r="S21" s="3">
        <v>3</v>
      </c>
      <c r="T21" s="3">
        <f t="shared" si="33"/>
        <v>4</v>
      </c>
      <c r="U21" s="74" t="str">
        <f>EQUIPES!B13</f>
        <v>B3</v>
      </c>
      <c r="V21" s="74"/>
      <c r="W21" s="74"/>
      <c r="X21" s="74"/>
      <c r="Y21" s="74"/>
      <c r="Z21" s="74"/>
      <c r="AA21" s="4">
        <f>RANK(AK21,AK19:AK23)</f>
        <v>4</v>
      </c>
      <c r="AB21" s="4">
        <f>SUMPRODUCT((C19:C24=U21)*(AL19:AL24))+SUMPRODUCT((F19:F24=U21)*(AM19:AM24))</f>
        <v>0</v>
      </c>
      <c r="AC21" s="4">
        <f>SUMPRODUCT((C19:C24=U21)*(AN19:AN24))+SUMPRODUCT((F19:F24=U21)*(AO19:AO24))</f>
        <v>0</v>
      </c>
      <c r="AD21" s="4">
        <f>SUMPRODUCT((C19:C24=U21)*(AP19:AP24))+SUMPRODUCT((F19:F24=U21)*(AQ19:AQ24))</f>
        <v>0</v>
      </c>
      <c r="AE21" s="4">
        <f>SUMPRODUCT((C19:C24=U21)*(AR19:AR24))+SUMPRODUCT((F19:F24=U21)*(AS19:AS24))</f>
        <v>0</v>
      </c>
      <c r="AF21" s="4">
        <f>SUMPRODUCT((C19:C24=U21)*(AT19:AT24))+SUMPRODUCT((F19:F24=U21)*(AU19:AU24))</f>
        <v>0</v>
      </c>
      <c r="AG21" s="4">
        <f>SUMPRODUCT((C19:C24=U21)*(AV19:AV24))+SUMPRODUCT((F19:F24=U21)*(AW19:AW24))</f>
        <v>0</v>
      </c>
      <c r="AH21" s="4">
        <f>SUMPRODUCT((C19:C24=U21)*(AX19:AX24))+SUMPRODUCT((F19:F24=U21)*(AY19:AY24))</f>
        <v>0</v>
      </c>
      <c r="AI21" s="4">
        <f t="shared" si="34"/>
        <v>0</v>
      </c>
      <c r="AJ21" s="3">
        <f t="shared" si="35"/>
        <v>0</v>
      </c>
      <c r="AK21" s="3">
        <f>AJ21+0.00002</f>
        <v>2.0000000000000002E-5</v>
      </c>
      <c r="AL21" s="3">
        <f t="shared" si="19"/>
        <v>3</v>
      </c>
      <c r="AM21" s="3">
        <f t="shared" si="20"/>
        <v>0</v>
      </c>
      <c r="AN21" s="3">
        <f t="shared" si="21"/>
        <v>1</v>
      </c>
      <c r="AO21" s="3">
        <f t="shared" si="22"/>
        <v>1</v>
      </c>
      <c r="AP21" s="3">
        <f t="shared" si="23"/>
        <v>1</v>
      </c>
      <c r="AQ21" s="3" t="b">
        <f t="shared" si="24"/>
        <v>0</v>
      </c>
      <c r="AR21" s="3" t="b">
        <f t="shared" si="25"/>
        <v>0</v>
      </c>
      <c r="AS21" s="3" t="b">
        <f t="shared" si="26"/>
        <v>0</v>
      </c>
      <c r="AT21" s="3" t="b">
        <f t="shared" si="27"/>
        <v>0</v>
      </c>
      <c r="AU21" s="3">
        <f t="shared" si="28"/>
        <v>1</v>
      </c>
      <c r="AV21" s="3">
        <f t="shared" si="29"/>
        <v>1</v>
      </c>
      <c r="AW21" s="3">
        <f t="shared" si="30"/>
        <v>0</v>
      </c>
      <c r="AX21" s="3">
        <f t="shared" si="31"/>
        <v>0</v>
      </c>
      <c r="AY21" s="3">
        <f t="shared" si="32"/>
        <v>1</v>
      </c>
      <c r="AZ21" s="3" t="str">
        <f>VLOOKUP(S21,T19:Z23,2,0)</f>
        <v>B5</v>
      </c>
      <c r="BA21" s="3">
        <f>VLOOKUP(AZ21,U19:AI23,8,0)</f>
        <v>3</v>
      </c>
      <c r="BB21" s="3">
        <f>RANK(BA21,BA19:BA23)</f>
        <v>1</v>
      </c>
    </row>
    <row r="22" spans="1:54" ht="12.95" customHeight="1" x14ac:dyDescent="0.25">
      <c r="A22" s="23">
        <f>A6</f>
        <v>3</v>
      </c>
      <c r="B22" s="24" t="str">
        <f>B6</f>
        <v>T2</v>
      </c>
      <c r="C22" s="13" t="str">
        <f>U20</f>
        <v>B2</v>
      </c>
      <c r="D22" s="37"/>
      <c r="E22" s="37"/>
      <c r="F22" s="13" t="str">
        <f>U21</f>
        <v>B3</v>
      </c>
      <c r="G22" s="68"/>
      <c r="H22" s="68"/>
      <c r="I22" s="13" t="str">
        <f>VLOOKUP(S22,T19:Z23,2,0)</f>
        <v>B3</v>
      </c>
      <c r="J22" s="14">
        <v>4</v>
      </c>
      <c r="K22" s="38">
        <v>0</v>
      </c>
      <c r="L22" s="24">
        <v>0</v>
      </c>
      <c r="M22" s="24">
        <v>0</v>
      </c>
      <c r="N22" s="24">
        <v>0</v>
      </c>
      <c r="O22" s="24">
        <v>0</v>
      </c>
      <c r="P22" s="24">
        <v>0</v>
      </c>
      <c r="Q22" s="24">
        <v>0</v>
      </c>
      <c r="R22" s="25">
        <v>0</v>
      </c>
      <c r="S22" s="3">
        <v>4</v>
      </c>
      <c r="T22" s="3">
        <f t="shared" si="33"/>
        <v>1</v>
      </c>
      <c r="U22" s="74" t="str">
        <f>EQUIPES!B14</f>
        <v>B4</v>
      </c>
      <c r="V22" s="74"/>
      <c r="W22" s="74"/>
      <c r="X22" s="74"/>
      <c r="Y22" s="74"/>
      <c r="Z22" s="74"/>
      <c r="AA22" s="4">
        <f>RANK(AK22,AK19:AK23)</f>
        <v>1</v>
      </c>
      <c r="AB22" s="4">
        <f>SUMPRODUCT((C19:C24=U22)*(AL19:AL24))+SUMPRODUCT((F19:F24=U22)*(AM19:AM24))</f>
        <v>3</v>
      </c>
      <c r="AC22" s="4">
        <f>SUMPRODUCT((C19:C24=U22)*(AN19:AN24))+SUMPRODUCT((F19:F24=U22)*(AO19:AO24))</f>
        <v>1</v>
      </c>
      <c r="AD22" s="4">
        <f>SUMPRODUCT((C19:C24=U22)*(AP19:AP24))+SUMPRODUCT((F19:F24=U22)*(AQ19:AQ24))</f>
        <v>1</v>
      </c>
      <c r="AE22" s="4">
        <f>SUMPRODUCT((C19:C24=U22)*(AR19:AR24))+SUMPRODUCT((F19:F24=U22)*(AS19:AS24))</f>
        <v>0</v>
      </c>
      <c r="AF22" s="4">
        <f>SUMPRODUCT((C19:C24=U22)*(AT19:AT24))+SUMPRODUCT((F19:F24=U22)*(AU19:AU24))</f>
        <v>0</v>
      </c>
      <c r="AG22" s="4">
        <f>SUMPRODUCT((C19:C24=U22)*(AV19:AV24))+SUMPRODUCT((F19:F24=U22)*(AW19:AW24))</f>
        <v>1</v>
      </c>
      <c r="AH22" s="4">
        <f>SUMPRODUCT((C19:C24=U22)*(AX19:AX24))+SUMPRODUCT((F19:F24=U22)*(AY19:AY24))</f>
        <v>0</v>
      </c>
      <c r="AI22" s="4">
        <f t="shared" si="34"/>
        <v>1</v>
      </c>
      <c r="AJ22" s="3">
        <f t="shared" si="35"/>
        <v>3000.11</v>
      </c>
      <c r="AK22" s="3">
        <f>AJ22+0.00001</f>
        <v>3000.1100100000003</v>
      </c>
      <c r="AL22" s="3">
        <f t="shared" si="19"/>
        <v>0</v>
      </c>
      <c r="AM22" s="3">
        <f t="shared" si="20"/>
        <v>0</v>
      </c>
      <c r="AN22" s="3">
        <f t="shared" si="21"/>
        <v>0</v>
      </c>
      <c r="AO22" s="3">
        <f t="shared" si="22"/>
        <v>0</v>
      </c>
      <c r="AP22" s="3" t="b">
        <f t="shared" si="23"/>
        <v>0</v>
      </c>
      <c r="AQ22" s="3" t="b">
        <f t="shared" si="24"/>
        <v>0</v>
      </c>
      <c r="AR22" s="3" t="b">
        <f t="shared" si="25"/>
        <v>0</v>
      </c>
      <c r="AS22" s="3" t="b">
        <f t="shared" si="26"/>
        <v>0</v>
      </c>
      <c r="AT22" s="3" t="b">
        <f t="shared" si="27"/>
        <v>0</v>
      </c>
      <c r="AU22" s="3" t="b">
        <f t="shared" si="28"/>
        <v>0</v>
      </c>
      <c r="AV22" s="3">
        <f t="shared" si="29"/>
        <v>0</v>
      </c>
      <c r="AW22" s="3">
        <f t="shared" si="30"/>
        <v>0</v>
      </c>
      <c r="AX22" s="3">
        <f t="shared" si="31"/>
        <v>0</v>
      </c>
      <c r="AY22" s="3">
        <f t="shared" si="32"/>
        <v>0</v>
      </c>
      <c r="AZ22" s="3" t="str">
        <f>VLOOKUP(S22,T19:Z23,2,0)</f>
        <v>B3</v>
      </c>
      <c r="BA22" s="3">
        <f>VLOOKUP(AZ22,U19:AI23,8,0)</f>
        <v>0</v>
      </c>
      <c r="BB22" s="3">
        <f>RANK(BA22,BA19:BA23)</f>
        <v>4</v>
      </c>
    </row>
    <row r="23" spans="1:54" ht="12.95" customHeight="1" x14ac:dyDescent="0.25">
      <c r="A23" s="23">
        <f>A8</f>
        <v>5</v>
      </c>
      <c r="B23" s="24" t="str">
        <f>B8</f>
        <v>T1</v>
      </c>
      <c r="C23" s="13" t="str">
        <f>U22</f>
        <v>B4</v>
      </c>
      <c r="D23" s="37">
        <v>1</v>
      </c>
      <c r="E23" s="37">
        <v>0</v>
      </c>
      <c r="F23" s="13" t="str">
        <f>U23</f>
        <v>B5</v>
      </c>
      <c r="G23" s="68"/>
      <c r="H23" s="68"/>
      <c r="I23" s="13" t="str">
        <f>VLOOKUP(S23,T19:Z23,2,0)</f>
        <v>B2</v>
      </c>
      <c r="J23" s="14">
        <v>4</v>
      </c>
      <c r="K23" s="38">
        <v>0</v>
      </c>
      <c r="L23" s="33">
        <v>1</v>
      </c>
      <c r="M23" s="33">
        <v>0</v>
      </c>
      <c r="N23" s="33">
        <v>0</v>
      </c>
      <c r="O23" s="33">
        <v>1</v>
      </c>
      <c r="P23" s="33">
        <v>0</v>
      </c>
      <c r="Q23" s="33">
        <v>1</v>
      </c>
      <c r="R23" s="25">
        <v>-1</v>
      </c>
      <c r="S23" s="3">
        <v>5</v>
      </c>
      <c r="T23" s="3">
        <f>AA23</f>
        <v>3</v>
      </c>
      <c r="U23" s="74" t="str">
        <f>EQUIPES!B15</f>
        <v>B5</v>
      </c>
      <c r="V23" s="74"/>
      <c r="W23" s="74"/>
      <c r="X23" s="74"/>
      <c r="Y23" s="74"/>
      <c r="Z23" s="74"/>
      <c r="AA23" s="45">
        <f>RANK(AK23,AK19:AK23)</f>
        <v>3</v>
      </c>
      <c r="AB23" s="45">
        <f>SUMPRODUCT((C20:C25=U23)*(AL20:AL25))+SUMPRODUCT((F20:F25=U23)*(AM20:AM25))</f>
        <v>3</v>
      </c>
      <c r="AC23" s="45">
        <f>SUMPRODUCT((C20:C25=U23)*(AN20:AN25))+SUMPRODUCT((F20:F25=U23)*(AO20:AO25))</f>
        <v>2</v>
      </c>
      <c r="AD23" s="45">
        <f>SUMPRODUCT((C20:C25=U23)*(AP20:AP25))+SUMPRODUCT((F20:F25=U23)*(AQ20:AQ25))</f>
        <v>1</v>
      </c>
      <c r="AE23" s="45">
        <f>SUMPRODUCT((C20:C25=U23)*(AR20:AR25))+SUMPRODUCT((F20:F25=U23)*(AS20:AS25))</f>
        <v>0</v>
      </c>
      <c r="AF23" s="45">
        <f>SUMPRODUCT((C20:C25=U23)*(AT20:AT25))+SUMPRODUCT((F20:F25=U23)*(AU20:AU25))</f>
        <v>1</v>
      </c>
      <c r="AG23" s="45">
        <f>SUMPRODUCT((C20:C25=U23)*(AV20:AV25))+SUMPRODUCT((F20:F25=U23)*(AW20:AW25))</f>
        <v>1</v>
      </c>
      <c r="AH23" s="45">
        <f>SUMPRODUCT((C20:C25=U23)*(AX20:AX25))+SUMPRODUCT((F20:F25=U23)*(AY20:AY25))</f>
        <v>1</v>
      </c>
      <c r="AI23" s="45">
        <f t="shared" si="34"/>
        <v>0</v>
      </c>
      <c r="AJ23" s="3">
        <f t="shared" si="35"/>
        <v>3000.01</v>
      </c>
      <c r="AK23" s="3">
        <f>AJ23</f>
        <v>3000.01</v>
      </c>
      <c r="AL23" s="3">
        <f t="shared" si="19"/>
        <v>3</v>
      </c>
      <c r="AM23" s="3">
        <f t="shared" si="20"/>
        <v>0</v>
      </c>
      <c r="AN23" s="3">
        <f t="shared" si="21"/>
        <v>1</v>
      </c>
      <c r="AO23" s="3">
        <f t="shared" si="22"/>
        <v>1</v>
      </c>
      <c r="AP23" s="3">
        <f t="shared" si="23"/>
        <v>1</v>
      </c>
      <c r="AQ23" s="3" t="b">
        <f t="shared" si="24"/>
        <v>0</v>
      </c>
      <c r="AR23" s="3" t="b">
        <f t="shared" si="25"/>
        <v>0</v>
      </c>
      <c r="AS23" s="3" t="b">
        <f t="shared" si="26"/>
        <v>0</v>
      </c>
      <c r="AT23" s="3" t="b">
        <f t="shared" si="27"/>
        <v>0</v>
      </c>
      <c r="AU23" s="3">
        <f t="shared" si="28"/>
        <v>1</v>
      </c>
      <c r="AV23" s="3">
        <f t="shared" si="29"/>
        <v>1</v>
      </c>
      <c r="AW23" s="3">
        <f t="shared" si="30"/>
        <v>0</v>
      </c>
      <c r="AX23" s="3">
        <f t="shared" si="31"/>
        <v>0</v>
      </c>
      <c r="AY23" s="3">
        <f t="shared" si="32"/>
        <v>1</v>
      </c>
      <c r="AZ23" s="3" t="str">
        <f>VLOOKUP(S23,T19:Z23,2,0)</f>
        <v>B2</v>
      </c>
      <c r="BA23" s="3">
        <f>VLOOKUP(AZ23,U19:AI23,8,0)</f>
        <v>0</v>
      </c>
      <c r="BB23" s="22">
        <f>RANK(BA23,BA19:BA23)</f>
        <v>4</v>
      </c>
    </row>
    <row r="24" spans="1:54" ht="12.95" customHeight="1" x14ac:dyDescent="0.25">
      <c r="A24" s="23">
        <f>A8</f>
        <v>5</v>
      </c>
      <c r="B24" s="24" t="str">
        <f>B8</f>
        <v>T1</v>
      </c>
      <c r="C24" s="13" t="str">
        <f>U19</f>
        <v>B1</v>
      </c>
      <c r="D24" s="37"/>
      <c r="E24" s="37"/>
      <c r="F24" s="13" t="str">
        <f>U21</f>
        <v>B3</v>
      </c>
      <c r="G24" s="68"/>
      <c r="H24" s="68"/>
      <c r="I24" s="7"/>
      <c r="J24" s="7"/>
      <c r="K24" s="7"/>
      <c r="L24" s="7"/>
      <c r="M24" s="7"/>
      <c r="N24" s="7"/>
      <c r="O24" s="7"/>
      <c r="P24" s="7"/>
      <c r="Q24" s="7"/>
      <c r="R24" s="41"/>
    </row>
    <row r="25" spans="1:54" s="22" customFormat="1" ht="12.95" customHeight="1" x14ac:dyDescent="0.25">
      <c r="A25" s="23">
        <f>A10</f>
        <v>7</v>
      </c>
      <c r="B25" s="24" t="str">
        <f>B10</f>
        <v>T2</v>
      </c>
      <c r="C25" s="13" t="str">
        <f>U20</f>
        <v>B2</v>
      </c>
      <c r="D25" s="37">
        <v>1</v>
      </c>
      <c r="E25" s="37">
        <v>0</v>
      </c>
      <c r="F25" s="13" t="str">
        <f>U22</f>
        <v>B4</v>
      </c>
      <c r="G25" s="68"/>
      <c r="H25" s="68"/>
      <c r="I25" s="24"/>
      <c r="J25" s="24"/>
      <c r="K25" s="24"/>
      <c r="L25" s="24"/>
      <c r="M25" s="24"/>
      <c r="N25" s="24"/>
      <c r="O25" s="24"/>
      <c r="P25" s="24"/>
      <c r="Q25" s="24"/>
      <c r="R25" s="25"/>
    </row>
    <row r="26" spans="1:54" s="22" customFormat="1" ht="12.95" customHeight="1" x14ac:dyDescent="0.25">
      <c r="A26" s="23">
        <f>A10</f>
        <v>7</v>
      </c>
      <c r="B26" s="24" t="str">
        <f>B10</f>
        <v>T2</v>
      </c>
      <c r="C26" s="13" t="str">
        <f>U23</f>
        <v>B5</v>
      </c>
      <c r="D26" s="37"/>
      <c r="E26" s="37"/>
      <c r="F26" s="13" t="str">
        <f>U21</f>
        <v>B3</v>
      </c>
      <c r="G26" s="68"/>
      <c r="H26" s="68"/>
      <c r="I26" s="24"/>
      <c r="J26" s="24"/>
      <c r="K26" s="24"/>
      <c r="L26" s="24"/>
      <c r="M26" s="24"/>
      <c r="N26" s="24"/>
      <c r="O26" s="24"/>
      <c r="P26" s="24"/>
      <c r="Q26" s="24"/>
      <c r="R26" s="25"/>
    </row>
    <row r="27" spans="1:54" s="22" customFormat="1" ht="12.95" customHeight="1" x14ac:dyDescent="0.25">
      <c r="A27" s="23">
        <f>A12</f>
        <v>9</v>
      </c>
      <c r="B27" s="24" t="str">
        <f>B12</f>
        <v>T1</v>
      </c>
      <c r="C27" s="13" t="str">
        <f>U19</f>
        <v>B1</v>
      </c>
      <c r="D27" s="37"/>
      <c r="E27" s="37"/>
      <c r="F27" s="13" t="str">
        <f>U22</f>
        <v>B4</v>
      </c>
      <c r="G27" s="68"/>
      <c r="H27" s="68"/>
      <c r="I27" s="24"/>
      <c r="J27" s="24"/>
      <c r="K27" s="24"/>
      <c r="L27" s="24"/>
      <c r="M27" s="24"/>
      <c r="N27" s="24"/>
      <c r="O27" s="24"/>
      <c r="P27" s="24"/>
      <c r="Q27" s="24"/>
      <c r="R27" s="25"/>
    </row>
    <row r="28" spans="1:54" s="22" customFormat="1" ht="12.95" customHeight="1" thickBot="1" x14ac:dyDescent="0.3">
      <c r="A28" s="26">
        <f>A12</f>
        <v>9</v>
      </c>
      <c r="B28" s="27" t="str">
        <f>B12</f>
        <v>T1</v>
      </c>
      <c r="C28" s="39" t="str">
        <f>U20</f>
        <v>B2</v>
      </c>
      <c r="D28" s="40"/>
      <c r="E28" s="40"/>
      <c r="F28" s="39" t="str">
        <f>U23</f>
        <v>B5</v>
      </c>
      <c r="G28" s="69"/>
      <c r="H28" s="69"/>
      <c r="I28" s="27"/>
      <c r="J28" s="27"/>
      <c r="K28" s="27"/>
      <c r="L28" s="27"/>
      <c r="M28" s="27"/>
      <c r="N28" s="27"/>
      <c r="O28" s="27"/>
      <c r="P28" s="27"/>
      <c r="Q28" s="27"/>
      <c r="R28" s="28"/>
    </row>
    <row r="29" spans="1:54" s="22" customFormat="1" ht="12.95" customHeight="1" x14ac:dyDescent="0.25">
      <c r="C29" s="17"/>
      <c r="D29" s="1"/>
      <c r="E29" s="1"/>
      <c r="F29" s="17"/>
    </row>
    <row r="30" spans="1:54" s="22" customFormat="1" ht="12.95" customHeight="1" thickBot="1" x14ac:dyDescent="0.3">
      <c r="C30" s="17"/>
      <c r="D30" s="1"/>
      <c r="E30" s="1"/>
      <c r="F30" s="17"/>
    </row>
    <row r="31" spans="1:54" ht="12.95" customHeight="1" x14ac:dyDescent="0.25">
      <c r="A31" s="70" t="s">
        <v>15</v>
      </c>
      <c r="B31" s="71"/>
      <c r="C31" s="71"/>
      <c r="D31" s="71" t="s">
        <v>21</v>
      </c>
      <c r="E31" s="71"/>
      <c r="F31" s="71"/>
      <c r="G31" s="67" t="s">
        <v>21</v>
      </c>
      <c r="H31" s="67"/>
      <c r="I31" s="71" t="s">
        <v>24</v>
      </c>
      <c r="J31" s="71"/>
      <c r="K31" s="71"/>
      <c r="L31" s="71"/>
      <c r="M31" s="71"/>
      <c r="N31" s="71"/>
      <c r="O31" s="71"/>
      <c r="P31" s="71"/>
      <c r="Q31" s="71"/>
      <c r="R31" s="76"/>
      <c r="U31" s="75" t="s">
        <v>24</v>
      </c>
      <c r="V31" s="75"/>
      <c r="W31" s="75"/>
      <c r="X31" s="75"/>
      <c r="Y31" s="75"/>
      <c r="Z31" s="75"/>
      <c r="AA31" s="75"/>
      <c r="AB31" s="75"/>
      <c r="AC31" s="75"/>
      <c r="AD31" s="75"/>
      <c r="AE31" s="75"/>
      <c r="AF31" s="75"/>
      <c r="AG31" s="75"/>
      <c r="AH31" s="75"/>
      <c r="AI31" s="75"/>
    </row>
    <row r="32" spans="1:54" ht="12.95" customHeight="1" x14ac:dyDescent="0.25">
      <c r="A32" s="72"/>
      <c r="B32" s="73"/>
      <c r="C32" s="73"/>
      <c r="D32" s="73"/>
      <c r="E32" s="73"/>
      <c r="F32" s="73"/>
      <c r="G32" s="68"/>
      <c r="H32" s="68"/>
      <c r="I32" s="73"/>
      <c r="J32" s="73"/>
      <c r="K32" s="73"/>
      <c r="L32" s="73"/>
      <c r="M32" s="73"/>
      <c r="N32" s="73"/>
      <c r="O32" s="73"/>
      <c r="P32" s="73"/>
      <c r="Q32" s="73"/>
      <c r="R32" s="77"/>
      <c r="U32" s="75"/>
      <c r="V32" s="75"/>
      <c r="W32" s="75"/>
      <c r="X32" s="75"/>
      <c r="Y32" s="75"/>
      <c r="Z32" s="75"/>
      <c r="AA32" s="75"/>
      <c r="AB32" s="75"/>
      <c r="AC32" s="75"/>
      <c r="AD32" s="75"/>
      <c r="AE32" s="75"/>
      <c r="AF32" s="75"/>
      <c r="AG32" s="75"/>
      <c r="AH32" s="75"/>
      <c r="AI32" s="75"/>
    </row>
    <row r="33" spans="1:54" ht="12.95" customHeight="1" x14ac:dyDescent="0.25">
      <c r="A33" s="34" t="s">
        <v>0</v>
      </c>
      <c r="B33" s="35" t="s">
        <v>1</v>
      </c>
      <c r="C33" s="35" t="s">
        <v>2</v>
      </c>
      <c r="D33" s="35" t="s">
        <v>3</v>
      </c>
      <c r="E33" s="35" t="s">
        <v>3</v>
      </c>
      <c r="F33" s="35" t="s">
        <v>2</v>
      </c>
      <c r="G33" s="68"/>
      <c r="H33" s="68"/>
      <c r="I33" s="35" t="s">
        <v>2</v>
      </c>
      <c r="J33" s="35" t="s">
        <v>4</v>
      </c>
      <c r="K33" s="35" t="s">
        <v>5</v>
      </c>
      <c r="L33" s="35" t="s">
        <v>6</v>
      </c>
      <c r="M33" s="35" t="s">
        <v>7</v>
      </c>
      <c r="N33" s="35" t="s">
        <v>8</v>
      </c>
      <c r="O33" s="35" t="s">
        <v>9</v>
      </c>
      <c r="P33" s="35" t="s">
        <v>10</v>
      </c>
      <c r="Q33" s="35" t="s">
        <v>11</v>
      </c>
      <c r="R33" s="36" t="s">
        <v>12</v>
      </c>
      <c r="T33" s="3" t="s">
        <v>4</v>
      </c>
      <c r="U33" s="74" t="s">
        <v>2</v>
      </c>
      <c r="V33" s="74"/>
      <c r="W33" s="74"/>
      <c r="X33" s="74"/>
      <c r="Y33" s="74"/>
      <c r="Z33" s="74"/>
      <c r="AA33" s="4" t="s">
        <v>4</v>
      </c>
      <c r="AB33" s="4" t="s">
        <v>5</v>
      </c>
      <c r="AC33" s="4" t="s">
        <v>6</v>
      </c>
      <c r="AD33" s="4" t="s">
        <v>7</v>
      </c>
      <c r="AE33" s="4" t="s">
        <v>8</v>
      </c>
      <c r="AF33" s="4" t="s">
        <v>9</v>
      </c>
      <c r="AG33" s="4" t="s">
        <v>10</v>
      </c>
      <c r="AH33" s="4" t="s">
        <v>11</v>
      </c>
      <c r="AI33" s="4" t="s">
        <v>12</v>
      </c>
      <c r="AJ33" s="3" t="s">
        <v>16</v>
      </c>
      <c r="AK33" s="3" t="s">
        <v>16</v>
      </c>
      <c r="AL33" s="3" t="s">
        <v>5</v>
      </c>
      <c r="AM33" s="3" t="s">
        <v>5</v>
      </c>
      <c r="AN33" s="3" t="s">
        <v>6</v>
      </c>
      <c r="AO33" s="3" t="s">
        <v>6</v>
      </c>
      <c r="AP33" s="3" t="s">
        <v>7</v>
      </c>
      <c r="AQ33" s="3" t="s">
        <v>7</v>
      </c>
      <c r="AR33" s="3" t="s">
        <v>8</v>
      </c>
      <c r="AS33" s="3" t="s">
        <v>8</v>
      </c>
      <c r="AT33" s="3" t="s">
        <v>9</v>
      </c>
      <c r="AU33" s="3" t="s">
        <v>9</v>
      </c>
      <c r="AV33" s="3" t="s">
        <v>17</v>
      </c>
      <c r="AW33" s="3" t="s">
        <v>17</v>
      </c>
      <c r="AX33" s="3" t="s">
        <v>18</v>
      </c>
      <c r="AY33" s="3" t="s">
        <v>18</v>
      </c>
      <c r="AZ33" s="3" t="s">
        <v>2</v>
      </c>
      <c r="BA33" s="3" t="s">
        <v>16</v>
      </c>
      <c r="BB33" s="3" t="s">
        <v>19</v>
      </c>
    </row>
    <row r="34" spans="1:54" ht="12.95" customHeight="1" x14ac:dyDescent="0.25">
      <c r="A34" s="23">
        <v>2</v>
      </c>
      <c r="B34" s="24" t="s">
        <v>61</v>
      </c>
      <c r="C34" s="13" t="str">
        <f>U34</f>
        <v>C1</v>
      </c>
      <c r="D34" s="37">
        <v>1</v>
      </c>
      <c r="E34" s="37">
        <v>0</v>
      </c>
      <c r="F34" s="13" t="str">
        <f>U35</f>
        <v>C2</v>
      </c>
      <c r="G34" s="68"/>
      <c r="H34" s="68"/>
      <c r="I34" s="13" t="str">
        <f>VLOOKUP(S34,T34:Z38,2,0)</f>
        <v>C4</v>
      </c>
      <c r="J34" s="14">
        <v>1</v>
      </c>
      <c r="K34" s="38">
        <v>3</v>
      </c>
      <c r="L34" s="24">
        <v>1</v>
      </c>
      <c r="M34" s="24">
        <v>1</v>
      </c>
      <c r="N34" s="24">
        <v>0</v>
      </c>
      <c r="O34" s="24">
        <v>0</v>
      </c>
      <c r="P34" s="24">
        <v>1</v>
      </c>
      <c r="Q34" s="24">
        <v>0</v>
      </c>
      <c r="R34" s="25">
        <v>1</v>
      </c>
      <c r="S34" s="3">
        <v>1</v>
      </c>
      <c r="T34" s="3">
        <f>AA34</f>
        <v>2</v>
      </c>
      <c r="U34" s="74" t="str">
        <f>EQUIPES!B18</f>
        <v>C1</v>
      </c>
      <c r="V34" s="74"/>
      <c r="W34" s="74"/>
      <c r="X34" s="74"/>
      <c r="Y34" s="74"/>
      <c r="Z34" s="74"/>
      <c r="AA34" s="4">
        <f>RANK(AK34,AK34:AK38)</f>
        <v>2</v>
      </c>
      <c r="AB34" s="4">
        <f>SUMPRODUCT((C34:C39=U34)*(AL34:AL39))+SUMPRODUCT((F34:F39=U34)*(AM34:AM39))</f>
        <v>3</v>
      </c>
      <c r="AC34" s="4">
        <f>SUMPRODUCT((C34:C39=U34)*(AN34:AN39))+SUMPRODUCT((F34:F39=U34)*(AO34:AO39))</f>
        <v>2</v>
      </c>
      <c r="AD34" s="4">
        <f>SUMPRODUCT((C34:C39=U34)*(AP34:AP39))+SUMPRODUCT((F34:F39=U34)*(AQ34:AQ39))</f>
        <v>1</v>
      </c>
      <c r="AE34" s="4">
        <f>SUMPRODUCT((C34:C39=U34)*(AR34:AR39))+SUMPRODUCT((F34:F39=U34)*(AS34:AS39))</f>
        <v>0</v>
      </c>
      <c r="AF34" s="4">
        <f>SUMPRODUCT((C34:C39=U34)*(AT34:AT39))+SUMPRODUCT((F34:F39=U34)*(AU34:AU39))</f>
        <v>1</v>
      </c>
      <c r="AG34" s="4">
        <f>SUMPRODUCT((C34:C39=U34)*(AV34:AV39))+SUMPRODUCT((F34:F39=U34)*(AW34:AW39))</f>
        <v>1</v>
      </c>
      <c r="AH34" s="4">
        <f>SUMPRODUCT((C34:C39=U34)*(AX34:AX39))+SUMPRODUCT((F34:F39=U34)*(AY34:AY39))</f>
        <v>1</v>
      </c>
      <c r="AI34" s="4">
        <f>AG34-AH34</f>
        <v>0</v>
      </c>
      <c r="AJ34" s="3">
        <f>SUM(AB34*1000+(AI34)/10+(AG34)/100)</f>
        <v>3000.01</v>
      </c>
      <c r="AK34" s="3">
        <f>AJ34+0.00004</f>
        <v>3000.0100400000001</v>
      </c>
      <c r="AL34" s="3">
        <f t="shared" ref="AL34:AL38" si="36">IF(D34="",0,IF(D34&gt;E34,3,IF(D34=E34,1,IF(D34&lt;E34,0))))</f>
        <v>3</v>
      </c>
      <c r="AM34" s="3">
        <f t="shared" ref="AM34:AM38" si="37">IF(E34="",0,IF(E34&gt;D34,3,IF(E34=D34,1,IF(E34&lt;D34,0))))</f>
        <v>0</v>
      </c>
      <c r="AN34" s="3">
        <f t="shared" ref="AN34:AN38" si="38">IF(D34="",0,1)</f>
        <v>1</v>
      </c>
      <c r="AO34" s="3">
        <f t="shared" ref="AO34:AO38" si="39">IF(E34="",0,1)</f>
        <v>1</v>
      </c>
      <c r="AP34" s="3">
        <f t="shared" ref="AP34:AP38" si="40">IF(D34&lt;&gt;"",IF(D34&gt;E34,1))</f>
        <v>1</v>
      </c>
      <c r="AQ34" s="3" t="b">
        <f t="shared" ref="AQ34:AQ38" si="41">IF(E34&lt;&gt;"",IF(E34&gt;D34,1))</f>
        <v>0</v>
      </c>
      <c r="AR34" s="3" t="b">
        <f t="shared" ref="AR34:AR38" si="42">IF(D34&lt;&gt;"",IF(D34=E34,1))</f>
        <v>0</v>
      </c>
      <c r="AS34" s="3" t="b">
        <f t="shared" ref="AS34:AS38" si="43">IF(E34&lt;&gt;"",IF(E34=D34,1))</f>
        <v>0</v>
      </c>
      <c r="AT34" s="3" t="b">
        <f t="shared" ref="AT34:AT38" si="44">IF(D34&lt;&gt;"",IF(D34&lt;E34,1))</f>
        <v>0</v>
      </c>
      <c r="AU34" s="3">
        <f t="shared" ref="AU34:AU38" si="45">IF(E34&lt;&gt;"",IF(E34&lt;D34,1))</f>
        <v>1</v>
      </c>
      <c r="AV34" s="3">
        <f t="shared" ref="AV34:AV38" si="46">D34</f>
        <v>1</v>
      </c>
      <c r="AW34" s="3">
        <f t="shared" ref="AW34:AW38" si="47">E34</f>
        <v>0</v>
      </c>
      <c r="AX34" s="3">
        <f t="shared" ref="AX34:AX38" si="48">E34</f>
        <v>0</v>
      </c>
      <c r="AY34" s="3">
        <f t="shared" ref="AY34:AY38" si="49">D34</f>
        <v>1</v>
      </c>
      <c r="AZ34" s="3" t="str">
        <f>VLOOKUP(S34,T34:Z38,2,0)</f>
        <v>C4</v>
      </c>
      <c r="BA34" s="3">
        <f>VLOOKUP(AZ34,U34:AI38,8,0)</f>
        <v>3</v>
      </c>
      <c r="BB34" s="3">
        <f>RANK(BA34,BA34:BA38)</f>
        <v>1</v>
      </c>
    </row>
    <row r="35" spans="1:54" ht="12.95" customHeight="1" x14ac:dyDescent="0.25">
      <c r="A35" s="23">
        <f>A34</f>
        <v>2</v>
      </c>
      <c r="B35" s="24" t="str">
        <f>B34</f>
        <v>T3</v>
      </c>
      <c r="C35" s="13" t="str">
        <f>U36</f>
        <v>C3</v>
      </c>
      <c r="D35" s="37"/>
      <c r="E35" s="37"/>
      <c r="F35" s="13" t="str">
        <f>U37</f>
        <v>C4</v>
      </c>
      <c r="G35" s="68"/>
      <c r="H35" s="68"/>
      <c r="I35" s="13" t="str">
        <f>VLOOKUP(S35,T34:Z38,2,0)</f>
        <v>C1</v>
      </c>
      <c r="J35" s="14">
        <v>1</v>
      </c>
      <c r="K35" s="38">
        <v>3</v>
      </c>
      <c r="L35" s="24">
        <v>2</v>
      </c>
      <c r="M35" s="24">
        <v>1</v>
      </c>
      <c r="N35" s="24">
        <v>0</v>
      </c>
      <c r="O35" s="24">
        <v>1</v>
      </c>
      <c r="P35" s="24">
        <v>1</v>
      </c>
      <c r="Q35" s="24">
        <v>1</v>
      </c>
      <c r="R35" s="25">
        <v>0</v>
      </c>
      <c r="S35" s="3">
        <v>2</v>
      </c>
      <c r="T35" s="3">
        <f t="shared" ref="T35:T37" si="50">AA35</f>
        <v>5</v>
      </c>
      <c r="U35" s="74" t="str">
        <f>EQUIPES!B19</f>
        <v>C2</v>
      </c>
      <c r="V35" s="74"/>
      <c r="W35" s="74"/>
      <c r="X35" s="74"/>
      <c r="Y35" s="74"/>
      <c r="Z35" s="74"/>
      <c r="AA35" s="4">
        <f>RANK(AK35,AK34:AK38)</f>
        <v>5</v>
      </c>
      <c r="AB35" s="4">
        <f>SUMPRODUCT((C34:C39=U35)*(AL34:AL39))+SUMPRODUCT((F34:F39=U35)*(AM34:AM39))</f>
        <v>0</v>
      </c>
      <c r="AC35" s="4">
        <f>SUMPRODUCT((C34:C39=U35)*(AN34:AN39))+SUMPRODUCT((F34:F39=U35)*(AO34:AO39))</f>
        <v>1</v>
      </c>
      <c r="AD35" s="4">
        <f>SUMPRODUCT((C34:C39=U35)*(AP34:AP39))+SUMPRODUCT((F34:F39=U35)*(AQ34:AQ39))</f>
        <v>0</v>
      </c>
      <c r="AE35" s="4">
        <f>SUMPRODUCT((C34:C39=U35)*(AR34:AR39))+SUMPRODUCT((F34:F39=U35)*(AS34:AS39))</f>
        <v>0</v>
      </c>
      <c r="AF35" s="4">
        <f>SUMPRODUCT((C34:C39=U35)*(AT34:AT39))+SUMPRODUCT((F34:F39=U35)*(AU34:AU39))</f>
        <v>1</v>
      </c>
      <c r="AG35" s="4">
        <f>SUMPRODUCT((C34:C39=U35)*(AV34:AV39))+SUMPRODUCT((F34:F39=U35)*(AW34:AW39))</f>
        <v>0</v>
      </c>
      <c r="AH35" s="4">
        <f>SUMPRODUCT((C34:C39=U35)*(AX34:AX39))+SUMPRODUCT((F34:F39=U35)*(AY34:AY39))</f>
        <v>1</v>
      </c>
      <c r="AI35" s="4">
        <f t="shared" ref="AI35:AI38" si="51">AG35-AH35</f>
        <v>-1</v>
      </c>
      <c r="AJ35" s="3">
        <f t="shared" ref="AJ35:AJ38" si="52">SUM(AB35*1000+(AI35)/10+(AG35)/100)</f>
        <v>-0.1</v>
      </c>
      <c r="AK35" s="3">
        <f>AJ35+0.00003</f>
        <v>-9.9970000000000003E-2</v>
      </c>
      <c r="AL35" s="3">
        <f t="shared" si="36"/>
        <v>0</v>
      </c>
      <c r="AM35" s="3">
        <f t="shared" si="37"/>
        <v>0</v>
      </c>
      <c r="AN35" s="3">
        <f t="shared" si="38"/>
        <v>0</v>
      </c>
      <c r="AO35" s="3">
        <f t="shared" si="39"/>
        <v>0</v>
      </c>
      <c r="AP35" s="3" t="b">
        <f t="shared" si="40"/>
        <v>0</v>
      </c>
      <c r="AQ35" s="3" t="b">
        <f t="shared" si="41"/>
        <v>0</v>
      </c>
      <c r="AR35" s="3" t="b">
        <f t="shared" si="42"/>
        <v>0</v>
      </c>
      <c r="AS35" s="3" t="b">
        <f t="shared" si="43"/>
        <v>0</v>
      </c>
      <c r="AT35" s="3" t="b">
        <f t="shared" si="44"/>
        <v>0</v>
      </c>
      <c r="AU35" s="3" t="b">
        <f t="shared" si="45"/>
        <v>0</v>
      </c>
      <c r="AV35" s="3">
        <f t="shared" si="46"/>
        <v>0</v>
      </c>
      <c r="AW35" s="3">
        <f t="shared" si="47"/>
        <v>0</v>
      </c>
      <c r="AX35" s="3">
        <f t="shared" si="48"/>
        <v>0</v>
      </c>
      <c r="AY35" s="3">
        <f t="shared" si="49"/>
        <v>0</v>
      </c>
      <c r="AZ35" s="3" t="str">
        <f>VLOOKUP(S35,T34:Z38,2,0)</f>
        <v>C1</v>
      </c>
      <c r="BA35" s="3">
        <f>VLOOKUP(AZ35,U34:AI38,8,0)</f>
        <v>3</v>
      </c>
      <c r="BB35" s="3">
        <f>RANK(BA35,BA34:BA38)</f>
        <v>1</v>
      </c>
    </row>
    <row r="36" spans="1:54" ht="12.95" customHeight="1" x14ac:dyDescent="0.25">
      <c r="A36" s="23">
        <v>4</v>
      </c>
      <c r="B36" s="24" t="s">
        <v>62</v>
      </c>
      <c r="C36" s="13" t="str">
        <f>U38</f>
        <v>C5</v>
      </c>
      <c r="D36" s="37">
        <v>1</v>
      </c>
      <c r="E36" s="37">
        <v>0</v>
      </c>
      <c r="F36" s="13" t="str">
        <f>U34</f>
        <v>C1</v>
      </c>
      <c r="G36" s="68"/>
      <c r="H36" s="68"/>
      <c r="I36" s="13" t="str">
        <f>VLOOKUP(S36,T34:Z38,2,0)</f>
        <v>C5</v>
      </c>
      <c r="J36" s="14">
        <v>1</v>
      </c>
      <c r="K36" s="38">
        <v>3</v>
      </c>
      <c r="L36" s="24">
        <v>2</v>
      </c>
      <c r="M36" s="24">
        <v>1</v>
      </c>
      <c r="N36" s="24">
        <v>0</v>
      </c>
      <c r="O36" s="24">
        <v>1</v>
      </c>
      <c r="P36" s="24">
        <v>1</v>
      </c>
      <c r="Q36" s="24">
        <v>1</v>
      </c>
      <c r="R36" s="25">
        <v>0</v>
      </c>
      <c r="S36" s="3">
        <v>3</v>
      </c>
      <c r="T36" s="3">
        <f t="shared" si="50"/>
        <v>4</v>
      </c>
      <c r="U36" s="74" t="str">
        <f>EQUIPES!B20</f>
        <v>C3</v>
      </c>
      <c r="V36" s="74"/>
      <c r="W36" s="74"/>
      <c r="X36" s="74"/>
      <c r="Y36" s="74"/>
      <c r="Z36" s="74"/>
      <c r="AA36" s="4">
        <f>RANK(AK36,AK34:AK38)</f>
        <v>4</v>
      </c>
      <c r="AB36" s="4">
        <f>SUMPRODUCT((C34:C39=U36)*(AL34:AL39))+SUMPRODUCT((F34:F39=U36)*(AM34:AM39))</f>
        <v>0</v>
      </c>
      <c r="AC36" s="4">
        <f>SUMPRODUCT((C34:C39=U36)*(AN34:AN39))+SUMPRODUCT((F34:F39=U36)*(AO34:AO39))</f>
        <v>0</v>
      </c>
      <c r="AD36" s="4">
        <f>SUMPRODUCT((C34:C39=U36)*(AP34:AP39))+SUMPRODUCT((F34:F39=U36)*(AQ34:AQ39))</f>
        <v>0</v>
      </c>
      <c r="AE36" s="4">
        <f>SUMPRODUCT((C34:C39=U36)*(AR34:AR39))+SUMPRODUCT((F34:F39=U36)*(AS34:AS39))</f>
        <v>0</v>
      </c>
      <c r="AF36" s="4">
        <f>SUMPRODUCT((C34:C39=U36)*(AT34:AT39))+SUMPRODUCT((F34:F39=U36)*(AU34:AU39))</f>
        <v>0</v>
      </c>
      <c r="AG36" s="4">
        <f>SUMPRODUCT((C34:C39=U36)*(AV34:AV39))+SUMPRODUCT((F34:F39=U36)*(AW34:AW39))</f>
        <v>0</v>
      </c>
      <c r="AH36" s="4">
        <f>SUMPRODUCT((C34:C39=U36)*(AX34:AX39))+SUMPRODUCT((F34:F39=U36)*(AY34:AY39))</f>
        <v>0</v>
      </c>
      <c r="AI36" s="4">
        <f t="shared" si="51"/>
        <v>0</v>
      </c>
      <c r="AJ36" s="3">
        <f t="shared" si="52"/>
        <v>0</v>
      </c>
      <c r="AK36" s="3">
        <f>AJ36+0.00002</f>
        <v>2.0000000000000002E-5</v>
      </c>
      <c r="AL36" s="3">
        <f t="shared" si="36"/>
        <v>3</v>
      </c>
      <c r="AM36" s="3">
        <f t="shared" si="37"/>
        <v>0</v>
      </c>
      <c r="AN36" s="3">
        <f t="shared" si="38"/>
        <v>1</v>
      </c>
      <c r="AO36" s="3">
        <f t="shared" si="39"/>
        <v>1</v>
      </c>
      <c r="AP36" s="3">
        <f t="shared" si="40"/>
        <v>1</v>
      </c>
      <c r="AQ36" s="3" t="b">
        <f t="shared" si="41"/>
        <v>0</v>
      </c>
      <c r="AR36" s="3" t="b">
        <f t="shared" si="42"/>
        <v>0</v>
      </c>
      <c r="AS36" s="3" t="b">
        <f t="shared" si="43"/>
        <v>0</v>
      </c>
      <c r="AT36" s="3" t="b">
        <f t="shared" si="44"/>
        <v>0</v>
      </c>
      <c r="AU36" s="3">
        <f t="shared" si="45"/>
        <v>1</v>
      </c>
      <c r="AV36" s="3">
        <f t="shared" si="46"/>
        <v>1</v>
      </c>
      <c r="AW36" s="3">
        <f t="shared" si="47"/>
        <v>0</v>
      </c>
      <c r="AX36" s="3">
        <f t="shared" si="48"/>
        <v>0</v>
      </c>
      <c r="AY36" s="3">
        <f t="shared" si="49"/>
        <v>1</v>
      </c>
      <c r="AZ36" s="3" t="str">
        <f>VLOOKUP(S36,T34:Z38,2,0)</f>
        <v>C5</v>
      </c>
      <c r="BA36" s="3">
        <f>VLOOKUP(AZ36,U34:AI38,8,0)</f>
        <v>3</v>
      </c>
      <c r="BB36" s="3">
        <f>RANK(BA36,BA34:BA38)</f>
        <v>1</v>
      </c>
    </row>
    <row r="37" spans="1:54" ht="12.95" customHeight="1" x14ac:dyDescent="0.25">
      <c r="A37" s="23">
        <f>A36</f>
        <v>4</v>
      </c>
      <c r="B37" s="24" t="str">
        <f>B36</f>
        <v>T4</v>
      </c>
      <c r="C37" s="13" t="str">
        <f>U35</f>
        <v>C2</v>
      </c>
      <c r="D37" s="37"/>
      <c r="E37" s="37"/>
      <c r="F37" s="13" t="str">
        <f>U36</f>
        <v>C3</v>
      </c>
      <c r="G37" s="68"/>
      <c r="H37" s="68"/>
      <c r="I37" s="13" t="str">
        <f>VLOOKUP(S37,T34:Z38,2,0)</f>
        <v>C3</v>
      </c>
      <c r="J37" s="14">
        <v>4</v>
      </c>
      <c r="K37" s="38">
        <v>0</v>
      </c>
      <c r="L37" s="24">
        <v>0</v>
      </c>
      <c r="M37" s="24">
        <v>0</v>
      </c>
      <c r="N37" s="24">
        <v>0</v>
      </c>
      <c r="O37" s="24">
        <v>0</v>
      </c>
      <c r="P37" s="24">
        <v>0</v>
      </c>
      <c r="Q37" s="24">
        <v>0</v>
      </c>
      <c r="R37" s="25">
        <v>0</v>
      </c>
      <c r="S37" s="3">
        <v>4</v>
      </c>
      <c r="T37" s="3">
        <f t="shared" si="50"/>
        <v>1</v>
      </c>
      <c r="U37" s="74" t="str">
        <f>EQUIPES!B21</f>
        <v>C4</v>
      </c>
      <c r="V37" s="74"/>
      <c r="W37" s="74"/>
      <c r="X37" s="74"/>
      <c r="Y37" s="74"/>
      <c r="Z37" s="74"/>
      <c r="AA37" s="4">
        <f>RANK(AK37,AK34:AK38)</f>
        <v>1</v>
      </c>
      <c r="AB37" s="4">
        <f>SUMPRODUCT((C34:C39=U37)*(AL34:AL39))+SUMPRODUCT((F34:F39=U37)*(AM34:AM39))</f>
        <v>3</v>
      </c>
      <c r="AC37" s="4">
        <f>SUMPRODUCT((C34:C39=U37)*(AN34:AN39))+SUMPRODUCT((F34:F39=U37)*(AO34:AO39))</f>
        <v>1</v>
      </c>
      <c r="AD37" s="4">
        <f>SUMPRODUCT((C34:C39=U37)*(AP34:AP39))+SUMPRODUCT((F34:F39=U37)*(AQ34:AQ39))</f>
        <v>1</v>
      </c>
      <c r="AE37" s="4">
        <f>SUMPRODUCT((C34:C39=U37)*(AR34:AR39))+SUMPRODUCT((F34:F39=U37)*(AS34:AS39))</f>
        <v>0</v>
      </c>
      <c r="AF37" s="4">
        <f>SUMPRODUCT((C34:C39=U37)*(AT34:AT39))+SUMPRODUCT((F34:F39=U37)*(AU34:AU39))</f>
        <v>0</v>
      </c>
      <c r="AG37" s="4">
        <f>SUMPRODUCT((C34:C39=U37)*(AV34:AV39))+SUMPRODUCT((F34:F39=U37)*(AW34:AW39))</f>
        <v>1</v>
      </c>
      <c r="AH37" s="4">
        <f>SUMPRODUCT((C34:C39=U37)*(AX34:AX39))+SUMPRODUCT((F34:F39=U37)*(AY34:AY39))</f>
        <v>0</v>
      </c>
      <c r="AI37" s="4">
        <f t="shared" si="51"/>
        <v>1</v>
      </c>
      <c r="AJ37" s="3">
        <f t="shared" si="52"/>
        <v>3000.11</v>
      </c>
      <c r="AK37" s="3">
        <f>AJ37+0.00001</f>
        <v>3000.1100100000003</v>
      </c>
      <c r="AL37" s="3">
        <f t="shared" si="36"/>
        <v>0</v>
      </c>
      <c r="AM37" s="3">
        <f t="shared" si="37"/>
        <v>0</v>
      </c>
      <c r="AN37" s="3">
        <f t="shared" si="38"/>
        <v>0</v>
      </c>
      <c r="AO37" s="3">
        <f t="shared" si="39"/>
        <v>0</v>
      </c>
      <c r="AP37" s="3" t="b">
        <f t="shared" si="40"/>
        <v>0</v>
      </c>
      <c r="AQ37" s="3" t="b">
        <f t="shared" si="41"/>
        <v>0</v>
      </c>
      <c r="AR37" s="3" t="b">
        <f t="shared" si="42"/>
        <v>0</v>
      </c>
      <c r="AS37" s="3" t="b">
        <f t="shared" si="43"/>
        <v>0</v>
      </c>
      <c r="AT37" s="3" t="b">
        <f t="shared" si="44"/>
        <v>0</v>
      </c>
      <c r="AU37" s="3" t="b">
        <f t="shared" si="45"/>
        <v>0</v>
      </c>
      <c r="AV37" s="3">
        <f t="shared" si="46"/>
        <v>0</v>
      </c>
      <c r="AW37" s="3">
        <f t="shared" si="47"/>
        <v>0</v>
      </c>
      <c r="AX37" s="3">
        <f t="shared" si="48"/>
        <v>0</v>
      </c>
      <c r="AY37" s="3">
        <f t="shared" si="49"/>
        <v>0</v>
      </c>
      <c r="AZ37" s="3" t="str">
        <f>VLOOKUP(S37,T34:Z38,2,0)</f>
        <v>C3</v>
      </c>
      <c r="BA37" s="3">
        <f>VLOOKUP(AZ37,U34:AI38,8,0)</f>
        <v>0</v>
      </c>
      <c r="BB37" s="3">
        <f>RANK(BA37,BA34:BA38)</f>
        <v>4</v>
      </c>
    </row>
    <row r="38" spans="1:54" ht="12.95" customHeight="1" x14ac:dyDescent="0.25">
      <c r="A38" s="23">
        <v>6</v>
      </c>
      <c r="B38" s="24" t="s">
        <v>61</v>
      </c>
      <c r="C38" s="13" t="str">
        <f>U37</f>
        <v>C4</v>
      </c>
      <c r="D38" s="37">
        <v>1</v>
      </c>
      <c r="E38" s="37">
        <v>0</v>
      </c>
      <c r="F38" s="13" t="str">
        <f>U38</f>
        <v>C5</v>
      </c>
      <c r="G38" s="68"/>
      <c r="H38" s="68"/>
      <c r="I38" s="13" t="str">
        <f>VLOOKUP(S38,T34:Z38,2,0)</f>
        <v>C2</v>
      </c>
      <c r="J38" s="14">
        <v>4</v>
      </c>
      <c r="K38" s="38">
        <v>0</v>
      </c>
      <c r="L38" s="33">
        <v>1</v>
      </c>
      <c r="M38" s="33">
        <v>0</v>
      </c>
      <c r="N38" s="33">
        <v>0</v>
      </c>
      <c r="O38" s="33">
        <v>1</v>
      </c>
      <c r="P38" s="33">
        <v>0</v>
      </c>
      <c r="Q38" s="33">
        <v>1</v>
      </c>
      <c r="R38" s="25">
        <v>-1</v>
      </c>
      <c r="S38" s="3">
        <v>5</v>
      </c>
      <c r="T38" s="3">
        <f>AA38</f>
        <v>3</v>
      </c>
      <c r="U38" s="74" t="str">
        <f>EQUIPES!B22</f>
        <v>C5</v>
      </c>
      <c r="V38" s="74"/>
      <c r="W38" s="74"/>
      <c r="X38" s="74"/>
      <c r="Y38" s="74"/>
      <c r="Z38" s="74"/>
      <c r="AA38" s="45">
        <f>RANK(AK38,AK34:AK38)</f>
        <v>3</v>
      </c>
      <c r="AB38" s="45">
        <f>SUMPRODUCT((C35:C40=U38)*(AL35:AL40))+SUMPRODUCT((F35:F40=U38)*(AM35:AM40))</f>
        <v>3</v>
      </c>
      <c r="AC38" s="45">
        <f>SUMPRODUCT((C35:C40=U38)*(AN35:AN40))+SUMPRODUCT((F35:F40=U38)*(AO35:AO40))</f>
        <v>2</v>
      </c>
      <c r="AD38" s="45">
        <f>SUMPRODUCT((C35:C40=U38)*(AP35:AP40))+SUMPRODUCT((F35:F40=U38)*(AQ35:AQ40))</f>
        <v>1</v>
      </c>
      <c r="AE38" s="45">
        <f>SUMPRODUCT((C35:C40=U38)*(AR35:AR40))+SUMPRODUCT((F35:F40=U38)*(AS35:AS40))</f>
        <v>0</v>
      </c>
      <c r="AF38" s="45">
        <f>SUMPRODUCT((C35:C40=U38)*(AT35:AT40))+SUMPRODUCT((F35:F40=U38)*(AU35:AU40))</f>
        <v>1</v>
      </c>
      <c r="AG38" s="45">
        <f>SUMPRODUCT((C35:C40=U38)*(AV35:AV40))+SUMPRODUCT((F35:F40=U38)*(AW35:AW40))</f>
        <v>1</v>
      </c>
      <c r="AH38" s="45">
        <f>SUMPRODUCT((C35:C40=U38)*(AX35:AX40))+SUMPRODUCT((F35:F40=U38)*(AY35:AY40))</f>
        <v>1</v>
      </c>
      <c r="AI38" s="45">
        <f t="shared" si="51"/>
        <v>0</v>
      </c>
      <c r="AJ38" s="3">
        <f t="shared" si="52"/>
        <v>3000.01</v>
      </c>
      <c r="AK38" s="3">
        <f>AJ38</f>
        <v>3000.01</v>
      </c>
      <c r="AL38" s="3">
        <f t="shared" si="36"/>
        <v>3</v>
      </c>
      <c r="AM38" s="3">
        <f t="shared" si="37"/>
        <v>0</v>
      </c>
      <c r="AN38" s="3">
        <f t="shared" si="38"/>
        <v>1</v>
      </c>
      <c r="AO38" s="3">
        <f t="shared" si="39"/>
        <v>1</v>
      </c>
      <c r="AP38" s="3">
        <f t="shared" si="40"/>
        <v>1</v>
      </c>
      <c r="AQ38" s="3" t="b">
        <f t="shared" si="41"/>
        <v>0</v>
      </c>
      <c r="AR38" s="3" t="b">
        <f t="shared" si="42"/>
        <v>0</v>
      </c>
      <c r="AS38" s="3" t="b">
        <f t="shared" si="43"/>
        <v>0</v>
      </c>
      <c r="AT38" s="3" t="b">
        <f t="shared" si="44"/>
        <v>0</v>
      </c>
      <c r="AU38" s="3">
        <f t="shared" si="45"/>
        <v>1</v>
      </c>
      <c r="AV38" s="3">
        <f t="shared" si="46"/>
        <v>1</v>
      </c>
      <c r="AW38" s="3">
        <f t="shared" si="47"/>
        <v>0</v>
      </c>
      <c r="AX38" s="3">
        <f t="shared" si="48"/>
        <v>0</v>
      </c>
      <c r="AY38" s="3">
        <f t="shared" si="49"/>
        <v>1</v>
      </c>
      <c r="AZ38" s="3" t="str">
        <f>VLOOKUP(S38,T34:Z38,2,0)</f>
        <v>C2</v>
      </c>
      <c r="BA38" s="3">
        <f>VLOOKUP(AZ38,U34:AI38,8,0)</f>
        <v>0</v>
      </c>
      <c r="BB38" s="3">
        <f>RANK(BA38,BA34:BA38)</f>
        <v>4</v>
      </c>
    </row>
    <row r="39" spans="1:54" ht="12.95" customHeight="1" x14ac:dyDescent="0.25">
      <c r="A39" s="23">
        <f>A38</f>
        <v>6</v>
      </c>
      <c r="B39" s="24" t="str">
        <f>B38</f>
        <v>T3</v>
      </c>
      <c r="C39" s="13" t="str">
        <f>U34</f>
        <v>C1</v>
      </c>
      <c r="D39" s="37"/>
      <c r="E39" s="37"/>
      <c r="F39" s="13" t="str">
        <f>U36</f>
        <v>C3</v>
      </c>
      <c r="G39" s="68"/>
      <c r="H39" s="68"/>
      <c r="I39" s="7"/>
      <c r="J39" s="7"/>
      <c r="K39" s="7"/>
      <c r="L39" s="7"/>
      <c r="M39" s="7"/>
      <c r="N39" s="7"/>
      <c r="O39" s="7"/>
      <c r="P39" s="7"/>
      <c r="Q39" s="7"/>
      <c r="R39" s="41"/>
      <c r="AL39" s="3">
        <f t="shared" ref="AL34:AL39" si="53">IF(D39="",0,IF(D39&gt;E39,3,IF(D39=E39,1,IF(D39&lt;E39,0))))</f>
        <v>0</v>
      </c>
      <c r="AM39" s="3">
        <f t="shared" ref="AM34:AM39" si="54">IF(E39="",0,IF(E39&gt;D39,3,IF(E39=D39,1,IF(E39&lt;D39,0))))</f>
        <v>0</v>
      </c>
      <c r="AN39" s="3">
        <f t="shared" ref="AN34:AO39" si="55">IF(D39="",0,1)</f>
        <v>0</v>
      </c>
      <c r="AO39" s="3">
        <f t="shared" si="55"/>
        <v>0</v>
      </c>
      <c r="AP39" s="3" t="b">
        <f t="shared" ref="AP34:AP39" si="56">IF(D39&lt;&gt;"",IF(D39&gt;E39,1))</f>
        <v>0</v>
      </c>
      <c r="AQ39" s="3" t="b">
        <f t="shared" ref="AQ34:AQ39" si="57">IF(E39&lt;&gt;"",IF(E39&gt;D39,1))</f>
        <v>0</v>
      </c>
      <c r="AR39" s="3" t="b">
        <f t="shared" ref="AR34:AR39" si="58">IF(D39&lt;&gt;"",IF(D39=E39,1))</f>
        <v>0</v>
      </c>
      <c r="AS39" s="3" t="b">
        <f t="shared" ref="AS34:AS39" si="59">IF(E39&lt;&gt;"",IF(E39=D39,1))</f>
        <v>0</v>
      </c>
      <c r="AT39" s="3" t="b">
        <f t="shared" ref="AT34:AT39" si="60">IF(D39&lt;&gt;"",IF(D39&lt;E39,1))</f>
        <v>0</v>
      </c>
      <c r="AU39" s="3" t="b">
        <f t="shared" ref="AU34:AU39" si="61">IF(E39&lt;&gt;"",IF(E39&lt;D39,1))</f>
        <v>0</v>
      </c>
      <c r="AV39" s="3">
        <f t="shared" ref="AV34:AW39" si="62">D39</f>
        <v>0</v>
      </c>
      <c r="AW39" s="3">
        <f t="shared" si="62"/>
        <v>0</v>
      </c>
      <c r="AX39" s="3">
        <f t="shared" ref="AX34:AX39" si="63">E39</f>
        <v>0</v>
      </c>
      <c r="AY39" s="3">
        <f t="shared" ref="AY34:AY39" si="64">D39</f>
        <v>0</v>
      </c>
    </row>
    <row r="40" spans="1:54" s="22" customFormat="1" ht="12.95" customHeight="1" x14ac:dyDescent="0.25">
      <c r="A40" s="23">
        <v>8</v>
      </c>
      <c r="B40" s="24" t="s">
        <v>62</v>
      </c>
      <c r="C40" s="13" t="str">
        <f>U35</f>
        <v>C2</v>
      </c>
      <c r="D40" s="37">
        <v>1</v>
      </c>
      <c r="E40" s="37">
        <v>0</v>
      </c>
      <c r="F40" s="13" t="str">
        <f>U37</f>
        <v>C4</v>
      </c>
      <c r="G40" s="68"/>
      <c r="H40" s="68"/>
      <c r="I40" s="24"/>
      <c r="J40" s="24"/>
      <c r="K40" s="24"/>
      <c r="L40" s="24"/>
      <c r="M40" s="24"/>
      <c r="N40" s="24"/>
      <c r="O40" s="24"/>
      <c r="P40" s="24"/>
      <c r="Q40" s="24"/>
      <c r="R40" s="25"/>
    </row>
    <row r="41" spans="1:54" s="22" customFormat="1" ht="12.95" customHeight="1" x14ac:dyDescent="0.25">
      <c r="A41" s="23">
        <f>A40</f>
        <v>8</v>
      </c>
      <c r="B41" s="24" t="str">
        <f>B40</f>
        <v>T4</v>
      </c>
      <c r="C41" s="13" t="str">
        <f>U38</f>
        <v>C5</v>
      </c>
      <c r="D41" s="37"/>
      <c r="E41" s="37"/>
      <c r="F41" s="13" t="str">
        <f>U36</f>
        <v>C3</v>
      </c>
      <c r="G41" s="68"/>
      <c r="H41" s="68"/>
      <c r="I41" s="24"/>
      <c r="J41" s="24"/>
      <c r="K41" s="24"/>
      <c r="L41" s="24"/>
      <c r="M41" s="24"/>
      <c r="N41" s="24"/>
      <c r="O41" s="24"/>
      <c r="P41" s="24"/>
      <c r="Q41" s="24"/>
      <c r="R41" s="25"/>
    </row>
    <row r="42" spans="1:54" s="22" customFormat="1" ht="12.95" customHeight="1" x14ac:dyDescent="0.25">
      <c r="A42" s="23">
        <v>10</v>
      </c>
      <c r="B42" s="24" t="s">
        <v>61</v>
      </c>
      <c r="C42" s="13" t="str">
        <f>U34</f>
        <v>C1</v>
      </c>
      <c r="D42" s="37"/>
      <c r="E42" s="37"/>
      <c r="F42" s="13" t="str">
        <f>U37</f>
        <v>C4</v>
      </c>
      <c r="G42" s="68"/>
      <c r="H42" s="68"/>
      <c r="I42" s="24"/>
      <c r="J42" s="24"/>
      <c r="K42" s="24"/>
      <c r="L42" s="24"/>
      <c r="M42" s="24"/>
      <c r="N42" s="24"/>
      <c r="O42" s="24"/>
      <c r="P42" s="24"/>
      <c r="Q42" s="24"/>
      <c r="R42" s="25"/>
    </row>
    <row r="43" spans="1:54" s="22" customFormat="1" ht="12.95" customHeight="1" thickBot="1" x14ac:dyDescent="0.3">
      <c r="A43" s="26">
        <f>A42</f>
        <v>10</v>
      </c>
      <c r="B43" s="27" t="str">
        <f>B42</f>
        <v>T3</v>
      </c>
      <c r="C43" s="39" t="str">
        <f>U35</f>
        <v>C2</v>
      </c>
      <c r="D43" s="40"/>
      <c r="E43" s="40"/>
      <c r="F43" s="39" t="str">
        <f>U38</f>
        <v>C5</v>
      </c>
      <c r="G43" s="69"/>
      <c r="H43" s="69"/>
      <c r="I43" s="27"/>
      <c r="J43" s="27"/>
      <c r="K43" s="27"/>
      <c r="L43" s="27"/>
      <c r="M43" s="27"/>
      <c r="N43" s="27"/>
      <c r="O43" s="27"/>
      <c r="P43" s="27"/>
      <c r="Q43" s="27"/>
      <c r="R43" s="28"/>
    </row>
    <row r="44" spans="1:54" s="22" customFormat="1" ht="12.95" customHeight="1" x14ac:dyDescent="0.25">
      <c r="C44" s="17"/>
      <c r="D44" s="1"/>
      <c r="E44" s="1"/>
      <c r="F44" s="17"/>
    </row>
    <row r="45" spans="1:54" s="22" customFormat="1" ht="12.95" customHeight="1" thickBot="1" x14ac:dyDescent="0.3">
      <c r="C45" s="17"/>
      <c r="D45" s="1"/>
      <c r="E45" s="1"/>
      <c r="F45" s="17"/>
    </row>
    <row r="46" spans="1:54" ht="12.95" customHeight="1" x14ac:dyDescent="0.25">
      <c r="A46" s="70" t="s">
        <v>15</v>
      </c>
      <c r="B46" s="71"/>
      <c r="C46" s="71"/>
      <c r="D46" s="71" t="s">
        <v>22</v>
      </c>
      <c r="E46" s="71"/>
      <c r="F46" s="71"/>
      <c r="G46" s="67" t="s">
        <v>22</v>
      </c>
      <c r="H46" s="67"/>
      <c r="I46" s="71" t="s">
        <v>25</v>
      </c>
      <c r="J46" s="71"/>
      <c r="K46" s="71"/>
      <c r="L46" s="71"/>
      <c r="M46" s="71"/>
      <c r="N46" s="71"/>
      <c r="O46" s="71"/>
      <c r="P46" s="71"/>
      <c r="Q46" s="71"/>
      <c r="R46" s="76"/>
      <c r="U46" s="75" t="s">
        <v>25</v>
      </c>
      <c r="V46" s="75"/>
      <c r="W46" s="75"/>
      <c r="X46" s="75"/>
      <c r="Y46" s="75"/>
      <c r="Z46" s="75"/>
      <c r="AA46" s="75"/>
      <c r="AB46" s="75"/>
      <c r="AC46" s="75"/>
      <c r="AD46" s="75"/>
      <c r="AE46" s="75"/>
      <c r="AF46" s="75"/>
      <c r="AG46" s="75"/>
      <c r="AH46" s="75"/>
      <c r="AI46" s="75"/>
    </row>
    <row r="47" spans="1:54" ht="12.95" customHeight="1" x14ac:dyDescent="0.25">
      <c r="A47" s="72"/>
      <c r="B47" s="73"/>
      <c r="C47" s="73"/>
      <c r="D47" s="73"/>
      <c r="E47" s="73"/>
      <c r="F47" s="73"/>
      <c r="G47" s="68"/>
      <c r="H47" s="68"/>
      <c r="I47" s="73"/>
      <c r="J47" s="73"/>
      <c r="K47" s="73"/>
      <c r="L47" s="73"/>
      <c r="M47" s="73"/>
      <c r="N47" s="73"/>
      <c r="O47" s="73"/>
      <c r="P47" s="73"/>
      <c r="Q47" s="73"/>
      <c r="R47" s="77"/>
      <c r="U47" s="75"/>
      <c r="V47" s="75"/>
      <c r="W47" s="75"/>
      <c r="X47" s="75"/>
      <c r="Y47" s="75"/>
      <c r="Z47" s="75"/>
      <c r="AA47" s="75"/>
      <c r="AB47" s="75"/>
      <c r="AC47" s="75"/>
      <c r="AD47" s="75"/>
      <c r="AE47" s="75"/>
      <c r="AF47" s="75"/>
      <c r="AG47" s="75"/>
      <c r="AH47" s="75"/>
      <c r="AI47" s="75"/>
    </row>
    <row r="48" spans="1:54" ht="12.95" customHeight="1" x14ac:dyDescent="0.25">
      <c r="A48" s="34" t="s">
        <v>0</v>
      </c>
      <c r="B48" s="35" t="s">
        <v>1</v>
      </c>
      <c r="C48" s="35" t="s">
        <v>2</v>
      </c>
      <c r="D48" s="35" t="s">
        <v>3</v>
      </c>
      <c r="E48" s="35" t="s">
        <v>3</v>
      </c>
      <c r="F48" s="35" t="s">
        <v>2</v>
      </c>
      <c r="G48" s="68"/>
      <c r="H48" s="68"/>
      <c r="I48" s="35" t="s">
        <v>2</v>
      </c>
      <c r="J48" s="35" t="s">
        <v>4</v>
      </c>
      <c r="K48" s="35" t="s">
        <v>5</v>
      </c>
      <c r="L48" s="35" t="s">
        <v>6</v>
      </c>
      <c r="M48" s="35" t="s">
        <v>7</v>
      </c>
      <c r="N48" s="35" t="s">
        <v>8</v>
      </c>
      <c r="O48" s="35" t="s">
        <v>9</v>
      </c>
      <c r="P48" s="35" t="s">
        <v>10</v>
      </c>
      <c r="Q48" s="35" t="s">
        <v>11</v>
      </c>
      <c r="R48" s="36" t="s">
        <v>12</v>
      </c>
      <c r="T48" s="3" t="s">
        <v>4</v>
      </c>
      <c r="U48" s="74" t="s">
        <v>2</v>
      </c>
      <c r="V48" s="74"/>
      <c r="W48" s="74"/>
      <c r="X48" s="74"/>
      <c r="Y48" s="74"/>
      <c r="Z48" s="74"/>
      <c r="AA48" s="4" t="s">
        <v>4</v>
      </c>
      <c r="AB48" s="4" t="s">
        <v>5</v>
      </c>
      <c r="AC48" s="4" t="s">
        <v>6</v>
      </c>
      <c r="AD48" s="4" t="s">
        <v>7</v>
      </c>
      <c r="AE48" s="4" t="s">
        <v>8</v>
      </c>
      <c r="AF48" s="4" t="s">
        <v>9</v>
      </c>
      <c r="AG48" s="4" t="s">
        <v>10</v>
      </c>
      <c r="AH48" s="4" t="s">
        <v>11</v>
      </c>
      <c r="AI48" s="4" t="s">
        <v>12</v>
      </c>
      <c r="AJ48" s="3" t="s">
        <v>16</v>
      </c>
      <c r="AK48" s="3" t="s">
        <v>16</v>
      </c>
      <c r="AL48" s="3" t="s">
        <v>5</v>
      </c>
      <c r="AM48" s="3" t="s">
        <v>5</v>
      </c>
      <c r="AN48" s="3" t="s">
        <v>6</v>
      </c>
      <c r="AO48" s="3" t="s">
        <v>6</v>
      </c>
      <c r="AP48" s="3" t="s">
        <v>7</v>
      </c>
      <c r="AQ48" s="3" t="s">
        <v>7</v>
      </c>
      <c r="AR48" s="3" t="s">
        <v>8</v>
      </c>
      <c r="AS48" s="3" t="s">
        <v>8</v>
      </c>
      <c r="AT48" s="3" t="s">
        <v>9</v>
      </c>
      <c r="AU48" s="3" t="s">
        <v>9</v>
      </c>
      <c r="AV48" s="3" t="s">
        <v>17</v>
      </c>
      <c r="AW48" s="3" t="s">
        <v>17</v>
      </c>
      <c r="AX48" s="3" t="s">
        <v>18</v>
      </c>
      <c r="AY48" s="3" t="s">
        <v>18</v>
      </c>
      <c r="AZ48" s="3" t="s">
        <v>2</v>
      </c>
      <c r="BA48" s="3" t="s">
        <v>16</v>
      </c>
      <c r="BB48" s="3" t="s">
        <v>19</v>
      </c>
    </row>
    <row r="49" spans="1:54" ht="12.95" customHeight="1" x14ac:dyDescent="0.25">
      <c r="A49" s="23">
        <f>A34</f>
        <v>2</v>
      </c>
      <c r="B49" s="24" t="str">
        <f>B34</f>
        <v>T3</v>
      </c>
      <c r="C49" s="13" t="str">
        <f>U49</f>
        <v>D1</v>
      </c>
      <c r="D49" s="37">
        <v>2</v>
      </c>
      <c r="E49" s="37">
        <v>0</v>
      </c>
      <c r="F49" s="13" t="str">
        <f>U50</f>
        <v>D2</v>
      </c>
      <c r="G49" s="68"/>
      <c r="H49" s="68"/>
      <c r="I49" s="13" t="str">
        <f>VLOOKUP(S49,T49:Z53,2,0)</f>
        <v>D1</v>
      </c>
      <c r="J49" s="14">
        <v>1</v>
      </c>
      <c r="K49" s="38">
        <v>3</v>
      </c>
      <c r="L49" s="24">
        <v>1</v>
      </c>
      <c r="M49" s="24">
        <v>1</v>
      </c>
      <c r="N49" s="24">
        <v>0</v>
      </c>
      <c r="O49" s="24">
        <v>0</v>
      </c>
      <c r="P49" s="24">
        <v>1</v>
      </c>
      <c r="Q49" s="24">
        <v>0</v>
      </c>
      <c r="R49" s="25">
        <v>1</v>
      </c>
      <c r="S49" s="3">
        <v>1</v>
      </c>
      <c r="T49" s="3">
        <f>AA49</f>
        <v>1</v>
      </c>
      <c r="U49" s="74" t="str">
        <f>EQUIPES!B25</f>
        <v>D1</v>
      </c>
      <c r="V49" s="74"/>
      <c r="W49" s="74"/>
      <c r="X49" s="74"/>
      <c r="Y49" s="74"/>
      <c r="Z49" s="74"/>
      <c r="AA49" s="4">
        <f>RANK(AK49,AK49:AK53)</f>
        <v>1</v>
      </c>
      <c r="AB49" s="4">
        <f>SUMPRODUCT((C49:C54=U49)*(AL49:AL54))+SUMPRODUCT((F49:F54=U49)*(AM49:AM54))</f>
        <v>9</v>
      </c>
      <c r="AC49" s="4">
        <f>SUMPRODUCT((C49:C54=U49)*(AN49:AN54))+SUMPRODUCT((F49:F54=U49)*(AO49:AO54))</f>
        <v>3</v>
      </c>
      <c r="AD49" s="4">
        <f>SUMPRODUCT((C49:C54=U49)*(AP49:AP54))+SUMPRODUCT((F49:F54=U49)*(AQ49:AQ54))</f>
        <v>3</v>
      </c>
      <c r="AE49" s="4">
        <f>SUMPRODUCT((C49:C54=U49)*(AR49:AR54))+SUMPRODUCT((F49:F54=U49)*(AS49:AS54))</f>
        <v>0</v>
      </c>
      <c r="AF49" s="4">
        <f>SUMPRODUCT((C49:C54=U49)*(AT49:AT54))+SUMPRODUCT((F49:F54=U49)*(AU49:AU54))</f>
        <v>0</v>
      </c>
      <c r="AG49" s="4">
        <f>SUMPRODUCT((C49:C54=U49)*(AV49:AV54))+SUMPRODUCT((F49:F54=U49)*(AW49:AW54))</f>
        <v>7</v>
      </c>
      <c r="AH49" s="4">
        <f>SUMPRODUCT((C49:C54=U49)*(AX49:AX54))+SUMPRODUCT((F49:F54=U49)*(AY49:AY54))</f>
        <v>2</v>
      </c>
      <c r="AI49" s="4">
        <f>AG49-AH49</f>
        <v>5</v>
      </c>
      <c r="AJ49" s="3">
        <f>SUM(AB49*1000+(AI49)/10+(AG49)/100)</f>
        <v>9000.57</v>
      </c>
      <c r="AK49" s="3">
        <f>AJ49+0.00004</f>
        <v>9000.5700400000005</v>
      </c>
      <c r="AL49" s="3">
        <f t="shared" ref="AL49:AL53" si="65">IF(D49="",0,IF(D49&gt;E49,3,IF(D49=E49,1,IF(D49&lt;E49,0))))</f>
        <v>3</v>
      </c>
      <c r="AM49" s="3">
        <f t="shared" ref="AM49:AM53" si="66">IF(E49="",0,IF(E49&gt;D49,3,IF(E49=D49,1,IF(E49&lt;D49,0))))</f>
        <v>0</v>
      </c>
      <c r="AN49" s="3">
        <f t="shared" ref="AN49:AN53" si="67">IF(D49="",0,1)</f>
        <v>1</v>
      </c>
      <c r="AO49" s="3">
        <f t="shared" ref="AO49:AO53" si="68">IF(E49="",0,1)</f>
        <v>1</v>
      </c>
      <c r="AP49" s="3">
        <f t="shared" ref="AP49:AP53" si="69">IF(D49&lt;&gt;"",IF(D49&gt;E49,1))</f>
        <v>1</v>
      </c>
      <c r="AQ49" s="3" t="b">
        <f t="shared" ref="AQ49:AQ53" si="70">IF(E49&lt;&gt;"",IF(E49&gt;D49,1))</f>
        <v>0</v>
      </c>
      <c r="AR49" s="3" t="b">
        <f t="shared" ref="AR49:AR53" si="71">IF(D49&lt;&gt;"",IF(D49=E49,1))</f>
        <v>0</v>
      </c>
      <c r="AS49" s="3" t="b">
        <f t="shared" ref="AS49:AS53" si="72">IF(E49&lt;&gt;"",IF(E49=D49,1))</f>
        <v>0</v>
      </c>
      <c r="AT49" s="3" t="b">
        <f t="shared" ref="AT49:AT53" si="73">IF(D49&lt;&gt;"",IF(D49&lt;E49,1))</f>
        <v>0</v>
      </c>
      <c r="AU49" s="3">
        <f t="shared" ref="AU49:AU53" si="74">IF(E49&lt;&gt;"",IF(E49&lt;D49,1))</f>
        <v>1</v>
      </c>
      <c r="AV49" s="3">
        <f t="shared" ref="AV49:AV53" si="75">D49</f>
        <v>2</v>
      </c>
      <c r="AW49" s="3">
        <f t="shared" ref="AW49:AW53" si="76">E49</f>
        <v>0</v>
      </c>
      <c r="AX49" s="3">
        <f t="shared" ref="AX49:AX53" si="77">E49</f>
        <v>0</v>
      </c>
      <c r="AY49" s="3">
        <f t="shared" ref="AY49:AY53" si="78">D49</f>
        <v>2</v>
      </c>
      <c r="AZ49" s="3" t="str">
        <f>VLOOKUP(S49,T49:Z53,2,0)</f>
        <v>D1</v>
      </c>
      <c r="BA49" s="3">
        <f>VLOOKUP(AZ49,U49:AI53,8,0)</f>
        <v>9</v>
      </c>
      <c r="BB49" s="3">
        <f>RANK(BA49,BA49:BA53)</f>
        <v>1</v>
      </c>
    </row>
    <row r="50" spans="1:54" ht="12.95" customHeight="1" x14ac:dyDescent="0.25">
      <c r="A50" s="23">
        <f>A34</f>
        <v>2</v>
      </c>
      <c r="B50" s="24" t="str">
        <f>B34</f>
        <v>T3</v>
      </c>
      <c r="C50" s="13" t="str">
        <f>U51</f>
        <v>D3</v>
      </c>
      <c r="D50" s="37">
        <v>2</v>
      </c>
      <c r="E50" s="37">
        <v>1</v>
      </c>
      <c r="F50" s="13" t="str">
        <f>U52</f>
        <v>D4</v>
      </c>
      <c r="G50" s="68"/>
      <c r="H50" s="68"/>
      <c r="I50" s="13" t="str">
        <f>VLOOKUP(S50,T49:Z53,2,0)</f>
        <v>D3</v>
      </c>
      <c r="J50" s="14">
        <v>1</v>
      </c>
      <c r="K50" s="38">
        <v>3</v>
      </c>
      <c r="L50" s="24">
        <v>2</v>
      </c>
      <c r="M50" s="24">
        <v>1</v>
      </c>
      <c r="N50" s="24">
        <v>0</v>
      </c>
      <c r="O50" s="24">
        <v>1</v>
      </c>
      <c r="P50" s="24">
        <v>1</v>
      </c>
      <c r="Q50" s="24">
        <v>1</v>
      </c>
      <c r="R50" s="25">
        <v>0</v>
      </c>
      <c r="S50" s="3">
        <v>2</v>
      </c>
      <c r="T50" s="3">
        <f t="shared" ref="T50:T52" si="79">AA50</f>
        <v>5</v>
      </c>
      <c r="U50" s="74" t="str">
        <f>EQUIPES!B26</f>
        <v>D2</v>
      </c>
      <c r="V50" s="74"/>
      <c r="W50" s="74"/>
      <c r="X50" s="74"/>
      <c r="Y50" s="74"/>
      <c r="Z50" s="74"/>
      <c r="AA50" s="4">
        <f>RANK(AK50,AK49:AK53)</f>
        <v>5</v>
      </c>
      <c r="AB50" s="4">
        <f>SUMPRODUCT((C49:C54=U50)*(AL49:AL54))+SUMPRODUCT((F49:F54=U50)*(AM49:AM54))</f>
        <v>0</v>
      </c>
      <c r="AC50" s="4">
        <f>SUMPRODUCT((C49:C54=U50)*(AN49:AN54))+SUMPRODUCT((F49:F54=U50)*(AO49:AO54))</f>
        <v>2</v>
      </c>
      <c r="AD50" s="4">
        <f>SUMPRODUCT((C49:C54=U50)*(AP49:AP54))+SUMPRODUCT((F49:F54=U50)*(AQ49:AQ54))</f>
        <v>0</v>
      </c>
      <c r="AE50" s="4">
        <f>SUMPRODUCT((C49:C54=U50)*(AR49:AR54))+SUMPRODUCT((F49:F54=U50)*(AS49:AS54))</f>
        <v>0</v>
      </c>
      <c r="AF50" s="4">
        <f>SUMPRODUCT((C49:C54=U50)*(AT49:AT54))+SUMPRODUCT((F49:F54=U50)*(AU49:AU54))</f>
        <v>2</v>
      </c>
      <c r="AG50" s="4">
        <f>SUMPRODUCT((C49:C54=U50)*(AV49:AV54))+SUMPRODUCT((F49:F54=U50)*(AW49:AW54))</f>
        <v>0</v>
      </c>
      <c r="AH50" s="4">
        <f>SUMPRODUCT((C49:C54=U50)*(AX49:AX54))+SUMPRODUCT((F49:F54=U50)*(AY49:AY54))</f>
        <v>4</v>
      </c>
      <c r="AI50" s="4">
        <f t="shared" ref="AI50:AI53" si="80">AG50-AH50</f>
        <v>-4</v>
      </c>
      <c r="AJ50" s="3">
        <f t="shared" ref="AJ50:AJ53" si="81">SUM(AB50*1000+(AI50)/10+(AG50)/100)</f>
        <v>-0.4</v>
      </c>
      <c r="AK50" s="3">
        <f>AJ50+0.00003</f>
        <v>-0.39997000000000005</v>
      </c>
      <c r="AL50" s="3">
        <f t="shared" si="65"/>
        <v>3</v>
      </c>
      <c r="AM50" s="3">
        <f t="shared" si="66"/>
        <v>0</v>
      </c>
      <c r="AN50" s="3">
        <f t="shared" si="67"/>
        <v>1</v>
      </c>
      <c r="AO50" s="3">
        <f t="shared" si="68"/>
        <v>1</v>
      </c>
      <c r="AP50" s="3">
        <f t="shared" si="69"/>
        <v>1</v>
      </c>
      <c r="AQ50" s="3" t="b">
        <f t="shared" si="70"/>
        <v>0</v>
      </c>
      <c r="AR50" s="3" t="b">
        <f t="shared" si="71"/>
        <v>0</v>
      </c>
      <c r="AS50" s="3" t="b">
        <f t="shared" si="72"/>
        <v>0</v>
      </c>
      <c r="AT50" s="3" t="b">
        <f t="shared" si="73"/>
        <v>0</v>
      </c>
      <c r="AU50" s="3">
        <f t="shared" si="74"/>
        <v>1</v>
      </c>
      <c r="AV50" s="3">
        <f t="shared" si="75"/>
        <v>2</v>
      </c>
      <c r="AW50" s="3">
        <f t="shared" si="76"/>
        <v>1</v>
      </c>
      <c r="AX50" s="3">
        <f t="shared" si="77"/>
        <v>1</v>
      </c>
      <c r="AY50" s="3">
        <f t="shared" si="78"/>
        <v>2</v>
      </c>
      <c r="AZ50" s="3" t="str">
        <f>VLOOKUP(S50,T49:Z53,2,0)</f>
        <v>D3</v>
      </c>
      <c r="BA50" s="3">
        <f>VLOOKUP(AZ50,U49:AI53,8,0)</f>
        <v>6</v>
      </c>
      <c r="BB50" s="3">
        <f>RANK(BA50,BA49:BA53)</f>
        <v>2</v>
      </c>
    </row>
    <row r="51" spans="1:54" ht="12.95" customHeight="1" x14ac:dyDescent="0.25">
      <c r="A51" s="23">
        <f>A36</f>
        <v>4</v>
      </c>
      <c r="B51" s="24" t="str">
        <f>B36</f>
        <v>T4</v>
      </c>
      <c r="C51" s="13" t="str">
        <f>U53</f>
        <v>D5</v>
      </c>
      <c r="D51" s="37">
        <v>1</v>
      </c>
      <c r="E51" s="37">
        <v>2</v>
      </c>
      <c r="F51" s="13" t="str">
        <f>U49</f>
        <v>D1</v>
      </c>
      <c r="G51" s="68"/>
      <c r="H51" s="68"/>
      <c r="I51" s="13" t="str">
        <f>VLOOKUP(S51,T49:Z53,2,0)</f>
        <v>D4</v>
      </c>
      <c r="J51" s="14">
        <v>1</v>
      </c>
      <c r="K51" s="38">
        <v>3</v>
      </c>
      <c r="L51" s="24">
        <v>2</v>
      </c>
      <c r="M51" s="24">
        <v>1</v>
      </c>
      <c r="N51" s="24">
        <v>0</v>
      </c>
      <c r="O51" s="24">
        <v>1</v>
      </c>
      <c r="P51" s="24">
        <v>1</v>
      </c>
      <c r="Q51" s="24">
        <v>1</v>
      </c>
      <c r="R51" s="25">
        <v>0</v>
      </c>
      <c r="S51" s="3">
        <v>3</v>
      </c>
      <c r="T51" s="3">
        <f t="shared" si="79"/>
        <v>2</v>
      </c>
      <c r="U51" s="74" t="str">
        <f>EQUIPES!B27</f>
        <v>D3</v>
      </c>
      <c r="V51" s="74"/>
      <c r="W51" s="74"/>
      <c r="X51" s="74"/>
      <c r="Y51" s="74"/>
      <c r="Z51" s="74"/>
      <c r="AA51" s="4">
        <f>RANK(AK51,AK49:AK53)</f>
        <v>2</v>
      </c>
      <c r="AB51" s="4">
        <f>SUMPRODUCT((C49:C54=U51)*(AL49:AL54))+SUMPRODUCT((F49:F54=U51)*(AM49:AM54))</f>
        <v>6</v>
      </c>
      <c r="AC51" s="4">
        <f>SUMPRODUCT((C49:C54=U51)*(AN49:AN54))+SUMPRODUCT((F49:F54=U51)*(AO49:AO54))</f>
        <v>3</v>
      </c>
      <c r="AD51" s="4">
        <f>SUMPRODUCT((C49:C54=U51)*(AP49:AP54))+SUMPRODUCT((F49:F54=U51)*(AQ49:AQ54))</f>
        <v>2</v>
      </c>
      <c r="AE51" s="4">
        <f>SUMPRODUCT((C49:C54=U51)*(AR49:AR54))+SUMPRODUCT((F49:F54=U51)*(AS49:AS54))</f>
        <v>0</v>
      </c>
      <c r="AF51" s="4">
        <f>SUMPRODUCT((C49:C54=U51)*(AT49:AT54))+SUMPRODUCT((F49:F54=U51)*(AU49:AU54))</f>
        <v>1</v>
      </c>
      <c r="AG51" s="4">
        <f>SUMPRODUCT((C49:C54=U51)*(AV49:AV54))+SUMPRODUCT((F49:F54=U51)*(AW49:AW54))</f>
        <v>5</v>
      </c>
      <c r="AH51" s="4">
        <f>SUMPRODUCT((C49:C54=U51)*(AX49:AX54))+SUMPRODUCT((F49:F54=U51)*(AY49:AY54))</f>
        <v>4</v>
      </c>
      <c r="AI51" s="4">
        <f t="shared" si="80"/>
        <v>1</v>
      </c>
      <c r="AJ51" s="3">
        <f t="shared" si="81"/>
        <v>6000.1500000000005</v>
      </c>
      <c r="AK51" s="3">
        <f>AJ51+0.00002</f>
        <v>6000.1500200000009</v>
      </c>
      <c r="AL51" s="3">
        <f t="shared" si="65"/>
        <v>0</v>
      </c>
      <c r="AM51" s="3">
        <f t="shared" si="66"/>
        <v>3</v>
      </c>
      <c r="AN51" s="3">
        <f t="shared" si="67"/>
        <v>1</v>
      </c>
      <c r="AO51" s="3">
        <f t="shared" si="68"/>
        <v>1</v>
      </c>
      <c r="AP51" s="3" t="b">
        <f t="shared" si="69"/>
        <v>0</v>
      </c>
      <c r="AQ51" s="3">
        <f t="shared" si="70"/>
        <v>1</v>
      </c>
      <c r="AR51" s="3" t="b">
        <f t="shared" si="71"/>
        <v>0</v>
      </c>
      <c r="AS51" s="3" t="b">
        <f t="shared" si="72"/>
        <v>0</v>
      </c>
      <c r="AT51" s="3">
        <f t="shared" si="73"/>
        <v>1</v>
      </c>
      <c r="AU51" s="3" t="b">
        <f t="shared" si="74"/>
        <v>0</v>
      </c>
      <c r="AV51" s="3">
        <f t="shared" si="75"/>
        <v>1</v>
      </c>
      <c r="AW51" s="3">
        <f t="shared" si="76"/>
        <v>2</v>
      </c>
      <c r="AX51" s="3">
        <f t="shared" si="77"/>
        <v>2</v>
      </c>
      <c r="AY51" s="3">
        <f t="shared" si="78"/>
        <v>1</v>
      </c>
      <c r="AZ51" s="3" t="str">
        <f>VLOOKUP(S51,T49:Z53,2,0)</f>
        <v>D4</v>
      </c>
      <c r="BA51" s="3">
        <f>VLOOKUP(AZ51,U49:AI53,8,0)</f>
        <v>3</v>
      </c>
      <c r="BB51" s="3">
        <f>RANK(BA51,BA49:BA53)</f>
        <v>3</v>
      </c>
    </row>
    <row r="52" spans="1:54" ht="12.95" customHeight="1" x14ac:dyDescent="0.25">
      <c r="A52" s="23">
        <f>A36</f>
        <v>4</v>
      </c>
      <c r="B52" s="24" t="str">
        <f>B36</f>
        <v>T4</v>
      </c>
      <c r="C52" s="13" t="str">
        <f>U50</f>
        <v>D2</v>
      </c>
      <c r="D52" s="37">
        <v>0</v>
      </c>
      <c r="E52" s="37">
        <v>2</v>
      </c>
      <c r="F52" s="13" t="str">
        <f>U51</f>
        <v>D3</v>
      </c>
      <c r="G52" s="68"/>
      <c r="H52" s="68"/>
      <c r="I52" s="13" t="str">
        <f>VLOOKUP(S52,T49:Z53,2,0)</f>
        <v>D5</v>
      </c>
      <c r="J52" s="14">
        <v>4</v>
      </c>
      <c r="K52" s="38">
        <v>0</v>
      </c>
      <c r="L52" s="24">
        <v>0</v>
      </c>
      <c r="M52" s="24">
        <v>0</v>
      </c>
      <c r="N52" s="24">
        <v>0</v>
      </c>
      <c r="O52" s="24">
        <v>0</v>
      </c>
      <c r="P52" s="24">
        <v>0</v>
      </c>
      <c r="Q52" s="24">
        <v>0</v>
      </c>
      <c r="R52" s="25">
        <v>0</v>
      </c>
      <c r="S52" s="3">
        <v>4</v>
      </c>
      <c r="T52" s="3">
        <f t="shared" si="79"/>
        <v>3</v>
      </c>
      <c r="U52" s="74" t="str">
        <f>EQUIPES!B28</f>
        <v>D4</v>
      </c>
      <c r="V52" s="74"/>
      <c r="W52" s="74"/>
      <c r="X52" s="74"/>
      <c r="Y52" s="74"/>
      <c r="Z52" s="74"/>
      <c r="AA52" s="4">
        <f>RANK(AK52,AK49:AK53)</f>
        <v>3</v>
      </c>
      <c r="AB52" s="4">
        <f>SUMPRODUCT((C49:C54=U52)*(AL49:AL54))+SUMPRODUCT((F49:F54=U52)*(AM49:AM54))</f>
        <v>3</v>
      </c>
      <c r="AC52" s="4">
        <f>SUMPRODUCT((C49:C54=U52)*(AN49:AN54))+SUMPRODUCT((F49:F54=U52)*(AO49:AO54))</f>
        <v>2</v>
      </c>
      <c r="AD52" s="4">
        <f>SUMPRODUCT((C49:C54=U52)*(AP49:AP54))+SUMPRODUCT((F49:F54=U52)*(AQ49:AQ54))</f>
        <v>1</v>
      </c>
      <c r="AE52" s="4">
        <f>SUMPRODUCT((C49:C54=U52)*(AR49:AR54))+SUMPRODUCT((F49:F54=U52)*(AS49:AS54))</f>
        <v>0</v>
      </c>
      <c r="AF52" s="4">
        <f>SUMPRODUCT((C49:C54=U52)*(AT49:AT54))+SUMPRODUCT((F49:F54=U52)*(AU49:AU54))</f>
        <v>1</v>
      </c>
      <c r="AG52" s="4">
        <f>SUMPRODUCT((C49:C54=U52)*(AV49:AV54))+SUMPRODUCT((F49:F54=U52)*(AW49:AW54))</f>
        <v>2</v>
      </c>
      <c r="AH52" s="4">
        <f>SUMPRODUCT((C49:C54=U52)*(AX49:AX54))+SUMPRODUCT((F49:F54=U52)*(AY49:AY54))</f>
        <v>2</v>
      </c>
      <c r="AI52" s="4">
        <f t="shared" si="80"/>
        <v>0</v>
      </c>
      <c r="AJ52" s="3">
        <f t="shared" si="81"/>
        <v>3000.02</v>
      </c>
      <c r="AK52" s="3">
        <f>AJ52+0.00001</f>
        <v>3000.0200100000002</v>
      </c>
      <c r="AL52" s="3">
        <f t="shared" si="65"/>
        <v>0</v>
      </c>
      <c r="AM52" s="3">
        <f t="shared" si="66"/>
        <v>3</v>
      </c>
      <c r="AN52" s="3">
        <f t="shared" si="67"/>
        <v>1</v>
      </c>
      <c r="AO52" s="3">
        <f t="shared" si="68"/>
        <v>1</v>
      </c>
      <c r="AP52" s="3" t="b">
        <f t="shared" si="69"/>
        <v>0</v>
      </c>
      <c r="AQ52" s="3">
        <f t="shared" si="70"/>
        <v>1</v>
      </c>
      <c r="AR52" s="3" t="b">
        <f t="shared" si="71"/>
        <v>0</v>
      </c>
      <c r="AS52" s="3" t="b">
        <f t="shared" si="72"/>
        <v>0</v>
      </c>
      <c r="AT52" s="3">
        <f t="shared" si="73"/>
        <v>1</v>
      </c>
      <c r="AU52" s="3" t="b">
        <f t="shared" si="74"/>
        <v>0</v>
      </c>
      <c r="AV52" s="3">
        <f t="shared" si="75"/>
        <v>0</v>
      </c>
      <c r="AW52" s="3">
        <f t="shared" si="76"/>
        <v>2</v>
      </c>
      <c r="AX52" s="3">
        <f t="shared" si="77"/>
        <v>2</v>
      </c>
      <c r="AY52" s="3">
        <f t="shared" si="78"/>
        <v>0</v>
      </c>
      <c r="AZ52" s="3" t="str">
        <f>VLOOKUP(S52,T49:Z53,2,0)</f>
        <v>D5</v>
      </c>
      <c r="BA52" s="3">
        <f>VLOOKUP(AZ52,U49:AI53,8,0)</f>
        <v>0</v>
      </c>
      <c r="BB52" s="3">
        <f>RANK(BA52,BA49:BA53)</f>
        <v>4</v>
      </c>
    </row>
    <row r="53" spans="1:54" ht="12.95" customHeight="1" x14ac:dyDescent="0.25">
      <c r="A53" s="23">
        <f>A38</f>
        <v>6</v>
      </c>
      <c r="B53" s="24" t="str">
        <f>B38</f>
        <v>T3</v>
      </c>
      <c r="C53" s="13" t="str">
        <f>U52</f>
        <v>D4</v>
      </c>
      <c r="D53" s="37">
        <v>1</v>
      </c>
      <c r="E53" s="37">
        <v>0</v>
      </c>
      <c r="F53" s="13" t="str">
        <f>U53</f>
        <v>D5</v>
      </c>
      <c r="G53" s="68"/>
      <c r="H53" s="68"/>
      <c r="I53" s="13" t="str">
        <f>VLOOKUP(S53,T49:Z53,2,0)</f>
        <v>D2</v>
      </c>
      <c r="J53" s="14">
        <v>4</v>
      </c>
      <c r="K53" s="38">
        <v>0</v>
      </c>
      <c r="L53" s="33">
        <v>1</v>
      </c>
      <c r="M53" s="33">
        <v>0</v>
      </c>
      <c r="N53" s="33">
        <v>0</v>
      </c>
      <c r="O53" s="33">
        <v>1</v>
      </c>
      <c r="P53" s="33">
        <v>0</v>
      </c>
      <c r="Q53" s="33">
        <v>1</v>
      </c>
      <c r="R53" s="25">
        <v>-1</v>
      </c>
      <c r="S53" s="3">
        <v>5</v>
      </c>
      <c r="T53" s="3">
        <f>AA53</f>
        <v>4</v>
      </c>
      <c r="U53" s="74" t="str">
        <f>EQUIPES!B29</f>
        <v>D5</v>
      </c>
      <c r="V53" s="74"/>
      <c r="W53" s="74"/>
      <c r="X53" s="74"/>
      <c r="Y53" s="74"/>
      <c r="Z53" s="74"/>
      <c r="AA53" s="45">
        <f>RANK(AK53,AK49:AK53)</f>
        <v>4</v>
      </c>
      <c r="AB53" s="45">
        <f>SUMPRODUCT((C50:C55=U53)*(AL50:AL55))+SUMPRODUCT((F50:F55=U53)*(AM50:AM55))</f>
        <v>0</v>
      </c>
      <c r="AC53" s="45">
        <f>SUMPRODUCT((C50:C55=U53)*(AN50:AN55))+SUMPRODUCT((F50:F55=U53)*(AO50:AO55))</f>
        <v>2</v>
      </c>
      <c r="AD53" s="45">
        <f>SUMPRODUCT((C50:C55=U53)*(AP50:AP55))+SUMPRODUCT((F50:F55=U53)*(AQ50:AQ55))</f>
        <v>0</v>
      </c>
      <c r="AE53" s="45">
        <f>SUMPRODUCT((C50:C55=U53)*(AR50:AR55))+SUMPRODUCT((F50:F55=U53)*(AS50:AS55))</f>
        <v>0</v>
      </c>
      <c r="AF53" s="45">
        <f>SUMPRODUCT((C50:C55=U53)*(AT50:AT55))+SUMPRODUCT((F50:F55=U53)*(AU50:AU55))</f>
        <v>2</v>
      </c>
      <c r="AG53" s="45">
        <f>SUMPRODUCT((C50:C55=U53)*(AV50:AV55))+SUMPRODUCT((F50:F55=U53)*(AW50:AW55))</f>
        <v>1</v>
      </c>
      <c r="AH53" s="45">
        <f>SUMPRODUCT((C50:C55=U53)*(AX50:AX55))+SUMPRODUCT((F50:F55=U53)*(AY50:AY55))</f>
        <v>3</v>
      </c>
      <c r="AI53" s="45">
        <f t="shared" si="80"/>
        <v>-2</v>
      </c>
      <c r="AJ53" s="3">
        <f t="shared" si="81"/>
        <v>-0.19</v>
      </c>
      <c r="AK53" s="3">
        <f>AJ53</f>
        <v>-0.19</v>
      </c>
      <c r="AL53" s="3">
        <f t="shared" si="65"/>
        <v>3</v>
      </c>
      <c r="AM53" s="3">
        <f t="shared" si="66"/>
        <v>0</v>
      </c>
      <c r="AN53" s="3">
        <f t="shared" si="67"/>
        <v>1</v>
      </c>
      <c r="AO53" s="3">
        <f t="shared" si="68"/>
        <v>1</v>
      </c>
      <c r="AP53" s="3">
        <f t="shared" si="69"/>
        <v>1</v>
      </c>
      <c r="AQ53" s="3" t="b">
        <f t="shared" si="70"/>
        <v>0</v>
      </c>
      <c r="AR53" s="3" t="b">
        <f t="shared" si="71"/>
        <v>0</v>
      </c>
      <c r="AS53" s="3" t="b">
        <f t="shared" si="72"/>
        <v>0</v>
      </c>
      <c r="AT53" s="3" t="b">
        <f t="shared" si="73"/>
        <v>0</v>
      </c>
      <c r="AU53" s="3">
        <f t="shared" si="74"/>
        <v>1</v>
      </c>
      <c r="AV53" s="3">
        <f t="shared" si="75"/>
        <v>1</v>
      </c>
      <c r="AW53" s="3">
        <f t="shared" si="76"/>
        <v>0</v>
      </c>
      <c r="AX53" s="3">
        <f t="shared" si="77"/>
        <v>0</v>
      </c>
      <c r="AY53" s="3">
        <f t="shared" si="78"/>
        <v>1</v>
      </c>
      <c r="AZ53" s="3" t="str">
        <f>VLOOKUP(S53,T49:Z53,2,0)</f>
        <v>D2</v>
      </c>
      <c r="BA53" s="3">
        <f>VLOOKUP(AZ53,U49:AI53,8,0)</f>
        <v>0</v>
      </c>
      <c r="BB53" s="22">
        <f>RANK(BA53,BA49:BA53)</f>
        <v>4</v>
      </c>
    </row>
    <row r="54" spans="1:54" ht="12.95" customHeight="1" x14ac:dyDescent="0.25">
      <c r="A54" s="23">
        <f>A38</f>
        <v>6</v>
      </c>
      <c r="B54" s="24" t="str">
        <f>B38</f>
        <v>T3</v>
      </c>
      <c r="C54" s="13" t="str">
        <f>U49</f>
        <v>D1</v>
      </c>
      <c r="D54" s="37">
        <v>3</v>
      </c>
      <c r="E54" s="37">
        <v>1</v>
      </c>
      <c r="F54" s="13" t="str">
        <f>U51</f>
        <v>D3</v>
      </c>
      <c r="G54" s="68"/>
      <c r="H54" s="68"/>
      <c r="I54" s="7"/>
      <c r="J54" s="7"/>
      <c r="K54" s="7"/>
      <c r="L54" s="7"/>
      <c r="M54" s="7"/>
      <c r="N54" s="7"/>
      <c r="O54" s="7"/>
      <c r="P54" s="7"/>
      <c r="Q54" s="7"/>
      <c r="R54" s="41"/>
      <c r="AL54" s="3">
        <f t="shared" ref="AL49:AL54" si="82">IF(D54="",0,IF(D54&gt;E54,3,IF(D54=E54,1,IF(D54&lt;E54,0))))</f>
        <v>3</v>
      </c>
      <c r="AM54" s="3">
        <f t="shared" ref="AM49:AM54" si="83">IF(E54="",0,IF(E54&gt;D54,3,IF(E54=D54,1,IF(E54&lt;D54,0))))</f>
        <v>0</v>
      </c>
      <c r="AN54" s="3">
        <f t="shared" ref="AN49:AO54" si="84">IF(D54="",0,1)</f>
        <v>1</v>
      </c>
      <c r="AO54" s="3">
        <f t="shared" si="84"/>
        <v>1</v>
      </c>
      <c r="AP54" s="3">
        <f t="shared" ref="AP49:AP54" si="85">IF(D54&lt;&gt;"",IF(D54&gt;E54,1))</f>
        <v>1</v>
      </c>
      <c r="AQ54" s="3" t="b">
        <f t="shared" ref="AQ49:AQ54" si="86">IF(E54&lt;&gt;"",IF(E54&gt;D54,1))</f>
        <v>0</v>
      </c>
      <c r="AR54" s="3" t="b">
        <f t="shared" ref="AR49:AR54" si="87">IF(D54&lt;&gt;"",IF(D54=E54,1))</f>
        <v>0</v>
      </c>
      <c r="AS54" s="3" t="b">
        <f t="shared" ref="AS49:AS54" si="88">IF(E54&lt;&gt;"",IF(E54=D54,1))</f>
        <v>0</v>
      </c>
      <c r="AT54" s="3" t="b">
        <f t="shared" ref="AT49:AT54" si="89">IF(D54&lt;&gt;"",IF(D54&lt;E54,1))</f>
        <v>0</v>
      </c>
      <c r="AU54" s="3">
        <f t="shared" ref="AU49:AU54" si="90">IF(E54&lt;&gt;"",IF(E54&lt;D54,1))</f>
        <v>1</v>
      </c>
      <c r="AV54" s="3">
        <f t="shared" ref="AV49:AW54" si="91">D54</f>
        <v>3</v>
      </c>
      <c r="AW54" s="3">
        <f t="shared" si="91"/>
        <v>1</v>
      </c>
      <c r="AX54" s="3">
        <f t="shared" ref="AX49:AX54" si="92">E54</f>
        <v>1</v>
      </c>
      <c r="AY54" s="3">
        <f t="shared" ref="AY49:AY54" si="93">D54</f>
        <v>3</v>
      </c>
    </row>
    <row r="55" spans="1:54" ht="12.95" customHeight="1" x14ac:dyDescent="0.25">
      <c r="A55" s="23">
        <f>A40</f>
        <v>8</v>
      </c>
      <c r="B55" s="24" t="str">
        <f>B40</f>
        <v>T4</v>
      </c>
      <c r="C55" s="13" t="str">
        <f>U50</f>
        <v>D2</v>
      </c>
      <c r="D55" s="37">
        <v>1</v>
      </c>
      <c r="E55" s="37">
        <v>0</v>
      </c>
      <c r="F55" s="13" t="str">
        <f>U52</f>
        <v>D4</v>
      </c>
      <c r="G55" s="68"/>
      <c r="H55" s="68"/>
      <c r="I55" s="24"/>
      <c r="J55" s="24"/>
      <c r="K55" s="24"/>
      <c r="L55" s="24"/>
      <c r="M55" s="24"/>
      <c r="N55" s="24"/>
      <c r="O55" s="24"/>
      <c r="P55" s="24"/>
      <c r="Q55" s="24"/>
      <c r="R55" s="25"/>
    </row>
    <row r="56" spans="1:54" ht="12.95" customHeight="1" x14ac:dyDescent="0.25">
      <c r="A56" s="23">
        <f>A40</f>
        <v>8</v>
      </c>
      <c r="B56" s="24" t="str">
        <f>B40</f>
        <v>T4</v>
      </c>
      <c r="C56" s="13" t="str">
        <f>U53</f>
        <v>D5</v>
      </c>
      <c r="D56" s="37">
        <v>3</v>
      </c>
      <c r="E56" s="37">
        <v>4</v>
      </c>
      <c r="F56" s="13" t="str">
        <f>U51</f>
        <v>D3</v>
      </c>
      <c r="G56" s="68"/>
      <c r="H56" s="68"/>
      <c r="I56" s="24"/>
      <c r="J56" s="24"/>
      <c r="K56" s="24"/>
      <c r="L56" s="24"/>
      <c r="M56" s="24"/>
      <c r="N56" s="24"/>
      <c r="O56" s="24"/>
      <c r="P56" s="24"/>
      <c r="Q56" s="24"/>
      <c r="R56" s="25"/>
    </row>
    <row r="57" spans="1:54" ht="12.95" customHeight="1" x14ac:dyDescent="0.25">
      <c r="A57" s="23">
        <f>A42</f>
        <v>10</v>
      </c>
      <c r="B57" s="24" t="str">
        <f>B42</f>
        <v>T3</v>
      </c>
      <c r="C57" s="13" t="str">
        <f>U49</f>
        <v>D1</v>
      </c>
      <c r="D57" s="37">
        <v>0</v>
      </c>
      <c r="E57" s="37">
        <v>0</v>
      </c>
      <c r="F57" s="13" t="str">
        <f>U52</f>
        <v>D4</v>
      </c>
      <c r="G57" s="68"/>
      <c r="H57" s="68"/>
      <c r="I57" s="24"/>
      <c r="J57" s="24"/>
      <c r="K57" s="24"/>
      <c r="L57" s="24"/>
      <c r="M57" s="24"/>
      <c r="N57" s="24"/>
      <c r="O57" s="24"/>
      <c r="P57" s="24"/>
      <c r="Q57" s="24"/>
      <c r="R57" s="25"/>
    </row>
    <row r="58" spans="1:54" ht="12.95" customHeight="1" thickBot="1" x14ac:dyDescent="0.3">
      <c r="A58" s="26">
        <f>A42</f>
        <v>10</v>
      </c>
      <c r="B58" s="27" t="str">
        <f>B42</f>
        <v>T3</v>
      </c>
      <c r="C58" s="39" t="str">
        <f>U50</f>
        <v>D2</v>
      </c>
      <c r="D58" s="40">
        <v>1</v>
      </c>
      <c r="E58" s="40">
        <v>1</v>
      </c>
      <c r="F58" s="39" t="str">
        <f>U53</f>
        <v>D5</v>
      </c>
      <c r="G58" s="69"/>
      <c r="H58" s="69"/>
      <c r="I58" s="27"/>
      <c r="J58" s="27"/>
      <c r="K58" s="27"/>
      <c r="L58" s="27"/>
      <c r="M58" s="27"/>
      <c r="N58" s="27"/>
      <c r="O58" s="27"/>
      <c r="P58" s="27"/>
      <c r="Q58" s="27"/>
      <c r="R58" s="28"/>
    </row>
  </sheetData>
  <mergeCells count="44">
    <mergeCell ref="U53:Z53"/>
    <mergeCell ref="U21:Z21"/>
    <mergeCell ref="U22:Z22"/>
    <mergeCell ref="U36:Z36"/>
    <mergeCell ref="U37:Z37"/>
    <mergeCell ref="U33:Z33"/>
    <mergeCell ref="U34:Z34"/>
    <mergeCell ref="U35:Z35"/>
    <mergeCell ref="U23:Z23"/>
    <mergeCell ref="U5:Z5"/>
    <mergeCell ref="U6:Z6"/>
    <mergeCell ref="U18:Z18"/>
    <mergeCell ref="U19:Z19"/>
    <mergeCell ref="U20:Z20"/>
    <mergeCell ref="U8:Z8"/>
    <mergeCell ref="U52:Z52"/>
    <mergeCell ref="U51:Z51"/>
    <mergeCell ref="U50:Z50"/>
    <mergeCell ref="U49:Z49"/>
    <mergeCell ref="A1:C2"/>
    <mergeCell ref="D1:F2"/>
    <mergeCell ref="I1:R2"/>
    <mergeCell ref="I16:R17"/>
    <mergeCell ref="U16:AI17"/>
    <mergeCell ref="D16:F17"/>
    <mergeCell ref="A16:C17"/>
    <mergeCell ref="I31:R32"/>
    <mergeCell ref="U7:Z7"/>
    <mergeCell ref="U1:AI2"/>
    <mergeCell ref="U3:Z3"/>
    <mergeCell ref="U4:Z4"/>
    <mergeCell ref="U48:Z48"/>
    <mergeCell ref="U31:AI32"/>
    <mergeCell ref="A46:C47"/>
    <mergeCell ref="D46:F47"/>
    <mergeCell ref="I46:R47"/>
    <mergeCell ref="U46:AI47"/>
    <mergeCell ref="U38:Z38"/>
    <mergeCell ref="G16:H28"/>
    <mergeCell ref="G1:H13"/>
    <mergeCell ref="G31:H43"/>
    <mergeCell ref="G46:H58"/>
    <mergeCell ref="A31:C32"/>
    <mergeCell ref="D31:F32"/>
  </mergeCells>
  <conditionalFormatting sqref="R4:R8">
    <cfRule type="cellIs" dxfId="1" priority="4" operator="lessThan">
      <formula>0</formula>
    </cfRule>
  </conditionalFormatting>
  <conditionalFormatting sqref="R49:R53 R34:R38 R19:R23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5" tint="-0.249977111117893"/>
  </sheetPr>
  <dimension ref="A1:U71"/>
  <sheetViews>
    <sheetView zoomScale="80" zoomScaleNormal="80" workbookViewId="0">
      <selection activeCell="M17" sqref="M17"/>
    </sheetView>
  </sheetViews>
  <sheetFormatPr baseColWidth="10" defaultColWidth="5.85546875" defaultRowHeight="15" customHeight="1" x14ac:dyDescent="0.25"/>
  <cols>
    <col min="1" max="1" width="5.85546875" style="2"/>
    <col min="2" max="3" width="12.7109375" style="2" customWidth="1"/>
    <col min="4" max="4" width="32.85546875" style="2" customWidth="1"/>
    <col min="5" max="17" width="5.85546875" style="2"/>
    <col min="18" max="18" width="33.140625" style="2" customWidth="1"/>
    <col min="19" max="20" width="12.42578125" style="2" customWidth="1"/>
    <col min="21" max="21" width="7" style="2" bestFit="1" customWidth="1"/>
    <col min="22" max="16384" width="5.85546875" style="2"/>
  </cols>
  <sheetData>
    <row r="1" spans="1:20" ht="15" customHeight="1" thickBot="1" x14ac:dyDescent="0.3"/>
    <row r="2" spans="1:20" ht="15" customHeight="1" x14ac:dyDescent="0.25">
      <c r="A2" s="87" t="s">
        <v>28</v>
      </c>
      <c r="B2" s="88"/>
      <c r="C2" s="88"/>
      <c r="D2" s="88"/>
      <c r="E2" s="88"/>
      <c r="F2" s="88"/>
      <c r="G2" s="88"/>
      <c r="H2" s="88"/>
      <c r="I2" s="88"/>
      <c r="J2" s="89"/>
      <c r="L2" s="87" t="s">
        <v>29</v>
      </c>
      <c r="M2" s="88"/>
      <c r="N2" s="88"/>
      <c r="O2" s="88"/>
      <c r="P2" s="88"/>
      <c r="Q2" s="88"/>
      <c r="R2" s="88"/>
      <c r="S2" s="88"/>
      <c r="T2" s="89"/>
    </row>
    <row r="3" spans="1:20" ht="15" customHeight="1" thickBot="1" x14ac:dyDescent="0.3">
      <c r="A3" s="90"/>
      <c r="B3" s="91"/>
      <c r="C3" s="91"/>
      <c r="D3" s="91"/>
      <c r="E3" s="91"/>
      <c r="F3" s="91"/>
      <c r="G3" s="91"/>
      <c r="H3" s="91"/>
      <c r="I3" s="91"/>
      <c r="J3" s="92"/>
      <c r="L3" s="90"/>
      <c r="M3" s="91"/>
      <c r="N3" s="91"/>
      <c r="O3" s="91"/>
      <c r="P3" s="91"/>
      <c r="Q3" s="91"/>
      <c r="R3" s="91"/>
      <c r="S3" s="91"/>
      <c r="T3" s="92"/>
    </row>
    <row r="4" spans="1:20" ht="15" customHeight="1" thickBot="1" x14ac:dyDescent="0.3"/>
    <row r="5" spans="1:20" ht="15" customHeight="1" thickBot="1" x14ac:dyDescent="0.3">
      <c r="B5" s="20" t="s">
        <v>0</v>
      </c>
      <c r="C5" s="20" t="s">
        <v>1</v>
      </c>
      <c r="D5" s="20" t="s">
        <v>2</v>
      </c>
      <c r="E5" s="6" t="s">
        <v>27</v>
      </c>
      <c r="F5" s="6" t="s">
        <v>26</v>
      </c>
      <c r="J5" s="7"/>
      <c r="K5" s="7"/>
      <c r="L5" s="7"/>
      <c r="P5" s="35"/>
      <c r="Q5" s="35"/>
      <c r="R5" s="35"/>
      <c r="S5" s="35"/>
      <c r="T5" s="35"/>
    </row>
    <row r="6" spans="1:20" ht="15" customHeight="1" thickBot="1" x14ac:dyDescent="0.3">
      <c r="B6" s="21"/>
      <c r="C6" s="21"/>
      <c r="D6" s="19" t="str">
        <f t="array" ref="D6">'CATEGORIE1-POULES'!I4:I4</f>
        <v>A4</v>
      </c>
      <c r="E6" s="5">
        <v>1</v>
      </c>
      <c r="F6" s="5"/>
      <c r="J6" s="7"/>
      <c r="K6" s="7"/>
      <c r="L6" s="7"/>
      <c r="M6" s="12"/>
      <c r="N6" s="12"/>
      <c r="O6" s="12"/>
      <c r="P6" s="108" t="s">
        <v>30</v>
      </c>
      <c r="Q6" s="109"/>
      <c r="R6" s="109"/>
      <c r="S6" s="109"/>
      <c r="T6" s="110"/>
    </row>
    <row r="7" spans="1:20" ht="15" customHeight="1" thickBot="1" x14ac:dyDescent="0.3">
      <c r="B7" s="21"/>
      <c r="C7" s="21"/>
      <c r="D7" s="19" t="str" cm="1">
        <f t="array" ref="D7">'CATEGORIE1-POULES'!I50:I50</f>
        <v>D3</v>
      </c>
      <c r="E7" s="5">
        <v>0</v>
      </c>
      <c r="F7" s="5"/>
      <c r="J7" s="7"/>
      <c r="K7" s="7"/>
      <c r="L7" s="7"/>
      <c r="M7" s="12"/>
      <c r="N7" s="12"/>
      <c r="O7" s="12"/>
      <c r="P7" s="111"/>
      <c r="Q7" s="112"/>
      <c r="R7" s="112"/>
      <c r="S7" s="112"/>
      <c r="T7" s="113"/>
    </row>
    <row r="8" spans="1:20" ht="15" customHeight="1" thickBot="1" x14ac:dyDescent="0.3">
      <c r="B8" s="22"/>
      <c r="C8" s="22"/>
      <c r="D8" s="22"/>
      <c r="E8" s="22"/>
      <c r="F8" s="22"/>
      <c r="J8" s="7"/>
      <c r="K8" s="7"/>
      <c r="L8" s="7"/>
      <c r="M8" s="33"/>
      <c r="N8" s="33"/>
      <c r="O8" s="33"/>
      <c r="P8" s="114" t="s">
        <v>68</v>
      </c>
      <c r="Q8" s="115"/>
      <c r="R8" s="115"/>
      <c r="S8" s="115"/>
      <c r="T8" s="116"/>
    </row>
    <row r="9" spans="1:20" ht="15" customHeight="1" thickBot="1" x14ac:dyDescent="0.3">
      <c r="B9" s="6" t="s">
        <v>26</v>
      </c>
      <c r="C9" s="6" t="s">
        <v>27</v>
      </c>
      <c r="D9" s="20" t="s">
        <v>2</v>
      </c>
      <c r="E9" s="20" t="s">
        <v>1</v>
      </c>
      <c r="F9" s="6" t="s">
        <v>0</v>
      </c>
      <c r="H9" s="33"/>
      <c r="I9" s="33"/>
      <c r="J9" s="7"/>
      <c r="K9" s="7"/>
      <c r="L9" s="7"/>
      <c r="M9" s="33"/>
      <c r="N9" s="33"/>
      <c r="P9" s="117"/>
      <c r="Q9" s="118"/>
      <c r="R9" s="118"/>
      <c r="S9" s="118"/>
      <c r="T9" s="119"/>
    </row>
    <row r="10" spans="1:20" ht="15" customHeight="1" thickBot="1" x14ac:dyDescent="0.3">
      <c r="B10" s="5"/>
      <c r="C10" s="5"/>
      <c r="D10" s="19" t="str" cm="1">
        <f t="array" ref="D10">'CATEGORIE1-POULES'!I19:I19</f>
        <v>B4</v>
      </c>
      <c r="E10" s="42">
        <v>1</v>
      </c>
      <c r="F10" s="29"/>
      <c r="H10" s="43"/>
      <c r="I10" s="43"/>
      <c r="J10" s="43"/>
      <c r="K10" s="43"/>
      <c r="L10" s="43"/>
      <c r="M10" s="43"/>
      <c r="N10" s="43"/>
      <c r="P10" s="120"/>
      <c r="Q10" s="121"/>
      <c r="R10" s="121"/>
      <c r="S10" s="121"/>
      <c r="T10" s="122"/>
    </row>
    <row r="11" spans="1:20" ht="15" customHeight="1" thickBot="1" x14ac:dyDescent="0.3">
      <c r="B11" s="5"/>
      <c r="C11" s="5"/>
      <c r="D11" s="19" t="str" cm="1">
        <f t="array" ref="D11">'CATEGORIE1-POULES'!I35:I35</f>
        <v>C1</v>
      </c>
      <c r="E11" s="42">
        <v>0</v>
      </c>
      <c r="F11" s="29"/>
      <c r="H11" s="43"/>
      <c r="I11" s="43"/>
      <c r="J11" s="43"/>
      <c r="K11" s="43"/>
      <c r="L11" s="43"/>
      <c r="M11" s="43"/>
      <c r="N11" s="43"/>
      <c r="P11" s="14"/>
      <c r="Q11" s="14"/>
      <c r="R11" s="13"/>
      <c r="S11" s="33"/>
      <c r="T11" s="33"/>
    </row>
    <row r="12" spans="1:20" ht="15" customHeight="1" thickBot="1" x14ac:dyDescent="0.3">
      <c r="B12" s="33"/>
      <c r="C12" s="33"/>
      <c r="D12" s="33"/>
      <c r="E12" s="33"/>
      <c r="F12" s="33"/>
      <c r="H12" s="43"/>
      <c r="I12" s="43"/>
      <c r="J12" s="43"/>
      <c r="K12" s="43"/>
      <c r="L12" s="43"/>
      <c r="M12" s="43"/>
      <c r="N12" s="43"/>
    </row>
    <row r="13" spans="1:20" ht="15" customHeight="1" thickBot="1" x14ac:dyDescent="0.3">
      <c r="B13" s="6" t="s">
        <v>26</v>
      </c>
      <c r="C13" s="6" t="s">
        <v>27</v>
      </c>
      <c r="D13" s="20" t="s">
        <v>2</v>
      </c>
      <c r="E13" s="20" t="s">
        <v>1</v>
      </c>
      <c r="F13" s="6" t="s">
        <v>0</v>
      </c>
      <c r="G13" s="33"/>
      <c r="H13" s="43"/>
      <c r="I13" s="43"/>
      <c r="J13" s="43"/>
      <c r="K13" s="43"/>
      <c r="L13" s="43"/>
      <c r="M13" s="43"/>
      <c r="N13" s="43"/>
      <c r="P13" s="6" t="s">
        <v>26</v>
      </c>
      <c r="Q13" s="6" t="s">
        <v>27</v>
      </c>
      <c r="R13" s="20" t="s">
        <v>2</v>
      </c>
      <c r="S13" s="20" t="s">
        <v>1</v>
      </c>
      <c r="T13" s="6" t="s">
        <v>0</v>
      </c>
    </row>
    <row r="14" spans="1:20" ht="15" customHeight="1" thickBot="1" x14ac:dyDescent="0.3">
      <c r="B14" s="5"/>
      <c r="C14" s="5"/>
      <c r="D14" s="19" t="str">
        <f t="array" ref="D14">'[1]CATEGORIE1-POULES'!I22:I22</f>
        <v>C1</v>
      </c>
      <c r="E14" s="42">
        <v>1</v>
      </c>
      <c r="F14" s="29"/>
      <c r="G14" s="33"/>
      <c r="H14" s="43"/>
      <c r="I14" s="43"/>
      <c r="J14" s="43"/>
      <c r="K14" s="43"/>
      <c r="L14" s="43"/>
      <c r="M14" s="43"/>
      <c r="N14" s="43"/>
      <c r="P14" s="5"/>
      <c r="Q14" s="5"/>
      <c r="R14" s="19" t="str">
        <f t="array" ref="R14">'CATEGORIE1-POULES'!I36:I36</f>
        <v>C5</v>
      </c>
      <c r="S14" s="21"/>
      <c r="T14" s="29"/>
    </row>
    <row r="15" spans="1:20" ht="15" customHeight="1" thickBot="1" x14ac:dyDescent="0.3">
      <c r="B15" s="5"/>
      <c r="C15" s="5"/>
      <c r="D15" s="19" t="str" cm="1">
        <f t="array" ref="D15">'[1]CATEGORIE1-POULES'!I14:I14</f>
        <v>B2</v>
      </c>
      <c r="E15" s="42">
        <v>0</v>
      </c>
      <c r="F15" s="29"/>
      <c r="G15" s="33"/>
      <c r="J15" s="7"/>
      <c r="K15" s="7"/>
      <c r="L15" s="7"/>
      <c r="N15" s="33"/>
      <c r="P15" s="5"/>
      <c r="Q15" s="5"/>
      <c r="R15" s="19" t="str" cm="1">
        <f t="array" ref="R15">'CATEGORIE1-POULES'!I22:I22</f>
        <v>B3</v>
      </c>
      <c r="S15" s="21"/>
      <c r="T15" s="29"/>
    </row>
    <row r="16" spans="1:20" ht="15" customHeight="1" thickBot="1" x14ac:dyDescent="0.3">
      <c r="B16" s="22"/>
      <c r="C16" s="22"/>
      <c r="D16" s="22"/>
      <c r="E16" s="22"/>
      <c r="F16" s="22"/>
      <c r="G16" s="33"/>
      <c r="J16" s="7"/>
      <c r="K16" s="7"/>
      <c r="L16" s="7"/>
    </row>
    <row r="17" spans="2:20" ht="15" customHeight="1" thickBot="1" x14ac:dyDescent="0.3">
      <c r="B17" s="6" t="s">
        <v>26</v>
      </c>
      <c r="C17" s="6" t="s">
        <v>27</v>
      </c>
      <c r="D17" s="20" t="s">
        <v>2</v>
      </c>
      <c r="E17" s="20" t="s">
        <v>1</v>
      </c>
      <c r="F17" s="6" t="s">
        <v>0</v>
      </c>
      <c r="G17" s="33"/>
      <c r="J17" s="7"/>
      <c r="K17" s="7"/>
      <c r="L17" s="7"/>
      <c r="P17" s="6" t="s">
        <v>26</v>
      </c>
      <c r="Q17" s="6" t="s">
        <v>27</v>
      </c>
      <c r="R17" s="20" t="s">
        <v>2</v>
      </c>
      <c r="S17" s="20" t="s">
        <v>1</v>
      </c>
      <c r="T17" s="6" t="s">
        <v>0</v>
      </c>
    </row>
    <row r="18" spans="2:20" ht="15" customHeight="1" thickBot="1" x14ac:dyDescent="0.3">
      <c r="B18" s="5"/>
      <c r="C18" s="5"/>
      <c r="D18" s="19" t="str">
        <f t="array" ref="D18">'[1]CATEGORIE1-POULES'!I31:I31</f>
        <v>D1</v>
      </c>
      <c r="E18" s="42">
        <v>1</v>
      </c>
      <c r="F18" s="29"/>
      <c r="G18" s="33"/>
      <c r="J18" s="7"/>
      <c r="K18" s="7"/>
      <c r="L18" s="7"/>
      <c r="P18" s="5"/>
      <c r="Q18" s="5"/>
      <c r="R18" s="19" t="str">
        <f t="array" ref="R18">'CATEGORIE1-POULES'!I51:I51</f>
        <v>D4</v>
      </c>
      <c r="S18" s="21"/>
      <c r="T18" s="29"/>
    </row>
    <row r="19" spans="2:20" ht="15" customHeight="1" thickBot="1" x14ac:dyDescent="0.3">
      <c r="B19" s="5"/>
      <c r="C19" s="5"/>
      <c r="D19" s="19" t="str" cm="1">
        <f t="array" ref="D19">'[1]CATEGORIE1-POULES'!I5:I5</f>
        <v>A2</v>
      </c>
      <c r="E19" s="42">
        <v>0</v>
      </c>
      <c r="F19" s="29"/>
      <c r="G19" s="33"/>
      <c r="J19" s="7"/>
      <c r="K19" s="7"/>
      <c r="L19" s="7"/>
      <c r="P19" s="5"/>
      <c r="Q19" s="5"/>
      <c r="R19" s="19" t="str" cm="1">
        <f t="array" ref="R19">'CATEGORIE1-POULES'!I7:I7</f>
        <v>A3</v>
      </c>
      <c r="S19" s="21"/>
      <c r="T19" s="29"/>
    </row>
    <row r="21" spans="2:20" s="8" customFormat="1" ht="15" customHeight="1" x14ac:dyDescent="0.25"/>
    <row r="22" spans="2:20" s="8" customFormat="1" ht="15" customHeight="1" x14ac:dyDescent="0.25"/>
    <row r="23" spans="2:20" s="8" customFormat="1" ht="15" customHeight="1" thickBot="1" x14ac:dyDescent="0.3"/>
    <row r="24" spans="2:20" s="8" customFormat="1" ht="15" customHeight="1" thickBot="1" x14ac:dyDescent="0.3">
      <c r="B24" s="20" t="s">
        <v>0</v>
      </c>
      <c r="C24" s="20" t="s">
        <v>1</v>
      </c>
      <c r="D24" s="20" t="s">
        <v>2</v>
      </c>
      <c r="E24" s="6" t="s">
        <v>27</v>
      </c>
      <c r="F24" s="6" t="s">
        <v>26</v>
      </c>
      <c r="P24" s="6" t="s">
        <v>26</v>
      </c>
      <c r="Q24" s="6" t="s">
        <v>27</v>
      </c>
      <c r="R24" s="20" t="s">
        <v>2</v>
      </c>
      <c r="S24" s="20" t="s">
        <v>1</v>
      </c>
      <c r="T24" s="6" t="s">
        <v>0</v>
      </c>
    </row>
    <row r="25" spans="2:20" s="8" customFormat="1" ht="15" customHeight="1" thickBot="1" x14ac:dyDescent="0.3">
      <c r="B25" s="21"/>
      <c r="C25" s="21"/>
      <c r="D25" s="19" t="str">
        <f>IF(D46=D7,D6,D7)</f>
        <v>D3</v>
      </c>
      <c r="E25" s="5">
        <v>1</v>
      </c>
      <c r="F25" s="5"/>
      <c r="H25" s="93" t="s">
        <v>30</v>
      </c>
      <c r="I25" s="94"/>
      <c r="J25" s="94"/>
      <c r="K25" s="94"/>
      <c r="L25" s="94"/>
      <c r="M25" s="94"/>
      <c r="N25" s="95"/>
      <c r="P25" s="5"/>
      <c r="Q25" s="32"/>
      <c r="R25" s="19">
        <f>IF(R46=R6,R7,R6)</f>
        <v>0</v>
      </c>
      <c r="S25" s="21"/>
      <c r="T25" s="29"/>
    </row>
    <row r="26" spans="2:20" s="8" customFormat="1" ht="15" customHeight="1" thickBot="1" x14ac:dyDescent="0.3">
      <c r="B26" s="21"/>
      <c r="C26" s="21"/>
      <c r="D26" s="19" t="str">
        <f>IF(D47=D10,D11,D10)</f>
        <v>C1</v>
      </c>
      <c r="E26" s="5">
        <v>0</v>
      </c>
      <c r="F26" s="5"/>
      <c r="H26" s="96"/>
      <c r="I26" s="97"/>
      <c r="J26" s="97"/>
      <c r="K26" s="97"/>
      <c r="L26" s="97"/>
      <c r="M26" s="97"/>
      <c r="N26" s="98"/>
      <c r="P26" s="5"/>
      <c r="Q26" s="5"/>
      <c r="R26" s="19" t="str">
        <f>IF(R47=R18,R19,R18)</f>
        <v>D4</v>
      </c>
      <c r="S26" s="21"/>
      <c r="T26" s="29"/>
    </row>
    <row r="27" spans="2:20" s="8" customFormat="1" ht="15" customHeight="1" thickBot="1" x14ac:dyDescent="0.3">
      <c r="H27" s="99" t="s">
        <v>31</v>
      </c>
      <c r="I27" s="100"/>
      <c r="J27" s="101"/>
      <c r="L27" s="99" t="s">
        <v>35</v>
      </c>
      <c r="M27" s="100"/>
      <c r="N27" s="101"/>
      <c r="P27" s="15"/>
      <c r="Q27" s="15"/>
      <c r="R27" s="15"/>
      <c r="S27" s="15"/>
      <c r="T27" s="15"/>
    </row>
    <row r="28" spans="2:20" s="8" customFormat="1" ht="15" customHeight="1" thickBot="1" x14ac:dyDescent="0.3">
      <c r="B28" s="20" t="s">
        <v>0</v>
      </c>
      <c r="C28" s="20" t="s">
        <v>1</v>
      </c>
      <c r="D28" s="20" t="s">
        <v>2</v>
      </c>
      <c r="E28" s="6" t="s">
        <v>27</v>
      </c>
      <c r="F28" s="6" t="s">
        <v>26</v>
      </c>
      <c r="H28" s="102"/>
      <c r="I28" s="103"/>
      <c r="J28" s="104"/>
      <c r="L28" s="102"/>
      <c r="M28" s="103"/>
      <c r="N28" s="104"/>
      <c r="P28" s="6" t="s">
        <v>26</v>
      </c>
      <c r="Q28" s="6" t="s">
        <v>27</v>
      </c>
      <c r="R28" s="20" t="s">
        <v>2</v>
      </c>
      <c r="S28" s="20" t="s">
        <v>1</v>
      </c>
      <c r="T28" s="6" t="s">
        <v>0</v>
      </c>
    </row>
    <row r="29" spans="2:20" s="8" customFormat="1" ht="15" customHeight="1" thickBot="1" x14ac:dyDescent="0.3">
      <c r="B29" s="21"/>
      <c r="C29" s="21"/>
      <c r="D29" s="19" t="str">
        <f>IF(D50=D14,D15,D14)</f>
        <v>B2</v>
      </c>
      <c r="E29" s="5">
        <v>1</v>
      </c>
      <c r="F29" s="5"/>
      <c r="H29" s="105"/>
      <c r="I29" s="106"/>
      <c r="J29" s="107"/>
      <c r="L29" s="105"/>
      <c r="M29" s="106"/>
      <c r="N29" s="107"/>
      <c r="P29" s="5"/>
      <c r="Q29" s="5"/>
      <c r="R29" s="19">
        <f>IF(R50=R10,R11,R10)</f>
        <v>0</v>
      </c>
      <c r="S29" s="21"/>
      <c r="T29" s="29"/>
    </row>
    <row r="30" spans="2:20" s="8" customFormat="1" ht="15" customHeight="1" thickBot="1" x14ac:dyDescent="0.3">
      <c r="B30" s="21"/>
      <c r="C30" s="21"/>
      <c r="D30" s="19" t="str">
        <f>IF(D51=D18,D19,D18)</f>
        <v>A2</v>
      </c>
      <c r="E30" s="5">
        <v>0</v>
      </c>
      <c r="F30" s="5"/>
      <c r="P30" s="5"/>
      <c r="Q30" s="5"/>
      <c r="R30" s="19" t="str">
        <f>IF(R51=R14,R15,R14)</f>
        <v>C5</v>
      </c>
      <c r="S30" s="21"/>
      <c r="T30" s="29"/>
    </row>
    <row r="31" spans="2:20" s="8" customFormat="1" ht="15" customHeight="1" x14ac:dyDescent="0.25"/>
    <row r="32" spans="2:20" s="8" customFormat="1" ht="15" customHeight="1" x14ac:dyDescent="0.25"/>
    <row r="33" spans="2:21" s="8" customFormat="1" ht="15" customHeight="1" thickBot="1" x14ac:dyDescent="0.3"/>
    <row r="34" spans="2:21" s="8" customFormat="1" ht="15" customHeight="1" thickBot="1" x14ac:dyDescent="0.3">
      <c r="B34" s="20" t="s">
        <v>0</v>
      </c>
      <c r="C34" s="20" t="s">
        <v>1</v>
      </c>
      <c r="D34" s="20" t="s">
        <v>2</v>
      </c>
      <c r="E34" s="6" t="s">
        <v>27</v>
      </c>
      <c r="F34" s="6" t="s">
        <v>26</v>
      </c>
      <c r="H34" s="84" t="s">
        <v>32</v>
      </c>
      <c r="I34" s="85"/>
      <c r="J34" s="85"/>
      <c r="K34" s="85"/>
      <c r="L34" s="85"/>
      <c r="M34" s="85"/>
      <c r="N34" s="86"/>
      <c r="O34" s="9"/>
      <c r="P34" s="6" t="s">
        <v>26</v>
      </c>
      <c r="Q34" s="6" t="s">
        <v>27</v>
      </c>
      <c r="R34" s="20" t="s">
        <v>2</v>
      </c>
      <c r="S34" s="20" t="s">
        <v>1</v>
      </c>
      <c r="T34" s="6" t="s">
        <v>0</v>
      </c>
    </row>
    <row r="35" spans="2:21" s="8" customFormat="1" ht="15" customHeight="1" thickBot="1" x14ac:dyDescent="0.3">
      <c r="B35" s="21"/>
      <c r="C35" s="21"/>
      <c r="D35" s="19" t="str">
        <f>IF(D39=D25,D26,D25)</f>
        <v>C1</v>
      </c>
      <c r="E35" s="5">
        <v>1</v>
      </c>
      <c r="F35" s="5"/>
      <c r="H35" s="78" t="s">
        <v>33</v>
      </c>
      <c r="I35" s="79"/>
      <c r="J35" s="80"/>
      <c r="K35" s="12"/>
      <c r="L35" s="93" t="s">
        <v>34</v>
      </c>
      <c r="M35" s="94"/>
      <c r="N35" s="95"/>
      <c r="O35" s="9"/>
      <c r="P35" s="5"/>
      <c r="Q35" s="5"/>
      <c r="R35" s="19">
        <f>IF(R39=R25,R26,R25)</f>
        <v>0</v>
      </c>
      <c r="S35" s="21"/>
      <c r="T35" s="29"/>
    </row>
    <row r="36" spans="2:21" s="8" customFormat="1" ht="15" customHeight="1" thickBot="1" x14ac:dyDescent="0.3">
      <c r="B36" s="21"/>
      <c r="C36" s="21"/>
      <c r="D36" s="19" t="str">
        <f>IF(D40=D29,D30,D29)</f>
        <v>A2</v>
      </c>
      <c r="E36" s="5">
        <v>0</v>
      </c>
      <c r="F36" s="5"/>
      <c r="H36" s="81"/>
      <c r="I36" s="82"/>
      <c r="J36" s="83"/>
      <c r="K36" s="12"/>
      <c r="L36" s="96"/>
      <c r="M36" s="97"/>
      <c r="N36" s="98"/>
      <c r="O36" s="9"/>
      <c r="P36" s="5"/>
      <c r="Q36" s="5"/>
      <c r="R36" s="19">
        <f>IF(R40=R29,R30,R29)</f>
        <v>0</v>
      </c>
      <c r="S36" s="21"/>
      <c r="T36" s="29"/>
    </row>
    <row r="37" spans="2:21" s="8" customFormat="1" ht="15" customHeight="1" thickBot="1" x14ac:dyDescent="0.3">
      <c r="H37" s="12"/>
      <c r="I37" s="12"/>
      <c r="J37" s="12"/>
      <c r="K37" s="12"/>
      <c r="L37" s="12"/>
      <c r="M37" s="12"/>
      <c r="N37" s="12"/>
      <c r="O37" s="9"/>
      <c r="P37" s="15"/>
      <c r="Q37" s="15"/>
      <c r="R37" s="15"/>
      <c r="S37" s="15"/>
      <c r="T37" s="15"/>
    </row>
    <row r="38" spans="2:21" s="8" customFormat="1" ht="15" customHeight="1" thickBot="1" x14ac:dyDescent="0.3">
      <c r="B38" s="20" t="s">
        <v>0</v>
      </c>
      <c r="C38" s="20" t="s">
        <v>1</v>
      </c>
      <c r="D38" s="20" t="s">
        <v>2</v>
      </c>
      <c r="E38" s="6" t="s">
        <v>27</v>
      </c>
      <c r="F38" s="6" t="s">
        <v>26</v>
      </c>
      <c r="H38" s="84" t="s">
        <v>32</v>
      </c>
      <c r="I38" s="85"/>
      <c r="J38" s="85"/>
      <c r="K38" s="85"/>
      <c r="L38" s="85"/>
      <c r="M38" s="85"/>
      <c r="N38" s="86"/>
      <c r="O38" s="9"/>
      <c r="P38" s="6" t="s">
        <v>26</v>
      </c>
      <c r="Q38" s="6" t="s">
        <v>27</v>
      </c>
      <c r="R38" s="20" t="s">
        <v>2</v>
      </c>
      <c r="S38" s="20" t="s">
        <v>1</v>
      </c>
      <c r="T38" s="6" t="s">
        <v>0</v>
      </c>
    </row>
    <row r="39" spans="2:21" s="8" customFormat="1" ht="15" customHeight="1" thickBot="1" x14ac:dyDescent="0.3">
      <c r="B39" s="21"/>
      <c r="C39" s="21"/>
      <c r="D39" s="19" t="str">
        <f>IF(E25="","",IF(E25&gt;E26,D25,IF(E26&gt;E25,D26,IF(E25=E26,IF(F25&gt;F26,D25,IF(E26=E25,IF(F26&gt;F25,D26)))))))</f>
        <v>D3</v>
      </c>
      <c r="E39" s="5">
        <v>1</v>
      </c>
      <c r="F39" s="5"/>
      <c r="H39" s="78" t="s">
        <v>37</v>
      </c>
      <c r="I39" s="79"/>
      <c r="J39" s="80"/>
      <c r="K39" s="12"/>
      <c r="L39" s="93" t="s">
        <v>36</v>
      </c>
      <c r="M39" s="94"/>
      <c r="N39" s="95"/>
      <c r="O39" s="9"/>
      <c r="P39" s="5"/>
      <c r="Q39" s="5"/>
      <c r="R39" s="19" t="str">
        <f>IF(Q25="","",IF(Q25&gt;Q26,R25,IF(Q26&gt;Q25,R26,IF(Q25=Q26,IF(P25&gt;P26,R25,IF(Q26=Q25,IF(P26&gt;P25,R26)))))))</f>
        <v/>
      </c>
      <c r="S39" s="21"/>
      <c r="T39" s="29"/>
    </row>
    <row r="40" spans="2:21" s="8" customFormat="1" ht="15" customHeight="1" thickBot="1" x14ac:dyDescent="0.3">
      <c r="B40" s="21"/>
      <c r="C40" s="21"/>
      <c r="D40" s="19" t="str">
        <f>IF(E29="","",IF(E29&gt;E30,D29,IF(E30&gt;E29,D30,IF(E29=E30,IF(F29&gt;F30,D29,IF(E30=E29,IF(F30&gt;F29,D30)))))))</f>
        <v>B2</v>
      </c>
      <c r="E40" s="5">
        <v>0</v>
      </c>
      <c r="F40" s="5"/>
      <c r="H40" s="81"/>
      <c r="I40" s="82"/>
      <c r="J40" s="83"/>
      <c r="K40" s="12"/>
      <c r="L40" s="96"/>
      <c r="M40" s="97"/>
      <c r="N40" s="98"/>
      <c r="O40" s="9"/>
      <c r="P40" s="5"/>
      <c r="Q40" s="5"/>
      <c r="R40" s="19" t="str">
        <f>IF(Q29="","",IF(Q29&gt;Q30,R29,IF(Q30&gt;Q29,R30,IF(Q29=Q30,IF(P29&gt;P30,R29,IF(Q30=Q29,IF(P30&gt;P29,R30)))))))</f>
        <v/>
      </c>
      <c r="S40" s="21"/>
      <c r="T40" s="29"/>
    </row>
    <row r="41" spans="2:21" s="8" customFormat="1" ht="15" customHeight="1" x14ac:dyDescent="0.25"/>
    <row r="42" spans="2:21" ht="15" customHeight="1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</row>
    <row r="44" spans="2:21" ht="15" customHeight="1" thickBot="1" x14ac:dyDescent="0.3"/>
    <row r="45" spans="2:21" ht="15" customHeight="1" thickBot="1" x14ac:dyDescent="0.3">
      <c r="B45" s="20" t="s">
        <v>0</v>
      </c>
      <c r="C45" s="20" t="s">
        <v>1</v>
      </c>
      <c r="D45" s="20" t="s">
        <v>2</v>
      </c>
      <c r="E45" s="6" t="s">
        <v>27</v>
      </c>
      <c r="F45" s="6" t="s">
        <v>26</v>
      </c>
      <c r="G45" s="8"/>
      <c r="H45" s="8"/>
      <c r="I45" s="8"/>
      <c r="J45" s="7"/>
      <c r="K45" s="7"/>
      <c r="L45" s="7"/>
      <c r="M45" s="8"/>
      <c r="N45" s="8"/>
      <c r="O45" s="8"/>
      <c r="P45" s="6" t="s">
        <v>26</v>
      </c>
      <c r="Q45" s="6" t="s">
        <v>27</v>
      </c>
      <c r="R45" s="20" t="s">
        <v>2</v>
      </c>
      <c r="S45" s="20" t="s">
        <v>1</v>
      </c>
      <c r="T45" s="6" t="s">
        <v>0</v>
      </c>
    </row>
    <row r="46" spans="2:21" ht="15" customHeight="1" thickBot="1" x14ac:dyDescent="0.3">
      <c r="B46" s="21"/>
      <c r="C46" s="21"/>
      <c r="D46" s="19" t="str">
        <f>IF(E6="","",IF(E6&gt;E7,D6,IF(E7&gt;E6,D7,IF(E6=E7,IF(F6&gt;F7,D6,IF(E7=E6,IF(F7&gt;F6,D7)))))))</f>
        <v>A4</v>
      </c>
      <c r="E46" s="5">
        <v>1</v>
      </c>
      <c r="F46" s="5"/>
      <c r="G46" s="8"/>
      <c r="H46" s="93" t="s">
        <v>30</v>
      </c>
      <c r="I46" s="94"/>
      <c r="J46" s="94"/>
      <c r="K46" s="94"/>
      <c r="L46" s="94"/>
      <c r="M46" s="94"/>
      <c r="N46" s="95"/>
      <c r="O46" s="8"/>
      <c r="P46" s="5"/>
      <c r="Q46" s="5"/>
      <c r="R46" s="19" t="str">
        <f>IF(Q6="","",IF(Q6&gt;Q7,R6,IF(Q7&gt;Q6,R7,IF(Q6=Q7,IF(P6&gt;P7,R6,IF(Q7=Q6,IF(P7&gt;P6,R7)))))))</f>
        <v/>
      </c>
      <c r="S46" s="21"/>
      <c r="T46" s="29"/>
    </row>
    <row r="47" spans="2:21" ht="15" customHeight="1" thickBot="1" x14ac:dyDescent="0.3">
      <c r="B47" s="21"/>
      <c r="C47" s="21"/>
      <c r="D47" s="19" t="str">
        <f>IF(E10="","",IF(E10&gt;E11,D10,IF(E11&gt;E10,D11,IF(E10=E11,IF(F10&gt;F11,D10,IF(E11=E10,IF(F11&gt;F10,D11)))))))</f>
        <v>B4</v>
      </c>
      <c r="E47" s="5">
        <v>0</v>
      </c>
      <c r="F47" s="5"/>
      <c r="G47" s="8"/>
      <c r="H47" s="96"/>
      <c r="I47" s="97"/>
      <c r="J47" s="97"/>
      <c r="K47" s="97"/>
      <c r="L47" s="97"/>
      <c r="M47" s="97"/>
      <c r="N47" s="98"/>
      <c r="O47" s="8"/>
      <c r="P47" s="5"/>
      <c r="Q47" s="5"/>
      <c r="R47" s="19" t="str">
        <f>IF(Q10="","",IF(Q10&gt;Q11,R10,IF(Q11&gt;Q10,R11,IF(Q10=Q11,IF(P10&gt;P11,R10,IF(Q11=Q10,IF(P11&gt;P10,R11)))))))</f>
        <v/>
      </c>
      <c r="S47" s="21"/>
      <c r="T47" s="29"/>
      <c r="U47" s="31"/>
    </row>
    <row r="48" spans="2:21" ht="15" customHeight="1" thickBot="1" x14ac:dyDescent="0.3">
      <c r="H48" s="99" t="s">
        <v>38</v>
      </c>
      <c r="I48" s="100"/>
      <c r="J48" s="101"/>
      <c r="K48" s="8"/>
      <c r="L48" s="99" t="s">
        <v>39</v>
      </c>
      <c r="M48" s="100"/>
      <c r="N48" s="101"/>
    </row>
    <row r="49" spans="2:20" ht="15" customHeight="1" thickBot="1" x14ac:dyDescent="0.3">
      <c r="B49" s="20" t="s">
        <v>0</v>
      </c>
      <c r="C49" s="20" t="s">
        <v>1</v>
      </c>
      <c r="D49" s="20" t="s">
        <v>2</v>
      </c>
      <c r="E49" s="6" t="s">
        <v>27</v>
      </c>
      <c r="F49" s="6" t="s">
        <v>26</v>
      </c>
      <c r="G49" s="8"/>
      <c r="H49" s="102"/>
      <c r="I49" s="103"/>
      <c r="J49" s="104"/>
      <c r="K49" s="8"/>
      <c r="L49" s="102"/>
      <c r="M49" s="103"/>
      <c r="N49" s="104"/>
      <c r="O49" s="8"/>
      <c r="P49" s="6" t="s">
        <v>26</v>
      </c>
      <c r="Q49" s="6" t="s">
        <v>27</v>
      </c>
      <c r="R49" s="20" t="s">
        <v>2</v>
      </c>
      <c r="S49" s="20" t="s">
        <v>1</v>
      </c>
      <c r="T49" s="6" t="s">
        <v>0</v>
      </c>
    </row>
    <row r="50" spans="2:20" ht="15" customHeight="1" thickBot="1" x14ac:dyDescent="0.3">
      <c r="B50" s="21"/>
      <c r="C50" s="21"/>
      <c r="D50" s="19" t="str">
        <f>IF(E14="","",IF(E14&gt;E15,D14,IF(E15&gt;E14,D15,IF(E14=E15,IF(F14&gt;F115,D14,IF(E15=E14,IF(F15&gt;F14,D15)))))))</f>
        <v>C1</v>
      </c>
      <c r="E50" s="5">
        <v>1</v>
      </c>
      <c r="F50" s="5"/>
      <c r="G50" s="8"/>
      <c r="H50" s="105"/>
      <c r="I50" s="106"/>
      <c r="J50" s="107"/>
      <c r="K50" s="8"/>
      <c r="L50" s="105"/>
      <c r="M50" s="106"/>
      <c r="N50" s="107"/>
      <c r="O50" s="8"/>
      <c r="P50" s="5"/>
      <c r="Q50" s="5"/>
      <c r="R50" s="19" t="str">
        <f>IF(Q14="","",IF(Q14&gt;Q15,R14,IF(Q15&gt;Q14,R15,IF(Q14=Q15,IF(P14&gt;P15,R14,IF(Q15=Q14,IF(P15&gt;P14,R15)))))))</f>
        <v/>
      </c>
      <c r="S50" s="21"/>
      <c r="T50" s="29"/>
    </row>
    <row r="51" spans="2:20" ht="15" customHeight="1" thickBot="1" x14ac:dyDescent="0.3">
      <c r="B51" s="21"/>
      <c r="C51" s="21"/>
      <c r="D51" s="19" t="str">
        <f>IF(E18="","",IF(E18&gt;E19,D18,IF(E19&gt;E18,D19,IF(E18=E19,IF(F18&gt;F19,D18,IF(E19=E18,IF(F19&gt;F18,D19)))))))</f>
        <v>D1</v>
      </c>
      <c r="E51" s="5">
        <v>0</v>
      </c>
      <c r="F51" s="5"/>
      <c r="G51" s="8"/>
      <c r="H51" s="8"/>
      <c r="I51" s="8"/>
      <c r="J51" s="7"/>
      <c r="K51" s="7"/>
      <c r="L51" s="7"/>
      <c r="M51" s="8"/>
      <c r="N51" s="8"/>
      <c r="O51" s="8"/>
      <c r="P51" s="5"/>
      <c r="Q51" s="5"/>
      <c r="R51" s="19" t="str">
        <f>IF(Q18="","",IF(Q18&gt;Q19,R18,IF(Q19&gt;Q18,R19,IF(Q18=Q19,IF(P18&gt;P19,R18,IF(Q19=Q18,IF(P19&gt;P18,R19)))))))</f>
        <v/>
      </c>
      <c r="S51" s="21"/>
      <c r="T51" s="29"/>
    </row>
    <row r="52" spans="2:20" s="10" customFormat="1" ht="15" customHeight="1" x14ac:dyDescent="0.25">
      <c r="B52" s="11"/>
      <c r="C52" s="11"/>
      <c r="D52" s="13"/>
      <c r="E52" s="14"/>
      <c r="F52" s="14"/>
      <c r="J52" s="7"/>
      <c r="K52" s="7"/>
      <c r="L52" s="7"/>
      <c r="P52" s="14"/>
      <c r="Q52" s="14"/>
      <c r="R52" s="13"/>
      <c r="S52" s="11"/>
      <c r="T52" s="11"/>
    </row>
    <row r="53" spans="2:20" s="10" customFormat="1" ht="15" customHeight="1" x14ac:dyDescent="0.25">
      <c r="B53" s="11"/>
      <c r="C53" s="11"/>
      <c r="D53" s="13"/>
      <c r="E53" s="14"/>
      <c r="F53" s="14"/>
      <c r="J53" s="7"/>
      <c r="K53" s="7"/>
      <c r="L53" s="7"/>
      <c r="P53" s="14"/>
      <c r="Q53" s="14"/>
      <c r="R53" s="13"/>
      <c r="S53" s="11"/>
      <c r="T53" s="11"/>
    </row>
    <row r="54" spans="2:20" ht="15" customHeight="1" thickBot="1" x14ac:dyDescent="0.3"/>
    <row r="55" spans="2:20" ht="15" customHeight="1" thickBot="1" x14ac:dyDescent="0.3">
      <c r="B55" s="20" t="s">
        <v>0</v>
      </c>
      <c r="C55" s="20" t="s">
        <v>1</v>
      </c>
      <c r="D55" s="20" t="s">
        <v>2</v>
      </c>
      <c r="E55" s="6" t="s">
        <v>27</v>
      </c>
      <c r="F55" s="6" t="s">
        <v>26</v>
      </c>
      <c r="G55" s="8"/>
      <c r="H55" s="84" t="s">
        <v>32</v>
      </c>
      <c r="I55" s="85"/>
      <c r="J55" s="85"/>
      <c r="K55" s="85"/>
      <c r="L55" s="85"/>
      <c r="M55" s="85"/>
      <c r="N55" s="86"/>
      <c r="O55" s="8"/>
      <c r="P55" s="6" t="s">
        <v>26</v>
      </c>
      <c r="Q55" s="6" t="s">
        <v>27</v>
      </c>
      <c r="R55" s="20" t="s">
        <v>2</v>
      </c>
      <c r="S55" s="20" t="s">
        <v>1</v>
      </c>
      <c r="T55" s="6" t="s">
        <v>0</v>
      </c>
    </row>
    <row r="56" spans="2:20" ht="15" customHeight="1" thickBot="1" x14ac:dyDescent="0.3">
      <c r="B56" s="21"/>
      <c r="C56" s="21"/>
      <c r="D56" s="19" t="str">
        <f>IF(D60=D46,D47,D46)</f>
        <v>B4</v>
      </c>
      <c r="E56" s="5">
        <v>1</v>
      </c>
      <c r="F56" s="5"/>
      <c r="G56" s="8"/>
      <c r="H56" s="78" t="s">
        <v>40</v>
      </c>
      <c r="I56" s="79"/>
      <c r="J56" s="80"/>
      <c r="K56" s="12"/>
      <c r="L56" s="78" t="s">
        <v>42</v>
      </c>
      <c r="M56" s="79"/>
      <c r="N56" s="80"/>
      <c r="O56" s="8"/>
      <c r="P56" s="5"/>
      <c r="Q56" s="5"/>
      <c r="R56" s="19" t="str">
        <f>IF(R60=R46,R47,R46)</f>
        <v/>
      </c>
      <c r="S56" s="21"/>
      <c r="T56" s="29"/>
    </row>
    <row r="57" spans="2:20" ht="15" customHeight="1" thickBot="1" x14ac:dyDescent="0.3">
      <c r="B57" s="21"/>
      <c r="C57" s="21"/>
      <c r="D57" s="19" t="str">
        <f>IF(D61=D50,D51,D50)</f>
        <v>D1</v>
      </c>
      <c r="E57" s="5">
        <v>0</v>
      </c>
      <c r="F57" s="5"/>
      <c r="G57" s="8"/>
      <c r="H57" s="81"/>
      <c r="I57" s="82"/>
      <c r="J57" s="83"/>
      <c r="K57" s="12"/>
      <c r="L57" s="81"/>
      <c r="M57" s="82"/>
      <c r="N57" s="83"/>
      <c r="O57" s="8"/>
      <c r="P57" s="5"/>
      <c r="Q57" s="5"/>
      <c r="R57" s="19" t="str">
        <f>IF(R61=R50,R51,R50)</f>
        <v/>
      </c>
      <c r="S57" s="21"/>
      <c r="T57" s="29"/>
    </row>
    <row r="58" spans="2:20" ht="15" customHeight="1" thickBot="1" x14ac:dyDescent="0.3">
      <c r="H58" s="12"/>
      <c r="I58" s="12"/>
      <c r="J58" s="12"/>
      <c r="K58" s="12"/>
      <c r="L58" s="12"/>
      <c r="M58" s="12"/>
      <c r="N58" s="12"/>
    </row>
    <row r="59" spans="2:20" ht="15" customHeight="1" thickBot="1" x14ac:dyDescent="0.3">
      <c r="B59" s="20" t="s">
        <v>0</v>
      </c>
      <c r="C59" s="20" t="s">
        <v>1</v>
      </c>
      <c r="D59" s="20" t="s">
        <v>2</v>
      </c>
      <c r="E59" s="6" t="s">
        <v>27</v>
      </c>
      <c r="F59" s="6" t="s">
        <v>26</v>
      </c>
      <c r="G59" s="8"/>
      <c r="H59" s="84" t="s">
        <v>32</v>
      </c>
      <c r="I59" s="85"/>
      <c r="J59" s="85"/>
      <c r="K59" s="85"/>
      <c r="L59" s="85"/>
      <c r="M59" s="85"/>
      <c r="N59" s="86"/>
      <c r="O59" s="8"/>
      <c r="P59" s="6" t="s">
        <v>26</v>
      </c>
      <c r="Q59" s="6" t="s">
        <v>27</v>
      </c>
      <c r="R59" s="20" t="s">
        <v>2</v>
      </c>
      <c r="S59" s="20" t="s">
        <v>1</v>
      </c>
      <c r="T59" s="6" t="s">
        <v>0</v>
      </c>
    </row>
    <row r="60" spans="2:20" ht="15" customHeight="1" thickBot="1" x14ac:dyDescent="0.3">
      <c r="B60" s="21"/>
      <c r="C60" s="21"/>
      <c r="D60" s="19" t="str">
        <f>IF(E46="","",IF(E46&gt;E47,D46,IF(E47&gt;E46,D47,IF(E46=E47,IF(F46&gt;F47,D46,IF(E47=E46,IF(F47&gt;F46,D47)))))))</f>
        <v>A4</v>
      </c>
      <c r="E60" s="5">
        <v>1</v>
      </c>
      <c r="F60" s="5"/>
      <c r="G60" s="8"/>
      <c r="H60" s="78" t="s">
        <v>41</v>
      </c>
      <c r="I60" s="79"/>
      <c r="J60" s="80"/>
      <c r="K60" s="12"/>
      <c r="L60" s="78" t="s">
        <v>43</v>
      </c>
      <c r="M60" s="79"/>
      <c r="N60" s="80"/>
      <c r="O60" s="8"/>
      <c r="P60" s="5"/>
      <c r="Q60" s="5"/>
      <c r="R60" s="19" t="str">
        <f>IF(Q46="","",IF(Q46&gt;Q47,R46,IF(Q47&gt;Q46,R47,IF(Q46=Q47,IF(P46&gt;P47,R46,IF(Q47=Q46,IF(P47&gt;P46,R47)))))))</f>
        <v/>
      </c>
      <c r="S60" s="21"/>
      <c r="T60" s="29"/>
    </row>
    <row r="61" spans="2:20" ht="15" customHeight="1" thickBot="1" x14ac:dyDescent="0.3">
      <c r="B61" s="21"/>
      <c r="C61" s="21"/>
      <c r="D61" s="19" t="str">
        <f>IF(E50="","",IF(E50&gt;E51,D50,IF(E51&gt;E50,D51,IF(E50=E51,IF(F50&gt;F51,D50,IF(E51=E50,IF(F51&gt;F50,D51)))))))</f>
        <v>C1</v>
      </c>
      <c r="E61" s="5">
        <v>0</v>
      </c>
      <c r="F61" s="5"/>
      <c r="G61" s="8"/>
      <c r="H61" s="81"/>
      <c r="I61" s="82"/>
      <c r="J61" s="83"/>
      <c r="K61" s="12"/>
      <c r="L61" s="81"/>
      <c r="M61" s="82"/>
      <c r="N61" s="83"/>
      <c r="O61" s="8"/>
      <c r="P61" s="5"/>
      <c r="Q61" s="5"/>
      <c r="R61" s="19" t="str">
        <f>IF(Q50="","",IF(Q50&gt;Q51,R50,IF(Q51&gt;Q50,R51,IF(Q50=Q51,IF(P50&gt;P51,R50,IF(Q51=Q50,IF(P51&gt;P50,R51)))))))</f>
        <v/>
      </c>
      <c r="S61" s="21"/>
      <c r="T61" s="29"/>
    </row>
    <row r="63" spans="2:20" ht="15" customHeight="1" thickBot="1" x14ac:dyDescent="0.3"/>
    <row r="64" spans="2:20" ht="24.95" customHeight="1" thickBot="1" x14ac:dyDescent="0.3">
      <c r="B64" s="18">
        <v>1</v>
      </c>
      <c r="C64" s="123" t="str">
        <f>IF(E60="","",IF(E60&gt;E61,D60,IF(E61&gt;E60,D61,IF(E60=E61,IF(F60&gt;F61,D60,IF(E61=E60,IF(F61&gt;F60,D61)))))))</f>
        <v>A4</v>
      </c>
      <c r="D64" s="123"/>
      <c r="E64" s="123"/>
      <c r="F64" s="124"/>
      <c r="P64" s="125" t="str">
        <f>IF(Q60="","",IF(Q60&gt;Q61,R60,IF(Q61&gt;Q60,R61,IF(Q60=Q61,IF(P60&gt;P61,R60,IF(Q61=Q60,IF(P61&gt;P60,R61)))))))</f>
        <v/>
      </c>
      <c r="Q64" s="126"/>
      <c r="R64" s="126"/>
      <c r="S64" s="126"/>
      <c r="T64" s="30">
        <v>9</v>
      </c>
    </row>
    <row r="65" spans="2:20" ht="24.95" customHeight="1" thickBot="1" x14ac:dyDescent="0.3">
      <c r="B65" s="18">
        <v>2</v>
      </c>
      <c r="C65" s="123" t="str">
        <f>IF(C64=D60,D61,D60)</f>
        <v>C1</v>
      </c>
      <c r="D65" s="123"/>
      <c r="E65" s="123"/>
      <c r="F65" s="124"/>
      <c r="P65" s="125" t="str">
        <f>IF(P64=R60,R61,R60)</f>
        <v/>
      </c>
      <c r="Q65" s="126"/>
      <c r="R65" s="126"/>
      <c r="S65" s="126"/>
      <c r="T65" s="30">
        <v>10</v>
      </c>
    </row>
    <row r="66" spans="2:20" ht="24.95" customHeight="1" thickBot="1" x14ac:dyDescent="0.3">
      <c r="B66" s="18">
        <v>3</v>
      </c>
      <c r="C66" s="123" t="str">
        <f>IF(E56="","",IF(E56&gt;E57,D56,IF(E57&gt;E56,D57,IF(E56=E57,IF(F56&gt;F57,D56,IF(E57=E56,IF(F57&gt;F56,D57)))))))</f>
        <v>B4</v>
      </c>
      <c r="D66" s="123"/>
      <c r="E66" s="123"/>
      <c r="F66" s="124"/>
      <c r="P66" s="125" t="str">
        <f>IF(Q56="","",IF(Q56&gt;Q57,R56,IF(Q57&gt;Q56,R57,IF(Q56=Q57,IF(P56&gt;P57,R56,IF(Q57=Q56,IF(P57&gt;P56,R57)))))))</f>
        <v/>
      </c>
      <c r="Q66" s="126"/>
      <c r="R66" s="126"/>
      <c r="S66" s="126"/>
      <c r="T66" s="30">
        <v>11</v>
      </c>
    </row>
    <row r="67" spans="2:20" ht="24.95" customHeight="1" thickBot="1" x14ac:dyDescent="0.3">
      <c r="B67" s="18">
        <v>4</v>
      </c>
      <c r="C67" s="123" t="str">
        <f>IF(C66=D56,D57,D56)</f>
        <v>D1</v>
      </c>
      <c r="D67" s="123"/>
      <c r="E67" s="123"/>
      <c r="F67" s="124"/>
      <c r="P67" s="125" t="str">
        <f>IF(P66=R56,R57,R56)</f>
        <v/>
      </c>
      <c r="Q67" s="126"/>
      <c r="R67" s="126"/>
      <c r="S67" s="126"/>
      <c r="T67" s="30">
        <v>12</v>
      </c>
    </row>
    <row r="68" spans="2:20" ht="24.95" customHeight="1" thickBot="1" x14ac:dyDescent="0.3">
      <c r="B68" s="18">
        <v>5</v>
      </c>
      <c r="C68" s="123" t="str">
        <f>IF(E39="","",IF(E39&gt;E40,D39,IF(E40&gt;E39,D40,IF(E39=E40,IF(F39&gt;F40,D39,IF(E40=E39,IF(F40&gt;F39,D40)))))))</f>
        <v>D3</v>
      </c>
      <c r="D68" s="123"/>
      <c r="E68" s="123"/>
      <c r="F68" s="124"/>
      <c r="P68" s="125" t="str">
        <f>IF(Q39="","",IF(Q39&gt;Q40,R39,IF(Q40&gt;Q39,R40,IF(Q39=Q40,IF(P39&gt;P40,R39,IF(Q40=Q39,IF(P40&gt;P39,R40)))))))</f>
        <v/>
      </c>
      <c r="Q68" s="126"/>
      <c r="R68" s="126"/>
      <c r="S68" s="126"/>
      <c r="T68" s="30">
        <v>13</v>
      </c>
    </row>
    <row r="69" spans="2:20" ht="24.95" customHeight="1" thickBot="1" x14ac:dyDescent="0.3">
      <c r="B69" s="18">
        <v>6</v>
      </c>
      <c r="C69" s="123" t="str">
        <f>IF(C68=D39,D40,D39)</f>
        <v>B2</v>
      </c>
      <c r="D69" s="123"/>
      <c r="E69" s="123"/>
      <c r="F69" s="124"/>
      <c r="P69" s="125" t="str">
        <f>IF(P68=R39,R40,R39)</f>
        <v/>
      </c>
      <c r="Q69" s="126"/>
      <c r="R69" s="126"/>
      <c r="S69" s="126"/>
      <c r="T69" s="30">
        <v>14</v>
      </c>
    </row>
    <row r="70" spans="2:20" ht="24.95" customHeight="1" thickBot="1" x14ac:dyDescent="0.3">
      <c r="B70" s="18">
        <v>7</v>
      </c>
      <c r="C70" s="123" t="str">
        <f>IF(E35="","",IF(E35&gt;E36,D35,IF(E36&gt;E35,D36,IF(E35=E36,IF(F35&gt;F36,D35,IF(E36=E35,IF(F36&gt;F35,D36)))))))</f>
        <v>C1</v>
      </c>
      <c r="D70" s="123"/>
      <c r="E70" s="123"/>
      <c r="F70" s="124"/>
      <c r="P70" s="125" t="str">
        <f>IF(Q35="","",IF(Q35&gt;Q36,R35,IF(Q36&gt;Q35,R36,IF(Q35=Q36,IF(P35&gt;P36,R35,IF(Q36=Q35,IF(P36&gt;P35,R36)))))))</f>
        <v/>
      </c>
      <c r="Q70" s="126"/>
      <c r="R70" s="126"/>
      <c r="S70" s="126"/>
      <c r="T70" s="30">
        <v>15</v>
      </c>
    </row>
    <row r="71" spans="2:20" ht="24.95" customHeight="1" thickBot="1" x14ac:dyDescent="0.3">
      <c r="B71" s="18">
        <v>8</v>
      </c>
      <c r="C71" s="123" t="str">
        <f>IF(C70=D35,D36,D35)</f>
        <v>A2</v>
      </c>
      <c r="D71" s="123"/>
      <c r="E71" s="123"/>
      <c r="F71" s="124"/>
      <c r="P71" s="125">
        <f>IF(P70=R35,R36,R35)</f>
        <v>0</v>
      </c>
      <c r="Q71" s="126"/>
      <c r="R71" s="126"/>
      <c r="S71" s="126"/>
      <c r="T71" s="30">
        <v>16</v>
      </c>
    </row>
  </sheetData>
  <mergeCells count="38">
    <mergeCell ref="P67:S67"/>
    <mergeCell ref="P68:S68"/>
    <mergeCell ref="P69:S69"/>
    <mergeCell ref="P70:S70"/>
    <mergeCell ref="P71:S71"/>
    <mergeCell ref="C67:F67"/>
    <mergeCell ref="C68:F68"/>
    <mergeCell ref="C69:F69"/>
    <mergeCell ref="C70:F70"/>
    <mergeCell ref="C71:F71"/>
    <mergeCell ref="C64:F64"/>
    <mergeCell ref="P64:S64"/>
    <mergeCell ref="C65:F65"/>
    <mergeCell ref="C66:F66"/>
    <mergeCell ref="P65:S65"/>
    <mergeCell ref="P66:S66"/>
    <mergeCell ref="H55:N55"/>
    <mergeCell ref="H25:N26"/>
    <mergeCell ref="H27:J29"/>
    <mergeCell ref="L27:N29"/>
    <mergeCell ref="H34:N34"/>
    <mergeCell ref="H35:J36"/>
    <mergeCell ref="L35:N36"/>
    <mergeCell ref="H38:N38"/>
    <mergeCell ref="H39:J40"/>
    <mergeCell ref="L39:N40"/>
    <mergeCell ref="A2:J3"/>
    <mergeCell ref="L2:T3"/>
    <mergeCell ref="H46:N47"/>
    <mergeCell ref="H48:J50"/>
    <mergeCell ref="L48:N50"/>
    <mergeCell ref="P6:T7"/>
    <mergeCell ref="P8:T10"/>
    <mergeCell ref="H56:J57"/>
    <mergeCell ref="L56:N57"/>
    <mergeCell ref="H59:N59"/>
    <mergeCell ref="H60:J61"/>
    <mergeCell ref="L60:N61"/>
  </mergeCells>
  <pageMargins left="0.7" right="0.7" top="0.75" bottom="0.75" header="0.3" footer="0.3"/>
  <pageSetup paperSize="9" orientation="portrait" horizontalDpi="0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</vt:lpstr>
      <vt:lpstr>CATEGORIE1-POULES</vt:lpstr>
      <vt:lpstr>CATEGORIE1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Olivier Jouquand</cp:lastModifiedBy>
  <cp:lastPrinted>2019-04-24T20:25:08Z</cp:lastPrinted>
  <dcterms:created xsi:type="dcterms:W3CDTF">2019-04-23T19:23:18Z</dcterms:created>
  <dcterms:modified xsi:type="dcterms:W3CDTF">2022-05-09T18:23:58Z</dcterms:modified>
</cp:coreProperties>
</file>